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tables/table2.xml" ContentType="application/vnd.openxmlformats-officedocument.spreadsheetml.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4.xml" ContentType="application/vnd.openxmlformats-officedocument.drawing+xml"/>
  <Override PartName="/xl/pivotTables/pivotTable2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9.xml" ContentType="application/vnd.openxmlformats-officedocument.drawingml.chart+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tables/table3.xml" ContentType="application/vnd.openxmlformats-officedocument.spreadsheetml.table+xml"/>
  <Override PartName="/xl/drawings/drawing6.xml" ContentType="application/vnd.openxmlformats-officedocument.drawing+xml"/>
  <Override PartName="/xl/ctrlProps/ctrlProp1.xml" ContentType="application/vnd.ms-excel.controlpropertie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drawings/drawing7.xml" ContentType="application/vnd.openxmlformats-officedocument.drawing+xml"/>
  <Override PartName="/xl/ctrlProps/ctrlProp2.xml" ContentType="application/vnd.ms-excel.controlproperties+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hidePivotFieldList="1" defaultThemeVersion="124226"/>
  <bookViews>
    <workbookView xWindow="240" yWindow="30" windowWidth="20115" windowHeight="7755" tabRatio="837" activeTab="10"/>
  </bookViews>
  <sheets>
    <sheet name="DASHBOARD" sheetId="5" r:id="rId1"/>
    <sheet name="Data Cleaning" sheetId="24" r:id="rId2"/>
    <sheet name="Clean Dataset" sheetId="3" r:id="rId3"/>
    <sheet name="KPI" sheetId="16" r:id="rId4"/>
    <sheet name="Matrics Chart Table" sheetId="13" r:id="rId5"/>
    <sheet name="Pivot Scatter" sheetId="20" state="hidden" r:id="rId6"/>
    <sheet name="Pivot Heatmap" sheetId="15" r:id="rId7"/>
    <sheet name="Sheet2" sheetId="48" state="hidden" r:id="rId8"/>
    <sheet name="Data Analysis" sheetId="30" state="hidden" r:id="rId9"/>
    <sheet name="ANOVA" sheetId="45" r:id="rId10"/>
    <sheet name="Linear regression" sheetId="43" r:id="rId11"/>
  </sheets>
  <definedNames>
    <definedName name="_xlnm._FilterDatabase" localSheetId="8" hidden="1">'Data Analysis'!$AI$17:$AK$17</definedName>
    <definedName name="_xlnm.Print_Area" localSheetId="0">DASHBOARD!$A$1:$Q$66</definedName>
    <definedName name="Slicer_Brand">#N/A</definedName>
    <definedName name="Slicer_Brand1">#N/A</definedName>
    <definedName name="Slicer_Country">#N/A</definedName>
    <definedName name="Slicer_Date">#N/A</definedName>
    <definedName name="Slicer_Sales_Channel">#N/A</definedName>
    <definedName name="tab20260920_214813_RunProcREG_1_69" localSheetId="10" hidden="1">'Linear regression'!$B$98:$C$1104</definedName>
    <definedName name="tab20260920_214813_RunProcREG_1_78" localSheetId="10" hidden="1">'Linear regression'!$B$49:$H$52</definedName>
    <definedName name="tab20260920_214813_RunProcREG_1_89" localSheetId="10" hidden="1">'Linear regression'!$B$59:$I$61</definedName>
    <definedName name="tab20260920_214813_RunProcREG_1_91" localSheetId="10" hidden="1">'Linear regression'!$B$31:$C$44</definedName>
    <definedName name="tab20260920_214813_RunProcREG_2_69" localSheetId="10" hidden="1">'Linear regression'!$D$98:$D$1104</definedName>
    <definedName name="tab20260920_214813_RunProcREG_2_89" localSheetId="10" hidden="1">'Linear regression'!$B$72:$I$73</definedName>
    <definedName name="tab20260920_214813_RunProcREG_3_69" localSheetId="10" hidden="1">'Linear regression'!$E$98:$E$1104</definedName>
    <definedName name="tab20260920_214813_RunProcREG_4_69" localSheetId="10" hidden="1">'Linear regression'!$F$98:$F$1104</definedName>
    <definedName name="tab20260920_214813_RunProcREG_5_69" localSheetId="10" hidden="1">'Linear regression'!$G$98:$H$1104</definedName>
    <definedName name="tab20260920_214813_RunProcREG_6_69" localSheetId="10" hidden="1">'Linear regression'!$I$98:$N$1104</definedName>
    <definedName name="tab20260920_215125_RunProcANO_1_69" localSheetId="9" hidden="1">ANOVA!$B$213:$C$1219</definedName>
    <definedName name="tab20260920_215125_RunProcANO_1_78" localSheetId="9" hidden="1">ANOVA!$B$110:$K$113</definedName>
    <definedName name="tab20260920_215125_RunProcANO_1_89" localSheetId="9" hidden="1">ANOVA!$B$120:$L$149</definedName>
    <definedName name="tab20260920_215125_RunProcANO_1_91" localSheetId="9" hidden="1">ANOVA!$M$26:$N$39</definedName>
    <definedName name="tab20260920_215125_RunProcANO_2_69" localSheetId="9" hidden="1">ANOVA!$D$213:$D$1219</definedName>
    <definedName name="tab20260920_215125_RunProcANO_2_89" localSheetId="9" hidden="1">ANOVA!$B$160:$L$188</definedName>
    <definedName name="tab20260920_215125_RunProcANO_3_69" localSheetId="9" hidden="1">ANOVA!$E$213:$E$1219</definedName>
    <definedName name="tab20260920_215125_RunProcANO_4_69" localSheetId="9" hidden="1">ANOVA!$F$213:$J$1219</definedName>
    <definedName name="tab20260920_215125_RunProcANO_5_69" localSheetId="9" hidden="1">ANOVA!$K$213:$P$1219</definedName>
    <definedName name="xdata1" hidden="1">#REF!</definedName>
    <definedName name="xdata2" hidden="1">#REF!</definedName>
    <definedName name="xdata3" hidden="1">#REF!</definedName>
    <definedName name="xdata4" hidden="1">#REF!</definedName>
    <definedName name="xdata5" hidden="1">#REF!</definedName>
    <definedName name="xdata6" hidden="1">#REF!</definedName>
    <definedName name="ydata1" hidden="1">#REF!</definedName>
    <definedName name="ydata2" hidden="1">#REF!</definedName>
    <definedName name="ydata3" hidden="1">#REF!</definedName>
    <definedName name="ydata4" hidden="1">#REF!</definedName>
    <definedName name="ydata5" hidden="1">#REF!</definedName>
    <definedName name="ydata6" hidden="1">#REF!</definedName>
  </definedNames>
  <calcPr calcId="144525"/>
  <pivotCaches>
    <pivotCache cacheId="0" r:id="rId12"/>
    <pivotCache cacheId="1" r:id="rId13"/>
  </pivotCaches>
  <extLst>
    <ext xmlns:x14="http://schemas.microsoft.com/office/spreadsheetml/2009/9/main" uri="{BBE1A952-AA13-448e-AADC-164F8A28A991}">
      <x14:slicerCaches>
        <x14:slicerCache r:id="rId14"/>
        <x14:slicerCache r:id="rId15"/>
        <x14:slicerCache r:id="rId16"/>
        <x14:slicerCache r:id="rId17"/>
        <x14:slicerCache r:id="rId18"/>
      </x14:slicerCaches>
    </ext>
    <ext xmlns:x14="http://schemas.microsoft.com/office/spreadsheetml/2009/9/main" uri="{79F54976-1DA5-4618-B147-4CDE4B953A38}">
      <x14:workbookPr/>
    </ext>
  </extLst>
</workbook>
</file>

<file path=xl/calcChain.xml><?xml version="1.0" encoding="utf-8"?>
<calcChain xmlns="http://schemas.openxmlformats.org/spreadsheetml/2006/main">
  <c r="L3" i="30" l="1"/>
  <c r="L4" i="30"/>
  <c r="L5" i="30"/>
  <c r="L6" i="30"/>
  <c r="L7" i="30"/>
  <c r="L8" i="30"/>
  <c r="L9" i="30"/>
  <c r="L10" i="30"/>
  <c r="L11" i="30"/>
  <c r="L12" i="30"/>
  <c r="L13" i="30"/>
  <c r="L14" i="30"/>
  <c r="L15" i="30"/>
  <c r="L16" i="30"/>
  <c r="L17" i="30"/>
  <c r="L18" i="30"/>
  <c r="L19" i="30"/>
  <c r="L20" i="30"/>
  <c r="L21" i="30"/>
  <c r="L22" i="30"/>
  <c r="L23" i="30"/>
  <c r="L24" i="30"/>
  <c r="L25" i="30"/>
  <c r="L26" i="30"/>
  <c r="L27" i="30"/>
  <c r="L28" i="30"/>
  <c r="L29" i="30"/>
  <c r="L30" i="30"/>
  <c r="L31" i="30"/>
  <c r="L32" i="30"/>
  <c r="L33" i="30"/>
  <c r="L34" i="30"/>
  <c r="L35" i="30"/>
  <c r="L36" i="30"/>
  <c r="L37" i="30"/>
  <c r="L38" i="30"/>
  <c r="L39" i="30"/>
  <c r="L40" i="30"/>
  <c r="L41" i="30"/>
  <c r="L42" i="30"/>
  <c r="L43" i="30"/>
  <c r="L44" i="30"/>
  <c r="L45" i="30"/>
  <c r="L46" i="30"/>
  <c r="L47" i="30"/>
  <c r="L48" i="30"/>
  <c r="L49" i="30"/>
  <c r="L50" i="30"/>
  <c r="L51" i="30"/>
  <c r="L52" i="30"/>
  <c r="L53" i="30"/>
  <c r="L54" i="30"/>
  <c r="L55" i="30"/>
  <c r="L56" i="30"/>
  <c r="L57" i="30"/>
  <c r="L58" i="30"/>
  <c r="L59" i="30"/>
  <c r="L60" i="30"/>
  <c r="L61" i="30"/>
  <c r="L62" i="30"/>
  <c r="L63" i="30"/>
  <c r="L64" i="30"/>
  <c r="L65" i="30"/>
  <c r="L66" i="30"/>
  <c r="L67" i="30"/>
  <c r="L68" i="30"/>
  <c r="L69" i="30"/>
  <c r="L70" i="30"/>
  <c r="L71" i="30"/>
  <c r="L72" i="30"/>
  <c r="L73" i="30"/>
  <c r="L74" i="30"/>
  <c r="L75" i="30"/>
  <c r="L76" i="30"/>
  <c r="L77" i="30"/>
  <c r="L78" i="30"/>
  <c r="L79" i="30"/>
  <c r="L80" i="30"/>
  <c r="L81" i="30"/>
  <c r="L82" i="30"/>
  <c r="L83" i="30"/>
  <c r="L84" i="30"/>
  <c r="L85" i="30"/>
  <c r="L86" i="30"/>
  <c r="L87" i="30"/>
  <c r="L88" i="30"/>
  <c r="L89" i="30"/>
  <c r="L90" i="30"/>
  <c r="L91" i="30"/>
  <c r="L92" i="30"/>
  <c r="L93" i="30"/>
  <c r="L94" i="30"/>
  <c r="L95" i="30"/>
  <c r="L96" i="30"/>
  <c r="L97" i="30"/>
  <c r="L98" i="30"/>
  <c r="L99" i="30"/>
  <c r="L100" i="30"/>
  <c r="L101" i="30"/>
  <c r="L102" i="30"/>
  <c r="L103" i="30"/>
  <c r="L104" i="30"/>
  <c r="L105" i="30"/>
  <c r="L106" i="30"/>
  <c r="L107" i="30"/>
  <c r="L108" i="30"/>
  <c r="L109" i="30"/>
  <c r="L110" i="30"/>
  <c r="L111" i="30"/>
  <c r="L112" i="30"/>
  <c r="L113" i="30"/>
  <c r="L114" i="30"/>
  <c r="L115" i="30"/>
  <c r="L116" i="30"/>
  <c r="L117" i="30"/>
  <c r="L118" i="30"/>
  <c r="L119" i="30"/>
  <c r="L120" i="30"/>
  <c r="L121" i="30"/>
  <c r="L122" i="30"/>
  <c r="L123" i="30"/>
  <c r="L124" i="30"/>
  <c r="L125" i="30"/>
  <c r="L126" i="30"/>
  <c r="L127" i="30"/>
  <c r="L128" i="30"/>
  <c r="L129" i="30"/>
  <c r="L130" i="30"/>
  <c r="L131" i="30"/>
  <c r="L132" i="30"/>
  <c r="L133" i="30"/>
  <c r="L134" i="30"/>
  <c r="L135" i="30"/>
  <c r="L136" i="30"/>
  <c r="L137" i="30"/>
  <c r="L138" i="30"/>
  <c r="L139" i="30"/>
  <c r="L140" i="30"/>
  <c r="L141" i="30"/>
  <c r="L142" i="30"/>
  <c r="L143" i="30"/>
  <c r="L144" i="30"/>
  <c r="L145" i="30"/>
  <c r="L146" i="30"/>
  <c r="L147" i="30"/>
  <c r="L148" i="30"/>
  <c r="L149" i="30"/>
  <c r="L150" i="30"/>
  <c r="L151" i="30"/>
  <c r="L152" i="30"/>
  <c r="L153" i="30"/>
  <c r="L154" i="30"/>
  <c r="L155" i="30"/>
  <c r="L156" i="30"/>
  <c r="L157" i="30"/>
  <c r="L158" i="30"/>
  <c r="L159" i="30"/>
  <c r="L160" i="30"/>
  <c r="L161" i="30"/>
  <c r="L162" i="30"/>
  <c r="L163" i="30"/>
  <c r="L164" i="30"/>
  <c r="L165" i="30"/>
  <c r="L166" i="30"/>
  <c r="L167" i="30"/>
  <c r="L168" i="30"/>
  <c r="L169" i="30"/>
  <c r="L170" i="30"/>
  <c r="L171" i="30"/>
  <c r="L172" i="30"/>
  <c r="L173" i="30"/>
  <c r="L174" i="30"/>
  <c r="L175" i="30"/>
  <c r="L176" i="30"/>
  <c r="L177" i="30"/>
  <c r="L178" i="30"/>
  <c r="L179" i="30"/>
  <c r="L180" i="30"/>
  <c r="L181" i="30"/>
  <c r="L182" i="30"/>
  <c r="L183" i="30"/>
  <c r="L184" i="30"/>
  <c r="L185" i="30"/>
  <c r="L186" i="30"/>
  <c r="L187" i="30"/>
  <c r="L188" i="30"/>
  <c r="L189" i="30"/>
  <c r="L190" i="30"/>
  <c r="L191" i="30"/>
  <c r="L192" i="30"/>
  <c r="L193" i="30"/>
  <c r="L194" i="30"/>
  <c r="L195" i="30"/>
  <c r="L196" i="30"/>
  <c r="L197" i="30"/>
  <c r="L198" i="30"/>
  <c r="L199" i="30"/>
  <c r="L200" i="30"/>
  <c r="L201" i="30"/>
  <c r="L202" i="30"/>
  <c r="L203" i="30"/>
  <c r="L204" i="30"/>
  <c r="L205" i="30"/>
  <c r="L206" i="30"/>
  <c r="L207" i="30"/>
  <c r="L208" i="30"/>
  <c r="L209" i="30"/>
  <c r="L210" i="30"/>
  <c r="L211" i="30"/>
  <c r="L212" i="30"/>
  <c r="L213" i="30"/>
  <c r="L214" i="30"/>
  <c r="L215" i="30"/>
  <c r="L216" i="30"/>
  <c r="L217" i="30"/>
  <c r="L218" i="30"/>
  <c r="L219" i="30"/>
  <c r="L220" i="30"/>
  <c r="L221" i="30"/>
  <c r="L222" i="30"/>
  <c r="L223" i="30"/>
  <c r="L224" i="30"/>
  <c r="L225" i="30"/>
  <c r="L226" i="30"/>
  <c r="L227" i="30"/>
  <c r="L228" i="30"/>
  <c r="L229" i="30"/>
  <c r="L230" i="30"/>
  <c r="L231" i="30"/>
  <c r="L232" i="30"/>
  <c r="L233" i="30"/>
  <c r="L234" i="30"/>
  <c r="L235" i="30"/>
  <c r="L236" i="30"/>
  <c r="L237" i="30"/>
  <c r="L238" i="30"/>
  <c r="L239" i="30"/>
  <c r="L240" i="30"/>
  <c r="L241" i="30"/>
  <c r="L242" i="30"/>
  <c r="L243" i="30"/>
  <c r="L244" i="30"/>
  <c r="L245" i="30"/>
  <c r="L246" i="30"/>
  <c r="L247" i="30"/>
  <c r="L248" i="30"/>
  <c r="L249" i="30"/>
  <c r="L250" i="30"/>
  <c r="L251" i="30"/>
  <c r="L252" i="30"/>
  <c r="L253" i="30"/>
  <c r="L254" i="30"/>
  <c r="L255" i="30"/>
  <c r="L256" i="30"/>
  <c r="L257" i="30"/>
  <c r="L258" i="30"/>
  <c r="L259" i="30"/>
  <c r="L260" i="30"/>
  <c r="L261" i="30"/>
  <c r="L262" i="30"/>
  <c r="L263" i="30"/>
  <c r="L264" i="30"/>
  <c r="L265" i="30"/>
  <c r="L266" i="30"/>
  <c r="L267" i="30"/>
  <c r="L268" i="30"/>
  <c r="L269" i="30"/>
  <c r="L270" i="30"/>
  <c r="L271" i="30"/>
  <c r="L272" i="30"/>
  <c r="L273" i="30"/>
  <c r="L274" i="30"/>
  <c r="L275" i="30"/>
  <c r="L276" i="30"/>
  <c r="L277" i="30"/>
  <c r="L278" i="30"/>
  <c r="L279" i="30"/>
  <c r="L280" i="30"/>
  <c r="L281" i="30"/>
  <c r="L282" i="30"/>
  <c r="L283" i="30"/>
  <c r="L284" i="30"/>
  <c r="L285" i="30"/>
  <c r="L286" i="30"/>
  <c r="L287" i="30"/>
  <c r="L288" i="30"/>
  <c r="L289" i="30"/>
  <c r="L290" i="30"/>
  <c r="L291" i="30"/>
  <c r="L292" i="30"/>
  <c r="L293" i="30"/>
  <c r="L294" i="30"/>
  <c r="L295" i="30"/>
  <c r="L296" i="30"/>
  <c r="L297" i="30"/>
  <c r="L298" i="30"/>
  <c r="L299" i="30"/>
  <c r="L300" i="30"/>
  <c r="L301" i="30"/>
  <c r="L302" i="30"/>
  <c r="L303" i="30"/>
  <c r="L304" i="30"/>
  <c r="L305" i="30"/>
  <c r="L306" i="30"/>
  <c r="L307" i="30"/>
  <c r="L308" i="30"/>
  <c r="L309" i="30"/>
  <c r="L310" i="30"/>
  <c r="L311" i="30"/>
  <c r="L312" i="30"/>
  <c r="L313" i="30"/>
  <c r="L314" i="30"/>
  <c r="L315" i="30"/>
  <c r="L316" i="30"/>
  <c r="L317" i="30"/>
  <c r="L318" i="30"/>
  <c r="L319" i="30"/>
  <c r="L320" i="30"/>
  <c r="L321" i="30"/>
  <c r="L322" i="30"/>
  <c r="L323" i="30"/>
  <c r="L324" i="30"/>
  <c r="L325" i="30"/>
  <c r="L326" i="30"/>
  <c r="L327" i="30"/>
  <c r="L328" i="30"/>
  <c r="L329" i="30"/>
  <c r="L330" i="30"/>
  <c r="L331" i="30"/>
  <c r="L332" i="30"/>
  <c r="L333" i="30"/>
  <c r="L334" i="30"/>
  <c r="L335" i="30"/>
  <c r="L336" i="30"/>
  <c r="L337" i="30"/>
  <c r="L338" i="30"/>
  <c r="L339" i="30"/>
  <c r="L340" i="30"/>
  <c r="L341" i="30"/>
  <c r="L342" i="30"/>
  <c r="L343" i="30"/>
  <c r="L344" i="30"/>
  <c r="L345" i="30"/>
  <c r="L346" i="30"/>
  <c r="L347" i="30"/>
  <c r="L348" i="30"/>
  <c r="L349" i="30"/>
  <c r="L350" i="30"/>
  <c r="L351" i="30"/>
  <c r="L352" i="30"/>
  <c r="L353" i="30"/>
  <c r="L354" i="30"/>
  <c r="L355" i="30"/>
  <c r="L356" i="30"/>
  <c r="L357" i="30"/>
  <c r="L358" i="30"/>
  <c r="L359" i="30"/>
  <c r="L360" i="30"/>
  <c r="L361" i="30"/>
  <c r="L362" i="30"/>
  <c r="L363" i="30"/>
  <c r="L364" i="30"/>
  <c r="L365" i="30"/>
  <c r="L366" i="30"/>
  <c r="L367" i="30"/>
  <c r="L368" i="30"/>
  <c r="L369" i="30"/>
  <c r="L370" i="30"/>
  <c r="L371" i="30"/>
  <c r="L372" i="30"/>
  <c r="L373" i="30"/>
  <c r="L374" i="30"/>
  <c r="L375" i="30"/>
  <c r="L376" i="30"/>
  <c r="L377" i="30"/>
  <c r="L378" i="30"/>
  <c r="L379" i="30"/>
  <c r="L380" i="30"/>
  <c r="L381" i="30"/>
  <c r="L382" i="30"/>
  <c r="L383" i="30"/>
  <c r="L384" i="30"/>
  <c r="L385" i="30"/>
  <c r="L386" i="30"/>
  <c r="L387" i="30"/>
  <c r="L388" i="30"/>
  <c r="L389" i="30"/>
  <c r="L390" i="30"/>
  <c r="L391" i="30"/>
  <c r="L392" i="30"/>
  <c r="L393" i="30"/>
  <c r="L394" i="30"/>
  <c r="L395" i="30"/>
  <c r="L396" i="30"/>
  <c r="L397" i="30"/>
  <c r="L398" i="30"/>
  <c r="L399" i="30"/>
  <c r="L400" i="30"/>
  <c r="L401" i="30"/>
  <c r="L402" i="30"/>
  <c r="L403" i="30"/>
  <c r="L404" i="30"/>
  <c r="L405" i="30"/>
  <c r="L406" i="30"/>
  <c r="L407" i="30"/>
  <c r="L408" i="30"/>
  <c r="L409" i="30"/>
  <c r="L410" i="30"/>
  <c r="L411" i="30"/>
  <c r="L412" i="30"/>
  <c r="L413" i="30"/>
  <c r="L414" i="30"/>
  <c r="L415" i="30"/>
  <c r="L416" i="30"/>
  <c r="L417" i="30"/>
  <c r="L418" i="30"/>
  <c r="L419" i="30"/>
  <c r="L420" i="30"/>
  <c r="L421" i="30"/>
  <c r="L422" i="30"/>
  <c r="L423" i="30"/>
  <c r="L424" i="30"/>
  <c r="L425" i="30"/>
  <c r="L426" i="30"/>
  <c r="L427" i="30"/>
  <c r="L428" i="30"/>
  <c r="L429" i="30"/>
  <c r="L430" i="30"/>
  <c r="L431" i="30"/>
  <c r="L432" i="30"/>
  <c r="L433" i="30"/>
  <c r="L434" i="30"/>
  <c r="L435" i="30"/>
  <c r="L436" i="30"/>
  <c r="L437" i="30"/>
  <c r="L438" i="30"/>
  <c r="L439" i="30"/>
  <c r="L440" i="30"/>
  <c r="L441" i="30"/>
  <c r="L442" i="30"/>
  <c r="L443" i="30"/>
  <c r="L444" i="30"/>
  <c r="L445" i="30"/>
  <c r="L446" i="30"/>
  <c r="L447" i="30"/>
  <c r="L448" i="30"/>
  <c r="L449" i="30"/>
  <c r="L450" i="30"/>
  <c r="L451" i="30"/>
  <c r="L452" i="30"/>
  <c r="L453" i="30"/>
  <c r="L454" i="30"/>
  <c r="L455" i="30"/>
  <c r="L456" i="30"/>
  <c r="L457" i="30"/>
  <c r="L458" i="30"/>
  <c r="L459" i="30"/>
  <c r="L460" i="30"/>
  <c r="L461" i="30"/>
  <c r="L462" i="30"/>
  <c r="L463" i="30"/>
  <c r="L464" i="30"/>
  <c r="L465" i="30"/>
  <c r="L466" i="30"/>
  <c r="L467" i="30"/>
  <c r="L468" i="30"/>
  <c r="L469" i="30"/>
  <c r="L470" i="30"/>
  <c r="L471" i="30"/>
  <c r="L472" i="30"/>
  <c r="L473" i="30"/>
  <c r="L474" i="30"/>
  <c r="L475" i="30"/>
  <c r="L476" i="30"/>
  <c r="L477" i="30"/>
  <c r="L478" i="30"/>
  <c r="L479" i="30"/>
  <c r="L480" i="30"/>
  <c r="L481" i="30"/>
  <c r="L482" i="30"/>
  <c r="L483" i="30"/>
  <c r="L484" i="30"/>
  <c r="L485" i="30"/>
  <c r="L486" i="30"/>
  <c r="L487" i="30"/>
  <c r="L488" i="30"/>
  <c r="L489" i="30"/>
  <c r="L490" i="30"/>
  <c r="L491" i="30"/>
  <c r="L492" i="30"/>
  <c r="L493" i="30"/>
  <c r="L494" i="30"/>
  <c r="L495" i="30"/>
  <c r="L496" i="30"/>
  <c r="L497" i="30"/>
  <c r="L498" i="30"/>
  <c r="L499" i="30"/>
  <c r="L500" i="30"/>
  <c r="L501" i="30"/>
  <c r="L502" i="30"/>
  <c r="L503" i="30"/>
  <c r="L504" i="30"/>
  <c r="L505" i="30"/>
  <c r="L506" i="30"/>
  <c r="L507" i="30"/>
  <c r="L508" i="30"/>
  <c r="L509" i="30"/>
  <c r="L510" i="30"/>
  <c r="L511" i="30"/>
  <c r="L512" i="30"/>
  <c r="L513" i="30"/>
  <c r="L514" i="30"/>
  <c r="L515" i="30"/>
  <c r="L516" i="30"/>
  <c r="L517" i="30"/>
  <c r="L518" i="30"/>
  <c r="L519" i="30"/>
  <c r="L520" i="30"/>
  <c r="L521" i="30"/>
  <c r="L522" i="30"/>
  <c r="L523" i="30"/>
  <c r="L524" i="30"/>
  <c r="L525" i="30"/>
  <c r="L526" i="30"/>
  <c r="L527" i="30"/>
  <c r="L528" i="30"/>
  <c r="L529" i="30"/>
  <c r="L530" i="30"/>
  <c r="L531" i="30"/>
  <c r="L532" i="30"/>
  <c r="L533" i="30"/>
  <c r="L534" i="30"/>
  <c r="L535" i="30"/>
  <c r="L536" i="30"/>
  <c r="L537" i="30"/>
  <c r="L538" i="30"/>
  <c r="L539" i="30"/>
  <c r="L540" i="30"/>
  <c r="L541" i="30"/>
  <c r="L542" i="30"/>
  <c r="L543" i="30"/>
  <c r="L544" i="30"/>
  <c r="L545" i="30"/>
  <c r="L546" i="30"/>
  <c r="L547" i="30"/>
  <c r="L548" i="30"/>
  <c r="L549" i="30"/>
  <c r="L550" i="30"/>
  <c r="L551" i="30"/>
  <c r="L552" i="30"/>
  <c r="L553" i="30"/>
  <c r="L554" i="30"/>
  <c r="L555" i="30"/>
  <c r="L556" i="30"/>
  <c r="L557" i="30"/>
  <c r="L558" i="30"/>
  <c r="L559" i="30"/>
  <c r="L560" i="30"/>
  <c r="L561" i="30"/>
  <c r="L562" i="30"/>
  <c r="L563" i="30"/>
  <c r="L564" i="30"/>
  <c r="L565" i="30"/>
  <c r="L566" i="30"/>
  <c r="L567" i="30"/>
  <c r="L568" i="30"/>
  <c r="L569" i="30"/>
  <c r="L570" i="30"/>
  <c r="L571" i="30"/>
  <c r="L572" i="30"/>
  <c r="L573" i="30"/>
  <c r="L574" i="30"/>
  <c r="L575" i="30"/>
  <c r="L576" i="30"/>
  <c r="L577" i="30"/>
  <c r="L578" i="30"/>
  <c r="L579" i="30"/>
  <c r="L580" i="30"/>
  <c r="L581" i="30"/>
  <c r="L582" i="30"/>
  <c r="L583" i="30"/>
  <c r="L584" i="30"/>
  <c r="L585" i="30"/>
  <c r="L586" i="30"/>
  <c r="L587" i="30"/>
  <c r="L588" i="30"/>
  <c r="L589" i="30"/>
  <c r="L590" i="30"/>
  <c r="L591" i="30"/>
  <c r="L592" i="30"/>
  <c r="L593" i="30"/>
  <c r="L594" i="30"/>
  <c r="L595" i="30"/>
  <c r="L596" i="30"/>
  <c r="L597" i="30"/>
  <c r="L598" i="30"/>
  <c r="L599" i="30"/>
  <c r="L600" i="30"/>
  <c r="L601" i="30"/>
  <c r="L602" i="30"/>
  <c r="L603" i="30"/>
  <c r="L604" i="30"/>
  <c r="L605" i="30"/>
  <c r="L606" i="30"/>
  <c r="L607" i="30"/>
  <c r="L608" i="30"/>
  <c r="L609" i="30"/>
  <c r="L610" i="30"/>
  <c r="L611" i="30"/>
  <c r="L612" i="30"/>
  <c r="L613" i="30"/>
  <c r="L614" i="30"/>
  <c r="L615" i="30"/>
  <c r="L616" i="30"/>
  <c r="L617" i="30"/>
  <c r="L618" i="30"/>
  <c r="L619" i="30"/>
  <c r="L620" i="30"/>
  <c r="L621" i="30"/>
  <c r="L622" i="30"/>
  <c r="L623" i="30"/>
  <c r="L624" i="30"/>
  <c r="L625" i="30"/>
  <c r="L626" i="30"/>
  <c r="L627" i="30"/>
  <c r="L628" i="30"/>
  <c r="L629" i="30"/>
  <c r="L630" i="30"/>
  <c r="L631" i="30"/>
  <c r="L632" i="30"/>
  <c r="L633" i="30"/>
  <c r="L634" i="30"/>
  <c r="L635" i="30"/>
  <c r="L636" i="30"/>
  <c r="L637" i="30"/>
  <c r="L638" i="30"/>
  <c r="L639" i="30"/>
  <c r="L640" i="30"/>
  <c r="L641" i="30"/>
  <c r="L642" i="30"/>
  <c r="L643" i="30"/>
  <c r="L644" i="30"/>
  <c r="L645" i="30"/>
  <c r="L646" i="30"/>
  <c r="L647" i="30"/>
  <c r="L648" i="30"/>
  <c r="L649" i="30"/>
  <c r="L650" i="30"/>
  <c r="L651" i="30"/>
  <c r="L652" i="30"/>
  <c r="L653" i="30"/>
  <c r="L654" i="30"/>
  <c r="L655" i="30"/>
  <c r="L656" i="30"/>
  <c r="L657" i="30"/>
  <c r="L658" i="30"/>
  <c r="L659" i="30"/>
  <c r="L660" i="30"/>
  <c r="L661" i="30"/>
  <c r="L662" i="30"/>
  <c r="L663" i="30"/>
  <c r="L664" i="30"/>
  <c r="L665" i="30"/>
  <c r="L666" i="30"/>
  <c r="L667" i="30"/>
  <c r="L668" i="30"/>
  <c r="L669" i="30"/>
  <c r="L670" i="30"/>
  <c r="L671" i="30"/>
  <c r="L672" i="30"/>
  <c r="L673" i="30"/>
  <c r="L674" i="30"/>
  <c r="L675" i="30"/>
  <c r="L676" i="30"/>
  <c r="L677" i="30"/>
  <c r="L678" i="30"/>
  <c r="L679" i="30"/>
  <c r="L680" i="30"/>
  <c r="L681" i="30"/>
  <c r="L682" i="30"/>
  <c r="L683" i="30"/>
  <c r="L684" i="30"/>
  <c r="L685" i="30"/>
  <c r="L686" i="30"/>
  <c r="L687" i="30"/>
  <c r="L688" i="30"/>
  <c r="L689" i="30"/>
  <c r="L690" i="30"/>
  <c r="L691" i="30"/>
  <c r="L692" i="30"/>
  <c r="L693" i="30"/>
  <c r="L694" i="30"/>
  <c r="L695" i="30"/>
  <c r="L696" i="30"/>
  <c r="L697" i="30"/>
  <c r="L698" i="30"/>
  <c r="L699" i="30"/>
  <c r="L700" i="30"/>
  <c r="L701" i="30"/>
  <c r="L702" i="30"/>
  <c r="L703" i="30"/>
  <c r="L704" i="30"/>
  <c r="L705" i="30"/>
  <c r="L706" i="30"/>
  <c r="L707" i="30"/>
  <c r="L708" i="30"/>
  <c r="L709" i="30"/>
  <c r="L710" i="30"/>
  <c r="L711" i="30"/>
  <c r="L712" i="30"/>
  <c r="L713" i="30"/>
  <c r="L714" i="30"/>
  <c r="L715" i="30"/>
  <c r="L716" i="30"/>
  <c r="L717" i="30"/>
  <c r="L718" i="30"/>
  <c r="L719" i="30"/>
  <c r="L720" i="30"/>
  <c r="L721" i="30"/>
  <c r="L722" i="30"/>
  <c r="L723" i="30"/>
  <c r="L724" i="30"/>
  <c r="L725" i="30"/>
  <c r="L726" i="30"/>
  <c r="L727" i="30"/>
  <c r="L728" i="30"/>
  <c r="L729" i="30"/>
  <c r="L730" i="30"/>
  <c r="L731" i="30"/>
  <c r="L732" i="30"/>
  <c r="L733" i="30"/>
  <c r="L734" i="30"/>
  <c r="L735" i="30"/>
  <c r="L736" i="30"/>
  <c r="L737" i="30"/>
  <c r="L738" i="30"/>
  <c r="L739" i="30"/>
  <c r="L740" i="30"/>
  <c r="L741" i="30"/>
  <c r="L742" i="30"/>
  <c r="L743" i="30"/>
  <c r="L744" i="30"/>
  <c r="L745" i="30"/>
  <c r="L746" i="30"/>
  <c r="L747" i="30"/>
  <c r="L748" i="30"/>
  <c r="L749" i="30"/>
  <c r="L750" i="30"/>
  <c r="L751" i="30"/>
  <c r="L752" i="30"/>
  <c r="L753" i="30"/>
  <c r="L754" i="30"/>
  <c r="L755" i="30"/>
  <c r="L756" i="30"/>
  <c r="L757" i="30"/>
  <c r="L758" i="30"/>
  <c r="L759" i="30"/>
  <c r="L760" i="30"/>
  <c r="L761" i="30"/>
  <c r="L762" i="30"/>
  <c r="L763" i="30"/>
  <c r="L764" i="30"/>
  <c r="L765" i="30"/>
  <c r="L766" i="30"/>
  <c r="L767" i="30"/>
  <c r="L768" i="30"/>
  <c r="L769" i="30"/>
  <c r="L770" i="30"/>
  <c r="L771" i="30"/>
  <c r="L772" i="30"/>
  <c r="L773" i="30"/>
  <c r="L774" i="30"/>
  <c r="L775" i="30"/>
  <c r="L776" i="30"/>
  <c r="L777" i="30"/>
  <c r="L778" i="30"/>
  <c r="L779" i="30"/>
  <c r="L780" i="30"/>
  <c r="L781" i="30"/>
  <c r="L782" i="30"/>
  <c r="L783" i="30"/>
  <c r="L784" i="30"/>
  <c r="L785" i="30"/>
  <c r="L786" i="30"/>
  <c r="L787" i="30"/>
  <c r="L788" i="30"/>
  <c r="L789" i="30"/>
  <c r="L790" i="30"/>
  <c r="L791" i="30"/>
  <c r="L792" i="30"/>
  <c r="L793" i="30"/>
  <c r="L794" i="30"/>
  <c r="L795" i="30"/>
  <c r="L796" i="30"/>
  <c r="L797" i="30"/>
  <c r="L798" i="30"/>
  <c r="L799" i="30"/>
  <c r="L800" i="30"/>
  <c r="L801" i="30"/>
  <c r="L802" i="30"/>
  <c r="L803" i="30"/>
  <c r="L804" i="30"/>
  <c r="L805" i="30"/>
  <c r="L806" i="30"/>
  <c r="L807" i="30"/>
  <c r="L808" i="30"/>
  <c r="L809" i="30"/>
  <c r="L810" i="30"/>
  <c r="L811" i="30"/>
  <c r="L812" i="30"/>
  <c r="L813" i="30"/>
  <c r="L814" i="30"/>
  <c r="L815" i="30"/>
  <c r="L816" i="30"/>
  <c r="L817" i="30"/>
  <c r="L818" i="30"/>
  <c r="L819" i="30"/>
  <c r="L820" i="30"/>
  <c r="L821" i="30"/>
  <c r="L822" i="30"/>
  <c r="L823" i="30"/>
  <c r="L824" i="30"/>
  <c r="L825" i="30"/>
  <c r="L826" i="30"/>
  <c r="L827" i="30"/>
  <c r="L828" i="30"/>
  <c r="L829" i="30"/>
  <c r="L830" i="30"/>
  <c r="L831" i="30"/>
  <c r="L832" i="30"/>
  <c r="L833" i="30"/>
  <c r="L834" i="30"/>
  <c r="L835" i="30"/>
  <c r="L836" i="30"/>
  <c r="L837" i="30"/>
  <c r="L838" i="30"/>
  <c r="L839" i="30"/>
  <c r="L840" i="30"/>
  <c r="L841" i="30"/>
  <c r="L842" i="30"/>
  <c r="L843" i="30"/>
  <c r="L844" i="30"/>
  <c r="L845" i="30"/>
  <c r="L846" i="30"/>
  <c r="L847" i="30"/>
  <c r="L848" i="30"/>
  <c r="L849" i="30"/>
  <c r="L850" i="30"/>
  <c r="L851" i="30"/>
  <c r="L852" i="30"/>
  <c r="L853" i="30"/>
  <c r="L854" i="30"/>
  <c r="L855" i="30"/>
  <c r="L856" i="30"/>
  <c r="L857" i="30"/>
  <c r="L858" i="30"/>
  <c r="L859" i="30"/>
  <c r="L860" i="30"/>
  <c r="L861" i="30"/>
  <c r="L862" i="30"/>
  <c r="L863" i="30"/>
  <c r="L864" i="30"/>
  <c r="L865" i="30"/>
  <c r="L866" i="30"/>
  <c r="L867" i="30"/>
  <c r="L868" i="30"/>
  <c r="L869" i="30"/>
  <c r="L870" i="30"/>
  <c r="L871" i="30"/>
  <c r="L872" i="30"/>
  <c r="L873" i="30"/>
  <c r="L874" i="30"/>
  <c r="L875" i="30"/>
  <c r="L876" i="30"/>
  <c r="L877" i="30"/>
  <c r="L878" i="30"/>
  <c r="L879" i="30"/>
  <c r="L880" i="30"/>
  <c r="L881" i="30"/>
  <c r="L882" i="30"/>
  <c r="L883" i="30"/>
  <c r="L884" i="30"/>
  <c r="L885" i="30"/>
  <c r="L886" i="30"/>
  <c r="L887" i="30"/>
  <c r="L888" i="30"/>
  <c r="L889" i="30"/>
  <c r="L890" i="30"/>
  <c r="L891" i="30"/>
  <c r="L892" i="30"/>
  <c r="L893" i="30"/>
  <c r="L894" i="30"/>
  <c r="L895" i="30"/>
  <c r="L896" i="30"/>
  <c r="L897" i="30"/>
  <c r="L898" i="30"/>
  <c r="L899" i="30"/>
  <c r="L900" i="30"/>
  <c r="L901" i="30"/>
  <c r="L902" i="30"/>
  <c r="L903" i="30"/>
  <c r="L904" i="30"/>
  <c r="L905" i="30"/>
  <c r="L906" i="30"/>
  <c r="L907" i="30"/>
  <c r="L908" i="30"/>
  <c r="L909" i="30"/>
  <c r="L910" i="30"/>
  <c r="L911" i="30"/>
  <c r="L912" i="30"/>
  <c r="L913" i="30"/>
  <c r="L914" i="30"/>
  <c r="L915" i="30"/>
  <c r="L916" i="30"/>
  <c r="L917" i="30"/>
  <c r="L918" i="30"/>
  <c r="L919" i="30"/>
  <c r="L920" i="30"/>
  <c r="L921" i="30"/>
  <c r="L922" i="30"/>
  <c r="L923" i="30"/>
  <c r="L924" i="30"/>
  <c r="L925" i="30"/>
  <c r="L926" i="30"/>
  <c r="L927" i="30"/>
  <c r="L928" i="30"/>
  <c r="L929" i="30"/>
  <c r="L930" i="30"/>
  <c r="L931" i="30"/>
  <c r="L932" i="30"/>
  <c r="L933" i="30"/>
  <c r="L934" i="30"/>
  <c r="L935" i="30"/>
  <c r="L936" i="30"/>
  <c r="L937" i="30"/>
  <c r="L938" i="30"/>
  <c r="L939" i="30"/>
  <c r="L940" i="30"/>
  <c r="L941" i="30"/>
  <c r="L942" i="30"/>
  <c r="L943" i="30"/>
  <c r="L944" i="30"/>
  <c r="L945" i="30"/>
  <c r="L946" i="30"/>
  <c r="L947" i="30"/>
  <c r="L948" i="30"/>
  <c r="L949" i="30"/>
  <c r="L950" i="30"/>
  <c r="L951" i="30"/>
  <c r="L952" i="30"/>
  <c r="L953" i="30"/>
  <c r="L954" i="30"/>
  <c r="L955" i="30"/>
  <c r="L956" i="30"/>
  <c r="L957" i="30"/>
  <c r="L958" i="30"/>
  <c r="L959" i="30"/>
  <c r="L960" i="30"/>
  <c r="L961" i="30"/>
  <c r="L962" i="30"/>
  <c r="L963" i="30"/>
  <c r="L964" i="30"/>
  <c r="L965" i="30"/>
  <c r="L966" i="30"/>
  <c r="L967" i="30"/>
  <c r="L968" i="30"/>
  <c r="L969" i="30"/>
  <c r="L970" i="30"/>
  <c r="L971" i="30"/>
  <c r="L972" i="30"/>
  <c r="L973" i="30"/>
  <c r="L974" i="30"/>
  <c r="L975" i="30"/>
  <c r="L976" i="30"/>
  <c r="L977" i="30"/>
  <c r="L978" i="30"/>
  <c r="L979" i="30"/>
  <c r="L980" i="30"/>
  <c r="L981" i="30"/>
  <c r="L982" i="30"/>
  <c r="L983" i="30"/>
  <c r="L984" i="30"/>
  <c r="L985" i="30"/>
  <c r="L986" i="30"/>
  <c r="L987" i="30"/>
  <c r="L988" i="30"/>
  <c r="L989" i="30"/>
  <c r="L990" i="30"/>
  <c r="L991" i="30"/>
  <c r="L992" i="30"/>
  <c r="L993" i="30"/>
  <c r="L994" i="30"/>
  <c r="L995" i="30"/>
  <c r="L996" i="30"/>
  <c r="L997" i="30"/>
  <c r="L998" i="30"/>
  <c r="L999" i="30"/>
  <c r="L1000" i="30"/>
  <c r="L1001" i="30"/>
  <c r="L1002" i="30"/>
  <c r="L1003" i="30"/>
  <c r="L1004" i="30"/>
  <c r="L1005" i="30"/>
  <c r="L1006" i="30"/>
  <c r="L1007" i="30"/>
  <c r="L2" i="30"/>
  <c r="N2" i="30"/>
  <c r="N3" i="30"/>
  <c r="N4" i="30"/>
  <c r="N5" i="30"/>
  <c r="N6" i="30"/>
  <c r="N7" i="30"/>
  <c r="N8" i="30"/>
  <c r="N9" i="30"/>
  <c r="N10" i="30"/>
  <c r="N11" i="30"/>
  <c r="N12" i="30"/>
  <c r="N13" i="30"/>
  <c r="N14" i="30"/>
  <c r="N15" i="30"/>
  <c r="N16" i="30"/>
  <c r="N17" i="30"/>
  <c r="N18" i="30"/>
  <c r="N19" i="30"/>
  <c r="N20" i="30"/>
  <c r="N21" i="30"/>
  <c r="N22" i="30"/>
  <c r="N23" i="30"/>
  <c r="N24" i="30"/>
  <c r="N25" i="30"/>
  <c r="N26" i="30"/>
  <c r="N27" i="30"/>
  <c r="N28" i="30"/>
  <c r="N29" i="30"/>
  <c r="N30" i="30"/>
  <c r="N31" i="30"/>
  <c r="N32" i="30"/>
  <c r="N33" i="30"/>
  <c r="N34" i="30"/>
  <c r="N35" i="30"/>
  <c r="N36" i="30"/>
  <c r="N37" i="30"/>
  <c r="N38" i="30"/>
  <c r="N39" i="30"/>
  <c r="N40" i="30"/>
  <c r="N41" i="30"/>
  <c r="N42" i="30"/>
  <c r="N43" i="30"/>
  <c r="N44" i="30"/>
  <c r="N45" i="30"/>
  <c r="N46" i="30"/>
  <c r="N47" i="30"/>
  <c r="N48" i="30"/>
  <c r="N49" i="30"/>
  <c r="N50" i="30"/>
  <c r="N51" i="30"/>
  <c r="N52" i="30"/>
  <c r="N53" i="30"/>
  <c r="N54" i="30"/>
  <c r="N55" i="30"/>
  <c r="N56" i="30"/>
  <c r="N57" i="30"/>
  <c r="N58" i="30"/>
  <c r="N59" i="30"/>
  <c r="N60" i="30"/>
  <c r="N61" i="30"/>
  <c r="N62" i="30"/>
  <c r="N63" i="30"/>
  <c r="N64" i="30"/>
  <c r="N65" i="30"/>
  <c r="N66" i="30"/>
  <c r="N67" i="30"/>
  <c r="N68" i="30"/>
  <c r="N69" i="30"/>
  <c r="N70" i="30"/>
  <c r="N71" i="30"/>
  <c r="N72" i="30"/>
  <c r="N73" i="30"/>
  <c r="N74" i="30"/>
  <c r="N75" i="30"/>
  <c r="N76" i="30"/>
  <c r="N77" i="30"/>
  <c r="N78" i="30"/>
  <c r="N79" i="30"/>
  <c r="N80" i="30"/>
  <c r="N81" i="30"/>
  <c r="N82" i="30"/>
  <c r="N83" i="30"/>
  <c r="N84" i="30"/>
  <c r="N85" i="30"/>
  <c r="N86" i="30"/>
  <c r="N87" i="30"/>
  <c r="N88" i="30"/>
  <c r="N89" i="30"/>
  <c r="N90" i="30"/>
  <c r="N91" i="30"/>
  <c r="N92" i="30"/>
  <c r="N93" i="30"/>
  <c r="N94" i="30"/>
  <c r="N95" i="30"/>
  <c r="N96" i="30"/>
  <c r="N97" i="30"/>
  <c r="N98" i="30"/>
  <c r="N99" i="30"/>
  <c r="N100" i="30"/>
  <c r="N101" i="30"/>
  <c r="N102" i="30"/>
  <c r="N103" i="30"/>
  <c r="N104" i="30"/>
  <c r="N105" i="30"/>
  <c r="N106" i="30"/>
  <c r="N107" i="30"/>
  <c r="N108" i="30"/>
  <c r="N109" i="30"/>
  <c r="N110" i="30"/>
  <c r="N111" i="30"/>
  <c r="N112" i="30"/>
  <c r="N113" i="30"/>
  <c r="N114" i="30"/>
  <c r="N115" i="30"/>
  <c r="N116" i="30"/>
  <c r="N117" i="30"/>
  <c r="N118" i="30"/>
  <c r="N119" i="30"/>
  <c r="N120" i="30"/>
  <c r="N121" i="30"/>
  <c r="N122" i="30"/>
  <c r="N123" i="30"/>
  <c r="N124" i="30"/>
  <c r="N125" i="30"/>
  <c r="N126" i="30"/>
  <c r="N127" i="30"/>
  <c r="N128" i="30"/>
  <c r="N129" i="30"/>
  <c r="N130" i="30"/>
  <c r="N131" i="30"/>
  <c r="N132" i="30"/>
  <c r="N133" i="30"/>
  <c r="N134" i="30"/>
  <c r="N135" i="30"/>
  <c r="N136" i="30"/>
  <c r="N137" i="30"/>
  <c r="N138" i="30"/>
  <c r="N139" i="30"/>
  <c r="N140" i="30"/>
  <c r="N141" i="30"/>
  <c r="N142" i="30"/>
  <c r="N143" i="30"/>
  <c r="N144" i="30"/>
  <c r="N145" i="30"/>
  <c r="N146" i="30"/>
  <c r="N147" i="30"/>
  <c r="N148" i="30"/>
  <c r="N149" i="30"/>
  <c r="N150" i="30"/>
  <c r="N151" i="30"/>
  <c r="N152" i="30"/>
  <c r="N153" i="30"/>
  <c r="N154" i="30"/>
  <c r="N155" i="30"/>
  <c r="N156" i="30"/>
  <c r="N157" i="30"/>
  <c r="N158" i="30"/>
  <c r="N159" i="30"/>
  <c r="N160" i="30"/>
  <c r="N161" i="30"/>
  <c r="N162" i="30"/>
  <c r="N163" i="30"/>
  <c r="N164" i="30"/>
  <c r="N165" i="30"/>
  <c r="N166" i="30"/>
  <c r="N167" i="30"/>
  <c r="N168" i="30"/>
  <c r="N169" i="30"/>
  <c r="N170" i="30"/>
  <c r="N171" i="30"/>
  <c r="N172" i="30"/>
  <c r="N173" i="30"/>
  <c r="N174" i="30"/>
  <c r="N175" i="30"/>
  <c r="N176" i="30"/>
  <c r="N177" i="30"/>
  <c r="N178" i="30"/>
  <c r="N179" i="30"/>
  <c r="N180" i="30"/>
  <c r="N181" i="30"/>
  <c r="N182" i="30"/>
  <c r="N183" i="30"/>
  <c r="N184" i="30"/>
  <c r="N185" i="30"/>
  <c r="N186" i="30"/>
  <c r="N187" i="30"/>
  <c r="N188" i="30"/>
  <c r="N189" i="30"/>
  <c r="N190" i="30"/>
  <c r="N191" i="30"/>
  <c r="N192" i="30"/>
  <c r="N193" i="30"/>
  <c r="N194" i="30"/>
  <c r="N195" i="30"/>
  <c r="N196" i="30"/>
  <c r="N197" i="30"/>
  <c r="N198" i="30"/>
  <c r="N199" i="30"/>
  <c r="N200" i="30"/>
  <c r="N201" i="30"/>
  <c r="N202" i="30"/>
  <c r="N203" i="30"/>
  <c r="N204" i="30"/>
  <c r="N205" i="30"/>
  <c r="N206" i="30"/>
  <c r="N207" i="30"/>
  <c r="N208" i="30"/>
  <c r="N209" i="30"/>
  <c r="N210" i="30"/>
  <c r="N211" i="30"/>
  <c r="N212" i="30"/>
  <c r="N213" i="30"/>
  <c r="N214" i="30"/>
  <c r="N215" i="30"/>
  <c r="N216" i="30"/>
  <c r="N217" i="30"/>
  <c r="N218" i="30"/>
  <c r="N219" i="30"/>
  <c r="N220" i="30"/>
  <c r="N221" i="30"/>
  <c r="N222" i="30"/>
  <c r="N223" i="30"/>
  <c r="N224" i="30"/>
  <c r="N225" i="30"/>
  <c r="N226" i="30"/>
  <c r="N227" i="30"/>
  <c r="N228" i="30"/>
  <c r="N229" i="30"/>
  <c r="N230" i="30"/>
  <c r="N231" i="30"/>
  <c r="N232" i="30"/>
  <c r="N233" i="30"/>
  <c r="N234" i="30"/>
  <c r="N235" i="30"/>
  <c r="N236" i="30"/>
  <c r="N237" i="30"/>
  <c r="N238" i="30"/>
  <c r="N239" i="30"/>
  <c r="N240" i="30"/>
  <c r="N241" i="30"/>
  <c r="N242" i="30"/>
  <c r="N243" i="30"/>
  <c r="N244" i="30"/>
  <c r="N245" i="30"/>
  <c r="N246" i="30"/>
  <c r="N247" i="30"/>
  <c r="N248" i="30"/>
  <c r="N249" i="30"/>
  <c r="N250" i="30"/>
  <c r="N251" i="30"/>
  <c r="N252" i="30"/>
  <c r="N253" i="30"/>
  <c r="N254" i="30"/>
  <c r="N255" i="30"/>
  <c r="N256" i="30"/>
  <c r="N257" i="30"/>
  <c r="N258" i="30"/>
  <c r="N259" i="30"/>
  <c r="N260" i="30"/>
  <c r="N261" i="30"/>
  <c r="N262" i="30"/>
  <c r="N263" i="30"/>
  <c r="N264" i="30"/>
  <c r="N265" i="30"/>
  <c r="N266" i="30"/>
  <c r="N267" i="30"/>
  <c r="N268" i="30"/>
  <c r="N269" i="30"/>
  <c r="N270" i="30"/>
  <c r="N271" i="30"/>
  <c r="N272" i="30"/>
  <c r="N273" i="30"/>
  <c r="N274" i="30"/>
  <c r="N275" i="30"/>
  <c r="N276" i="30"/>
  <c r="N277" i="30"/>
  <c r="N278" i="30"/>
  <c r="N279" i="30"/>
  <c r="N280" i="30"/>
  <c r="N281" i="30"/>
  <c r="N282" i="30"/>
  <c r="N283" i="30"/>
  <c r="N284" i="30"/>
  <c r="N285" i="30"/>
  <c r="N286" i="30"/>
  <c r="N287" i="30"/>
  <c r="N288" i="30"/>
  <c r="N289" i="30"/>
  <c r="N290" i="30"/>
  <c r="N291" i="30"/>
  <c r="N292" i="30"/>
  <c r="N293" i="30"/>
  <c r="N294" i="30"/>
  <c r="N295" i="30"/>
  <c r="N296" i="30"/>
  <c r="N297" i="30"/>
  <c r="N298" i="30"/>
  <c r="N299" i="30"/>
  <c r="N300" i="30"/>
  <c r="N301" i="30"/>
  <c r="N302" i="30"/>
  <c r="N303" i="30"/>
  <c r="N304" i="30"/>
  <c r="N305" i="30"/>
  <c r="N306" i="30"/>
  <c r="N307" i="30"/>
  <c r="N308" i="30"/>
  <c r="N309" i="30"/>
  <c r="N310" i="30"/>
  <c r="N311" i="30"/>
  <c r="N312" i="30"/>
  <c r="N313" i="30"/>
  <c r="N314" i="30"/>
  <c r="N315" i="30"/>
  <c r="N316" i="30"/>
  <c r="N317" i="30"/>
  <c r="N318" i="30"/>
  <c r="N319" i="30"/>
  <c r="N320" i="30"/>
  <c r="N321" i="30"/>
  <c r="N322" i="30"/>
  <c r="N323" i="30"/>
  <c r="N324" i="30"/>
  <c r="N325" i="30"/>
  <c r="N326" i="30"/>
  <c r="N327" i="30"/>
  <c r="N328" i="30"/>
  <c r="N329" i="30"/>
  <c r="N330" i="30"/>
  <c r="N331" i="30"/>
  <c r="N332" i="30"/>
  <c r="N333" i="30"/>
  <c r="N334" i="30"/>
  <c r="N335" i="30"/>
  <c r="N336" i="30"/>
  <c r="N337" i="30"/>
  <c r="N338" i="30"/>
  <c r="N339" i="30"/>
  <c r="N340" i="30"/>
  <c r="N341" i="30"/>
  <c r="N342" i="30"/>
  <c r="N343" i="30"/>
  <c r="N344" i="30"/>
  <c r="N345" i="30"/>
  <c r="N346" i="30"/>
  <c r="N347" i="30"/>
  <c r="N348" i="30"/>
  <c r="N349" i="30"/>
  <c r="N350" i="30"/>
  <c r="N351" i="30"/>
  <c r="N352" i="30"/>
  <c r="N353" i="30"/>
  <c r="N354" i="30"/>
  <c r="N355" i="30"/>
  <c r="N356" i="30"/>
  <c r="N357" i="30"/>
  <c r="N358" i="30"/>
  <c r="N359" i="30"/>
  <c r="N360" i="30"/>
  <c r="N361" i="30"/>
  <c r="N362" i="30"/>
  <c r="N363" i="30"/>
  <c r="N364" i="30"/>
  <c r="N365" i="30"/>
  <c r="N366" i="30"/>
  <c r="N367" i="30"/>
  <c r="N368" i="30"/>
  <c r="N369" i="30"/>
  <c r="N370" i="30"/>
  <c r="N371" i="30"/>
  <c r="N372" i="30"/>
  <c r="N373" i="30"/>
  <c r="N374" i="30"/>
  <c r="N375" i="30"/>
  <c r="N376" i="30"/>
  <c r="N377" i="30"/>
  <c r="N378" i="30"/>
  <c r="N379" i="30"/>
  <c r="N380" i="30"/>
  <c r="N381" i="30"/>
  <c r="N382" i="30"/>
  <c r="N383" i="30"/>
  <c r="N384" i="30"/>
  <c r="N385" i="30"/>
  <c r="N386" i="30"/>
  <c r="N387" i="30"/>
  <c r="N388" i="30"/>
  <c r="N389" i="30"/>
  <c r="N390" i="30"/>
  <c r="N391" i="30"/>
  <c r="N392" i="30"/>
  <c r="N393" i="30"/>
  <c r="N394" i="30"/>
  <c r="N395" i="30"/>
  <c r="N396" i="30"/>
  <c r="N397" i="30"/>
  <c r="N398" i="30"/>
  <c r="N399" i="30"/>
  <c r="N400" i="30"/>
  <c r="N401" i="30"/>
  <c r="N402" i="30"/>
  <c r="N403" i="30"/>
  <c r="N404" i="30"/>
  <c r="N405" i="30"/>
  <c r="N406" i="30"/>
  <c r="N407" i="30"/>
  <c r="N408" i="30"/>
  <c r="N409" i="30"/>
  <c r="N410" i="30"/>
  <c r="N411" i="30"/>
  <c r="N412" i="30"/>
  <c r="N413" i="30"/>
  <c r="N414" i="30"/>
  <c r="N415" i="30"/>
  <c r="N416" i="30"/>
  <c r="N417" i="30"/>
  <c r="N418" i="30"/>
  <c r="N419" i="30"/>
  <c r="N420" i="30"/>
  <c r="N421" i="30"/>
  <c r="N422" i="30"/>
  <c r="N423" i="30"/>
  <c r="N424" i="30"/>
  <c r="N425" i="30"/>
  <c r="N426" i="30"/>
  <c r="N427" i="30"/>
  <c r="N428" i="30"/>
  <c r="N429" i="30"/>
  <c r="N430" i="30"/>
  <c r="N431" i="30"/>
  <c r="N432" i="30"/>
  <c r="N433" i="30"/>
  <c r="N434" i="30"/>
  <c r="N435" i="30"/>
  <c r="N436" i="30"/>
  <c r="N437" i="30"/>
  <c r="N438" i="30"/>
  <c r="N439" i="30"/>
  <c r="N440" i="30"/>
  <c r="N441" i="30"/>
  <c r="N442" i="30"/>
  <c r="N443" i="30"/>
  <c r="N444" i="30"/>
  <c r="N445" i="30"/>
  <c r="N446" i="30"/>
  <c r="N447" i="30"/>
  <c r="N448" i="30"/>
  <c r="N449" i="30"/>
  <c r="N450" i="30"/>
  <c r="N451" i="30"/>
  <c r="N452" i="30"/>
  <c r="N453" i="30"/>
  <c r="N454" i="30"/>
  <c r="N455" i="30"/>
  <c r="N456" i="30"/>
  <c r="N457" i="30"/>
  <c r="N458" i="30"/>
  <c r="N459" i="30"/>
  <c r="N460" i="30"/>
  <c r="N461" i="30"/>
  <c r="N462" i="30"/>
  <c r="N463" i="30"/>
  <c r="N464" i="30"/>
  <c r="N465" i="30"/>
  <c r="N466" i="30"/>
  <c r="N467" i="30"/>
  <c r="N468" i="30"/>
  <c r="N469" i="30"/>
  <c r="N470" i="30"/>
  <c r="N471" i="30"/>
  <c r="N472" i="30"/>
  <c r="N473" i="30"/>
  <c r="N474" i="30"/>
  <c r="N475" i="30"/>
  <c r="N476" i="30"/>
  <c r="N477" i="30"/>
  <c r="N478" i="30"/>
  <c r="N479" i="30"/>
  <c r="N480" i="30"/>
  <c r="N481" i="30"/>
  <c r="N482" i="30"/>
  <c r="N483" i="30"/>
  <c r="N484" i="30"/>
  <c r="N485" i="30"/>
  <c r="N486" i="30"/>
  <c r="N487" i="30"/>
  <c r="N488" i="30"/>
  <c r="N489" i="30"/>
  <c r="N490" i="30"/>
  <c r="N491" i="30"/>
  <c r="N492" i="30"/>
  <c r="N493" i="30"/>
  <c r="N494" i="30"/>
  <c r="N495" i="30"/>
  <c r="N496" i="30"/>
  <c r="N497" i="30"/>
  <c r="N498" i="30"/>
  <c r="N499" i="30"/>
  <c r="N500" i="30"/>
  <c r="N501" i="30"/>
  <c r="N502" i="30"/>
  <c r="N503" i="30"/>
  <c r="N504" i="30"/>
  <c r="N505" i="30"/>
  <c r="N506" i="30"/>
  <c r="N507" i="30"/>
  <c r="N508" i="30"/>
  <c r="N509" i="30"/>
  <c r="N510" i="30"/>
  <c r="N511" i="30"/>
  <c r="N512" i="30"/>
  <c r="N513" i="30"/>
  <c r="N514" i="30"/>
  <c r="N515" i="30"/>
  <c r="N516" i="30"/>
  <c r="N517" i="30"/>
  <c r="N518" i="30"/>
  <c r="N519" i="30"/>
  <c r="N520" i="30"/>
  <c r="N521" i="30"/>
  <c r="N522" i="30"/>
  <c r="N523" i="30"/>
  <c r="N524" i="30"/>
  <c r="N525" i="30"/>
  <c r="N526" i="30"/>
  <c r="N527" i="30"/>
  <c r="N528" i="30"/>
  <c r="N529" i="30"/>
  <c r="N530" i="30"/>
  <c r="N531" i="30"/>
  <c r="N532" i="30"/>
  <c r="N533" i="30"/>
  <c r="N534" i="30"/>
  <c r="N535" i="30"/>
  <c r="N536" i="30"/>
  <c r="N537" i="30"/>
  <c r="N538" i="30"/>
  <c r="N539" i="30"/>
  <c r="N540" i="30"/>
  <c r="N541" i="30"/>
  <c r="N542" i="30"/>
  <c r="N543" i="30"/>
  <c r="N544" i="30"/>
  <c r="N545" i="30"/>
  <c r="N546" i="30"/>
  <c r="N547" i="30"/>
  <c r="N548" i="30"/>
  <c r="N549" i="30"/>
  <c r="N550" i="30"/>
  <c r="N551" i="30"/>
  <c r="N552" i="30"/>
  <c r="N553" i="30"/>
  <c r="N554" i="30"/>
  <c r="N555" i="30"/>
  <c r="N556" i="30"/>
  <c r="N557" i="30"/>
  <c r="N558" i="30"/>
  <c r="N559" i="30"/>
  <c r="N560" i="30"/>
  <c r="N561" i="30"/>
  <c r="N562" i="30"/>
  <c r="N563" i="30"/>
  <c r="N564" i="30"/>
  <c r="N565" i="30"/>
  <c r="N566" i="30"/>
  <c r="N567" i="30"/>
  <c r="N568" i="30"/>
  <c r="N569" i="30"/>
  <c r="N570" i="30"/>
  <c r="N571" i="30"/>
  <c r="N572" i="30"/>
  <c r="N573" i="30"/>
  <c r="N574" i="30"/>
  <c r="N575" i="30"/>
  <c r="N576" i="30"/>
  <c r="N577" i="30"/>
  <c r="N578" i="30"/>
  <c r="N579" i="30"/>
  <c r="N580" i="30"/>
  <c r="N581" i="30"/>
  <c r="N582" i="30"/>
  <c r="N583" i="30"/>
  <c r="N584" i="30"/>
  <c r="N585" i="30"/>
  <c r="N586" i="30"/>
  <c r="N587" i="30"/>
  <c r="N588" i="30"/>
  <c r="N589" i="30"/>
  <c r="N590" i="30"/>
  <c r="N591" i="30"/>
  <c r="N592" i="30"/>
  <c r="N593" i="30"/>
  <c r="N594" i="30"/>
  <c r="N595" i="30"/>
  <c r="N596" i="30"/>
  <c r="N597" i="30"/>
  <c r="N598" i="30"/>
  <c r="N599" i="30"/>
  <c r="N600" i="30"/>
  <c r="N601" i="30"/>
  <c r="N602" i="30"/>
  <c r="N603" i="30"/>
  <c r="N604" i="30"/>
  <c r="N605" i="30"/>
  <c r="N606" i="30"/>
  <c r="N607" i="30"/>
  <c r="N608" i="30"/>
  <c r="N609" i="30"/>
  <c r="N610" i="30"/>
  <c r="N611" i="30"/>
  <c r="N612" i="30"/>
  <c r="N613" i="30"/>
  <c r="N614" i="30"/>
  <c r="N615" i="30"/>
  <c r="N616" i="30"/>
  <c r="N617" i="30"/>
  <c r="N618" i="30"/>
  <c r="N619" i="30"/>
  <c r="N620" i="30"/>
  <c r="N621" i="30"/>
  <c r="N622" i="30"/>
  <c r="N623" i="30"/>
  <c r="N624" i="30"/>
  <c r="N625" i="30"/>
  <c r="N626" i="30"/>
  <c r="N627" i="30"/>
  <c r="N628" i="30"/>
  <c r="N629" i="30"/>
  <c r="N630" i="30"/>
  <c r="N631" i="30"/>
  <c r="N632" i="30"/>
  <c r="N633" i="30"/>
  <c r="N634" i="30"/>
  <c r="N635" i="30"/>
  <c r="N636" i="30"/>
  <c r="N637" i="30"/>
  <c r="N638" i="30"/>
  <c r="N639" i="30"/>
  <c r="N640" i="30"/>
  <c r="N641" i="30"/>
  <c r="N642" i="30"/>
  <c r="N643" i="30"/>
  <c r="N644" i="30"/>
  <c r="N645" i="30"/>
  <c r="N646" i="30"/>
  <c r="N647" i="30"/>
  <c r="N648" i="30"/>
  <c r="N649" i="30"/>
  <c r="N650" i="30"/>
  <c r="N651" i="30"/>
  <c r="N652" i="30"/>
  <c r="N653" i="30"/>
  <c r="N654" i="30"/>
  <c r="N655" i="30"/>
  <c r="N656" i="30"/>
  <c r="N657" i="30"/>
  <c r="N658" i="30"/>
  <c r="N659" i="30"/>
  <c r="N660" i="30"/>
  <c r="N661" i="30"/>
  <c r="N662" i="30"/>
  <c r="N663" i="30"/>
  <c r="N664" i="30"/>
  <c r="N665" i="30"/>
  <c r="N666" i="30"/>
  <c r="N667" i="30"/>
  <c r="N668" i="30"/>
  <c r="N669" i="30"/>
  <c r="N670" i="30"/>
  <c r="N671" i="30"/>
  <c r="N672" i="30"/>
  <c r="N673" i="30"/>
  <c r="N674" i="30"/>
  <c r="N675" i="30"/>
  <c r="N676" i="30"/>
  <c r="N677" i="30"/>
  <c r="N678" i="30"/>
  <c r="N679" i="30"/>
  <c r="N680" i="30"/>
  <c r="N681" i="30"/>
  <c r="N682" i="30"/>
  <c r="N683" i="30"/>
  <c r="N684" i="30"/>
  <c r="N685" i="30"/>
  <c r="N686" i="30"/>
  <c r="N687" i="30"/>
  <c r="N688" i="30"/>
  <c r="N689" i="30"/>
  <c r="N690" i="30"/>
  <c r="N691" i="30"/>
  <c r="N692" i="30"/>
  <c r="N693" i="30"/>
  <c r="N694" i="30"/>
  <c r="N695" i="30"/>
  <c r="N696" i="30"/>
  <c r="N697" i="30"/>
  <c r="N698" i="30"/>
  <c r="N699" i="30"/>
  <c r="N700" i="30"/>
  <c r="N701" i="30"/>
  <c r="N702" i="30"/>
  <c r="N703" i="30"/>
  <c r="N704" i="30"/>
  <c r="N705" i="30"/>
  <c r="N706" i="30"/>
  <c r="N707" i="30"/>
  <c r="N708" i="30"/>
  <c r="N709" i="30"/>
  <c r="N710" i="30"/>
  <c r="N711" i="30"/>
  <c r="N712" i="30"/>
  <c r="N713" i="30"/>
  <c r="N714" i="30"/>
  <c r="N715" i="30"/>
  <c r="N716" i="30"/>
  <c r="N717" i="30"/>
  <c r="N718" i="30"/>
  <c r="N719" i="30"/>
  <c r="N720" i="30"/>
  <c r="N721" i="30"/>
  <c r="N722" i="30"/>
  <c r="N723" i="30"/>
  <c r="N724" i="30"/>
  <c r="N725" i="30"/>
  <c r="N726" i="30"/>
  <c r="N727" i="30"/>
  <c r="N728" i="30"/>
  <c r="N729" i="30"/>
  <c r="N730" i="30"/>
  <c r="N731" i="30"/>
  <c r="N732" i="30"/>
  <c r="N733" i="30"/>
  <c r="N734" i="30"/>
  <c r="N735" i="30"/>
  <c r="N736" i="30"/>
  <c r="N737" i="30"/>
  <c r="N738" i="30"/>
  <c r="N739" i="30"/>
  <c r="N740" i="30"/>
  <c r="N741" i="30"/>
  <c r="N742" i="30"/>
  <c r="N743" i="30"/>
  <c r="N744" i="30"/>
  <c r="N745" i="30"/>
  <c r="N746" i="30"/>
  <c r="N747" i="30"/>
  <c r="N748" i="30"/>
  <c r="N749" i="30"/>
  <c r="N750" i="30"/>
  <c r="N751" i="30"/>
  <c r="N752" i="30"/>
  <c r="N753" i="30"/>
  <c r="N754" i="30"/>
  <c r="N755" i="30"/>
  <c r="N756" i="30"/>
  <c r="N757" i="30"/>
  <c r="N758" i="30"/>
  <c r="N759" i="30"/>
  <c r="N760" i="30"/>
  <c r="N761" i="30"/>
  <c r="N762" i="30"/>
  <c r="N763" i="30"/>
  <c r="N764" i="30"/>
  <c r="N765" i="30"/>
  <c r="N766" i="30"/>
  <c r="N767" i="30"/>
  <c r="N768" i="30"/>
  <c r="N769" i="30"/>
  <c r="N770" i="30"/>
  <c r="N771" i="30"/>
  <c r="N772" i="30"/>
  <c r="N773" i="30"/>
  <c r="N774" i="30"/>
  <c r="N775" i="30"/>
  <c r="N776" i="30"/>
  <c r="N777" i="30"/>
  <c r="N778" i="30"/>
  <c r="N779" i="30"/>
  <c r="N780" i="30"/>
  <c r="N781" i="30"/>
  <c r="N782" i="30"/>
  <c r="N783" i="30"/>
  <c r="N784" i="30"/>
  <c r="N785" i="30"/>
  <c r="N786" i="30"/>
  <c r="N787" i="30"/>
  <c r="N788" i="30"/>
  <c r="N789" i="30"/>
  <c r="N790" i="30"/>
  <c r="N791" i="30"/>
  <c r="N792" i="30"/>
  <c r="N793" i="30"/>
  <c r="N794" i="30"/>
  <c r="N795" i="30"/>
  <c r="N796" i="30"/>
  <c r="N797" i="30"/>
  <c r="N798" i="30"/>
  <c r="N799" i="30"/>
  <c r="N800" i="30"/>
  <c r="N801" i="30"/>
  <c r="N802" i="30"/>
  <c r="N803" i="30"/>
  <c r="N804" i="30"/>
  <c r="N805" i="30"/>
  <c r="N806" i="30"/>
  <c r="N807" i="30"/>
  <c r="N808" i="30"/>
  <c r="N809" i="30"/>
  <c r="N810" i="30"/>
  <c r="N811" i="30"/>
  <c r="N812" i="30"/>
  <c r="N813" i="30"/>
  <c r="N814" i="30"/>
  <c r="N815" i="30"/>
  <c r="N816" i="30"/>
  <c r="N817" i="30"/>
  <c r="N818" i="30"/>
  <c r="N819" i="30"/>
  <c r="N820" i="30"/>
  <c r="N821" i="30"/>
  <c r="N822" i="30"/>
  <c r="N823" i="30"/>
  <c r="N824" i="30"/>
  <c r="N825" i="30"/>
  <c r="N826" i="30"/>
  <c r="N827" i="30"/>
  <c r="N828" i="30"/>
  <c r="N829" i="30"/>
  <c r="N830" i="30"/>
  <c r="N831" i="30"/>
  <c r="N832" i="30"/>
  <c r="N833" i="30"/>
  <c r="N834" i="30"/>
  <c r="N835" i="30"/>
  <c r="N836" i="30"/>
  <c r="N837" i="30"/>
  <c r="N838" i="30"/>
  <c r="N839" i="30"/>
  <c r="N840" i="30"/>
  <c r="N841" i="30"/>
  <c r="N842" i="30"/>
  <c r="N843" i="30"/>
  <c r="N844" i="30"/>
  <c r="N845" i="30"/>
  <c r="N846" i="30"/>
  <c r="N847" i="30"/>
  <c r="N848" i="30"/>
  <c r="N849" i="30"/>
  <c r="N850" i="30"/>
  <c r="N851" i="30"/>
  <c r="N852" i="30"/>
  <c r="N853" i="30"/>
  <c r="N854" i="30"/>
  <c r="N855" i="30"/>
  <c r="N856" i="30"/>
  <c r="N857" i="30"/>
  <c r="N858" i="30"/>
  <c r="N859" i="30"/>
  <c r="N860" i="30"/>
  <c r="N861" i="30"/>
  <c r="N862" i="30"/>
  <c r="N863" i="30"/>
  <c r="N864" i="30"/>
  <c r="N865" i="30"/>
  <c r="N866" i="30"/>
  <c r="N867" i="30"/>
  <c r="N868" i="30"/>
  <c r="N869" i="30"/>
  <c r="N870" i="30"/>
  <c r="N871" i="30"/>
  <c r="N872" i="30"/>
  <c r="N873" i="30"/>
  <c r="N874" i="30"/>
  <c r="N875" i="30"/>
  <c r="N876" i="30"/>
  <c r="N877" i="30"/>
  <c r="N878" i="30"/>
  <c r="N879" i="30"/>
  <c r="N880" i="30"/>
  <c r="N881" i="30"/>
  <c r="N882" i="30"/>
  <c r="N883" i="30"/>
  <c r="N884" i="30"/>
  <c r="N885" i="30"/>
  <c r="N886" i="30"/>
  <c r="N887" i="30"/>
  <c r="N888" i="30"/>
  <c r="N889" i="30"/>
  <c r="N890" i="30"/>
  <c r="N891" i="30"/>
  <c r="N892" i="30"/>
  <c r="N893" i="30"/>
  <c r="N894" i="30"/>
  <c r="N895" i="30"/>
  <c r="N896" i="30"/>
  <c r="N897" i="30"/>
  <c r="N898" i="30"/>
  <c r="N899" i="30"/>
  <c r="N900" i="30"/>
  <c r="N901" i="30"/>
  <c r="N902" i="30"/>
  <c r="N903" i="30"/>
  <c r="N904" i="30"/>
  <c r="N905" i="30"/>
  <c r="N906" i="30"/>
  <c r="N907" i="30"/>
  <c r="N908" i="30"/>
  <c r="N909" i="30"/>
  <c r="N910" i="30"/>
  <c r="N911" i="30"/>
  <c r="N912" i="30"/>
  <c r="N913" i="30"/>
  <c r="N914" i="30"/>
  <c r="N915" i="30"/>
  <c r="N916" i="30"/>
  <c r="N917" i="30"/>
  <c r="N918" i="30"/>
  <c r="N919" i="30"/>
  <c r="N920" i="30"/>
  <c r="N921" i="30"/>
  <c r="N922" i="30"/>
  <c r="N923" i="30"/>
  <c r="N924" i="30"/>
  <c r="N925" i="30"/>
  <c r="N926" i="30"/>
  <c r="N927" i="30"/>
  <c r="N928" i="30"/>
  <c r="N929" i="30"/>
  <c r="N930" i="30"/>
  <c r="N931" i="30"/>
  <c r="N932" i="30"/>
  <c r="N933" i="30"/>
  <c r="N934" i="30"/>
  <c r="N935" i="30"/>
  <c r="N936" i="30"/>
  <c r="N937" i="30"/>
  <c r="N938" i="30"/>
  <c r="N939" i="30"/>
  <c r="N940" i="30"/>
  <c r="N941" i="30"/>
  <c r="N942" i="30"/>
  <c r="N943" i="30"/>
  <c r="N944" i="30"/>
  <c r="N945" i="30"/>
  <c r="N946" i="30"/>
  <c r="N947" i="30"/>
  <c r="N948" i="30"/>
  <c r="N949" i="30"/>
  <c r="N950" i="30"/>
  <c r="N951" i="30"/>
  <c r="N952" i="30"/>
  <c r="N953" i="30"/>
  <c r="N954" i="30"/>
  <c r="N955" i="30"/>
  <c r="N956" i="30"/>
  <c r="N957" i="30"/>
  <c r="N958" i="30"/>
  <c r="N959" i="30"/>
  <c r="N960" i="30"/>
  <c r="N961" i="30"/>
  <c r="N962" i="30"/>
  <c r="N963" i="30"/>
  <c r="N964" i="30"/>
  <c r="N965" i="30"/>
  <c r="N966" i="30"/>
  <c r="N967" i="30"/>
  <c r="N968" i="30"/>
  <c r="N969" i="30"/>
  <c r="N970" i="30"/>
  <c r="N971" i="30"/>
  <c r="N972" i="30"/>
  <c r="N973" i="30"/>
  <c r="N974" i="30"/>
  <c r="N975" i="30"/>
  <c r="N976" i="30"/>
  <c r="N977" i="30"/>
  <c r="N978" i="30"/>
  <c r="N979" i="30"/>
  <c r="N980" i="30"/>
  <c r="N981" i="30"/>
  <c r="N982" i="30"/>
  <c r="N983" i="30"/>
  <c r="N984" i="30"/>
  <c r="N985" i="30"/>
  <c r="N986" i="30"/>
  <c r="N987" i="30"/>
  <c r="N988" i="30"/>
  <c r="N989" i="30"/>
  <c r="N990" i="30"/>
  <c r="N991" i="30"/>
  <c r="N992" i="30"/>
  <c r="N993" i="30"/>
  <c r="N994" i="30"/>
  <c r="N995" i="30"/>
  <c r="N996" i="30"/>
  <c r="N997" i="30"/>
  <c r="N998" i="30"/>
  <c r="N999" i="30"/>
  <c r="N1000" i="30"/>
  <c r="N1001" i="30"/>
  <c r="N1002" i="30"/>
  <c r="N1003" i="30"/>
  <c r="N1004" i="30"/>
  <c r="N1005" i="30"/>
  <c r="N1006" i="30"/>
  <c r="N1007" i="30"/>
  <c r="M2" i="30"/>
  <c r="M3" i="30"/>
  <c r="M4" i="30"/>
  <c r="M5" i="30"/>
  <c r="M6" i="30"/>
  <c r="M7" i="30"/>
  <c r="M8" i="30"/>
  <c r="M9" i="30"/>
  <c r="M10" i="30"/>
  <c r="M11" i="30"/>
  <c r="M12" i="30"/>
  <c r="M13" i="30"/>
  <c r="M14" i="30"/>
  <c r="M15" i="30"/>
  <c r="M16" i="30"/>
  <c r="M17" i="30"/>
  <c r="M18" i="30"/>
  <c r="M19" i="30"/>
  <c r="M20" i="30"/>
  <c r="M21" i="30"/>
  <c r="M22" i="30"/>
  <c r="M23" i="30"/>
  <c r="M24" i="30"/>
  <c r="M25" i="30"/>
  <c r="M26" i="30"/>
  <c r="M27" i="30"/>
  <c r="M28" i="30"/>
  <c r="M29" i="30"/>
  <c r="M30" i="30"/>
  <c r="M31" i="30"/>
  <c r="M32" i="30"/>
  <c r="M33" i="30"/>
  <c r="M34" i="30"/>
  <c r="M35" i="30"/>
  <c r="M36" i="30"/>
  <c r="M37" i="30"/>
  <c r="M38" i="30"/>
  <c r="M39" i="30"/>
  <c r="M40" i="30"/>
  <c r="M41" i="30"/>
  <c r="M42" i="30"/>
  <c r="M43" i="30"/>
  <c r="M44" i="30"/>
  <c r="M45" i="30"/>
  <c r="M46" i="30"/>
  <c r="M47" i="30"/>
  <c r="M48" i="30"/>
  <c r="M49" i="30"/>
  <c r="M50" i="30"/>
  <c r="M51" i="30"/>
  <c r="M52" i="30"/>
  <c r="M53" i="30"/>
  <c r="M54" i="30"/>
  <c r="M55" i="30"/>
  <c r="M56" i="30"/>
  <c r="M57" i="30"/>
  <c r="M58" i="30"/>
  <c r="M59" i="30"/>
  <c r="M60" i="30"/>
  <c r="M61" i="30"/>
  <c r="M62" i="30"/>
  <c r="M63" i="30"/>
  <c r="M64" i="30"/>
  <c r="M65" i="30"/>
  <c r="M66" i="30"/>
  <c r="M67" i="30"/>
  <c r="M68" i="30"/>
  <c r="M69" i="30"/>
  <c r="M70" i="30"/>
  <c r="M71" i="30"/>
  <c r="M72" i="30"/>
  <c r="M73" i="30"/>
  <c r="M74" i="30"/>
  <c r="M75" i="30"/>
  <c r="M76" i="30"/>
  <c r="M77" i="30"/>
  <c r="M78" i="30"/>
  <c r="M79" i="30"/>
  <c r="M80" i="30"/>
  <c r="M81" i="30"/>
  <c r="M82" i="30"/>
  <c r="M83" i="30"/>
  <c r="M84" i="30"/>
  <c r="M85" i="30"/>
  <c r="M86" i="30"/>
  <c r="M87" i="30"/>
  <c r="M88" i="30"/>
  <c r="M89" i="30"/>
  <c r="M90" i="30"/>
  <c r="M91" i="30"/>
  <c r="M92" i="30"/>
  <c r="M93" i="30"/>
  <c r="M94" i="30"/>
  <c r="M95" i="30"/>
  <c r="M96" i="30"/>
  <c r="M97" i="30"/>
  <c r="M98" i="30"/>
  <c r="M99" i="30"/>
  <c r="M100" i="30"/>
  <c r="M101" i="30"/>
  <c r="M102" i="30"/>
  <c r="M103" i="30"/>
  <c r="M104" i="30"/>
  <c r="M105" i="30"/>
  <c r="M106" i="30"/>
  <c r="M107" i="30"/>
  <c r="M108" i="30"/>
  <c r="M109" i="30"/>
  <c r="M110" i="30"/>
  <c r="M111" i="30"/>
  <c r="M112" i="30"/>
  <c r="M113" i="30"/>
  <c r="M114" i="30"/>
  <c r="M115" i="30"/>
  <c r="M116" i="30"/>
  <c r="M117" i="30"/>
  <c r="M118" i="30"/>
  <c r="M119" i="30"/>
  <c r="M120" i="30"/>
  <c r="M121" i="30"/>
  <c r="M122" i="30"/>
  <c r="M123" i="30"/>
  <c r="M124" i="30"/>
  <c r="M125" i="30"/>
  <c r="M126" i="30"/>
  <c r="M127" i="30"/>
  <c r="M128" i="30"/>
  <c r="M129" i="30"/>
  <c r="M130" i="30"/>
  <c r="M131" i="30"/>
  <c r="M132" i="30"/>
  <c r="M133" i="30"/>
  <c r="M134" i="30"/>
  <c r="M135" i="30"/>
  <c r="M136" i="30"/>
  <c r="M137" i="30"/>
  <c r="M138" i="30"/>
  <c r="M139" i="30"/>
  <c r="M140" i="30"/>
  <c r="M141" i="30"/>
  <c r="M142" i="30"/>
  <c r="M143" i="30"/>
  <c r="M144" i="30"/>
  <c r="M145" i="30"/>
  <c r="M146" i="30"/>
  <c r="M147" i="30"/>
  <c r="M148" i="30"/>
  <c r="M149" i="30"/>
  <c r="M150" i="30"/>
  <c r="M151" i="30"/>
  <c r="M152" i="30"/>
  <c r="M153" i="30"/>
  <c r="M154" i="30"/>
  <c r="M155" i="30"/>
  <c r="M156" i="30"/>
  <c r="M157" i="30"/>
  <c r="M158" i="30"/>
  <c r="M159" i="30"/>
  <c r="M160" i="30"/>
  <c r="M161" i="30"/>
  <c r="M162" i="30"/>
  <c r="M163" i="30"/>
  <c r="M164" i="30"/>
  <c r="M165" i="30"/>
  <c r="M166" i="30"/>
  <c r="M167" i="30"/>
  <c r="M168" i="30"/>
  <c r="M169" i="30"/>
  <c r="M170" i="30"/>
  <c r="M171" i="30"/>
  <c r="M172" i="30"/>
  <c r="M173" i="30"/>
  <c r="M174" i="30"/>
  <c r="M175" i="30"/>
  <c r="M176" i="30"/>
  <c r="M177" i="30"/>
  <c r="M178" i="30"/>
  <c r="M179" i="30"/>
  <c r="M180" i="30"/>
  <c r="M181" i="30"/>
  <c r="M182" i="30"/>
  <c r="M183" i="30"/>
  <c r="M184" i="30"/>
  <c r="M185" i="30"/>
  <c r="M186" i="30"/>
  <c r="M187" i="30"/>
  <c r="M188" i="30"/>
  <c r="M189" i="30"/>
  <c r="M190" i="30"/>
  <c r="M191" i="30"/>
  <c r="M192" i="30"/>
  <c r="M193" i="30"/>
  <c r="M194" i="30"/>
  <c r="M195" i="30"/>
  <c r="M196" i="30"/>
  <c r="M197" i="30"/>
  <c r="M198" i="30"/>
  <c r="M199" i="30"/>
  <c r="M200" i="30"/>
  <c r="M201" i="30"/>
  <c r="M202" i="30"/>
  <c r="M203" i="30"/>
  <c r="M204" i="30"/>
  <c r="M205" i="30"/>
  <c r="M206" i="30"/>
  <c r="M207" i="30"/>
  <c r="M208" i="30"/>
  <c r="M209" i="30"/>
  <c r="M210" i="30"/>
  <c r="M211" i="30"/>
  <c r="M212" i="30"/>
  <c r="M213" i="30"/>
  <c r="M214" i="30"/>
  <c r="M215" i="30"/>
  <c r="M216" i="30"/>
  <c r="M217" i="30"/>
  <c r="M218" i="30"/>
  <c r="M219" i="30"/>
  <c r="M220" i="30"/>
  <c r="M221" i="30"/>
  <c r="M222" i="30"/>
  <c r="M223" i="30"/>
  <c r="M224" i="30"/>
  <c r="M225" i="30"/>
  <c r="M226" i="30"/>
  <c r="M227" i="30"/>
  <c r="M228" i="30"/>
  <c r="M229" i="30"/>
  <c r="M230" i="30"/>
  <c r="M231" i="30"/>
  <c r="M232" i="30"/>
  <c r="M233" i="30"/>
  <c r="M234" i="30"/>
  <c r="M235" i="30"/>
  <c r="M236" i="30"/>
  <c r="M237" i="30"/>
  <c r="M238" i="30"/>
  <c r="M239" i="30"/>
  <c r="M240" i="30"/>
  <c r="M241" i="30"/>
  <c r="M242" i="30"/>
  <c r="M243" i="30"/>
  <c r="M244" i="30"/>
  <c r="M245" i="30"/>
  <c r="M246" i="30"/>
  <c r="M247" i="30"/>
  <c r="M248" i="30"/>
  <c r="M249" i="30"/>
  <c r="M250" i="30"/>
  <c r="M251" i="30"/>
  <c r="M252" i="30"/>
  <c r="M253" i="30"/>
  <c r="M254" i="30"/>
  <c r="M255" i="30"/>
  <c r="M256" i="30"/>
  <c r="M257" i="30"/>
  <c r="M258" i="30"/>
  <c r="M259" i="30"/>
  <c r="M260" i="30"/>
  <c r="M261" i="30"/>
  <c r="M262" i="30"/>
  <c r="M263" i="30"/>
  <c r="M264" i="30"/>
  <c r="M265" i="30"/>
  <c r="M266" i="30"/>
  <c r="M267" i="30"/>
  <c r="M268" i="30"/>
  <c r="M269" i="30"/>
  <c r="M270" i="30"/>
  <c r="M271" i="30"/>
  <c r="M272" i="30"/>
  <c r="M273" i="30"/>
  <c r="M274" i="30"/>
  <c r="M275" i="30"/>
  <c r="M276" i="30"/>
  <c r="M277" i="30"/>
  <c r="M278" i="30"/>
  <c r="M279" i="30"/>
  <c r="M280" i="30"/>
  <c r="M281" i="30"/>
  <c r="M282" i="30"/>
  <c r="M283" i="30"/>
  <c r="M284" i="30"/>
  <c r="M285" i="30"/>
  <c r="M286" i="30"/>
  <c r="M287" i="30"/>
  <c r="M288" i="30"/>
  <c r="M289" i="30"/>
  <c r="M290" i="30"/>
  <c r="M291" i="30"/>
  <c r="M292" i="30"/>
  <c r="M293" i="30"/>
  <c r="M294" i="30"/>
  <c r="M295" i="30"/>
  <c r="M296" i="30"/>
  <c r="M297" i="30"/>
  <c r="M298" i="30"/>
  <c r="M299" i="30"/>
  <c r="M300" i="30"/>
  <c r="M301" i="30"/>
  <c r="M302" i="30"/>
  <c r="M303" i="30"/>
  <c r="M304" i="30"/>
  <c r="M305" i="30"/>
  <c r="M306" i="30"/>
  <c r="M307" i="30"/>
  <c r="M308" i="30"/>
  <c r="M309" i="30"/>
  <c r="M310" i="30"/>
  <c r="M311" i="30"/>
  <c r="M312" i="30"/>
  <c r="M313" i="30"/>
  <c r="M314" i="30"/>
  <c r="M315" i="30"/>
  <c r="M316" i="30"/>
  <c r="M317" i="30"/>
  <c r="M318" i="30"/>
  <c r="M319" i="30"/>
  <c r="M320" i="30"/>
  <c r="M321" i="30"/>
  <c r="M322" i="30"/>
  <c r="M323" i="30"/>
  <c r="M324" i="30"/>
  <c r="M325" i="30"/>
  <c r="M326" i="30"/>
  <c r="M327" i="30"/>
  <c r="M328" i="30"/>
  <c r="M329" i="30"/>
  <c r="M330" i="30"/>
  <c r="M331" i="30"/>
  <c r="M332" i="30"/>
  <c r="M333" i="30"/>
  <c r="M334" i="30"/>
  <c r="M335" i="30"/>
  <c r="M336" i="30"/>
  <c r="M337" i="30"/>
  <c r="M338" i="30"/>
  <c r="M339" i="30"/>
  <c r="M340" i="30"/>
  <c r="M341" i="30"/>
  <c r="M342" i="30"/>
  <c r="M343" i="30"/>
  <c r="M344" i="30"/>
  <c r="M345" i="30"/>
  <c r="M346" i="30"/>
  <c r="M347" i="30"/>
  <c r="M348" i="30"/>
  <c r="M349" i="30"/>
  <c r="M350" i="30"/>
  <c r="M351" i="30"/>
  <c r="M352" i="30"/>
  <c r="M353" i="30"/>
  <c r="M354" i="30"/>
  <c r="M355" i="30"/>
  <c r="M356" i="30"/>
  <c r="M357" i="30"/>
  <c r="M358" i="30"/>
  <c r="M359" i="30"/>
  <c r="M360" i="30"/>
  <c r="M361" i="30"/>
  <c r="M362" i="30"/>
  <c r="M363" i="30"/>
  <c r="M364" i="30"/>
  <c r="M365" i="30"/>
  <c r="M366" i="30"/>
  <c r="M367" i="30"/>
  <c r="M368" i="30"/>
  <c r="M369" i="30"/>
  <c r="M370" i="30"/>
  <c r="M371" i="30"/>
  <c r="M372" i="30"/>
  <c r="M373" i="30"/>
  <c r="M374" i="30"/>
  <c r="M375" i="30"/>
  <c r="M376" i="30"/>
  <c r="M377" i="30"/>
  <c r="M378" i="30"/>
  <c r="M379" i="30"/>
  <c r="M380" i="30"/>
  <c r="M381" i="30"/>
  <c r="M382" i="30"/>
  <c r="M383" i="30"/>
  <c r="M384" i="30"/>
  <c r="M385" i="30"/>
  <c r="M386" i="30"/>
  <c r="M387" i="30"/>
  <c r="M388" i="30"/>
  <c r="M389" i="30"/>
  <c r="M390" i="30"/>
  <c r="M391" i="30"/>
  <c r="M392" i="30"/>
  <c r="M393" i="30"/>
  <c r="M394" i="30"/>
  <c r="M395" i="30"/>
  <c r="M396" i="30"/>
  <c r="M397" i="30"/>
  <c r="M398" i="30"/>
  <c r="M399" i="30"/>
  <c r="M400" i="30"/>
  <c r="M401" i="30"/>
  <c r="M402" i="30"/>
  <c r="M403" i="30"/>
  <c r="M404" i="30"/>
  <c r="M405" i="30"/>
  <c r="M406" i="30"/>
  <c r="M407" i="30"/>
  <c r="M408" i="30"/>
  <c r="M409" i="30"/>
  <c r="M410" i="30"/>
  <c r="M411" i="30"/>
  <c r="M412" i="30"/>
  <c r="M413" i="30"/>
  <c r="M414" i="30"/>
  <c r="M415" i="30"/>
  <c r="M416" i="30"/>
  <c r="M417" i="30"/>
  <c r="M418" i="30"/>
  <c r="M419" i="30"/>
  <c r="M420" i="30"/>
  <c r="M421" i="30"/>
  <c r="M422" i="30"/>
  <c r="M423" i="30"/>
  <c r="M424" i="30"/>
  <c r="M425" i="30"/>
  <c r="M426" i="30"/>
  <c r="M427" i="30"/>
  <c r="M428" i="30"/>
  <c r="M429" i="30"/>
  <c r="M430" i="30"/>
  <c r="M431" i="30"/>
  <c r="M432" i="30"/>
  <c r="M433" i="30"/>
  <c r="M434" i="30"/>
  <c r="M435" i="30"/>
  <c r="M436" i="30"/>
  <c r="M437" i="30"/>
  <c r="M438" i="30"/>
  <c r="M439" i="30"/>
  <c r="M440" i="30"/>
  <c r="M441" i="30"/>
  <c r="M442" i="30"/>
  <c r="M443" i="30"/>
  <c r="M444" i="30"/>
  <c r="M445" i="30"/>
  <c r="M446" i="30"/>
  <c r="M447" i="30"/>
  <c r="M448" i="30"/>
  <c r="M449" i="30"/>
  <c r="M450" i="30"/>
  <c r="M451" i="30"/>
  <c r="M452" i="30"/>
  <c r="M453" i="30"/>
  <c r="M454" i="30"/>
  <c r="M455" i="30"/>
  <c r="M456" i="30"/>
  <c r="M457" i="30"/>
  <c r="M458" i="30"/>
  <c r="M459" i="30"/>
  <c r="M460" i="30"/>
  <c r="M461" i="30"/>
  <c r="M462" i="30"/>
  <c r="M463" i="30"/>
  <c r="M464" i="30"/>
  <c r="M465" i="30"/>
  <c r="M466" i="30"/>
  <c r="M467" i="30"/>
  <c r="M468" i="30"/>
  <c r="M469" i="30"/>
  <c r="M470" i="30"/>
  <c r="M471" i="30"/>
  <c r="M472" i="30"/>
  <c r="M473" i="30"/>
  <c r="M474" i="30"/>
  <c r="M475" i="30"/>
  <c r="M476" i="30"/>
  <c r="M477" i="30"/>
  <c r="M478" i="30"/>
  <c r="M479" i="30"/>
  <c r="M480" i="30"/>
  <c r="M481" i="30"/>
  <c r="M482" i="30"/>
  <c r="M483" i="30"/>
  <c r="M484" i="30"/>
  <c r="M485" i="30"/>
  <c r="M486" i="30"/>
  <c r="M487" i="30"/>
  <c r="M488" i="30"/>
  <c r="M489" i="30"/>
  <c r="M490" i="30"/>
  <c r="M491" i="30"/>
  <c r="M492" i="30"/>
  <c r="M493" i="30"/>
  <c r="M494" i="30"/>
  <c r="M495" i="30"/>
  <c r="M496" i="30"/>
  <c r="M497" i="30"/>
  <c r="M498" i="30"/>
  <c r="M499" i="30"/>
  <c r="M500" i="30"/>
  <c r="M501" i="30"/>
  <c r="M502" i="30"/>
  <c r="M503" i="30"/>
  <c r="M504" i="30"/>
  <c r="M505" i="30"/>
  <c r="M506" i="30"/>
  <c r="M507" i="30"/>
  <c r="M508" i="30"/>
  <c r="M509" i="30"/>
  <c r="M510" i="30"/>
  <c r="M511" i="30"/>
  <c r="M512" i="30"/>
  <c r="M513" i="30"/>
  <c r="M514" i="30"/>
  <c r="M515" i="30"/>
  <c r="M516" i="30"/>
  <c r="M517" i="30"/>
  <c r="M518" i="30"/>
  <c r="M519" i="30"/>
  <c r="M520" i="30"/>
  <c r="M521" i="30"/>
  <c r="M522" i="30"/>
  <c r="M523" i="30"/>
  <c r="M524" i="30"/>
  <c r="M525" i="30"/>
  <c r="M526" i="30"/>
  <c r="M527" i="30"/>
  <c r="M528" i="30"/>
  <c r="M529" i="30"/>
  <c r="M530" i="30"/>
  <c r="M531" i="30"/>
  <c r="M532" i="30"/>
  <c r="M533" i="30"/>
  <c r="M534" i="30"/>
  <c r="M535" i="30"/>
  <c r="M536" i="30"/>
  <c r="M537" i="30"/>
  <c r="M538" i="30"/>
  <c r="M539" i="30"/>
  <c r="M540" i="30"/>
  <c r="M541" i="30"/>
  <c r="M542" i="30"/>
  <c r="M543" i="30"/>
  <c r="M544" i="30"/>
  <c r="M545" i="30"/>
  <c r="M546" i="30"/>
  <c r="M547" i="30"/>
  <c r="M548" i="30"/>
  <c r="M549" i="30"/>
  <c r="M550" i="30"/>
  <c r="M551" i="30"/>
  <c r="M552" i="30"/>
  <c r="M553" i="30"/>
  <c r="M554" i="30"/>
  <c r="M555" i="30"/>
  <c r="M556" i="30"/>
  <c r="M557" i="30"/>
  <c r="M558" i="30"/>
  <c r="M559" i="30"/>
  <c r="M560" i="30"/>
  <c r="M561" i="30"/>
  <c r="M562" i="30"/>
  <c r="M563" i="30"/>
  <c r="M564" i="30"/>
  <c r="M565" i="30"/>
  <c r="M566" i="30"/>
  <c r="M567" i="30"/>
  <c r="M568" i="30"/>
  <c r="M569" i="30"/>
  <c r="M570" i="30"/>
  <c r="M571" i="30"/>
  <c r="M572" i="30"/>
  <c r="M573" i="30"/>
  <c r="M574" i="30"/>
  <c r="M575" i="30"/>
  <c r="M576" i="30"/>
  <c r="M577" i="30"/>
  <c r="M578" i="30"/>
  <c r="M579" i="30"/>
  <c r="M580" i="30"/>
  <c r="M581" i="30"/>
  <c r="M582" i="30"/>
  <c r="M583" i="30"/>
  <c r="M584" i="30"/>
  <c r="M585" i="30"/>
  <c r="M586" i="30"/>
  <c r="M587" i="30"/>
  <c r="M588" i="30"/>
  <c r="M589" i="30"/>
  <c r="M590" i="30"/>
  <c r="M591" i="30"/>
  <c r="M592" i="30"/>
  <c r="M593" i="30"/>
  <c r="M594" i="30"/>
  <c r="M595" i="30"/>
  <c r="M596" i="30"/>
  <c r="M597" i="30"/>
  <c r="M598" i="30"/>
  <c r="M599" i="30"/>
  <c r="M600" i="30"/>
  <c r="M601" i="30"/>
  <c r="M602" i="30"/>
  <c r="M603" i="30"/>
  <c r="M604" i="30"/>
  <c r="M605" i="30"/>
  <c r="M606" i="30"/>
  <c r="M607" i="30"/>
  <c r="M608" i="30"/>
  <c r="M609" i="30"/>
  <c r="M610" i="30"/>
  <c r="M611" i="30"/>
  <c r="M612" i="30"/>
  <c r="M613" i="30"/>
  <c r="M614" i="30"/>
  <c r="M615" i="30"/>
  <c r="M616" i="30"/>
  <c r="M617" i="30"/>
  <c r="M618" i="30"/>
  <c r="M619" i="30"/>
  <c r="M620" i="30"/>
  <c r="M621" i="30"/>
  <c r="M622" i="30"/>
  <c r="M623" i="30"/>
  <c r="M624" i="30"/>
  <c r="M625" i="30"/>
  <c r="M626" i="30"/>
  <c r="M627" i="30"/>
  <c r="M628" i="30"/>
  <c r="M629" i="30"/>
  <c r="M630" i="30"/>
  <c r="M631" i="30"/>
  <c r="M632" i="30"/>
  <c r="M633" i="30"/>
  <c r="M634" i="30"/>
  <c r="M635" i="30"/>
  <c r="M636" i="30"/>
  <c r="M637" i="30"/>
  <c r="M638" i="30"/>
  <c r="M639" i="30"/>
  <c r="M640" i="30"/>
  <c r="M641" i="30"/>
  <c r="M642" i="30"/>
  <c r="M643" i="30"/>
  <c r="M644" i="30"/>
  <c r="M645" i="30"/>
  <c r="M646" i="30"/>
  <c r="M647" i="30"/>
  <c r="M648" i="30"/>
  <c r="M649" i="30"/>
  <c r="M650" i="30"/>
  <c r="M651" i="30"/>
  <c r="M652" i="30"/>
  <c r="M653" i="30"/>
  <c r="M654" i="30"/>
  <c r="M655" i="30"/>
  <c r="M656" i="30"/>
  <c r="M657" i="30"/>
  <c r="M658" i="30"/>
  <c r="M659" i="30"/>
  <c r="M660" i="30"/>
  <c r="M661" i="30"/>
  <c r="M662" i="30"/>
  <c r="M663" i="30"/>
  <c r="M664" i="30"/>
  <c r="M665" i="30"/>
  <c r="M666" i="30"/>
  <c r="M667" i="30"/>
  <c r="M668" i="30"/>
  <c r="M669" i="30"/>
  <c r="M670" i="30"/>
  <c r="M671" i="30"/>
  <c r="M672" i="30"/>
  <c r="M673" i="30"/>
  <c r="M674" i="30"/>
  <c r="M675" i="30"/>
  <c r="M676" i="30"/>
  <c r="M677" i="30"/>
  <c r="M678" i="30"/>
  <c r="M679" i="30"/>
  <c r="M680" i="30"/>
  <c r="M681" i="30"/>
  <c r="M682" i="30"/>
  <c r="M683" i="30"/>
  <c r="M684" i="30"/>
  <c r="M685" i="30"/>
  <c r="M686" i="30"/>
  <c r="M687" i="30"/>
  <c r="M688" i="30"/>
  <c r="M689" i="30"/>
  <c r="M690" i="30"/>
  <c r="M691" i="30"/>
  <c r="M692" i="30"/>
  <c r="M693" i="30"/>
  <c r="M694" i="30"/>
  <c r="M695" i="30"/>
  <c r="M696" i="30"/>
  <c r="M697" i="30"/>
  <c r="M698" i="30"/>
  <c r="M699" i="30"/>
  <c r="M700" i="30"/>
  <c r="M701" i="30"/>
  <c r="M702" i="30"/>
  <c r="M703" i="30"/>
  <c r="M704" i="30"/>
  <c r="M705" i="30"/>
  <c r="M706" i="30"/>
  <c r="M707" i="30"/>
  <c r="M708" i="30"/>
  <c r="M709" i="30"/>
  <c r="M710" i="30"/>
  <c r="M711" i="30"/>
  <c r="M712" i="30"/>
  <c r="M713" i="30"/>
  <c r="M714" i="30"/>
  <c r="M715" i="30"/>
  <c r="M716" i="30"/>
  <c r="M717" i="30"/>
  <c r="M718" i="30"/>
  <c r="M719" i="30"/>
  <c r="M720" i="30"/>
  <c r="M721" i="30"/>
  <c r="M722" i="30"/>
  <c r="M723" i="30"/>
  <c r="M724" i="30"/>
  <c r="M725" i="30"/>
  <c r="M726" i="30"/>
  <c r="M727" i="30"/>
  <c r="M728" i="30"/>
  <c r="M729" i="30"/>
  <c r="M730" i="30"/>
  <c r="M731" i="30"/>
  <c r="M732" i="30"/>
  <c r="M733" i="30"/>
  <c r="M734" i="30"/>
  <c r="M735" i="30"/>
  <c r="M736" i="30"/>
  <c r="M737" i="30"/>
  <c r="M738" i="30"/>
  <c r="M739" i="30"/>
  <c r="M740" i="30"/>
  <c r="M741" i="30"/>
  <c r="M742" i="30"/>
  <c r="M743" i="30"/>
  <c r="M744" i="30"/>
  <c r="M745" i="30"/>
  <c r="M746" i="30"/>
  <c r="M747" i="30"/>
  <c r="M748" i="30"/>
  <c r="M749" i="30"/>
  <c r="M750" i="30"/>
  <c r="M751" i="30"/>
  <c r="M752" i="30"/>
  <c r="M753" i="30"/>
  <c r="M754" i="30"/>
  <c r="M755" i="30"/>
  <c r="M756" i="30"/>
  <c r="M757" i="30"/>
  <c r="M758" i="30"/>
  <c r="M759" i="30"/>
  <c r="M760" i="30"/>
  <c r="M761" i="30"/>
  <c r="M762" i="30"/>
  <c r="M763" i="30"/>
  <c r="M764" i="30"/>
  <c r="M765" i="30"/>
  <c r="M766" i="30"/>
  <c r="M767" i="30"/>
  <c r="M768" i="30"/>
  <c r="M769" i="30"/>
  <c r="M770" i="30"/>
  <c r="M771" i="30"/>
  <c r="M772" i="30"/>
  <c r="M773" i="30"/>
  <c r="M774" i="30"/>
  <c r="M775" i="30"/>
  <c r="M776" i="30"/>
  <c r="M777" i="30"/>
  <c r="M778" i="30"/>
  <c r="M779" i="30"/>
  <c r="M780" i="30"/>
  <c r="M781" i="30"/>
  <c r="M782" i="30"/>
  <c r="M783" i="30"/>
  <c r="M784" i="30"/>
  <c r="M785" i="30"/>
  <c r="M786" i="30"/>
  <c r="M787" i="30"/>
  <c r="M788" i="30"/>
  <c r="M789" i="30"/>
  <c r="M790" i="30"/>
  <c r="M791" i="30"/>
  <c r="M792" i="30"/>
  <c r="M793" i="30"/>
  <c r="M794" i="30"/>
  <c r="M795" i="30"/>
  <c r="M796" i="30"/>
  <c r="M797" i="30"/>
  <c r="M798" i="30"/>
  <c r="M799" i="30"/>
  <c r="M800" i="30"/>
  <c r="M801" i="30"/>
  <c r="M802" i="30"/>
  <c r="M803" i="30"/>
  <c r="M804" i="30"/>
  <c r="M805" i="30"/>
  <c r="M806" i="30"/>
  <c r="M807" i="30"/>
  <c r="M808" i="30"/>
  <c r="M809" i="30"/>
  <c r="M810" i="30"/>
  <c r="M811" i="30"/>
  <c r="M812" i="30"/>
  <c r="M813" i="30"/>
  <c r="M814" i="30"/>
  <c r="M815" i="30"/>
  <c r="M816" i="30"/>
  <c r="M817" i="30"/>
  <c r="M818" i="30"/>
  <c r="M819" i="30"/>
  <c r="M820" i="30"/>
  <c r="M821" i="30"/>
  <c r="M822" i="30"/>
  <c r="M823" i="30"/>
  <c r="M824" i="30"/>
  <c r="M825" i="30"/>
  <c r="M826" i="30"/>
  <c r="M827" i="30"/>
  <c r="M828" i="30"/>
  <c r="M829" i="30"/>
  <c r="M830" i="30"/>
  <c r="M831" i="30"/>
  <c r="M832" i="30"/>
  <c r="M833" i="30"/>
  <c r="M834" i="30"/>
  <c r="M835" i="30"/>
  <c r="M836" i="30"/>
  <c r="M837" i="30"/>
  <c r="M838" i="30"/>
  <c r="M839" i="30"/>
  <c r="M840" i="30"/>
  <c r="M841" i="30"/>
  <c r="M842" i="30"/>
  <c r="M843" i="30"/>
  <c r="M844" i="30"/>
  <c r="M845" i="30"/>
  <c r="M846" i="30"/>
  <c r="M847" i="30"/>
  <c r="M848" i="30"/>
  <c r="M849" i="30"/>
  <c r="M850" i="30"/>
  <c r="M851" i="30"/>
  <c r="M852" i="30"/>
  <c r="M853" i="30"/>
  <c r="M854" i="30"/>
  <c r="M855" i="30"/>
  <c r="M856" i="30"/>
  <c r="M857" i="30"/>
  <c r="M858" i="30"/>
  <c r="M859" i="30"/>
  <c r="M860" i="30"/>
  <c r="M861" i="30"/>
  <c r="M862" i="30"/>
  <c r="M863" i="30"/>
  <c r="M864" i="30"/>
  <c r="M865" i="30"/>
  <c r="M866" i="30"/>
  <c r="M867" i="30"/>
  <c r="M868" i="30"/>
  <c r="M869" i="30"/>
  <c r="M870" i="30"/>
  <c r="M871" i="30"/>
  <c r="M872" i="30"/>
  <c r="M873" i="30"/>
  <c r="M874" i="30"/>
  <c r="M875" i="30"/>
  <c r="M876" i="30"/>
  <c r="M877" i="30"/>
  <c r="M878" i="30"/>
  <c r="M879" i="30"/>
  <c r="M880" i="30"/>
  <c r="M881" i="30"/>
  <c r="M882" i="30"/>
  <c r="M883" i="30"/>
  <c r="M884" i="30"/>
  <c r="M885" i="30"/>
  <c r="M886" i="30"/>
  <c r="M887" i="30"/>
  <c r="M888" i="30"/>
  <c r="M889" i="30"/>
  <c r="M890" i="30"/>
  <c r="M891" i="30"/>
  <c r="M892" i="30"/>
  <c r="M893" i="30"/>
  <c r="M894" i="30"/>
  <c r="M895" i="30"/>
  <c r="M896" i="30"/>
  <c r="M897" i="30"/>
  <c r="M898" i="30"/>
  <c r="M899" i="30"/>
  <c r="M900" i="30"/>
  <c r="M901" i="30"/>
  <c r="M902" i="30"/>
  <c r="M903" i="30"/>
  <c r="M904" i="30"/>
  <c r="M905" i="30"/>
  <c r="M906" i="30"/>
  <c r="M907" i="30"/>
  <c r="M908" i="30"/>
  <c r="M909" i="30"/>
  <c r="M910" i="30"/>
  <c r="M911" i="30"/>
  <c r="M912" i="30"/>
  <c r="M913" i="30"/>
  <c r="M914" i="30"/>
  <c r="M915" i="30"/>
  <c r="M916" i="30"/>
  <c r="M917" i="30"/>
  <c r="M918" i="30"/>
  <c r="M919" i="30"/>
  <c r="M920" i="30"/>
  <c r="M921" i="30"/>
  <c r="M922" i="30"/>
  <c r="M923" i="30"/>
  <c r="M924" i="30"/>
  <c r="M925" i="30"/>
  <c r="M926" i="30"/>
  <c r="M927" i="30"/>
  <c r="M928" i="30"/>
  <c r="M929" i="30"/>
  <c r="M930" i="30"/>
  <c r="M931" i="30"/>
  <c r="M932" i="30"/>
  <c r="M933" i="30"/>
  <c r="M934" i="30"/>
  <c r="M935" i="30"/>
  <c r="M936" i="30"/>
  <c r="M937" i="30"/>
  <c r="M938" i="30"/>
  <c r="M939" i="30"/>
  <c r="M940" i="30"/>
  <c r="M941" i="30"/>
  <c r="M942" i="30"/>
  <c r="M943" i="30"/>
  <c r="M944" i="30"/>
  <c r="M945" i="30"/>
  <c r="M946" i="30"/>
  <c r="M947" i="30"/>
  <c r="M948" i="30"/>
  <c r="M949" i="30"/>
  <c r="M950" i="30"/>
  <c r="M951" i="30"/>
  <c r="M952" i="30"/>
  <c r="M953" i="30"/>
  <c r="M954" i="30"/>
  <c r="M955" i="30"/>
  <c r="M956" i="30"/>
  <c r="M957" i="30"/>
  <c r="M958" i="30"/>
  <c r="M959" i="30"/>
  <c r="M960" i="30"/>
  <c r="M961" i="30"/>
  <c r="M962" i="30"/>
  <c r="M963" i="30"/>
  <c r="M964" i="30"/>
  <c r="M965" i="30"/>
  <c r="M966" i="30"/>
  <c r="M967" i="30"/>
  <c r="M968" i="30"/>
  <c r="M969" i="30"/>
  <c r="M970" i="30"/>
  <c r="M971" i="30"/>
  <c r="M972" i="30"/>
  <c r="M973" i="30"/>
  <c r="M974" i="30"/>
  <c r="M975" i="30"/>
  <c r="M976" i="30"/>
  <c r="M977" i="30"/>
  <c r="M978" i="30"/>
  <c r="M979" i="30"/>
  <c r="M980" i="30"/>
  <c r="M981" i="30"/>
  <c r="M982" i="30"/>
  <c r="M983" i="30"/>
  <c r="M984" i="30"/>
  <c r="M985" i="30"/>
  <c r="M986" i="30"/>
  <c r="M987" i="30"/>
  <c r="M988" i="30"/>
  <c r="M989" i="30"/>
  <c r="M990" i="30"/>
  <c r="M991" i="30"/>
  <c r="M992" i="30"/>
  <c r="M993" i="30"/>
  <c r="M994" i="30"/>
  <c r="M995" i="30"/>
  <c r="M996" i="30"/>
  <c r="M997" i="30"/>
  <c r="M998" i="30"/>
  <c r="M999" i="30"/>
  <c r="M1000" i="30"/>
  <c r="M1001" i="30"/>
  <c r="M1002" i="30"/>
  <c r="M1003" i="30"/>
  <c r="M1004" i="30"/>
  <c r="M1005" i="30"/>
  <c r="M1006" i="30"/>
  <c r="M1007" i="30"/>
  <c r="N5" i="24" l="1"/>
  <c r="B51" i="15" l="1"/>
  <c r="C51" i="15"/>
  <c r="D51" i="15"/>
  <c r="E51" i="15"/>
  <c r="F51" i="15"/>
  <c r="G51" i="15"/>
  <c r="B52" i="15"/>
  <c r="C52" i="15"/>
  <c r="D52" i="15"/>
  <c r="E52" i="15"/>
  <c r="F52" i="15"/>
  <c r="G52" i="15"/>
  <c r="B53" i="15"/>
  <c r="C53" i="15"/>
  <c r="D53" i="15"/>
  <c r="E53" i="15"/>
  <c r="F53" i="15"/>
  <c r="G53" i="15"/>
  <c r="B54" i="15"/>
  <c r="C54" i="15"/>
  <c r="D54" i="15"/>
  <c r="E54" i="15"/>
  <c r="F54" i="15"/>
  <c r="G54" i="15"/>
  <c r="B55" i="15"/>
  <c r="C55" i="15"/>
  <c r="D55" i="15"/>
  <c r="E55" i="15"/>
  <c r="F55" i="15"/>
  <c r="G55" i="15"/>
  <c r="G50" i="15"/>
  <c r="F50" i="15"/>
  <c r="E50" i="15"/>
  <c r="D50" i="15"/>
  <c r="C50" i="15"/>
  <c r="B50" i="15"/>
  <c r="B29" i="15"/>
  <c r="K182" i="30" l="1"/>
  <c r="K609" i="30"/>
  <c r="K850" i="30"/>
  <c r="K768" i="30"/>
  <c r="K204" i="30"/>
  <c r="K120" i="30"/>
  <c r="K851" i="30"/>
  <c r="K531" i="30"/>
  <c r="K807" i="30"/>
  <c r="K404" i="30"/>
  <c r="K880" i="30"/>
  <c r="K369" i="30"/>
  <c r="K341" i="30"/>
  <c r="K785" i="30"/>
  <c r="K446" i="30"/>
  <c r="K447" i="30"/>
  <c r="K183" i="30"/>
  <c r="K370" i="30"/>
  <c r="K184" i="30"/>
  <c r="K205" i="30"/>
  <c r="K551" i="30"/>
  <c r="K960" i="30"/>
  <c r="K491" i="30"/>
  <c r="K371" i="30"/>
  <c r="K422" i="30"/>
  <c r="K742" i="30"/>
  <c r="K146" i="30"/>
  <c r="K100" i="30"/>
  <c r="K167" i="30"/>
  <c r="K727" i="30"/>
  <c r="K961" i="30"/>
  <c r="K532" i="30"/>
  <c r="K58" i="30"/>
  <c r="K297" i="30"/>
  <c r="K79" i="30"/>
  <c r="K939" i="30"/>
  <c r="K808" i="30"/>
  <c r="K121" i="30"/>
  <c r="K59" i="30"/>
  <c r="K342" i="30"/>
  <c r="K244" i="30"/>
  <c r="K122" i="30"/>
  <c r="K227" i="30"/>
  <c r="K60" i="30"/>
  <c r="K405" i="30"/>
  <c r="K677" i="30"/>
  <c r="K743" i="30"/>
  <c r="K678" i="30"/>
  <c r="K245" i="30"/>
  <c r="K570" i="30"/>
  <c r="K867" i="30"/>
  <c r="K448" i="30"/>
  <c r="K372" i="30"/>
  <c r="K449" i="30"/>
  <c r="K80" i="30"/>
  <c r="K81" i="30"/>
  <c r="K982" i="30"/>
  <c r="K769" i="30"/>
  <c r="K147" i="30"/>
  <c r="K492" i="30"/>
  <c r="K343" i="30"/>
  <c r="K36" i="30"/>
  <c r="K623" i="30"/>
  <c r="K82" i="30"/>
  <c r="K206" i="30"/>
  <c r="K508" i="30"/>
  <c r="K786" i="30"/>
  <c r="K246" i="30"/>
  <c r="K940" i="30"/>
  <c r="K37" i="30"/>
  <c r="K298" i="30"/>
  <c r="K392" i="30"/>
  <c r="K941" i="30"/>
  <c r="K809" i="30"/>
  <c r="K450" i="30"/>
  <c r="K267" i="30"/>
  <c r="K744" i="30"/>
  <c r="K868" i="30"/>
  <c r="K423" i="30"/>
  <c r="K168" i="30"/>
  <c r="K247" i="30"/>
  <c r="K424" i="30"/>
  <c r="K451" i="30"/>
  <c r="K659" i="30"/>
  <c r="K881" i="30"/>
  <c r="K299" i="30"/>
  <c r="K852" i="30"/>
  <c r="K983" i="30"/>
  <c r="K962" i="30"/>
  <c r="K728" i="30"/>
  <c r="K642" i="30"/>
  <c r="K452" i="30"/>
  <c r="K624" i="30"/>
  <c r="K882" i="30"/>
  <c r="K625" i="30"/>
  <c r="K453" i="30"/>
  <c r="K984" i="30"/>
  <c r="K476" i="30"/>
  <c r="K552" i="30"/>
  <c r="K2" i="30"/>
  <c r="K770" i="30"/>
  <c r="K679" i="30"/>
  <c r="K228" i="30"/>
  <c r="K834" i="30"/>
  <c r="K185" i="30"/>
  <c r="K283" i="30"/>
  <c r="K344" i="30"/>
  <c r="K493" i="30"/>
  <c r="K345" i="30"/>
  <c r="K660" i="30"/>
  <c r="K533" i="30"/>
  <c r="K229" i="30"/>
  <c r="K942" i="30"/>
  <c r="K963" i="30"/>
  <c r="K853" i="30"/>
  <c r="K921" i="30"/>
  <c r="K610" i="30"/>
  <c r="K999" i="30"/>
  <c r="K393" i="30"/>
  <c r="K835" i="30"/>
  <c r="K346" i="30"/>
  <c r="K24" i="30"/>
  <c r="K373" i="30"/>
  <c r="K13" i="30"/>
  <c r="K701" i="30"/>
  <c r="K702" i="30"/>
  <c r="K964" i="30"/>
  <c r="K771" i="30"/>
  <c r="K509" i="30"/>
  <c r="K268" i="30"/>
  <c r="K248" i="30"/>
  <c r="K836" i="30"/>
  <c r="K406" i="30"/>
  <c r="K745" i="30"/>
  <c r="K985" i="30"/>
  <c r="K810" i="30"/>
  <c r="K61" i="30"/>
  <c r="K83" i="30"/>
  <c r="K787" i="30"/>
  <c r="K854" i="30"/>
  <c r="K626" i="30"/>
  <c r="K62" i="30"/>
  <c r="K374" i="30"/>
  <c r="K207" i="30"/>
  <c r="K407" i="30"/>
  <c r="K643" i="30"/>
  <c r="K837" i="30"/>
  <c r="K208" i="30"/>
  <c r="K838" i="30"/>
  <c r="K425" i="30"/>
  <c r="K101" i="30"/>
  <c r="K347" i="30"/>
  <c r="K839" i="30"/>
  <c r="K661" i="30"/>
  <c r="K627" i="30"/>
  <c r="K454" i="30"/>
  <c r="K408" i="30"/>
  <c r="K348" i="30"/>
  <c r="K922" i="30"/>
  <c r="K510" i="30"/>
  <c r="K284" i="30"/>
  <c r="K680" i="30"/>
  <c r="K1000" i="30"/>
  <c r="K123" i="30"/>
  <c r="K703" i="30"/>
  <c r="K662" i="30"/>
  <c r="K855" i="30"/>
  <c r="K494" i="30"/>
  <c r="K840" i="30"/>
  <c r="K681" i="30"/>
  <c r="K455" i="30"/>
  <c r="K591" i="30"/>
  <c r="K553" i="30"/>
  <c r="K477" i="30"/>
  <c r="K186" i="30"/>
  <c r="K495" i="30"/>
  <c r="K943" i="30"/>
  <c r="K746" i="30"/>
  <c r="K409" i="30"/>
  <c r="K986" i="30"/>
  <c r="K38" i="30"/>
  <c r="K187" i="30"/>
  <c r="K230" i="30"/>
  <c r="K321" i="30"/>
  <c r="K349" i="30"/>
  <c r="K410" i="30"/>
  <c r="K426" i="30"/>
  <c r="K269" i="30"/>
  <c r="K511" i="30"/>
  <c r="K571" i="30"/>
  <c r="K39" i="30"/>
  <c r="K856" i="30"/>
  <c r="K944" i="30"/>
  <c r="K427" i="30"/>
  <c r="K102" i="30"/>
  <c r="K169" i="30"/>
  <c r="K375" i="30"/>
  <c r="K663" i="30"/>
  <c r="K572" i="30"/>
  <c r="K747" i="30"/>
  <c r="K376" i="30"/>
  <c r="K322" i="30"/>
  <c r="K300" i="30"/>
  <c r="K592" i="30"/>
  <c r="K148" i="30"/>
  <c r="K534" i="30"/>
  <c r="K593" i="30"/>
  <c r="K965" i="30"/>
  <c r="K124" i="30"/>
  <c r="K394" i="30"/>
  <c r="K898" i="30"/>
  <c r="K788" i="30"/>
  <c r="K323" i="30"/>
  <c r="K170" i="30"/>
  <c r="K171" i="30"/>
  <c r="K249" i="30"/>
  <c r="K149" i="30"/>
  <c r="K150" i="30"/>
  <c r="K923" i="30"/>
  <c r="K682" i="30"/>
  <c r="K628" i="30"/>
  <c r="K172" i="30"/>
  <c r="K478" i="30"/>
  <c r="K857" i="30"/>
  <c r="K899" i="30"/>
  <c r="K594" i="30"/>
  <c r="K456" i="30"/>
  <c r="K966" i="30"/>
  <c r="K125" i="30"/>
  <c r="K789" i="30"/>
  <c r="K611" i="30"/>
  <c r="K811" i="30"/>
  <c r="K151" i="30"/>
  <c r="K812" i="30"/>
  <c r="K900" i="30"/>
  <c r="K377" i="30"/>
  <c r="K496" i="30"/>
  <c r="K573" i="30"/>
  <c r="K748" i="30"/>
  <c r="K535" i="30"/>
  <c r="K63" i="30"/>
  <c r="K395" i="30"/>
  <c r="K595" i="30"/>
  <c r="K152" i="30"/>
  <c r="K945" i="30"/>
  <c r="K3" i="30"/>
  <c r="K411" i="30"/>
  <c r="K250" i="30"/>
  <c r="K790" i="30"/>
  <c r="K14" i="30"/>
  <c r="K574" i="30"/>
  <c r="K231" i="30"/>
  <c r="K153" i="30"/>
  <c r="K575" i="30"/>
  <c r="K84" i="30"/>
  <c r="K497" i="30"/>
  <c r="K188" i="30"/>
  <c r="K85" i="30"/>
  <c r="K813" i="30"/>
  <c r="K457" i="30"/>
  <c r="K883" i="30"/>
  <c r="K86" i="30"/>
  <c r="K412" i="30"/>
  <c r="K554" i="30"/>
  <c r="K814" i="30"/>
  <c r="K64" i="30"/>
  <c r="K901" i="30"/>
  <c r="K729" i="30"/>
  <c r="K555" i="30"/>
  <c r="K902" i="30"/>
  <c r="K556" i="30"/>
  <c r="K479" i="30"/>
  <c r="K924" i="30"/>
  <c r="K791" i="30"/>
  <c r="K967" i="30"/>
  <c r="K512" i="30"/>
  <c r="K683" i="30"/>
  <c r="K126" i="30"/>
  <c r="K480" i="30"/>
  <c r="K251" i="30"/>
  <c r="K513" i="30"/>
  <c r="K644" i="30"/>
  <c r="K270" i="30"/>
  <c r="K557" i="30"/>
  <c r="K858" i="30"/>
  <c r="K772" i="30"/>
  <c r="K232" i="30"/>
  <c r="K103" i="30"/>
  <c r="K576" i="30"/>
  <c r="K301" i="30"/>
  <c r="K189" i="30"/>
  <c r="K987" i="30"/>
  <c r="K378" i="30"/>
  <c r="K612" i="30"/>
  <c r="K324" i="30"/>
  <c r="K704" i="30"/>
  <c r="K325" i="30"/>
  <c r="K326" i="30"/>
  <c r="K730" i="30"/>
  <c r="K773" i="30"/>
  <c r="K536" i="30"/>
  <c r="K498" i="30"/>
  <c r="K481" i="30"/>
  <c r="K252" i="30"/>
  <c r="K65" i="30"/>
  <c r="K40" i="30"/>
  <c r="K664" i="30"/>
  <c r="K41" i="30"/>
  <c r="K629" i="30"/>
  <c r="K537" i="30"/>
  <c r="K613" i="30"/>
  <c r="K104" i="30"/>
  <c r="K614" i="30"/>
  <c r="K514" i="30"/>
  <c r="K87" i="30"/>
  <c r="K25" i="30"/>
  <c r="K88" i="30"/>
  <c r="K26" i="30"/>
  <c r="K630" i="30"/>
  <c r="K458" i="30"/>
  <c r="K705" i="30"/>
  <c r="K988" i="30"/>
  <c r="K271" i="30"/>
  <c r="K631" i="30"/>
  <c r="K89" i="30"/>
  <c r="K1001" i="30"/>
  <c r="K190" i="30"/>
  <c r="K538" i="30"/>
  <c r="K428" i="30"/>
  <c r="K596" i="30"/>
  <c r="K645" i="30"/>
  <c r="K903" i="30"/>
  <c r="K173" i="30"/>
  <c r="K1002" i="30"/>
  <c r="K350" i="30"/>
  <c r="K429" i="30"/>
  <c r="K841" i="30"/>
  <c r="K859" i="30"/>
  <c r="K904" i="30"/>
  <c r="K597" i="30"/>
  <c r="K413" i="30"/>
  <c r="K646" i="30"/>
  <c r="K684" i="30"/>
  <c r="K459" i="30"/>
  <c r="K154" i="30"/>
  <c r="K351" i="30"/>
  <c r="K598" i="30"/>
  <c r="K272" i="30"/>
  <c r="K706" i="30"/>
  <c r="K302" i="30"/>
  <c r="K842" i="30"/>
  <c r="K615" i="30"/>
  <c r="K539" i="30"/>
  <c r="K515" i="30"/>
  <c r="K774" i="30"/>
  <c r="K127" i="30"/>
  <c r="K273" i="30"/>
  <c r="K42" i="30"/>
  <c r="K209" i="30"/>
  <c r="K233" i="30"/>
  <c r="K715" i="30"/>
  <c r="K685" i="30"/>
  <c r="K815" i="30"/>
  <c r="K665" i="30"/>
  <c r="K66" i="30"/>
  <c r="K869" i="30"/>
  <c r="K989" i="30"/>
  <c r="K210" i="30"/>
  <c r="K666" i="30"/>
  <c r="K482" i="30"/>
  <c r="K749" i="30"/>
  <c r="K968" i="30"/>
  <c r="K792" i="30"/>
  <c r="K969" i="30"/>
  <c r="K396" i="30"/>
  <c r="K577" i="30"/>
  <c r="K105" i="30"/>
  <c r="K285" i="30"/>
  <c r="K191" i="30"/>
  <c r="K43" i="30"/>
  <c r="K599" i="30"/>
  <c r="K4" i="30"/>
  <c r="K905" i="30"/>
  <c r="K106" i="30"/>
  <c r="K253" i="30"/>
  <c r="K254" i="30"/>
  <c r="K155" i="30"/>
  <c r="K707" i="30"/>
  <c r="K483" i="30"/>
  <c r="K255" i="30"/>
  <c r="K274" i="30"/>
  <c r="K716" i="30"/>
  <c r="K192" i="30"/>
  <c r="K327" i="30"/>
  <c r="K816" i="30"/>
  <c r="K67" i="30"/>
  <c r="K717" i="30"/>
  <c r="K870" i="30"/>
  <c r="K860" i="30"/>
  <c r="K925" i="30"/>
  <c r="K731" i="30"/>
  <c r="K156" i="30"/>
  <c r="K211" i="30"/>
  <c r="K286" i="30"/>
  <c r="K647" i="30"/>
  <c r="K793" i="30"/>
  <c r="K352" i="30"/>
  <c r="K616" i="30"/>
  <c r="K667" i="30"/>
  <c r="K906" i="30"/>
  <c r="K540" i="30"/>
  <c r="K499" i="30"/>
  <c r="K303" i="30"/>
  <c r="K775" i="30"/>
  <c r="K500" i="30"/>
  <c r="K27" i="30"/>
  <c r="K128" i="30"/>
  <c r="K44" i="30"/>
  <c r="K750" i="30"/>
  <c r="K817" i="30"/>
  <c r="K328" i="30"/>
  <c r="K430" i="30"/>
  <c r="K884" i="30"/>
  <c r="K946" i="30"/>
  <c r="K212" i="30"/>
  <c r="K304" i="30"/>
  <c r="K600" i="30"/>
  <c r="K353" i="30"/>
  <c r="K129" i="30"/>
  <c r="K947" i="30"/>
  <c r="K948" i="30"/>
  <c r="K431" i="30"/>
  <c r="K686" i="30"/>
  <c r="K329" i="30"/>
  <c r="K907" i="30"/>
  <c r="K668" i="30"/>
  <c r="K460" i="30"/>
  <c r="K15" i="30"/>
  <c r="K414" i="30"/>
  <c r="K354" i="30"/>
  <c r="K708" i="30"/>
  <c r="K234" i="30"/>
  <c r="K908" i="30"/>
  <c r="K45" i="30"/>
  <c r="K1003" i="30"/>
  <c r="K68" i="30"/>
  <c r="K687" i="30"/>
  <c r="K16" i="30"/>
  <c r="K718" i="30"/>
  <c r="K330" i="30"/>
  <c r="K379" i="30"/>
  <c r="K355" i="30"/>
  <c r="K28" i="30"/>
  <c r="K69" i="30"/>
  <c r="K909" i="30"/>
  <c r="K287" i="30"/>
  <c r="K397" i="30"/>
  <c r="K17" i="30"/>
  <c r="K90" i="30"/>
  <c r="K949" i="30"/>
  <c r="K107" i="30"/>
  <c r="K331" i="30"/>
  <c r="K484" i="30"/>
  <c r="K516" i="30"/>
  <c r="K926" i="30"/>
  <c r="K91" i="30"/>
  <c r="K213" i="30"/>
  <c r="K432" i="30"/>
  <c r="K256" i="30"/>
  <c r="K130" i="30"/>
  <c r="K861" i="30"/>
  <c r="K108" i="30"/>
  <c r="K558" i="30"/>
  <c r="K193" i="30"/>
  <c r="K688" i="30"/>
  <c r="K709" i="30"/>
  <c r="K433" i="30"/>
  <c r="K632" i="30"/>
  <c r="K461" i="30"/>
  <c r="K578" i="30"/>
  <c r="K818" i="30"/>
  <c r="K517" i="30"/>
  <c r="K970" i="30"/>
  <c r="K633" i="30"/>
  <c r="K194" i="30"/>
  <c r="K617" i="30"/>
  <c r="K579" i="30"/>
  <c r="K518" i="30"/>
  <c r="K927" i="30"/>
  <c r="K910" i="30"/>
  <c r="K380" i="30"/>
  <c r="K971" i="30"/>
  <c r="K950" i="30"/>
  <c r="K689" i="30"/>
  <c r="K195" i="30"/>
  <c r="K732" i="30"/>
  <c r="K990" i="30"/>
  <c r="K157" i="30"/>
  <c r="K951" i="30"/>
  <c r="K690" i="30"/>
  <c r="K196" i="30"/>
  <c r="K733" i="30"/>
  <c r="K991" i="30"/>
  <c r="K158" i="30"/>
  <c r="K356" i="30"/>
  <c r="K618" i="30"/>
  <c r="K911" i="30"/>
  <c r="K648" i="30"/>
  <c r="K288" i="30"/>
  <c r="K257" i="30"/>
  <c r="K952" i="30"/>
  <c r="K862" i="30"/>
  <c r="K871" i="30"/>
  <c r="K109" i="30"/>
  <c r="K258" i="30"/>
  <c r="K843" i="30"/>
  <c r="K885" i="30"/>
  <c r="K710" i="30"/>
  <c r="K872" i="30"/>
  <c r="K559" i="30"/>
  <c r="K711" i="30"/>
  <c r="K794" i="30"/>
  <c r="K751" i="30"/>
  <c r="K776" i="30"/>
  <c r="K541" i="30"/>
  <c r="K619" i="30"/>
  <c r="K649" i="30"/>
  <c r="K332" i="30"/>
  <c r="K863" i="30"/>
  <c r="K289" i="30"/>
  <c r="K752" i="30"/>
  <c r="K381" i="30"/>
  <c r="K70" i="30"/>
  <c r="K357" i="30"/>
  <c r="K580" i="30"/>
  <c r="K601" i="30"/>
  <c r="K581" i="30"/>
  <c r="K691" i="30"/>
  <c r="K650" i="30"/>
  <c r="K290" i="30"/>
  <c r="K819" i="30"/>
  <c r="K46" i="30"/>
  <c r="K634" i="30"/>
  <c r="K912" i="30"/>
  <c r="K358" i="30"/>
  <c r="K582" i="30"/>
  <c r="K110" i="30"/>
  <c r="K844" i="30"/>
  <c r="K992" i="30"/>
  <c r="K92" i="30"/>
  <c r="K131" i="30"/>
  <c r="K913" i="30"/>
  <c r="K914" i="30"/>
  <c r="K214" i="30"/>
  <c r="K111" i="30"/>
  <c r="K501" i="30"/>
  <c r="K112" i="30"/>
  <c r="K415" i="30"/>
  <c r="K719" i="30"/>
  <c r="K333" i="30"/>
  <c r="K845" i="30"/>
  <c r="K560" i="30"/>
  <c r="K669" i="30"/>
  <c r="K305" i="30"/>
  <c r="K1004" i="30"/>
  <c r="K915" i="30"/>
  <c r="K434" i="30"/>
  <c r="K561" i="30"/>
  <c r="K435" i="30"/>
  <c r="K635" i="30"/>
  <c r="K953" i="30"/>
  <c r="K18" i="30"/>
  <c r="K382" i="30"/>
  <c r="K159" i="30"/>
  <c r="K383" i="30"/>
  <c r="K519" i="30"/>
  <c r="K359" i="30"/>
  <c r="K720" i="30"/>
  <c r="K520" i="30"/>
  <c r="K928" i="30"/>
  <c r="K462" i="30"/>
  <c r="K954" i="30"/>
  <c r="K93" i="30"/>
  <c r="K651" i="30"/>
  <c r="K873" i="30"/>
  <c r="K777" i="30"/>
  <c r="K753" i="30"/>
  <c r="K929" i="30"/>
  <c r="K754" i="30"/>
  <c r="K398" i="30"/>
  <c r="K542" i="30"/>
  <c r="K197" i="30"/>
  <c r="K930" i="30"/>
  <c r="K583" i="30"/>
  <c r="K291" i="30"/>
  <c r="K652" i="30"/>
  <c r="K292" i="30"/>
  <c r="K113" i="30"/>
  <c r="K47" i="30"/>
  <c r="K521" i="30"/>
  <c r="K259" i="30"/>
  <c r="K360" i="30"/>
  <c r="K71" i="30"/>
  <c r="K886" i="30"/>
  <c r="K19" i="30"/>
  <c r="K132" i="30"/>
  <c r="K820" i="30"/>
  <c r="K972" i="30"/>
  <c r="K399" i="30"/>
  <c r="K361" i="30"/>
  <c r="K114" i="30"/>
  <c r="K734" i="30"/>
  <c r="K522" i="30"/>
  <c r="K463" i="30"/>
  <c r="K306" i="30"/>
  <c r="K846" i="30"/>
  <c r="K384" i="30"/>
  <c r="K523" i="30"/>
  <c r="K993" i="30"/>
  <c r="K795" i="30"/>
  <c r="K755" i="30"/>
  <c r="K334" i="30"/>
  <c r="K485" i="30"/>
  <c r="K464" i="30"/>
  <c r="K160" i="30"/>
  <c r="K584" i="30"/>
  <c r="K215" i="30"/>
  <c r="K1005" i="30"/>
  <c r="K847" i="30"/>
  <c r="K174" i="30"/>
  <c r="K796" i="30"/>
  <c r="K307" i="30"/>
  <c r="K94" i="30"/>
  <c r="K1006" i="30"/>
  <c r="K973" i="30"/>
  <c r="K48" i="30"/>
  <c r="K712" i="30"/>
  <c r="K821" i="30"/>
  <c r="K416" i="30"/>
  <c r="K235" i="30"/>
  <c r="K502" i="30"/>
  <c r="K931" i="30"/>
  <c r="K486" i="30"/>
  <c r="K756" i="30"/>
  <c r="K49" i="30"/>
  <c r="K524" i="30"/>
  <c r="K887" i="30"/>
  <c r="K236" i="30"/>
  <c r="K670" i="30"/>
  <c r="K562" i="30"/>
  <c r="K50" i="30"/>
  <c r="K797" i="30"/>
  <c r="K955" i="30"/>
  <c r="K72" i="30"/>
  <c r="K822" i="30"/>
  <c r="K29" i="30"/>
  <c r="K216" i="30"/>
  <c r="K175" i="30"/>
  <c r="K888" i="30"/>
  <c r="K115" i="30"/>
  <c r="K735" i="30"/>
  <c r="K602" i="30"/>
  <c r="K823" i="30"/>
  <c r="K757" i="30"/>
  <c r="K824" i="30"/>
  <c r="K198" i="30"/>
  <c r="K585" i="30"/>
  <c r="K385" i="30"/>
  <c r="K713" i="30"/>
  <c r="K465" i="30"/>
  <c r="K275" i="30"/>
  <c r="K543" i="30"/>
  <c r="K721" i="30"/>
  <c r="K276" i="30"/>
  <c r="K525" i="30"/>
  <c r="K889" i="30"/>
  <c r="K848" i="30"/>
  <c r="K503" i="30"/>
  <c r="K30" i="30"/>
  <c r="K308" i="30"/>
  <c r="K722" i="30"/>
  <c r="K237" i="30"/>
  <c r="K1007" i="30"/>
  <c r="K309" i="30"/>
  <c r="K586" i="30"/>
  <c r="K798" i="30"/>
  <c r="K692" i="30"/>
  <c r="K386" i="30"/>
  <c r="K73" i="30"/>
  <c r="K31" i="30"/>
  <c r="K32" i="30"/>
  <c r="K310" i="30"/>
  <c r="K436" i="30"/>
  <c r="K671" i="30"/>
  <c r="K260" i="30"/>
  <c r="K437" i="30"/>
  <c r="K672" i="30"/>
  <c r="K874" i="30"/>
  <c r="K563" i="30"/>
  <c r="K199" i="30"/>
  <c r="K466" i="30"/>
  <c r="K467" i="30"/>
  <c r="K825" i="30"/>
  <c r="K890" i="30"/>
  <c r="K51" i="30"/>
  <c r="K758" i="30"/>
  <c r="K362" i="30"/>
  <c r="K564" i="30"/>
  <c r="K438" i="30"/>
  <c r="K487" i="30"/>
  <c r="K277" i="30"/>
  <c r="K176" i="30"/>
  <c r="K177" i="30"/>
  <c r="K363" i="30"/>
  <c r="K161" i="30"/>
  <c r="K565" i="30"/>
  <c r="K293" i="30"/>
  <c r="K736" i="30"/>
  <c r="K133" i="30"/>
  <c r="K162" i="30"/>
  <c r="K737" i="30"/>
  <c r="K52" i="30"/>
  <c r="K335" i="30"/>
  <c r="K956" i="30"/>
  <c r="K134" i="30"/>
  <c r="K673" i="30"/>
  <c r="K526" i="30"/>
  <c r="K5" i="30"/>
  <c r="K636" i="30"/>
  <c r="K261" i="30"/>
  <c r="K974" i="30"/>
  <c r="K994" i="30"/>
  <c r="K799" i="30"/>
  <c r="K875" i="30"/>
  <c r="K163" i="30"/>
  <c r="K468" i="30"/>
  <c r="K826" i="30"/>
  <c r="K975" i="30"/>
  <c r="K693" i="30"/>
  <c r="K800" i="30"/>
  <c r="K674" i="30"/>
  <c r="K488" i="30"/>
  <c r="K544" i="30"/>
  <c r="K653" i="30"/>
  <c r="K932" i="30"/>
  <c r="K778" i="30"/>
  <c r="K723" i="30"/>
  <c r="K527" i="30"/>
  <c r="K864" i="30"/>
  <c r="K164" i="30"/>
  <c r="K891" i="30"/>
  <c r="K53" i="30"/>
  <c r="K603" i="30"/>
  <c r="K587" i="30"/>
  <c r="K604" i="30"/>
  <c r="K654" i="30"/>
  <c r="K54" i="30"/>
  <c r="K976" i="30"/>
  <c r="K933" i="30"/>
  <c r="K865" i="30"/>
  <c r="K200" i="30"/>
  <c r="K439" i="30"/>
  <c r="K311" i="30"/>
  <c r="K504" i="30"/>
  <c r="K995" i="30"/>
  <c r="K827" i="30"/>
  <c r="K759" i="30"/>
  <c r="K566" i="30"/>
  <c r="K238" i="30"/>
  <c r="K977" i="30"/>
  <c r="K135" i="30"/>
  <c r="K916" i="30"/>
  <c r="K417" i="30"/>
  <c r="K469" i="30"/>
  <c r="K876" i="30"/>
  <c r="K545" i="30"/>
  <c r="K278" i="30"/>
  <c r="K239" i="30"/>
  <c r="K779" i="30"/>
  <c r="K6" i="30"/>
  <c r="K470" i="30"/>
  <c r="K440" i="30"/>
  <c r="K471" i="30"/>
  <c r="K217" i="30"/>
  <c r="K312" i="30"/>
  <c r="K313" i="30"/>
  <c r="K7" i="30"/>
  <c r="K877" i="30"/>
  <c r="K165" i="30"/>
  <c r="K738" i="30"/>
  <c r="K418" i="30"/>
  <c r="K760" i="30"/>
  <c r="K892" i="30"/>
  <c r="K996" i="30"/>
  <c r="K33" i="30"/>
  <c r="K74" i="30"/>
  <c r="K387" i="30"/>
  <c r="K472" i="30"/>
  <c r="K917" i="30"/>
  <c r="K95" i="30"/>
  <c r="K441" i="30"/>
  <c r="K934" i="30"/>
  <c r="K567" i="30"/>
  <c r="K918" i="30"/>
  <c r="K55" i="30"/>
  <c r="K116" i="30"/>
  <c r="K294" i="30"/>
  <c r="K314" i="30"/>
  <c r="K801" i="30"/>
  <c r="K419" i="30"/>
  <c r="K694" i="30"/>
  <c r="K136" i="30"/>
  <c r="K655" i="30"/>
  <c r="K218" i="30"/>
  <c r="K8" i="30"/>
  <c r="K637" i="30"/>
  <c r="K695" i="30"/>
  <c r="K166" i="30"/>
  <c r="K201" i="30"/>
  <c r="K96" i="30"/>
  <c r="K828" i="30"/>
  <c r="K780" i="30"/>
  <c r="K315" i="30"/>
  <c r="K724" i="30"/>
  <c r="K336" i="30"/>
  <c r="K219" i="30"/>
  <c r="K696" i="30"/>
  <c r="K388" i="30"/>
  <c r="K528" i="30"/>
  <c r="K473" i="30"/>
  <c r="K389" i="30"/>
  <c r="K546" i="30"/>
  <c r="K547" i="30"/>
  <c r="K697" i="30"/>
  <c r="K240" i="30"/>
  <c r="K220" i="30"/>
  <c r="K935" i="30"/>
  <c r="K957" i="30"/>
  <c r="K605" i="30"/>
  <c r="K241" i="30"/>
  <c r="K75" i="30"/>
  <c r="K802" i="30"/>
  <c r="K117" i="30"/>
  <c r="K242" i="30"/>
  <c r="K262" i="30"/>
  <c r="K978" i="30"/>
  <c r="K548" i="30"/>
  <c r="K725" i="30"/>
  <c r="K878" i="30"/>
  <c r="K137" i="30"/>
  <c r="K958" i="30"/>
  <c r="K997" i="30"/>
  <c r="K505" i="30"/>
  <c r="K202" i="30"/>
  <c r="K781" i="30"/>
  <c r="K9" i="30"/>
  <c r="K936" i="30"/>
  <c r="K221" i="30"/>
  <c r="K620" i="30"/>
  <c r="K295" i="30"/>
  <c r="K803" i="30"/>
  <c r="K998" i="30"/>
  <c r="K337" i="30"/>
  <c r="K588" i="30"/>
  <c r="K76" i="30"/>
  <c r="K203" i="30"/>
  <c r="K316" i="30"/>
  <c r="K589" i="30"/>
  <c r="K77" i="30"/>
  <c r="K937" i="30"/>
  <c r="K726" i="30"/>
  <c r="K34" i="30"/>
  <c r="K400" i="30"/>
  <c r="K279" i="30"/>
  <c r="K782" i="30"/>
  <c r="K401" i="30"/>
  <c r="K10" i="30"/>
  <c r="K97" i="30"/>
  <c r="K390" i="30"/>
  <c r="K804" i="30"/>
  <c r="K849" i="30"/>
  <c r="K893" i="30"/>
  <c r="K606" i="30"/>
  <c r="K364" i="30"/>
  <c r="K98" i="30"/>
  <c r="K829" i="30"/>
  <c r="K280" i="30"/>
  <c r="K296" i="30"/>
  <c r="K178" i="30"/>
  <c r="K761" i="30"/>
  <c r="K830" i="30"/>
  <c r="K317" i="30"/>
  <c r="K698" i="30"/>
  <c r="K263" i="30"/>
  <c r="K979" i="30"/>
  <c r="K138" i="30"/>
  <c r="K391" i="30"/>
  <c r="K264" i="30"/>
  <c r="K529" i="30"/>
  <c r="K831" i="30"/>
  <c r="K783" i="30"/>
  <c r="K222" i="30"/>
  <c r="K894" i="30"/>
  <c r="K442" i="30"/>
  <c r="K980" i="30"/>
  <c r="K139" i="30"/>
  <c r="K805" i="30"/>
  <c r="K506" i="30"/>
  <c r="K762" i="30"/>
  <c r="K699" i="30"/>
  <c r="K895" i="30"/>
  <c r="K879" i="30"/>
  <c r="K318" i="30"/>
  <c r="K866" i="30"/>
  <c r="K739" i="30"/>
  <c r="K179" i="30"/>
  <c r="K118" i="30"/>
  <c r="K675" i="30"/>
  <c r="K140" i="30"/>
  <c r="K443" i="30"/>
  <c r="K180" i="30"/>
  <c r="K530" i="30"/>
  <c r="K638" i="30"/>
  <c r="K656" i="30"/>
  <c r="K444" i="30"/>
  <c r="K639" i="30"/>
  <c r="K20" i="30"/>
  <c r="K763" i="30"/>
  <c r="K621" i="30"/>
  <c r="K281" i="30"/>
  <c r="K919" i="30"/>
  <c r="K896" i="30"/>
  <c r="K420" i="30"/>
  <c r="K265" i="30"/>
  <c r="K657" i="30"/>
  <c r="K21" i="30"/>
  <c r="K402" i="30"/>
  <c r="K338" i="30"/>
  <c r="K622" i="30"/>
  <c r="K489" i="30"/>
  <c r="K99" i="30"/>
  <c r="K568" i="30"/>
  <c r="K365" i="30"/>
  <c r="K740" i="30"/>
  <c r="K223" i="30"/>
  <c r="K700" i="30"/>
  <c r="K319" i="30"/>
  <c r="K243" i="30"/>
  <c r="K11" i="30"/>
  <c r="K224" i="30"/>
  <c r="K981" i="30"/>
  <c r="K920" i="30"/>
  <c r="K339" i="30"/>
  <c r="K282" i="30"/>
  <c r="K366" i="30"/>
  <c r="K764" i="30"/>
  <c r="K474" i="30"/>
  <c r="K765" i="30"/>
  <c r="K658" i="30"/>
  <c r="K22" i="30"/>
  <c r="K78" i="30"/>
  <c r="K784" i="30"/>
  <c r="K475" i="30"/>
  <c r="K181" i="30"/>
  <c r="K141" i="30"/>
  <c r="K741" i="30"/>
  <c r="K320" i="30"/>
  <c r="K714" i="30"/>
  <c r="K607" i="30"/>
  <c r="K56" i="30"/>
  <c r="K142" i="30"/>
  <c r="K938" i="30"/>
  <c r="K806" i="30"/>
  <c r="K959" i="30"/>
  <c r="K266" i="30"/>
  <c r="K766" i="30"/>
  <c r="K549" i="30"/>
  <c r="K340" i="30"/>
  <c r="K367" i="30"/>
  <c r="K35" i="30"/>
  <c r="K12" i="30"/>
  <c r="K403" i="30"/>
  <c r="K143" i="30"/>
  <c r="K550" i="30"/>
  <c r="K144" i="30"/>
  <c r="K490" i="30"/>
  <c r="K145" i="30"/>
  <c r="K569" i="30"/>
  <c r="K608" i="30"/>
  <c r="K23" i="30"/>
  <c r="K767" i="30"/>
  <c r="K225" i="30"/>
  <c r="K832" i="30"/>
  <c r="K226" i="30"/>
  <c r="K57" i="30"/>
  <c r="K640" i="30"/>
  <c r="K590" i="30"/>
  <c r="K368" i="30"/>
  <c r="K833" i="30"/>
  <c r="K507" i="30"/>
  <c r="K445" i="30"/>
  <c r="K641" i="30"/>
  <c r="K119" i="30"/>
  <c r="K421" i="30"/>
  <c r="K676" i="30"/>
  <c r="K897" i="30"/>
  <c r="W3" i="24" l="1"/>
  <c r="W4" i="24"/>
  <c r="Q4" i="24" l="1"/>
  <c r="Q5" i="24" s="1"/>
  <c r="Q3" i="24"/>
  <c r="X3" i="24"/>
  <c r="Q6" i="24" l="1"/>
  <c r="N3" i="5"/>
  <c r="N7" i="5"/>
  <c r="L7" i="5" l="1"/>
  <c r="L3" i="5"/>
  <c r="U15" i="15"/>
  <c r="V19" i="16" l="1"/>
  <c r="K12" i="15"/>
  <c r="M13" i="15"/>
  <c r="L12" i="15"/>
  <c r="M12" i="15"/>
  <c r="N12" i="15"/>
  <c r="O12" i="15"/>
  <c r="P12" i="15"/>
  <c r="L13" i="15"/>
  <c r="N13" i="15"/>
  <c r="O13" i="15"/>
  <c r="P13" i="15"/>
  <c r="L14" i="15"/>
  <c r="M14" i="15"/>
  <c r="N14" i="15"/>
  <c r="O14" i="15"/>
  <c r="P14" i="15"/>
  <c r="L15" i="15"/>
  <c r="M15" i="15"/>
  <c r="N15" i="15"/>
  <c r="O15" i="15"/>
  <c r="P15" i="15"/>
  <c r="L16" i="15"/>
  <c r="M16" i="15"/>
  <c r="N16" i="15"/>
  <c r="O16" i="15"/>
  <c r="P16" i="15"/>
  <c r="L17" i="15"/>
  <c r="M17" i="15"/>
  <c r="N17" i="15"/>
  <c r="O17" i="15"/>
  <c r="P17" i="15"/>
  <c r="K17" i="15"/>
  <c r="K16" i="15"/>
  <c r="K15" i="15"/>
  <c r="K14" i="15"/>
  <c r="K13" i="15"/>
  <c r="Q29" i="24"/>
  <c r="C29" i="15" l="1"/>
  <c r="D29" i="15"/>
  <c r="E29" i="15"/>
  <c r="F29" i="15"/>
  <c r="G29" i="15"/>
  <c r="C30" i="15"/>
  <c r="D30" i="15"/>
  <c r="E30" i="15"/>
  <c r="F30" i="15"/>
  <c r="G30" i="15"/>
  <c r="C31" i="15"/>
  <c r="D31" i="15"/>
  <c r="E31" i="15"/>
  <c r="F31" i="15"/>
  <c r="G31" i="15"/>
  <c r="C32" i="15"/>
  <c r="D32" i="15"/>
  <c r="E32" i="15"/>
  <c r="F32" i="15"/>
  <c r="G32" i="15"/>
  <c r="C33" i="15"/>
  <c r="D33" i="15"/>
  <c r="E33" i="15"/>
  <c r="F33" i="15"/>
  <c r="G33" i="15"/>
  <c r="C34" i="15"/>
  <c r="D34" i="15"/>
  <c r="E34" i="15"/>
  <c r="F34" i="15"/>
  <c r="G34" i="15"/>
  <c r="B34" i="15"/>
  <c r="B33" i="15"/>
  <c r="B32" i="15"/>
  <c r="B31" i="15"/>
  <c r="B30" i="15"/>
  <c r="C61" i="5" l="1"/>
  <c r="H62" i="5"/>
  <c r="E61" i="5"/>
  <c r="F60" i="5"/>
  <c r="H58" i="5"/>
  <c r="C58" i="5"/>
  <c r="C62" i="5"/>
  <c r="F63" i="5"/>
  <c r="G62" i="5"/>
  <c r="H61" i="5"/>
  <c r="D61" i="5"/>
  <c r="E60" i="5"/>
  <c r="F59" i="5"/>
  <c r="G58" i="5"/>
  <c r="C63" i="5"/>
  <c r="F62" i="5"/>
  <c r="D60" i="5"/>
  <c r="F58" i="5"/>
  <c r="C59" i="5"/>
  <c r="E63" i="5"/>
  <c r="G61" i="5"/>
  <c r="H60" i="5"/>
  <c r="E59" i="5"/>
  <c r="C60" i="5"/>
  <c r="H63" i="5"/>
  <c r="D63" i="5"/>
  <c r="E62" i="5"/>
  <c r="F61" i="5"/>
  <c r="G60" i="5"/>
  <c r="H59" i="5"/>
  <c r="D59" i="5"/>
  <c r="E58" i="5"/>
  <c r="G63" i="5"/>
  <c r="D62" i="5"/>
  <c r="G59" i="5"/>
  <c r="D58" i="5"/>
  <c r="C3" i="3"/>
  <c r="D3" i="3"/>
  <c r="E3" i="3"/>
  <c r="F3" i="3"/>
  <c r="G3" i="3"/>
  <c r="H3" i="3"/>
  <c r="I3" i="3"/>
  <c r="J3" i="3"/>
  <c r="C4" i="3"/>
  <c r="D4" i="3"/>
  <c r="E4" i="3"/>
  <c r="F4" i="3"/>
  <c r="G4" i="3"/>
  <c r="H4" i="3"/>
  <c r="I4" i="3"/>
  <c r="J4" i="3"/>
  <c r="C5" i="3"/>
  <c r="D5" i="3"/>
  <c r="E5" i="3"/>
  <c r="F5" i="3"/>
  <c r="G5" i="3"/>
  <c r="H5" i="3"/>
  <c r="I5" i="3"/>
  <c r="J5" i="3"/>
  <c r="C6" i="3"/>
  <c r="D6" i="3"/>
  <c r="E6" i="3"/>
  <c r="F6" i="3"/>
  <c r="G6" i="3"/>
  <c r="H6" i="3"/>
  <c r="I6" i="3"/>
  <c r="J6" i="3"/>
  <c r="C7" i="3"/>
  <c r="D7" i="3"/>
  <c r="E7" i="3"/>
  <c r="F7" i="3"/>
  <c r="G7" i="3"/>
  <c r="H7" i="3"/>
  <c r="I7" i="3"/>
  <c r="J7" i="3"/>
  <c r="C8" i="3"/>
  <c r="D8" i="3"/>
  <c r="E8" i="3"/>
  <c r="F8" i="3"/>
  <c r="G8" i="3"/>
  <c r="H8" i="3"/>
  <c r="I8" i="3"/>
  <c r="J8" i="3"/>
  <c r="C9" i="3"/>
  <c r="D9" i="3"/>
  <c r="E9" i="3"/>
  <c r="F9" i="3"/>
  <c r="G9" i="3"/>
  <c r="H9" i="3"/>
  <c r="I9" i="3"/>
  <c r="J9" i="3"/>
  <c r="C10" i="3"/>
  <c r="D10" i="3"/>
  <c r="E10" i="3"/>
  <c r="F10" i="3"/>
  <c r="G10" i="3"/>
  <c r="H10" i="3"/>
  <c r="I10" i="3"/>
  <c r="J10" i="3"/>
  <c r="C11" i="3"/>
  <c r="D11" i="3"/>
  <c r="E11" i="3"/>
  <c r="F11" i="3"/>
  <c r="G11" i="3"/>
  <c r="H11" i="3"/>
  <c r="I11" i="3"/>
  <c r="J11" i="3"/>
  <c r="C12" i="3"/>
  <c r="D12" i="3"/>
  <c r="E12" i="3"/>
  <c r="F12" i="3"/>
  <c r="G12" i="3"/>
  <c r="H12" i="3"/>
  <c r="I12" i="3"/>
  <c r="J12" i="3"/>
  <c r="C13" i="3"/>
  <c r="D13" i="3"/>
  <c r="E13" i="3"/>
  <c r="F13" i="3"/>
  <c r="G13" i="3"/>
  <c r="H13" i="3"/>
  <c r="I13" i="3"/>
  <c r="J13" i="3"/>
  <c r="C14" i="3"/>
  <c r="D14" i="3"/>
  <c r="E14" i="3"/>
  <c r="F14" i="3"/>
  <c r="G14" i="3"/>
  <c r="H14" i="3"/>
  <c r="I14" i="3"/>
  <c r="J14" i="3"/>
  <c r="C15" i="3"/>
  <c r="D15" i="3"/>
  <c r="E15" i="3"/>
  <c r="F15" i="3"/>
  <c r="G15" i="3"/>
  <c r="H15" i="3"/>
  <c r="I15" i="3"/>
  <c r="J15" i="3"/>
  <c r="C16" i="3"/>
  <c r="D16" i="3"/>
  <c r="E16" i="3"/>
  <c r="F16" i="3"/>
  <c r="G16" i="3"/>
  <c r="H16" i="3"/>
  <c r="I16" i="3"/>
  <c r="J16" i="3"/>
  <c r="C17" i="3"/>
  <c r="D17" i="3"/>
  <c r="E17" i="3"/>
  <c r="F17" i="3"/>
  <c r="G17" i="3"/>
  <c r="H17" i="3"/>
  <c r="I17" i="3"/>
  <c r="J17" i="3"/>
  <c r="C18" i="3"/>
  <c r="D18" i="3"/>
  <c r="E18" i="3"/>
  <c r="F18" i="3"/>
  <c r="G18" i="3"/>
  <c r="H18" i="3"/>
  <c r="I18" i="3"/>
  <c r="J18" i="3"/>
  <c r="C19" i="3"/>
  <c r="D19" i="3"/>
  <c r="E19" i="3"/>
  <c r="F19" i="3"/>
  <c r="G19" i="3"/>
  <c r="H19" i="3"/>
  <c r="I19" i="3"/>
  <c r="J19" i="3"/>
  <c r="C20" i="3"/>
  <c r="D20" i="3"/>
  <c r="E20" i="3"/>
  <c r="F20" i="3"/>
  <c r="G20" i="3"/>
  <c r="H20" i="3"/>
  <c r="I20" i="3"/>
  <c r="J20" i="3"/>
  <c r="C21" i="3"/>
  <c r="D21" i="3"/>
  <c r="E21" i="3"/>
  <c r="F21" i="3"/>
  <c r="G21" i="3"/>
  <c r="H21" i="3"/>
  <c r="I21" i="3"/>
  <c r="J21" i="3"/>
  <c r="C22" i="3"/>
  <c r="D22" i="3"/>
  <c r="E22" i="3"/>
  <c r="F22" i="3"/>
  <c r="G22" i="3"/>
  <c r="H22" i="3"/>
  <c r="I22" i="3"/>
  <c r="J22" i="3"/>
  <c r="C23" i="3"/>
  <c r="D23" i="3"/>
  <c r="E23" i="3"/>
  <c r="F23" i="3"/>
  <c r="G23" i="3"/>
  <c r="H23" i="3"/>
  <c r="I23" i="3"/>
  <c r="J23" i="3"/>
  <c r="C24" i="3"/>
  <c r="D24" i="3"/>
  <c r="E24" i="3"/>
  <c r="F24" i="3"/>
  <c r="G24" i="3"/>
  <c r="H24" i="3"/>
  <c r="I24" i="3"/>
  <c r="J24" i="3"/>
  <c r="C25" i="3"/>
  <c r="D25" i="3"/>
  <c r="E25" i="3"/>
  <c r="F25" i="3"/>
  <c r="G25" i="3"/>
  <c r="H25" i="3"/>
  <c r="I25" i="3"/>
  <c r="J25" i="3"/>
  <c r="C26" i="3"/>
  <c r="D26" i="3"/>
  <c r="E26" i="3"/>
  <c r="F26" i="3"/>
  <c r="G26" i="3"/>
  <c r="H26" i="3"/>
  <c r="I26" i="3"/>
  <c r="J26" i="3"/>
  <c r="C27" i="3"/>
  <c r="D27" i="3"/>
  <c r="E27" i="3"/>
  <c r="F27" i="3"/>
  <c r="G27" i="3"/>
  <c r="H27" i="3"/>
  <c r="I27" i="3"/>
  <c r="J27" i="3"/>
  <c r="C28" i="3"/>
  <c r="D28" i="3"/>
  <c r="E28" i="3"/>
  <c r="F28" i="3"/>
  <c r="G28" i="3"/>
  <c r="H28" i="3"/>
  <c r="I28" i="3"/>
  <c r="J28" i="3"/>
  <c r="C29" i="3"/>
  <c r="D29" i="3"/>
  <c r="E29" i="3"/>
  <c r="F29" i="3"/>
  <c r="G29" i="3"/>
  <c r="H29" i="3"/>
  <c r="I29" i="3"/>
  <c r="J29" i="3"/>
  <c r="C30" i="3"/>
  <c r="D30" i="3"/>
  <c r="E30" i="3"/>
  <c r="F30" i="3"/>
  <c r="G30" i="3"/>
  <c r="H30" i="3"/>
  <c r="I30" i="3"/>
  <c r="J30" i="3"/>
  <c r="C31" i="3"/>
  <c r="D31" i="3"/>
  <c r="E31" i="3"/>
  <c r="F31" i="3"/>
  <c r="G31" i="3"/>
  <c r="H31" i="3"/>
  <c r="I31" i="3"/>
  <c r="J31" i="3"/>
  <c r="C32" i="3"/>
  <c r="D32" i="3"/>
  <c r="E32" i="3"/>
  <c r="F32" i="3"/>
  <c r="G32" i="3"/>
  <c r="H32" i="3"/>
  <c r="I32" i="3"/>
  <c r="J32" i="3"/>
  <c r="C33" i="3"/>
  <c r="D33" i="3"/>
  <c r="E33" i="3"/>
  <c r="F33" i="3"/>
  <c r="G33" i="3"/>
  <c r="H33" i="3"/>
  <c r="I33" i="3"/>
  <c r="J33" i="3"/>
  <c r="C34" i="3"/>
  <c r="D34" i="3"/>
  <c r="E34" i="3"/>
  <c r="F34" i="3"/>
  <c r="G34" i="3"/>
  <c r="H34" i="3"/>
  <c r="I34" i="3"/>
  <c r="J34" i="3"/>
  <c r="C35" i="3"/>
  <c r="D35" i="3"/>
  <c r="E35" i="3"/>
  <c r="F35" i="3"/>
  <c r="G35" i="3"/>
  <c r="H35" i="3"/>
  <c r="I35" i="3"/>
  <c r="J35" i="3"/>
  <c r="C36" i="3"/>
  <c r="D36" i="3"/>
  <c r="E36" i="3"/>
  <c r="F36" i="3"/>
  <c r="G36" i="3"/>
  <c r="H36" i="3"/>
  <c r="I36" i="3"/>
  <c r="J36" i="3"/>
  <c r="C37" i="3"/>
  <c r="D37" i="3"/>
  <c r="E37" i="3"/>
  <c r="F37" i="3"/>
  <c r="G37" i="3"/>
  <c r="H37" i="3"/>
  <c r="I37" i="3"/>
  <c r="J37" i="3"/>
  <c r="C38" i="3"/>
  <c r="D38" i="3"/>
  <c r="E38" i="3"/>
  <c r="F38" i="3"/>
  <c r="G38" i="3"/>
  <c r="H38" i="3"/>
  <c r="I38" i="3"/>
  <c r="J38" i="3"/>
  <c r="C39" i="3"/>
  <c r="D39" i="3"/>
  <c r="E39" i="3"/>
  <c r="F39" i="3"/>
  <c r="G39" i="3"/>
  <c r="H39" i="3"/>
  <c r="I39" i="3"/>
  <c r="J39" i="3"/>
  <c r="C40" i="3"/>
  <c r="D40" i="3"/>
  <c r="E40" i="3"/>
  <c r="F40" i="3"/>
  <c r="G40" i="3"/>
  <c r="H40" i="3"/>
  <c r="I40" i="3"/>
  <c r="J40" i="3"/>
  <c r="C41" i="3"/>
  <c r="D41" i="3"/>
  <c r="E41" i="3"/>
  <c r="F41" i="3"/>
  <c r="G41" i="3"/>
  <c r="H41" i="3"/>
  <c r="I41" i="3"/>
  <c r="J41" i="3"/>
  <c r="C42" i="3"/>
  <c r="D42" i="3"/>
  <c r="E42" i="3"/>
  <c r="F42" i="3"/>
  <c r="G42" i="3"/>
  <c r="H42" i="3"/>
  <c r="I42" i="3"/>
  <c r="J42" i="3"/>
  <c r="C43" i="3"/>
  <c r="D43" i="3"/>
  <c r="E43" i="3"/>
  <c r="F43" i="3"/>
  <c r="G43" i="3"/>
  <c r="H43" i="3"/>
  <c r="I43" i="3"/>
  <c r="J43" i="3"/>
  <c r="C44" i="3"/>
  <c r="D44" i="3"/>
  <c r="E44" i="3"/>
  <c r="F44" i="3"/>
  <c r="G44" i="3"/>
  <c r="H44" i="3"/>
  <c r="I44" i="3"/>
  <c r="J44" i="3"/>
  <c r="C45" i="3"/>
  <c r="D45" i="3"/>
  <c r="E45" i="3"/>
  <c r="F45" i="3"/>
  <c r="G45" i="3"/>
  <c r="H45" i="3"/>
  <c r="I45" i="3"/>
  <c r="J45" i="3"/>
  <c r="C46" i="3"/>
  <c r="D46" i="3"/>
  <c r="E46" i="3"/>
  <c r="F46" i="3"/>
  <c r="G46" i="3"/>
  <c r="H46" i="3"/>
  <c r="I46" i="3"/>
  <c r="J46" i="3"/>
  <c r="C47" i="3"/>
  <c r="D47" i="3"/>
  <c r="E47" i="3"/>
  <c r="F47" i="3"/>
  <c r="G47" i="3"/>
  <c r="H47" i="3"/>
  <c r="I47" i="3"/>
  <c r="J47" i="3"/>
  <c r="C48" i="3"/>
  <c r="D48" i="3"/>
  <c r="E48" i="3"/>
  <c r="F48" i="3"/>
  <c r="G48" i="3"/>
  <c r="H48" i="3"/>
  <c r="I48" i="3"/>
  <c r="J48" i="3"/>
  <c r="C49" i="3"/>
  <c r="D49" i="3"/>
  <c r="E49" i="3"/>
  <c r="F49" i="3"/>
  <c r="G49" i="3"/>
  <c r="H49" i="3"/>
  <c r="I49" i="3"/>
  <c r="J49" i="3"/>
  <c r="C50" i="3"/>
  <c r="D50" i="3"/>
  <c r="E50" i="3"/>
  <c r="F50" i="3"/>
  <c r="G50" i="3"/>
  <c r="H50" i="3"/>
  <c r="I50" i="3"/>
  <c r="J50" i="3"/>
  <c r="C51" i="3"/>
  <c r="D51" i="3"/>
  <c r="E51" i="3"/>
  <c r="F51" i="3"/>
  <c r="G51" i="3"/>
  <c r="H51" i="3"/>
  <c r="I51" i="3"/>
  <c r="J51" i="3"/>
  <c r="C52" i="3"/>
  <c r="D52" i="3"/>
  <c r="E52" i="3"/>
  <c r="F52" i="3"/>
  <c r="G52" i="3"/>
  <c r="H52" i="3"/>
  <c r="I52" i="3"/>
  <c r="J52" i="3"/>
  <c r="C53" i="3"/>
  <c r="D53" i="3"/>
  <c r="E53" i="3"/>
  <c r="F53" i="3"/>
  <c r="G53" i="3"/>
  <c r="H53" i="3"/>
  <c r="I53" i="3"/>
  <c r="J53" i="3"/>
  <c r="C54" i="3"/>
  <c r="D54" i="3"/>
  <c r="E54" i="3"/>
  <c r="F54" i="3"/>
  <c r="G54" i="3"/>
  <c r="H54" i="3"/>
  <c r="I54" i="3"/>
  <c r="J54" i="3"/>
  <c r="C55" i="3"/>
  <c r="D55" i="3"/>
  <c r="E55" i="3"/>
  <c r="F55" i="3"/>
  <c r="G55" i="3"/>
  <c r="H55" i="3"/>
  <c r="I55" i="3"/>
  <c r="J55" i="3"/>
  <c r="C56" i="3"/>
  <c r="D56" i="3"/>
  <c r="E56" i="3"/>
  <c r="F56" i="3"/>
  <c r="G56" i="3"/>
  <c r="H56" i="3"/>
  <c r="I56" i="3"/>
  <c r="J56" i="3"/>
  <c r="C57" i="3"/>
  <c r="D57" i="3"/>
  <c r="E57" i="3"/>
  <c r="F57" i="3"/>
  <c r="G57" i="3"/>
  <c r="H57" i="3"/>
  <c r="I57" i="3"/>
  <c r="J57" i="3"/>
  <c r="C58" i="3"/>
  <c r="D58" i="3"/>
  <c r="E58" i="3"/>
  <c r="F58" i="3"/>
  <c r="G58" i="3"/>
  <c r="H58" i="3"/>
  <c r="I58" i="3"/>
  <c r="J58" i="3"/>
  <c r="C59" i="3"/>
  <c r="D59" i="3"/>
  <c r="E59" i="3"/>
  <c r="F59" i="3"/>
  <c r="G59" i="3"/>
  <c r="H59" i="3"/>
  <c r="I59" i="3"/>
  <c r="J59" i="3"/>
  <c r="C60" i="3"/>
  <c r="D60" i="3"/>
  <c r="E60" i="3"/>
  <c r="F60" i="3"/>
  <c r="G60" i="3"/>
  <c r="H60" i="3"/>
  <c r="I60" i="3"/>
  <c r="J60" i="3"/>
  <c r="C61" i="3"/>
  <c r="D61" i="3"/>
  <c r="E61" i="3"/>
  <c r="F61" i="3"/>
  <c r="G61" i="3"/>
  <c r="H61" i="3"/>
  <c r="I61" i="3"/>
  <c r="J61" i="3"/>
  <c r="C62" i="3"/>
  <c r="D62" i="3"/>
  <c r="E62" i="3"/>
  <c r="F62" i="3"/>
  <c r="G62" i="3"/>
  <c r="H62" i="3"/>
  <c r="I62" i="3"/>
  <c r="J62" i="3"/>
  <c r="C63" i="3"/>
  <c r="D63" i="3"/>
  <c r="E63" i="3"/>
  <c r="F63" i="3"/>
  <c r="G63" i="3"/>
  <c r="H63" i="3"/>
  <c r="I63" i="3"/>
  <c r="J63" i="3"/>
  <c r="C64" i="3"/>
  <c r="D64" i="3"/>
  <c r="E64" i="3"/>
  <c r="F64" i="3"/>
  <c r="G64" i="3"/>
  <c r="H64" i="3"/>
  <c r="I64" i="3"/>
  <c r="J64" i="3"/>
  <c r="C65" i="3"/>
  <c r="D65" i="3"/>
  <c r="E65" i="3"/>
  <c r="F65" i="3"/>
  <c r="G65" i="3"/>
  <c r="H65" i="3"/>
  <c r="I65" i="3"/>
  <c r="J65" i="3"/>
  <c r="C66" i="3"/>
  <c r="D66" i="3"/>
  <c r="E66" i="3"/>
  <c r="F66" i="3"/>
  <c r="G66" i="3"/>
  <c r="H66" i="3"/>
  <c r="I66" i="3"/>
  <c r="J66" i="3"/>
  <c r="C67" i="3"/>
  <c r="D67" i="3"/>
  <c r="E67" i="3"/>
  <c r="F67" i="3"/>
  <c r="G67" i="3"/>
  <c r="H67" i="3"/>
  <c r="I67" i="3"/>
  <c r="J67" i="3"/>
  <c r="C68" i="3"/>
  <c r="D68" i="3"/>
  <c r="E68" i="3"/>
  <c r="F68" i="3"/>
  <c r="G68" i="3"/>
  <c r="H68" i="3"/>
  <c r="I68" i="3"/>
  <c r="J68" i="3"/>
  <c r="C69" i="3"/>
  <c r="D69" i="3"/>
  <c r="E69" i="3"/>
  <c r="F69" i="3"/>
  <c r="G69" i="3"/>
  <c r="H69" i="3"/>
  <c r="I69" i="3"/>
  <c r="J69" i="3"/>
  <c r="C70" i="3"/>
  <c r="D70" i="3"/>
  <c r="E70" i="3"/>
  <c r="F70" i="3"/>
  <c r="G70" i="3"/>
  <c r="H70" i="3"/>
  <c r="I70" i="3"/>
  <c r="J70" i="3"/>
  <c r="C71" i="3"/>
  <c r="D71" i="3"/>
  <c r="E71" i="3"/>
  <c r="F71" i="3"/>
  <c r="G71" i="3"/>
  <c r="H71" i="3"/>
  <c r="I71" i="3"/>
  <c r="J71" i="3"/>
  <c r="C72" i="3"/>
  <c r="D72" i="3"/>
  <c r="E72" i="3"/>
  <c r="F72" i="3"/>
  <c r="G72" i="3"/>
  <c r="H72" i="3"/>
  <c r="I72" i="3"/>
  <c r="J72" i="3"/>
  <c r="C73" i="3"/>
  <c r="D73" i="3"/>
  <c r="E73" i="3"/>
  <c r="F73" i="3"/>
  <c r="G73" i="3"/>
  <c r="H73" i="3"/>
  <c r="I73" i="3"/>
  <c r="J73" i="3"/>
  <c r="C74" i="3"/>
  <c r="D74" i="3"/>
  <c r="E74" i="3"/>
  <c r="F74" i="3"/>
  <c r="G74" i="3"/>
  <c r="H74" i="3"/>
  <c r="I74" i="3"/>
  <c r="J74" i="3"/>
  <c r="C75" i="3"/>
  <c r="D75" i="3"/>
  <c r="E75" i="3"/>
  <c r="F75" i="3"/>
  <c r="G75" i="3"/>
  <c r="H75" i="3"/>
  <c r="I75" i="3"/>
  <c r="J75" i="3"/>
  <c r="C76" i="3"/>
  <c r="D76" i="3"/>
  <c r="E76" i="3"/>
  <c r="F76" i="3"/>
  <c r="G76" i="3"/>
  <c r="H76" i="3"/>
  <c r="I76" i="3"/>
  <c r="J76" i="3"/>
  <c r="C77" i="3"/>
  <c r="D77" i="3"/>
  <c r="E77" i="3"/>
  <c r="F77" i="3"/>
  <c r="G77" i="3"/>
  <c r="H77" i="3"/>
  <c r="I77" i="3"/>
  <c r="J77" i="3"/>
  <c r="C78" i="3"/>
  <c r="D78" i="3"/>
  <c r="E78" i="3"/>
  <c r="F78" i="3"/>
  <c r="G78" i="3"/>
  <c r="H78" i="3"/>
  <c r="I78" i="3"/>
  <c r="J78" i="3"/>
  <c r="C79" i="3"/>
  <c r="D79" i="3"/>
  <c r="E79" i="3"/>
  <c r="F79" i="3"/>
  <c r="G79" i="3"/>
  <c r="H79" i="3"/>
  <c r="I79" i="3"/>
  <c r="J79" i="3"/>
  <c r="C80" i="3"/>
  <c r="D80" i="3"/>
  <c r="E80" i="3"/>
  <c r="F80" i="3"/>
  <c r="G80" i="3"/>
  <c r="H80" i="3"/>
  <c r="I80" i="3"/>
  <c r="J80" i="3"/>
  <c r="C81" i="3"/>
  <c r="D81" i="3"/>
  <c r="E81" i="3"/>
  <c r="F81" i="3"/>
  <c r="G81" i="3"/>
  <c r="H81" i="3"/>
  <c r="I81" i="3"/>
  <c r="J81" i="3"/>
  <c r="C82" i="3"/>
  <c r="D82" i="3"/>
  <c r="E82" i="3"/>
  <c r="F82" i="3"/>
  <c r="G82" i="3"/>
  <c r="H82" i="3"/>
  <c r="I82" i="3"/>
  <c r="J82" i="3"/>
  <c r="C83" i="3"/>
  <c r="D83" i="3"/>
  <c r="E83" i="3"/>
  <c r="F83" i="3"/>
  <c r="G83" i="3"/>
  <c r="H83" i="3"/>
  <c r="I83" i="3"/>
  <c r="J83" i="3"/>
  <c r="C84" i="3"/>
  <c r="D84" i="3"/>
  <c r="E84" i="3"/>
  <c r="F84" i="3"/>
  <c r="G84" i="3"/>
  <c r="H84" i="3"/>
  <c r="I84" i="3"/>
  <c r="J84" i="3"/>
  <c r="C85" i="3"/>
  <c r="D85" i="3"/>
  <c r="E85" i="3"/>
  <c r="F85" i="3"/>
  <c r="G85" i="3"/>
  <c r="H85" i="3"/>
  <c r="I85" i="3"/>
  <c r="J85" i="3"/>
  <c r="C86" i="3"/>
  <c r="D86" i="3"/>
  <c r="E86" i="3"/>
  <c r="F86" i="3"/>
  <c r="G86" i="3"/>
  <c r="H86" i="3"/>
  <c r="I86" i="3"/>
  <c r="J86" i="3"/>
  <c r="C87" i="3"/>
  <c r="D87" i="3"/>
  <c r="E87" i="3"/>
  <c r="F87" i="3"/>
  <c r="G87" i="3"/>
  <c r="H87" i="3"/>
  <c r="I87" i="3"/>
  <c r="J87" i="3"/>
  <c r="C88" i="3"/>
  <c r="D88" i="3"/>
  <c r="E88" i="3"/>
  <c r="F88" i="3"/>
  <c r="G88" i="3"/>
  <c r="H88" i="3"/>
  <c r="I88" i="3"/>
  <c r="J88" i="3"/>
  <c r="C89" i="3"/>
  <c r="D89" i="3"/>
  <c r="E89" i="3"/>
  <c r="F89" i="3"/>
  <c r="G89" i="3"/>
  <c r="H89" i="3"/>
  <c r="I89" i="3"/>
  <c r="J89" i="3"/>
  <c r="C90" i="3"/>
  <c r="D90" i="3"/>
  <c r="E90" i="3"/>
  <c r="F90" i="3"/>
  <c r="G90" i="3"/>
  <c r="H90" i="3"/>
  <c r="I90" i="3"/>
  <c r="J90" i="3"/>
  <c r="C91" i="3"/>
  <c r="D91" i="3"/>
  <c r="E91" i="3"/>
  <c r="F91" i="3"/>
  <c r="G91" i="3"/>
  <c r="H91" i="3"/>
  <c r="I91" i="3"/>
  <c r="J91" i="3"/>
  <c r="C92" i="3"/>
  <c r="D92" i="3"/>
  <c r="E92" i="3"/>
  <c r="F92" i="3"/>
  <c r="G92" i="3"/>
  <c r="H92" i="3"/>
  <c r="I92" i="3"/>
  <c r="J92" i="3"/>
  <c r="C93" i="3"/>
  <c r="D93" i="3"/>
  <c r="E93" i="3"/>
  <c r="F93" i="3"/>
  <c r="G93" i="3"/>
  <c r="H93" i="3"/>
  <c r="I93" i="3"/>
  <c r="J93" i="3"/>
  <c r="C94" i="3"/>
  <c r="D94" i="3"/>
  <c r="E94" i="3"/>
  <c r="F94" i="3"/>
  <c r="G94" i="3"/>
  <c r="H94" i="3"/>
  <c r="I94" i="3"/>
  <c r="J94" i="3"/>
  <c r="C95" i="3"/>
  <c r="D95" i="3"/>
  <c r="E95" i="3"/>
  <c r="F95" i="3"/>
  <c r="G95" i="3"/>
  <c r="H95" i="3"/>
  <c r="I95" i="3"/>
  <c r="J95" i="3"/>
  <c r="C96" i="3"/>
  <c r="D96" i="3"/>
  <c r="E96" i="3"/>
  <c r="F96" i="3"/>
  <c r="G96" i="3"/>
  <c r="H96" i="3"/>
  <c r="I96" i="3"/>
  <c r="J96" i="3"/>
  <c r="C97" i="3"/>
  <c r="D97" i="3"/>
  <c r="E97" i="3"/>
  <c r="F97" i="3"/>
  <c r="G97" i="3"/>
  <c r="H97" i="3"/>
  <c r="I97" i="3"/>
  <c r="J97" i="3"/>
  <c r="C98" i="3"/>
  <c r="D98" i="3"/>
  <c r="E98" i="3"/>
  <c r="F98" i="3"/>
  <c r="G98" i="3"/>
  <c r="H98" i="3"/>
  <c r="I98" i="3"/>
  <c r="J98" i="3"/>
  <c r="C99" i="3"/>
  <c r="D99" i="3"/>
  <c r="E99" i="3"/>
  <c r="F99" i="3"/>
  <c r="G99" i="3"/>
  <c r="H99" i="3"/>
  <c r="I99" i="3"/>
  <c r="J99" i="3"/>
  <c r="C100" i="3"/>
  <c r="D100" i="3"/>
  <c r="E100" i="3"/>
  <c r="F100" i="3"/>
  <c r="G100" i="3"/>
  <c r="H100" i="3"/>
  <c r="I100" i="3"/>
  <c r="J100" i="3"/>
  <c r="C101" i="3"/>
  <c r="D101" i="3"/>
  <c r="E101" i="3"/>
  <c r="F101" i="3"/>
  <c r="G101" i="3"/>
  <c r="H101" i="3"/>
  <c r="I101" i="3"/>
  <c r="J101" i="3"/>
  <c r="C102" i="3"/>
  <c r="D102" i="3"/>
  <c r="E102" i="3"/>
  <c r="F102" i="3"/>
  <c r="G102" i="3"/>
  <c r="H102" i="3"/>
  <c r="I102" i="3"/>
  <c r="J102" i="3"/>
  <c r="C103" i="3"/>
  <c r="D103" i="3"/>
  <c r="E103" i="3"/>
  <c r="F103" i="3"/>
  <c r="G103" i="3"/>
  <c r="H103" i="3"/>
  <c r="I103" i="3"/>
  <c r="J103" i="3"/>
  <c r="C104" i="3"/>
  <c r="D104" i="3"/>
  <c r="E104" i="3"/>
  <c r="F104" i="3"/>
  <c r="G104" i="3"/>
  <c r="H104" i="3"/>
  <c r="I104" i="3"/>
  <c r="J104" i="3"/>
  <c r="C105" i="3"/>
  <c r="D105" i="3"/>
  <c r="E105" i="3"/>
  <c r="F105" i="3"/>
  <c r="G105" i="3"/>
  <c r="H105" i="3"/>
  <c r="I105" i="3"/>
  <c r="J105" i="3"/>
  <c r="C106" i="3"/>
  <c r="D106" i="3"/>
  <c r="E106" i="3"/>
  <c r="F106" i="3"/>
  <c r="G106" i="3"/>
  <c r="H106" i="3"/>
  <c r="I106" i="3"/>
  <c r="J106" i="3"/>
  <c r="C107" i="3"/>
  <c r="D107" i="3"/>
  <c r="E107" i="3"/>
  <c r="F107" i="3"/>
  <c r="G107" i="3"/>
  <c r="H107" i="3"/>
  <c r="I107" i="3"/>
  <c r="J107" i="3"/>
  <c r="C108" i="3"/>
  <c r="D108" i="3"/>
  <c r="E108" i="3"/>
  <c r="F108" i="3"/>
  <c r="G108" i="3"/>
  <c r="H108" i="3"/>
  <c r="I108" i="3"/>
  <c r="J108" i="3"/>
  <c r="C109" i="3"/>
  <c r="D109" i="3"/>
  <c r="E109" i="3"/>
  <c r="F109" i="3"/>
  <c r="G109" i="3"/>
  <c r="H109" i="3"/>
  <c r="I109" i="3"/>
  <c r="J109" i="3"/>
  <c r="C110" i="3"/>
  <c r="D110" i="3"/>
  <c r="E110" i="3"/>
  <c r="F110" i="3"/>
  <c r="G110" i="3"/>
  <c r="H110" i="3"/>
  <c r="I110" i="3"/>
  <c r="J110" i="3"/>
  <c r="C111" i="3"/>
  <c r="D111" i="3"/>
  <c r="E111" i="3"/>
  <c r="F111" i="3"/>
  <c r="G111" i="3"/>
  <c r="H111" i="3"/>
  <c r="I111" i="3"/>
  <c r="J111" i="3"/>
  <c r="C112" i="3"/>
  <c r="D112" i="3"/>
  <c r="E112" i="3"/>
  <c r="F112" i="3"/>
  <c r="G112" i="3"/>
  <c r="H112" i="3"/>
  <c r="I112" i="3"/>
  <c r="J112" i="3"/>
  <c r="C113" i="3"/>
  <c r="D113" i="3"/>
  <c r="E113" i="3"/>
  <c r="F113" i="3"/>
  <c r="G113" i="3"/>
  <c r="H113" i="3"/>
  <c r="I113" i="3"/>
  <c r="J113" i="3"/>
  <c r="C114" i="3"/>
  <c r="D114" i="3"/>
  <c r="E114" i="3"/>
  <c r="F114" i="3"/>
  <c r="G114" i="3"/>
  <c r="H114" i="3"/>
  <c r="I114" i="3"/>
  <c r="J114" i="3"/>
  <c r="C115" i="3"/>
  <c r="D115" i="3"/>
  <c r="E115" i="3"/>
  <c r="F115" i="3"/>
  <c r="G115" i="3"/>
  <c r="H115" i="3"/>
  <c r="I115" i="3"/>
  <c r="J115" i="3"/>
  <c r="C116" i="3"/>
  <c r="D116" i="3"/>
  <c r="E116" i="3"/>
  <c r="F116" i="3"/>
  <c r="G116" i="3"/>
  <c r="H116" i="3"/>
  <c r="I116" i="3"/>
  <c r="J116" i="3"/>
  <c r="C117" i="3"/>
  <c r="D117" i="3"/>
  <c r="E117" i="3"/>
  <c r="F117" i="3"/>
  <c r="G117" i="3"/>
  <c r="H117" i="3"/>
  <c r="I117" i="3"/>
  <c r="J117" i="3"/>
  <c r="C118" i="3"/>
  <c r="D118" i="3"/>
  <c r="E118" i="3"/>
  <c r="F118" i="3"/>
  <c r="G118" i="3"/>
  <c r="H118" i="3"/>
  <c r="I118" i="3"/>
  <c r="J118" i="3"/>
  <c r="C119" i="3"/>
  <c r="D119" i="3"/>
  <c r="E119" i="3"/>
  <c r="F119" i="3"/>
  <c r="G119" i="3"/>
  <c r="H119" i="3"/>
  <c r="I119" i="3"/>
  <c r="J119" i="3"/>
  <c r="C120" i="3"/>
  <c r="D120" i="3"/>
  <c r="E120" i="3"/>
  <c r="F120" i="3"/>
  <c r="G120" i="3"/>
  <c r="H120" i="3"/>
  <c r="I120" i="3"/>
  <c r="J120" i="3"/>
  <c r="C121" i="3"/>
  <c r="D121" i="3"/>
  <c r="E121" i="3"/>
  <c r="F121" i="3"/>
  <c r="G121" i="3"/>
  <c r="H121" i="3"/>
  <c r="I121" i="3"/>
  <c r="J121" i="3"/>
  <c r="C122" i="3"/>
  <c r="D122" i="3"/>
  <c r="E122" i="3"/>
  <c r="F122" i="3"/>
  <c r="G122" i="3"/>
  <c r="H122" i="3"/>
  <c r="I122" i="3"/>
  <c r="J122" i="3"/>
  <c r="C123" i="3"/>
  <c r="D123" i="3"/>
  <c r="E123" i="3"/>
  <c r="F123" i="3"/>
  <c r="G123" i="3"/>
  <c r="H123" i="3"/>
  <c r="I123" i="3"/>
  <c r="J123" i="3"/>
  <c r="C124" i="3"/>
  <c r="D124" i="3"/>
  <c r="E124" i="3"/>
  <c r="F124" i="3"/>
  <c r="G124" i="3"/>
  <c r="H124" i="3"/>
  <c r="I124" i="3"/>
  <c r="J124" i="3"/>
  <c r="C125" i="3"/>
  <c r="D125" i="3"/>
  <c r="E125" i="3"/>
  <c r="F125" i="3"/>
  <c r="G125" i="3"/>
  <c r="H125" i="3"/>
  <c r="I125" i="3"/>
  <c r="J125" i="3"/>
  <c r="C126" i="3"/>
  <c r="D126" i="3"/>
  <c r="E126" i="3"/>
  <c r="F126" i="3"/>
  <c r="G126" i="3"/>
  <c r="H126" i="3"/>
  <c r="I126" i="3"/>
  <c r="J126" i="3"/>
  <c r="C127" i="3"/>
  <c r="D127" i="3"/>
  <c r="E127" i="3"/>
  <c r="F127" i="3"/>
  <c r="G127" i="3"/>
  <c r="H127" i="3"/>
  <c r="I127" i="3"/>
  <c r="J127" i="3"/>
  <c r="C128" i="3"/>
  <c r="D128" i="3"/>
  <c r="E128" i="3"/>
  <c r="F128" i="3"/>
  <c r="G128" i="3"/>
  <c r="H128" i="3"/>
  <c r="I128" i="3"/>
  <c r="J128" i="3"/>
  <c r="C129" i="3"/>
  <c r="D129" i="3"/>
  <c r="E129" i="3"/>
  <c r="F129" i="3"/>
  <c r="G129" i="3"/>
  <c r="H129" i="3"/>
  <c r="I129" i="3"/>
  <c r="J129" i="3"/>
  <c r="C130" i="3"/>
  <c r="D130" i="3"/>
  <c r="E130" i="3"/>
  <c r="F130" i="3"/>
  <c r="G130" i="3"/>
  <c r="H130" i="3"/>
  <c r="I130" i="3"/>
  <c r="J130" i="3"/>
  <c r="C131" i="3"/>
  <c r="D131" i="3"/>
  <c r="E131" i="3"/>
  <c r="F131" i="3"/>
  <c r="G131" i="3"/>
  <c r="H131" i="3"/>
  <c r="I131" i="3"/>
  <c r="J131" i="3"/>
  <c r="C132" i="3"/>
  <c r="D132" i="3"/>
  <c r="E132" i="3"/>
  <c r="F132" i="3"/>
  <c r="G132" i="3"/>
  <c r="H132" i="3"/>
  <c r="I132" i="3"/>
  <c r="J132" i="3"/>
  <c r="C133" i="3"/>
  <c r="D133" i="3"/>
  <c r="E133" i="3"/>
  <c r="F133" i="3"/>
  <c r="G133" i="3"/>
  <c r="H133" i="3"/>
  <c r="I133" i="3"/>
  <c r="J133" i="3"/>
  <c r="C134" i="3"/>
  <c r="D134" i="3"/>
  <c r="E134" i="3"/>
  <c r="F134" i="3"/>
  <c r="G134" i="3"/>
  <c r="H134" i="3"/>
  <c r="I134" i="3"/>
  <c r="J134" i="3"/>
  <c r="C135" i="3"/>
  <c r="D135" i="3"/>
  <c r="E135" i="3"/>
  <c r="F135" i="3"/>
  <c r="G135" i="3"/>
  <c r="H135" i="3"/>
  <c r="I135" i="3"/>
  <c r="J135" i="3"/>
  <c r="C136" i="3"/>
  <c r="D136" i="3"/>
  <c r="E136" i="3"/>
  <c r="F136" i="3"/>
  <c r="G136" i="3"/>
  <c r="H136" i="3"/>
  <c r="I136" i="3"/>
  <c r="J136" i="3"/>
  <c r="C137" i="3"/>
  <c r="D137" i="3"/>
  <c r="E137" i="3"/>
  <c r="F137" i="3"/>
  <c r="G137" i="3"/>
  <c r="H137" i="3"/>
  <c r="I137" i="3"/>
  <c r="J137" i="3"/>
  <c r="C138" i="3"/>
  <c r="D138" i="3"/>
  <c r="E138" i="3"/>
  <c r="F138" i="3"/>
  <c r="G138" i="3"/>
  <c r="H138" i="3"/>
  <c r="I138" i="3"/>
  <c r="J138" i="3"/>
  <c r="C139" i="3"/>
  <c r="D139" i="3"/>
  <c r="E139" i="3"/>
  <c r="F139" i="3"/>
  <c r="G139" i="3"/>
  <c r="H139" i="3"/>
  <c r="I139" i="3"/>
  <c r="J139" i="3"/>
  <c r="C140" i="3"/>
  <c r="D140" i="3"/>
  <c r="E140" i="3"/>
  <c r="F140" i="3"/>
  <c r="G140" i="3"/>
  <c r="H140" i="3"/>
  <c r="I140" i="3"/>
  <c r="J140" i="3"/>
  <c r="C141" i="3"/>
  <c r="D141" i="3"/>
  <c r="E141" i="3"/>
  <c r="F141" i="3"/>
  <c r="G141" i="3"/>
  <c r="H141" i="3"/>
  <c r="I141" i="3"/>
  <c r="J141" i="3"/>
  <c r="C142" i="3"/>
  <c r="D142" i="3"/>
  <c r="E142" i="3"/>
  <c r="F142" i="3"/>
  <c r="G142" i="3"/>
  <c r="H142" i="3"/>
  <c r="I142" i="3"/>
  <c r="J142" i="3"/>
  <c r="C143" i="3"/>
  <c r="D143" i="3"/>
  <c r="E143" i="3"/>
  <c r="F143" i="3"/>
  <c r="G143" i="3"/>
  <c r="H143" i="3"/>
  <c r="I143" i="3"/>
  <c r="J143" i="3"/>
  <c r="C144" i="3"/>
  <c r="D144" i="3"/>
  <c r="E144" i="3"/>
  <c r="F144" i="3"/>
  <c r="G144" i="3"/>
  <c r="H144" i="3"/>
  <c r="I144" i="3"/>
  <c r="J144" i="3"/>
  <c r="C145" i="3"/>
  <c r="D145" i="3"/>
  <c r="E145" i="3"/>
  <c r="F145" i="3"/>
  <c r="G145" i="3"/>
  <c r="H145" i="3"/>
  <c r="I145" i="3"/>
  <c r="J145" i="3"/>
  <c r="C146" i="3"/>
  <c r="D146" i="3"/>
  <c r="E146" i="3"/>
  <c r="F146" i="3"/>
  <c r="G146" i="3"/>
  <c r="H146" i="3"/>
  <c r="I146" i="3"/>
  <c r="J146" i="3"/>
  <c r="C147" i="3"/>
  <c r="D147" i="3"/>
  <c r="E147" i="3"/>
  <c r="F147" i="3"/>
  <c r="G147" i="3"/>
  <c r="H147" i="3"/>
  <c r="I147" i="3"/>
  <c r="J147" i="3"/>
  <c r="C148" i="3"/>
  <c r="D148" i="3"/>
  <c r="E148" i="3"/>
  <c r="F148" i="3"/>
  <c r="G148" i="3"/>
  <c r="H148" i="3"/>
  <c r="I148" i="3"/>
  <c r="J148" i="3"/>
  <c r="C149" i="3"/>
  <c r="D149" i="3"/>
  <c r="E149" i="3"/>
  <c r="F149" i="3"/>
  <c r="G149" i="3"/>
  <c r="H149" i="3"/>
  <c r="I149" i="3"/>
  <c r="J149" i="3"/>
  <c r="C150" i="3"/>
  <c r="D150" i="3"/>
  <c r="E150" i="3"/>
  <c r="F150" i="3"/>
  <c r="G150" i="3"/>
  <c r="H150" i="3"/>
  <c r="I150" i="3"/>
  <c r="J150" i="3"/>
  <c r="C151" i="3"/>
  <c r="D151" i="3"/>
  <c r="E151" i="3"/>
  <c r="F151" i="3"/>
  <c r="G151" i="3"/>
  <c r="H151" i="3"/>
  <c r="I151" i="3"/>
  <c r="J151" i="3"/>
  <c r="C152" i="3"/>
  <c r="D152" i="3"/>
  <c r="E152" i="3"/>
  <c r="F152" i="3"/>
  <c r="G152" i="3"/>
  <c r="H152" i="3"/>
  <c r="I152" i="3"/>
  <c r="J152" i="3"/>
  <c r="C153" i="3"/>
  <c r="D153" i="3"/>
  <c r="E153" i="3"/>
  <c r="F153" i="3"/>
  <c r="G153" i="3"/>
  <c r="H153" i="3"/>
  <c r="I153" i="3"/>
  <c r="J153" i="3"/>
  <c r="C154" i="3"/>
  <c r="D154" i="3"/>
  <c r="E154" i="3"/>
  <c r="F154" i="3"/>
  <c r="G154" i="3"/>
  <c r="H154" i="3"/>
  <c r="I154" i="3"/>
  <c r="J154" i="3"/>
  <c r="C155" i="3"/>
  <c r="D155" i="3"/>
  <c r="E155" i="3"/>
  <c r="F155" i="3"/>
  <c r="G155" i="3"/>
  <c r="H155" i="3"/>
  <c r="I155" i="3"/>
  <c r="J155" i="3"/>
  <c r="C156" i="3"/>
  <c r="D156" i="3"/>
  <c r="E156" i="3"/>
  <c r="F156" i="3"/>
  <c r="G156" i="3"/>
  <c r="H156" i="3"/>
  <c r="I156" i="3"/>
  <c r="J156" i="3"/>
  <c r="C157" i="3"/>
  <c r="D157" i="3"/>
  <c r="E157" i="3"/>
  <c r="F157" i="3"/>
  <c r="G157" i="3"/>
  <c r="H157" i="3"/>
  <c r="I157" i="3"/>
  <c r="J157" i="3"/>
  <c r="C158" i="3"/>
  <c r="D158" i="3"/>
  <c r="E158" i="3"/>
  <c r="F158" i="3"/>
  <c r="G158" i="3"/>
  <c r="H158" i="3"/>
  <c r="I158" i="3"/>
  <c r="J158" i="3"/>
  <c r="C159" i="3"/>
  <c r="D159" i="3"/>
  <c r="E159" i="3"/>
  <c r="F159" i="3"/>
  <c r="G159" i="3"/>
  <c r="H159" i="3"/>
  <c r="I159" i="3"/>
  <c r="J159" i="3"/>
  <c r="C160" i="3"/>
  <c r="D160" i="3"/>
  <c r="E160" i="3"/>
  <c r="F160" i="3"/>
  <c r="G160" i="3"/>
  <c r="H160" i="3"/>
  <c r="I160" i="3"/>
  <c r="J160" i="3"/>
  <c r="C161" i="3"/>
  <c r="D161" i="3"/>
  <c r="E161" i="3"/>
  <c r="F161" i="3"/>
  <c r="G161" i="3"/>
  <c r="H161" i="3"/>
  <c r="I161" i="3"/>
  <c r="J161" i="3"/>
  <c r="C162" i="3"/>
  <c r="D162" i="3"/>
  <c r="E162" i="3"/>
  <c r="F162" i="3"/>
  <c r="G162" i="3"/>
  <c r="H162" i="3"/>
  <c r="I162" i="3"/>
  <c r="J162" i="3"/>
  <c r="C163" i="3"/>
  <c r="D163" i="3"/>
  <c r="E163" i="3"/>
  <c r="F163" i="3"/>
  <c r="G163" i="3"/>
  <c r="H163" i="3"/>
  <c r="I163" i="3"/>
  <c r="J163" i="3"/>
  <c r="C164" i="3"/>
  <c r="D164" i="3"/>
  <c r="E164" i="3"/>
  <c r="F164" i="3"/>
  <c r="G164" i="3"/>
  <c r="H164" i="3"/>
  <c r="I164" i="3"/>
  <c r="J164" i="3"/>
  <c r="C165" i="3"/>
  <c r="D165" i="3"/>
  <c r="E165" i="3"/>
  <c r="F165" i="3"/>
  <c r="G165" i="3"/>
  <c r="H165" i="3"/>
  <c r="I165" i="3"/>
  <c r="J165" i="3"/>
  <c r="C166" i="3"/>
  <c r="D166" i="3"/>
  <c r="E166" i="3"/>
  <c r="F166" i="3"/>
  <c r="G166" i="3"/>
  <c r="H166" i="3"/>
  <c r="I166" i="3"/>
  <c r="J166" i="3"/>
  <c r="C167" i="3"/>
  <c r="D167" i="3"/>
  <c r="E167" i="3"/>
  <c r="F167" i="3"/>
  <c r="G167" i="3"/>
  <c r="H167" i="3"/>
  <c r="I167" i="3"/>
  <c r="J167" i="3"/>
  <c r="C168" i="3"/>
  <c r="D168" i="3"/>
  <c r="E168" i="3"/>
  <c r="F168" i="3"/>
  <c r="G168" i="3"/>
  <c r="H168" i="3"/>
  <c r="I168" i="3"/>
  <c r="J168" i="3"/>
  <c r="C169" i="3"/>
  <c r="D169" i="3"/>
  <c r="E169" i="3"/>
  <c r="F169" i="3"/>
  <c r="G169" i="3"/>
  <c r="H169" i="3"/>
  <c r="I169" i="3"/>
  <c r="J169" i="3"/>
  <c r="C170" i="3"/>
  <c r="D170" i="3"/>
  <c r="E170" i="3"/>
  <c r="F170" i="3"/>
  <c r="G170" i="3"/>
  <c r="H170" i="3"/>
  <c r="I170" i="3"/>
  <c r="J170" i="3"/>
  <c r="C171" i="3"/>
  <c r="D171" i="3"/>
  <c r="E171" i="3"/>
  <c r="F171" i="3"/>
  <c r="G171" i="3"/>
  <c r="H171" i="3"/>
  <c r="I171" i="3"/>
  <c r="J171" i="3"/>
  <c r="C172" i="3"/>
  <c r="D172" i="3"/>
  <c r="E172" i="3"/>
  <c r="F172" i="3"/>
  <c r="G172" i="3"/>
  <c r="H172" i="3"/>
  <c r="I172" i="3"/>
  <c r="J172" i="3"/>
  <c r="C173" i="3"/>
  <c r="D173" i="3"/>
  <c r="E173" i="3"/>
  <c r="F173" i="3"/>
  <c r="G173" i="3"/>
  <c r="H173" i="3"/>
  <c r="I173" i="3"/>
  <c r="J173" i="3"/>
  <c r="C174" i="3"/>
  <c r="D174" i="3"/>
  <c r="E174" i="3"/>
  <c r="F174" i="3"/>
  <c r="G174" i="3"/>
  <c r="H174" i="3"/>
  <c r="I174" i="3"/>
  <c r="J174" i="3"/>
  <c r="C175" i="3"/>
  <c r="D175" i="3"/>
  <c r="E175" i="3"/>
  <c r="F175" i="3"/>
  <c r="G175" i="3"/>
  <c r="H175" i="3"/>
  <c r="I175" i="3"/>
  <c r="J175" i="3"/>
  <c r="C176" i="3"/>
  <c r="D176" i="3"/>
  <c r="E176" i="3"/>
  <c r="F176" i="3"/>
  <c r="G176" i="3"/>
  <c r="H176" i="3"/>
  <c r="I176" i="3"/>
  <c r="J176" i="3"/>
  <c r="C177" i="3"/>
  <c r="D177" i="3"/>
  <c r="E177" i="3"/>
  <c r="F177" i="3"/>
  <c r="G177" i="3"/>
  <c r="H177" i="3"/>
  <c r="I177" i="3"/>
  <c r="J177" i="3"/>
  <c r="C178" i="3"/>
  <c r="D178" i="3"/>
  <c r="E178" i="3"/>
  <c r="F178" i="3"/>
  <c r="G178" i="3"/>
  <c r="H178" i="3"/>
  <c r="I178" i="3"/>
  <c r="J178" i="3"/>
  <c r="C179" i="3"/>
  <c r="D179" i="3"/>
  <c r="E179" i="3"/>
  <c r="F179" i="3"/>
  <c r="G179" i="3"/>
  <c r="H179" i="3"/>
  <c r="I179" i="3"/>
  <c r="J179" i="3"/>
  <c r="C180" i="3"/>
  <c r="D180" i="3"/>
  <c r="E180" i="3"/>
  <c r="F180" i="3"/>
  <c r="G180" i="3"/>
  <c r="H180" i="3"/>
  <c r="I180" i="3"/>
  <c r="J180" i="3"/>
  <c r="C181" i="3"/>
  <c r="D181" i="3"/>
  <c r="E181" i="3"/>
  <c r="F181" i="3"/>
  <c r="G181" i="3"/>
  <c r="H181" i="3"/>
  <c r="I181" i="3"/>
  <c r="J181" i="3"/>
  <c r="C182" i="3"/>
  <c r="D182" i="3"/>
  <c r="E182" i="3"/>
  <c r="F182" i="3"/>
  <c r="G182" i="3"/>
  <c r="H182" i="3"/>
  <c r="I182" i="3"/>
  <c r="J182" i="3"/>
  <c r="C183" i="3"/>
  <c r="D183" i="3"/>
  <c r="E183" i="3"/>
  <c r="F183" i="3"/>
  <c r="G183" i="3"/>
  <c r="H183" i="3"/>
  <c r="I183" i="3"/>
  <c r="J183" i="3"/>
  <c r="C184" i="3"/>
  <c r="D184" i="3"/>
  <c r="E184" i="3"/>
  <c r="F184" i="3"/>
  <c r="G184" i="3"/>
  <c r="H184" i="3"/>
  <c r="I184" i="3"/>
  <c r="J184" i="3"/>
  <c r="C185" i="3"/>
  <c r="D185" i="3"/>
  <c r="E185" i="3"/>
  <c r="F185" i="3"/>
  <c r="G185" i="3"/>
  <c r="H185" i="3"/>
  <c r="I185" i="3"/>
  <c r="J185" i="3"/>
  <c r="C186" i="3"/>
  <c r="D186" i="3"/>
  <c r="E186" i="3"/>
  <c r="F186" i="3"/>
  <c r="G186" i="3"/>
  <c r="H186" i="3"/>
  <c r="I186" i="3"/>
  <c r="J186" i="3"/>
  <c r="C187" i="3"/>
  <c r="D187" i="3"/>
  <c r="E187" i="3"/>
  <c r="F187" i="3"/>
  <c r="G187" i="3"/>
  <c r="H187" i="3"/>
  <c r="I187" i="3"/>
  <c r="J187" i="3"/>
  <c r="C188" i="3"/>
  <c r="D188" i="3"/>
  <c r="E188" i="3"/>
  <c r="F188" i="3"/>
  <c r="G188" i="3"/>
  <c r="H188" i="3"/>
  <c r="I188" i="3"/>
  <c r="J188" i="3"/>
  <c r="C189" i="3"/>
  <c r="D189" i="3"/>
  <c r="E189" i="3"/>
  <c r="F189" i="3"/>
  <c r="G189" i="3"/>
  <c r="H189" i="3"/>
  <c r="I189" i="3"/>
  <c r="J189" i="3"/>
  <c r="C190" i="3"/>
  <c r="D190" i="3"/>
  <c r="E190" i="3"/>
  <c r="F190" i="3"/>
  <c r="G190" i="3"/>
  <c r="H190" i="3"/>
  <c r="I190" i="3"/>
  <c r="J190" i="3"/>
  <c r="C191" i="3"/>
  <c r="D191" i="3"/>
  <c r="E191" i="3"/>
  <c r="F191" i="3"/>
  <c r="G191" i="3"/>
  <c r="H191" i="3"/>
  <c r="I191" i="3"/>
  <c r="J191" i="3"/>
  <c r="C192" i="3"/>
  <c r="D192" i="3"/>
  <c r="E192" i="3"/>
  <c r="F192" i="3"/>
  <c r="G192" i="3"/>
  <c r="H192" i="3"/>
  <c r="I192" i="3"/>
  <c r="J192" i="3"/>
  <c r="C193" i="3"/>
  <c r="D193" i="3"/>
  <c r="E193" i="3"/>
  <c r="F193" i="3"/>
  <c r="G193" i="3"/>
  <c r="H193" i="3"/>
  <c r="I193" i="3"/>
  <c r="J193" i="3"/>
  <c r="C194" i="3"/>
  <c r="D194" i="3"/>
  <c r="E194" i="3"/>
  <c r="F194" i="3"/>
  <c r="G194" i="3"/>
  <c r="H194" i="3"/>
  <c r="I194" i="3"/>
  <c r="J194" i="3"/>
  <c r="C195" i="3"/>
  <c r="D195" i="3"/>
  <c r="E195" i="3"/>
  <c r="F195" i="3"/>
  <c r="G195" i="3"/>
  <c r="H195" i="3"/>
  <c r="I195" i="3"/>
  <c r="J195" i="3"/>
  <c r="C196" i="3"/>
  <c r="D196" i="3"/>
  <c r="E196" i="3"/>
  <c r="F196" i="3"/>
  <c r="G196" i="3"/>
  <c r="H196" i="3"/>
  <c r="I196" i="3"/>
  <c r="J196" i="3"/>
  <c r="C197" i="3"/>
  <c r="D197" i="3"/>
  <c r="E197" i="3"/>
  <c r="F197" i="3"/>
  <c r="G197" i="3"/>
  <c r="H197" i="3"/>
  <c r="I197" i="3"/>
  <c r="J197" i="3"/>
  <c r="C198" i="3"/>
  <c r="D198" i="3"/>
  <c r="E198" i="3"/>
  <c r="F198" i="3"/>
  <c r="G198" i="3"/>
  <c r="H198" i="3"/>
  <c r="I198" i="3"/>
  <c r="J198" i="3"/>
  <c r="C199" i="3"/>
  <c r="D199" i="3"/>
  <c r="E199" i="3"/>
  <c r="F199" i="3"/>
  <c r="G199" i="3"/>
  <c r="H199" i="3"/>
  <c r="I199" i="3"/>
  <c r="J199" i="3"/>
  <c r="C200" i="3"/>
  <c r="D200" i="3"/>
  <c r="E200" i="3"/>
  <c r="F200" i="3"/>
  <c r="G200" i="3"/>
  <c r="H200" i="3"/>
  <c r="I200" i="3"/>
  <c r="J200" i="3"/>
  <c r="C201" i="3"/>
  <c r="D201" i="3"/>
  <c r="E201" i="3"/>
  <c r="F201" i="3"/>
  <c r="G201" i="3"/>
  <c r="H201" i="3"/>
  <c r="I201" i="3"/>
  <c r="J201" i="3"/>
  <c r="C202" i="3"/>
  <c r="D202" i="3"/>
  <c r="E202" i="3"/>
  <c r="F202" i="3"/>
  <c r="G202" i="3"/>
  <c r="H202" i="3"/>
  <c r="I202" i="3"/>
  <c r="J202" i="3"/>
  <c r="C203" i="3"/>
  <c r="D203" i="3"/>
  <c r="E203" i="3"/>
  <c r="F203" i="3"/>
  <c r="G203" i="3"/>
  <c r="H203" i="3"/>
  <c r="I203" i="3"/>
  <c r="J203" i="3"/>
  <c r="C204" i="3"/>
  <c r="D204" i="3"/>
  <c r="E204" i="3"/>
  <c r="F204" i="3"/>
  <c r="G204" i="3"/>
  <c r="H204" i="3"/>
  <c r="I204" i="3"/>
  <c r="J204" i="3"/>
  <c r="C205" i="3"/>
  <c r="D205" i="3"/>
  <c r="E205" i="3"/>
  <c r="F205" i="3"/>
  <c r="G205" i="3"/>
  <c r="H205" i="3"/>
  <c r="I205" i="3"/>
  <c r="J205" i="3"/>
  <c r="C206" i="3"/>
  <c r="D206" i="3"/>
  <c r="E206" i="3"/>
  <c r="F206" i="3"/>
  <c r="G206" i="3"/>
  <c r="H206" i="3"/>
  <c r="I206" i="3"/>
  <c r="J206" i="3"/>
  <c r="C207" i="3"/>
  <c r="D207" i="3"/>
  <c r="E207" i="3"/>
  <c r="F207" i="3"/>
  <c r="G207" i="3"/>
  <c r="H207" i="3"/>
  <c r="I207" i="3"/>
  <c r="J207" i="3"/>
  <c r="C208" i="3"/>
  <c r="D208" i="3"/>
  <c r="E208" i="3"/>
  <c r="F208" i="3"/>
  <c r="G208" i="3"/>
  <c r="H208" i="3"/>
  <c r="I208" i="3"/>
  <c r="J208" i="3"/>
  <c r="C209" i="3"/>
  <c r="D209" i="3"/>
  <c r="E209" i="3"/>
  <c r="F209" i="3"/>
  <c r="G209" i="3"/>
  <c r="H209" i="3"/>
  <c r="I209" i="3"/>
  <c r="J209" i="3"/>
  <c r="C210" i="3"/>
  <c r="D210" i="3"/>
  <c r="E210" i="3"/>
  <c r="F210" i="3"/>
  <c r="G210" i="3"/>
  <c r="H210" i="3"/>
  <c r="I210" i="3"/>
  <c r="J210" i="3"/>
  <c r="C211" i="3"/>
  <c r="D211" i="3"/>
  <c r="E211" i="3"/>
  <c r="F211" i="3"/>
  <c r="G211" i="3"/>
  <c r="H211" i="3"/>
  <c r="I211" i="3"/>
  <c r="J211" i="3"/>
  <c r="C212" i="3"/>
  <c r="D212" i="3"/>
  <c r="E212" i="3"/>
  <c r="F212" i="3"/>
  <c r="G212" i="3"/>
  <c r="H212" i="3"/>
  <c r="I212" i="3"/>
  <c r="J212" i="3"/>
  <c r="C213" i="3"/>
  <c r="D213" i="3"/>
  <c r="E213" i="3"/>
  <c r="F213" i="3"/>
  <c r="G213" i="3"/>
  <c r="H213" i="3"/>
  <c r="I213" i="3"/>
  <c r="J213" i="3"/>
  <c r="C214" i="3"/>
  <c r="D214" i="3"/>
  <c r="E214" i="3"/>
  <c r="F214" i="3"/>
  <c r="G214" i="3"/>
  <c r="H214" i="3"/>
  <c r="I214" i="3"/>
  <c r="J214" i="3"/>
  <c r="C215" i="3"/>
  <c r="D215" i="3"/>
  <c r="E215" i="3"/>
  <c r="F215" i="3"/>
  <c r="G215" i="3"/>
  <c r="H215" i="3"/>
  <c r="I215" i="3"/>
  <c r="J215" i="3"/>
  <c r="C216" i="3"/>
  <c r="D216" i="3"/>
  <c r="E216" i="3"/>
  <c r="F216" i="3"/>
  <c r="G216" i="3"/>
  <c r="H216" i="3"/>
  <c r="I216" i="3"/>
  <c r="J216" i="3"/>
  <c r="C217" i="3"/>
  <c r="D217" i="3"/>
  <c r="E217" i="3"/>
  <c r="F217" i="3"/>
  <c r="G217" i="3"/>
  <c r="H217" i="3"/>
  <c r="I217" i="3"/>
  <c r="J217" i="3"/>
  <c r="C218" i="3"/>
  <c r="D218" i="3"/>
  <c r="E218" i="3"/>
  <c r="F218" i="3"/>
  <c r="G218" i="3"/>
  <c r="H218" i="3"/>
  <c r="I218" i="3"/>
  <c r="J218" i="3"/>
  <c r="C219" i="3"/>
  <c r="D219" i="3"/>
  <c r="E219" i="3"/>
  <c r="F219" i="3"/>
  <c r="G219" i="3"/>
  <c r="H219" i="3"/>
  <c r="I219" i="3"/>
  <c r="J219" i="3"/>
  <c r="C220" i="3"/>
  <c r="D220" i="3"/>
  <c r="E220" i="3"/>
  <c r="F220" i="3"/>
  <c r="G220" i="3"/>
  <c r="H220" i="3"/>
  <c r="I220" i="3"/>
  <c r="J220" i="3"/>
  <c r="C221" i="3"/>
  <c r="D221" i="3"/>
  <c r="E221" i="3"/>
  <c r="F221" i="3"/>
  <c r="G221" i="3"/>
  <c r="H221" i="3"/>
  <c r="I221" i="3"/>
  <c r="J221" i="3"/>
  <c r="C222" i="3"/>
  <c r="D222" i="3"/>
  <c r="E222" i="3"/>
  <c r="F222" i="3"/>
  <c r="G222" i="3"/>
  <c r="H222" i="3"/>
  <c r="I222" i="3"/>
  <c r="J222" i="3"/>
  <c r="C223" i="3"/>
  <c r="D223" i="3"/>
  <c r="E223" i="3"/>
  <c r="F223" i="3"/>
  <c r="G223" i="3"/>
  <c r="H223" i="3"/>
  <c r="I223" i="3"/>
  <c r="J223" i="3"/>
  <c r="C224" i="3"/>
  <c r="D224" i="3"/>
  <c r="E224" i="3"/>
  <c r="F224" i="3"/>
  <c r="G224" i="3"/>
  <c r="H224" i="3"/>
  <c r="I224" i="3"/>
  <c r="J224" i="3"/>
  <c r="C225" i="3"/>
  <c r="D225" i="3"/>
  <c r="E225" i="3"/>
  <c r="F225" i="3"/>
  <c r="G225" i="3"/>
  <c r="H225" i="3"/>
  <c r="I225" i="3"/>
  <c r="J225" i="3"/>
  <c r="C226" i="3"/>
  <c r="D226" i="3"/>
  <c r="E226" i="3"/>
  <c r="F226" i="3"/>
  <c r="G226" i="3"/>
  <c r="H226" i="3"/>
  <c r="I226" i="3"/>
  <c r="J226" i="3"/>
  <c r="C227" i="3"/>
  <c r="D227" i="3"/>
  <c r="E227" i="3"/>
  <c r="F227" i="3"/>
  <c r="G227" i="3"/>
  <c r="H227" i="3"/>
  <c r="I227" i="3"/>
  <c r="J227" i="3"/>
  <c r="C228" i="3"/>
  <c r="D228" i="3"/>
  <c r="E228" i="3"/>
  <c r="F228" i="3"/>
  <c r="G228" i="3"/>
  <c r="H228" i="3"/>
  <c r="I228" i="3"/>
  <c r="J228" i="3"/>
  <c r="C229" i="3"/>
  <c r="D229" i="3"/>
  <c r="E229" i="3"/>
  <c r="F229" i="3"/>
  <c r="G229" i="3"/>
  <c r="H229" i="3"/>
  <c r="I229" i="3"/>
  <c r="J229" i="3"/>
  <c r="C230" i="3"/>
  <c r="D230" i="3"/>
  <c r="E230" i="3"/>
  <c r="F230" i="3"/>
  <c r="G230" i="3"/>
  <c r="H230" i="3"/>
  <c r="I230" i="3"/>
  <c r="J230" i="3"/>
  <c r="C231" i="3"/>
  <c r="D231" i="3"/>
  <c r="E231" i="3"/>
  <c r="F231" i="3"/>
  <c r="G231" i="3"/>
  <c r="H231" i="3"/>
  <c r="I231" i="3"/>
  <c r="J231" i="3"/>
  <c r="C232" i="3"/>
  <c r="D232" i="3"/>
  <c r="E232" i="3"/>
  <c r="F232" i="3"/>
  <c r="G232" i="3"/>
  <c r="H232" i="3"/>
  <c r="I232" i="3"/>
  <c r="J232" i="3"/>
  <c r="C233" i="3"/>
  <c r="D233" i="3"/>
  <c r="E233" i="3"/>
  <c r="F233" i="3"/>
  <c r="G233" i="3"/>
  <c r="H233" i="3"/>
  <c r="I233" i="3"/>
  <c r="J233" i="3"/>
  <c r="C234" i="3"/>
  <c r="D234" i="3"/>
  <c r="E234" i="3"/>
  <c r="F234" i="3"/>
  <c r="G234" i="3"/>
  <c r="H234" i="3"/>
  <c r="I234" i="3"/>
  <c r="J234" i="3"/>
  <c r="C235" i="3"/>
  <c r="D235" i="3"/>
  <c r="E235" i="3"/>
  <c r="F235" i="3"/>
  <c r="G235" i="3"/>
  <c r="H235" i="3"/>
  <c r="I235" i="3"/>
  <c r="J235" i="3"/>
  <c r="C236" i="3"/>
  <c r="D236" i="3"/>
  <c r="E236" i="3"/>
  <c r="F236" i="3"/>
  <c r="G236" i="3"/>
  <c r="H236" i="3"/>
  <c r="I236" i="3"/>
  <c r="J236" i="3"/>
  <c r="C237" i="3"/>
  <c r="D237" i="3"/>
  <c r="E237" i="3"/>
  <c r="F237" i="3"/>
  <c r="G237" i="3"/>
  <c r="H237" i="3"/>
  <c r="I237" i="3"/>
  <c r="J237" i="3"/>
  <c r="C238" i="3"/>
  <c r="D238" i="3"/>
  <c r="E238" i="3"/>
  <c r="F238" i="3"/>
  <c r="G238" i="3"/>
  <c r="H238" i="3"/>
  <c r="I238" i="3"/>
  <c r="J238" i="3"/>
  <c r="C239" i="3"/>
  <c r="D239" i="3"/>
  <c r="E239" i="3"/>
  <c r="F239" i="3"/>
  <c r="G239" i="3"/>
  <c r="H239" i="3"/>
  <c r="I239" i="3"/>
  <c r="J239" i="3"/>
  <c r="C240" i="3"/>
  <c r="D240" i="3"/>
  <c r="E240" i="3"/>
  <c r="F240" i="3"/>
  <c r="G240" i="3"/>
  <c r="H240" i="3"/>
  <c r="I240" i="3"/>
  <c r="J240" i="3"/>
  <c r="C241" i="3"/>
  <c r="D241" i="3"/>
  <c r="E241" i="3"/>
  <c r="F241" i="3"/>
  <c r="G241" i="3"/>
  <c r="H241" i="3"/>
  <c r="I241" i="3"/>
  <c r="J241" i="3"/>
  <c r="C242" i="3"/>
  <c r="D242" i="3"/>
  <c r="E242" i="3"/>
  <c r="F242" i="3"/>
  <c r="G242" i="3"/>
  <c r="H242" i="3"/>
  <c r="I242" i="3"/>
  <c r="J242" i="3"/>
  <c r="C243" i="3"/>
  <c r="D243" i="3"/>
  <c r="E243" i="3"/>
  <c r="F243" i="3"/>
  <c r="G243" i="3"/>
  <c r="H243" i="3"/>
  <c r="I243" i="3"/>
  <c r="J243" i="3"/>
  <c r="C244" i="3"/>
  <c r="D244" i="3"/>
  <c r="E244" i="3"/>
  <c r="F244" i="3"/>
  <c r="G244" i="3"/>
  <c r="H244" i="3"/>
  <c r="I244" i="3"/>
  <c r="J244" i="3"/>
  <c r="C245" i="3"/>
  <c r="D245" i="3"/>
  <c r="E245" i="3"/>
  <c r="F245" i="3"/>
  <c r="G245" i="3"/>
  <c r="H245" i="3"/>
  <c r="I245" i="3"/>
  <c r="J245" i="3"/>
  <c r="C246" i="3"/>
  <c r="D246" i="3"/>
  <c r="E246" i="3"/>
  <c r="F246" i="3"/>
  <c r="G246" i="3"/>
  <c r="H246" i="3"/>
  <c r="I246" i="3"/>
  <c r="J246" i="3"/>
  <c r="C247" i="3"/>
  <c r="D247" i="3"/>
  <c r="E247" i="3"/>
  <c r="F247" i="3"/>
  <c r="G247" i="3"/>
  <c r="H247" i="3"/>
  <c r="I247" i="3"/>
  <c r="J247" i="3"/>
  <c r="C248" i="3"/>
  <c r="D248" i="3"/>
  <c r="E248" i="3"/>
  <c r="F248" i="3"/>
  <c r="G248" i="3"/>
  <c r="H248" i="3"/>
  <c r="I248" i="3"/>
  <c r="J248" i="3"/>
  <c r="C249" i="3"/>
  <c r="D249" i="3"/>
  <c r="E249" i="3"/>
  <c r="F249" i="3"/>
  <c r="G249" i="3"/>
  <c r="H249" i="3"/>
  <c r="I249" i="3"/>
  <c r="J249" i="3"/>
  <c r="C250" i="3"/>
  <c r="D250" i="3"/>
  <c r="E250" i="3"/>
  <c r="F250" i="3"/>
  <c r="G250" i="3"/>
  <c r="H250" i="3"/>
  <c r="I250" i="3"/>
  <c r="J250" i="3"/>
  <c r="C251" i="3"/>
  <c r="D251" i="3"/>
  <c r="E251" i="3"/>
  <c r="F251" i="3"/>
  <c r="G251" i="3"/>
  <c r="H251" i="3"/>
  <c r="I251" i="3"/>
  <c r="J251" i="3"/>
  <c r="C252" i="3"/>
  <c r="D252" i="3"/>
  <c r="E252" i="3"/>
  <c r="F252" i="3"/>
  <c r="G252" i="3"/>
  <c r="H252" i="3"/>
  <c r="I252" i="3"/>
  <c r="J252" i="3"/>
  <c r="C253" i="3"/>
  <c r="D253" i="3"/>
  <c r="E253" i="3"/>
  <c r="F253" i="3"/>
  <c r="G253" i="3"/>
  <c r="H253" i="3"/>
  <c r="I253" i="3"/>
  <c r="J253" i="3"/>
  <c r="C254" i="3"/>
  <c r="D254" i="3"/>
  <c r="E254" i="3"/>
  <c r="F254" i="3"/>
  <c r="G254" i="3"/>
  <c r="H254" i="3"/>
  <c r="I254" i="3"/>
  <c r="J254" i="3"/>
  <c r="C255" i="3"/>
  <c r="D255" i="3"/>
  <c r="E255" i="3"/>
  <c r="F255" i="3"/>
  <c r="G255" i="3"/>
  <c r="H255" i="3"/>
  <c r="I255" i="3"/>
  <c r="J255" i="3"/>
  <c r="C256" i="3"/>
  <c r="D256" i="3"/>
  <c r="E256" i="3"/>
  <c r="F256" i="3"/>
  <c r="G256" i="3"/>
  <c r="H256" i="3"/>
  <c r="I256" i="3"/>
  <c r="J256" i="3"/>
  <c r="C257" i="3"/>
  <c r="D257" i="3"/>
  <c r="E257" i="3"/>
  <c r="F257" i="3"/>
  <c r="G257" i="3"/>
  <c r="H257" i="3"/>
  <c r="I257" i="3"/>
  <c r="J257" i="3"/>
  <c r="C258" i="3"/>
  <c r="D258" i="3"/>
  <c r="E258" i="3"/>
  <c r="F258" i="3"/>
  <c r="G258" i="3"/>
  <c r="H258" i="3"/>
  <c r="I258" i="3"/>
  <c r="J258" i="3"/>
  <c r="C259" i="3"/>
  <c r="D259" i="3"/>
  <c r="E259" i="3"/>
  <c r="F259" i="3"/>
  <c r="G259" i="3"/>
  <c r="H259" i="3"/>
  <c r="I259" i="3"/>
  <c r="J259" i="3"/>
  <c r="C260" i="3"/>
  <c r="D260" i="3"/>
  <c r="E260" i="3"/>
  <c r="F260" i="3"/>
  <c r="G260" i="3"/>
  <c r="H260" i="3"/>
  <c r="I260" i="3"/>
  <c r="J260" i="3"/>
  <c r="C261" i="3"/>
  <c r="D261" i="3"/>
  <c r="E261" i="3"/>
  <c r="F261" i="3"/>
  <c r="G261" i="3"/>
  <c r="H261" i="3"/>
  <c r="I261" i="3"/>
  <c r="J261" i="3"/>
  <c r="C262" i="3"/>
  <c r="D262" i="3"/>
  <c r="E262" i="3"/>
  <c r="F262" i="3"/>
  <c r="G262" i="3"/>
  <c r="H262" i="3"/>
  <c r="I262" i="3"/>
  <c r="J262" i="3"/>
  <c r="C263" i="3"/>
  <c r="D263" i="3"/>
  <c r="E263" i="3"/>
  <c r="F263" i="3"/>
  <c r="G263" i="3"/>
  <c r="H263" i="3"/>
  <c r="I263" i="3"/>
  <c r="J263" i="3"/>
  <c r="C264" i="3"/>
  <c r="D264" i="3"/>
  <c r="E264" i="3"/>
  <c r="F264" i="3"/>
  <c r="G264" i="3"/>
  <c r="H264" i="3"/>
  <c r="I264" i="3"/>
  <c r="J264" i="3"/>
  <c r="C265" i="3"/>
  <c r="D265" i="3"/>
  <c r="E265" i="3"/>
  <c r="F265" i="3"/>
  <c r="G265" i="3"/>
  <c r="H265" i="3"/>
  <c r="I265" i="3"/>
  <c r="J265" i="3"/>
  <c r="C266" i="3"/>
  <c r="D266" i="3"/>
  <c r="E266" i="3"/>
  <c r="F266" i="3"/>
  <c r="G266" i="3"/>
  <c r="H266" i="3"/>
  <c r="I266" i="3"/>
  <c r="J266" i="3"/>
  <c r="C267" i="3"/>
  <c r="D267" i="3"/>
  <c r="E267" i="3"/>
  <c r="F267" i="3"/>
  <c r="G267" i="3"/>
  <c r="H267" i="3"/>
  <c r="I267" i="3"/>
  <c r="J267" i="3"/>
  <c r="C268" i="3"/>
  <c r="D268" i="3"/>
  <c r="E268" i="3"/>
  <c r="F268" i="3"/>
  <c r="G268" i="3"/>
  <c r="H268" i="3"/>
  <c r="I268" i="3"/>
  <c r="J268" i="3"/>
  <c r="C269" i="3"/>
  <c r="D269" i="3"/>
  <c r="E269" i="3"/>
  <c r="F269" i="3"/>
  <c r="G269" i="3"/>
  <c r="H269" i="3"/>
  <c r="I269" i="3"/>
  <c r="J269" i="3"/>
  <c r="C270" i="3"/>
  <c r="D270" i="3"/>
  <c r="E270" i="3"/>
  <c r="F270" i="3"/>
  <c r="G270" i="3"/>
  <c r="H270" i="3"/>
  <c r="I270" i="3"/>
  <c r="J270" i="3"/>
  <c r="C271" i="3"/>
  <c r="D271" i="3"/>
  <c r="E271" i="3"/>
  <c r="F271" i="3"/>
  <c r="G271" i="3"/>
  <c r="H271" i="3"/>
  <c r="I271" i="3"/>
  <c r="J271" i="3"/>
  <c r="C272" i="3"/>
  <c r="D272" i="3"/>
  <c r="E272" i="3"/>
  <c r="F272" i="3"/>
  <c r="G272" i="3"/>
  <c r="H272" i="3"/>
  <c r="I272" i="3"/>
  <c r="J272" i="3"/>
  <c r="C273" i="3"/>
  <c r="D273" i="3"/>
  <c r="E273" i="3"/>
  <c r="F273" i="3"/>
  <c r="G273" i="3"/>
  <c r="H273" i="3"/>
  <c r="I273" i="3"/>
  <c r="J273" i="3"/>
  <c r="C274" i="3"/>
  <c r="D274" i="3"/>
  <c r="E274" i="3"/>
  <c r="F274" i="3"/>
  <c r="G274" i="3"/>
  <c r="H274" i="3"/>
  <c r="I274" i="3"/>
  <c r="J274" i="3"/>
  <c r="C275" i="3"/>
  <c r="D275" i="3"/>
  <c r="E275" i="3"/>
  <c r="F275" i="3"/>
  <c r="G275" i="3"/>
  <c r="H275" i="3"/>
  <c r="I275" i="3"/>
  <c r="J275" i="3"/>
  <c r="C276" i="3"/>
  <c r="D276" i="3"/>
  <c r="E276" i="3"/>
  <c r="F276" i="3"/>
  <c r="G276" i="3"/>
  <c r="H276" i="3"/>
  <c r="I276" i="3"/>
  <c r="J276" i="3"/>
  <c r="C277" i="3"/>
  <c r="D277" i="3"/>
  <c r="E277" i="3"/>
  <c r="F277" i="3"/>
  <c r="G277" i="3"/>
  <c r="H277" i="3"/>
  <c r="I277" i="3"/>
  <c r="J277" i="3"/>
  <c r="C278" i="3"/>
  <c r="D278" i="3"/>
  <c r="E278" i="3"/>
  <c r="F278" i="3"/>
  <c r="G278" i="3"/>
  <c r="H278" i="3"/>
  <c r="I278" i="3"/>
  <c r="J278" i="3"/>
  <c r="C279" i="3"/>
  <c r="D279" i="3"/>
  <c r="E279" i="3"/>
  <c r="F279" i="3"/>
  <c r="G279" i="3"/>
  <c r="H279" i="3"/>
  <c r="I279" i="3"/>
  <c r="J279" i="3"/>
  <c r="C280" i="3"/>
  <c r="D280" i="3"/>
  <c r="E280" i="3"/>
  <c r="F280" i="3"/>
  <c r="G280" i="3"/>
  <c r="H280" i="3"/>
  <c r="I280" i="3"/>
  <c r="J280" i="3"/>
  <c r="C281" i="3"/>
  <c r="D281" i="3"/>
  <c r="E281" i="3"/>
  <c r="F281" i="3"/>
  <c r="G281" i="3"/>
  <c r="H281" i="3"/>
  <c r="I281" i="3"/>
  <c r="J281" i="3"/>
  <c r="C282" i="3"/>
  <c r="D282" i="3"/>
  <c r="E282" i="3"/>
  <c r="F282" i="3"/>
  <c r="G282" i="3"/>
  <c r="H282" i="3"/>
  <c r="I282" i="3"/>
  <c r="J282" i="3"/>
  <c r="C283" i="3"/>
  <c r="D283" i="3"/>
  <c r="E283" i="3"/>
  <c r="F283" i="3"/>
  <c r="G283" i="3"/>
  <c r="H283" i="3"/>
  <c r="I283" i="3"/>
  <c r="J283" i="3"/>
  <c r="C284" i="3"/>
  <c r="D284" i="3"/>
  <c r="E284" i="3"/>
  <c r="F284" i="3"/>
  <c r="G284" i="3"/>
  <c r="H284" i="3"/>
  <c r="I284" i="3"/>
  <c r="J284" i="3"/>
  <c r="C285" i="3"/>
  <c r="D285" i="3"/>
  <c r="E285" i="3"/>
  <c r="F285" i="3"/>
  <c r="G285" i="3"/>
  <c r="H285" i="3"/>
  <c r="I285" i="3"/>
  <c r="J285" i="3"/>
  <c r="C286" i="3"/>
  <c r="D286" i="3"/>
  <c r="E286" i="3"/>
  <c r="F286" i="3"/>
  <c r="G286" i="3"/>
  <c r="H286" i="3"/>
  <c r="I286" i="3"/>
  <c r="J286" i="3"/>
  <c r="C287" i="3"/>
  <c r="D287" i="3"/>
  <c r="E287" i="3"/>
  <c r="F287" i="3"/>
  <c r="G287" i="3"/>
  <c r="H287" i="3"/>
  <c r="I287" i="3"/>
  <c r="J287" i="3"/>
  <c r="C288" i="3"/>
  <c r="D288" i="3"/>
  <c r="E288" i="3"/>
  <c r="F288" i="3"/>
  <c r="G288" i="3"/>
  <c r="H288" i="3"/>
  <c r="I288" i="3"/>
  <c r="J288" i="3"/>
  <c r="C289" i="3"/>
  <c r="D289" i="3"/>
  <c r="E289" i="3"/>
  <c r="F289" i="3"/>
  <c r="G289" i="3"/>
  <c r="H289" i="3"/>
  <c r="I289" i="3"/>
  <c r="J289" i="3"/>
  <c r="C290" i="3"/>
  <c r="D290" i="3"/>
  <c r="E290" i="3"/>
  <c r="F290" i="3"/>
  <c r="G290" i="3"/>
  <c r="H290" i="3"/>
  <c r="I290" i="3"/>
  <c r="J290" i="3"/>
  <c r="C291" i="3"/>
  <c r="D291" i="3"/>
  <c r="E291" i="3"/>
  <c r="F291" i="3"/>
  <c r="G291" i="3"/>
  <c r="H291" i="3"/>
  <c r="I291" i="3"/>
  <c r="J291" i="3"/>
  <c r="C292" i="3"/>
  <c r="D292" i="3"/>
  <c r="E292" i="3"/>
  <c r="F292" i="3"/>
  <c r="G292" i="3"/>
  <c r="H292" i="3"/>
  <c r="I292" i="3"/>
  <c r="J292" i="3"/>
  <c r="C293" i="3"/>
  <c r="D293" i="3"/>
  <c r="E293" i="3"/>
  <c r="F293" i="3"/>
  <c r="G293" i="3"/>
  <c r="H293" i="3"/>
  <c r="I293" i="3"/>
  <c r="J293" i="3"/>
  <c r="C294" i="3"/>
  <c r="D294" i="3"/>
  <c r="E294" i="3"/>
  <c r="F294" i="3"/>
  <c r="G294" i="3"/>
  <c r="H294" i="3"/>
  <c r="I294" i="3"/>
  <c r="J294" i="3"/>
  <c r="C295" i="3"/>
  <c r="D295" i="3"/>
  <c r="E295" i="3"/>
  <c r="F295" i="3"/>
  <c r="G295" i="3"/>
  <c r="H295" i="3"/>
  <c r="I295" i="3"/>
  <c r="J295" i="3"/>
  <c r="C296" i="3"/>
  <c r="D296" i="3"/>
  <c r="E296" i="3"/>
  <c r="F296" i="3"/>
  <c r="G296" i="3"/>
  <c r="H296" i="3"/>
  <c r="I296" i="3"/>
  <c r="J296" i="3"/>
  <c r="C297" i="3"/>
  <c r="D297" i="3"/>
  <c r="E297" i="3"/>
  <c r="F297" i="3"/>
  <c r="G297" i="3"/>
  <c r="H297" i="3"/>
  <c r="I297" i="3"/>
  <c r="J297" i="3"/>
  <c r="C298" i="3"/>
  <c r="D298" i="3"/>
  <c r="E298" i="3"/>
  <c r="F298" i="3"/>
  <c r="G298" i="3"/>
  <c r="H298" i="3"/>
  <c r="I298" i="3"/>
  <c r="J298" i="3"/>
  <c r="C299" i="3"/>
  <c r="D299" i="3"/>
  <c r="E299" i="3"/>
  <c r="F299" i="3"/>
  <c r="G299" i="3"/>
  <c r="H299" i="3"/>
  <c r="I299" i="3"/>
  <c r="J299" i="3"/>
  <c r="C300" i="3"/>
  <c r="D300" i="3"/>
  <c r="E300" i="3"/>
  <c r="F300" i="3"/>
  <c r="G300" i="3"/>
  <c r="H300" i="3"/>
  <c r="I300" i="3"/>
  <c r="J300" i="3"/>
  <c r="C301" i="3"/>
  <c r="D301" i="3"/>
  <c r="E301" i="3"/>
  <c r="F301" i="3"/>
  <c r="G301" i="3"/>
  <c r="H301" i="3"/>
  <c r="I301" i="3"/>
  <c r="J301" i="3"/>
  <c r="C302" i="3"/>
  <c r="D302" i="3"/>
  <c r="E302" i="3"/>
  <c r="F302" i="3"/>
  <c r="G302" i="3"/>
  <c r="H302" i="3"/>
  <c r="I302" i="3"/>
  <c r="J302" i="3"/>
  <c r="C303" i="3"/>
  <c r="D303" i="3"/>
  <c r="E303" i="3"/>
  <c r="F303" i="3"/>
  <c r="G303" i="3"/>
  <c r="H303" i="3"/>
  <c r="I303" i="3"/>
  <c r="J303" i="3"/>
  <c r="C304" i="3"/>
  <c r="D304" i="3"/>
  <c r="E304" i="3"/>
  <c r="F304" i="3"/>
  <c r="G304" i="3"/>
  <c r="H304" i="3"/>
  <c r="I304" i="3"/>
  <c r="J304" i="3"/>
  <c r="C305" i="3"/>
  <c r="D305" i="3"/>
  <c r="E305" i="3"/>
  <c r="F305" i="3"/>
  <c r="G305" i="3"/>
  <c r="H305" i="3"/>
  <c r="I305" i="3"/>
  <c r="J305" i="3"/>
  <c r="C306" i="3"/>
  <c r="D306" i="3"/>
  <c r="E306" i="3"/>
  <c r="F306" i="3"/>
  <c r="G306" i="3"/>
  <c r="H306" i="3"/>
  <c r="I306" i="3"/>
  <c r="J306" i="3"/>
  <c r="C307" i="3"/>
  <c r="D307" i="3"/>
  <c r="E307" i="3"/>
  <c r="F307" i="3"/>
  <c r="G307" i="3"/>
  <c r="H307" i="3"/>
  <c r="I307" i="3"/>
  <c r="J307" i="3"/>
  <c r="C308" i="3"/>
  <c r="D308" i="3"/>
  <c r="E308" i="3"/>
  <c r="F308" i="3"/>
  <c r="G308" i="3"/>
  <c r="H308" i="3"/>
  <c r="I308" i="3"/>
  <c r="J308" i="3"/>
  <c r="C309" i="3"/>
  <c r="D309" i="3"/>
  <c r="E309" i="3"/>
  <c r="F309" i="3"/>
  <c r="G309" i="3"/>
  <c r="H309" i="3"/>
  <c r="I309" i="3"/>
  <c r="J309" i="3"/>
  <c r="C310" i="3"/>
  <c r="D310" i="3"/>
  <c r="E310" i="3"/>
  <c r="F310" i="3"/>
  <c r="G310" i="3"/>
  <c r="H310" i="3"/>
  <c r="I310" i="3"/>
  <c r="J310" i="3"/>
  <c r="C311" i="3"/>
  <c r="D311" i="3"/>
  <c r="E311" i="3"/>
  <c r="F311" i="3"/>
  <c r="G311" i="3"/>
  <c r="H311" i="3"/>
  <c r="I311" i="3"/>
  <c r="J311" i="3"/>
  <c r="C312" i="3"/>
  <c r="D312" i="3"/>
  <c r="E312" i="3"/>
  <c r="F312" i="3"/>
  <c r="G312" i="3"/>
  <c r="H312" i="3"/>
  <c r="I312" i="3"/>
  <c r="J312" i="3"/>
  <c r="C313" i="3"/>
  <c r="D313" i="3"/>
  <c r="E313" i="3"/>
  <c r="F313" i="3"/>
  <c r="G313" i="3"/>
  <c r="H313" i="3"/>
  <c r="I313" i="3"/>
  <c r="J313" i="3"/>
  <c r="C314" i="3"/>
  <c r="D314" i="3"/>
  <c r="E314" i="3"/>
  <c r="F314" i="3"/>
  <c r="G314" i="3"/>
  <c r="H314" i="3"/>
  <c r="I314" i="3"/>
  <c r="J314" i="3"/>
  <c r="C315" i="3"/>
  <c r="D315" i="3"/>
  <c r="E315" i="3"/>
  <c r="F315" i="3"/>
  <c r="G315" i="3"/>
  <c r="H315" i="3"/>
  <c r="I315" i="3"/>
  <c r="J315" i="3"/>
  <c r="C316" i="3"/>
  <c r="D316" i="3"/>
  <c r="E316" i="3"/>
  <c r="F316" i="3"/>
  <c r="G316" i="3"/>
  <c r="H316" i="3"/>
  <c r="I316" i="3"/>
  <c r="J316" i="3"/>
  <c r="C317" i="3"/>
  <c r="D317" i="3"/>
  <c r="E317" i="3"/>
  <c r="F317" i="3"/>
  <c r="G317" i="3"/>
  <c r="H317" i="3"/>
  <c r="I317" i="3"/>
  <c r="J317" i="3"/>
  <c r="C318" i="3"/>
  <c r="D318" i="3"/>
  <c r="E318" i="3"/>
  <c r="F318" i="3"/>
  <c r="G318" i="3"/>
  <c r="H318" i="3"/>
  <c r="I318" i="3"/>
  <c r="J318" i="3"/>
  <c r="C319" i="3"/>
  <c r="D319" i="3"/>
  <c r="E319" i="3"/>
  <c r="F319" i="3"/>
  <c r="G319" i="3"/>
  <c r="H319" i="3"/>
  <c r="I319" i="3"/>
  <c r="J319" i="3"/>
  <c r="C320" i="3"/>
  <c r="D320" i="3"/>
  <c r="E320" i="3"/>
  <c r="F320" i="3"/>
  <c r="G320" i="3"/>
  <c r="H320" i="3"/>
  <c r="I320" i="3"/>
  <c r="J320" i="3"/>
  <c r="C321" i="3"/>
  <c r="D321" i="3"/>
  <c r="E321" i="3"/>
  <c r="F321" i="3"/>
  <c r="G321" i="3"/>
  <c r="H321" i="3"/>
  <c r="I321" i="3"/>
  <c r="J321" i="3"/>
  <c r="C322" i="3"/>
  <c r="D322" i="3"/>
  <c r="E322" i="3"/>
  <c r="F322" i="3"/>
  <c r="G322" i="3"/>
  <c r="H322" i="3"/>
  <c r="I322" i="3"/>
  <c r="J322" i="3"/>
  <c r="C323" i="3"/>
  <c r="D323" i="3"/>
  <c r="E323" i="3"/>
  <c r="F323" i="3"/>
  <c r="G323" i="3"/>
  <c r="H323" i="3"/>
  <c r="I323" i="3"/>
  <c r="J323" i="3"/>
  <c r="C324" i="3"/>
  <c r="D324" i="3"/>
  <c r="E324" i="3"/>
  <c r="F324" i="3"/>
  <c r="G324" i="3"/>
  <c r="H324" i="3"/>
  <c r="I324" i="3"/>
  <c r="J324" i="3"/>
  <c r="C325" i="3"/>
  <c r="D325" i="3"/>
  <c r="E325" i="3"/>
  <c r="F325" i="3"/>
  <c r="G325" i="3"/>
  <c r="H325" i="3"/>
  <c r="I325" i="3"/>
  <c r="J325" i="3"/>
  <c r="C326" i="3"/>
  <c r="D326" i="3"/>
  <c r="E326" i="3"/>
  <c r="F326" i="3"/>
  <c r="G326" i="3"/>
  <c r="H326" i="3"/>
  <c r="I326" i="3"/>
  <c r="J326" i="3"/>
  <c r="C327" i="3"/>
  <c r="D327" i="3"/>
  <c r="E327" i="3"/>
  <c r="F327" i="3"/>
  <c r="G327" i="3"/>
  <c r="H327" i="3"/>
  <c r="I327" i="3"/>
  <c r="J327" i="3"/>
  <c r="C328" i="3"/>
  <c r="D328" i="3"/>
  <c r="E328" i="3"/>
  <c r="F328" i="3"/>
  <c r="G328" i="3"/>
  <c r="H328" i="3"/>
  <c r="I328" i="3"/>
  <c r="J328" i="3"/>
  <c r="C329" i="3"/>
  <c r="D329" i="3"/>
  <c r="E329" i="3"/>
  <c r="F329" i="3"/>
  <c r="G329" i="3"/>
  <c r="H329" i="3"/>
  <c r="I329" i="3"/>
  <c r="J329" i="3"/>
  <c r="C330" i="3"/>
  <c r="D330" i="3"/>
  <c r="E330" i="3"/>
  <c r="F330" i="3"/>
  <c r="G330" i="3"/>
  <c r="H330" i="3"/>
  <c r="I330" i="3"/>
  <c r="J330" i="3"/>
  <c r="C331" i="3"/>
  <c r="D331" i="3"/>
  <c r="E331" i="3"/>
  <c r="F331" i="3"/>
  <c r="G331" i="3"/>
  <c r="H331" i="3"/>
  <c r="I331" i="3"/>
  <c r="J331" i="3"/>
  <c r="C332" i="3"/>
  <c r="D332" i="3"/>
  <c r="E332" i="3"/>
  <c r="F332" i="3"/>
  <c r="G332" i="3"/>
  <c r="H332" i="3"/>
  <c r="I332" i="3"/>
  <c r="J332" i="3"/>
  <c r="C333" i="3"/>
  <c r="D333" i="3"/>
  <c r="E333" i="3"/>
  <c r="F333" i="3"/>
  <c r="G333" i="3"/>
  <c r="H333" i="3"/>
  <c r="I333" i="3"/>
  <c r="J333" i="3"/>
  <c r="C334" i="3"/>
  <c r="D334" i="3"/>
  <c r="E334" i="3"/>
  <c r="F334" i="3"/>
  <c r="G334" i="3"/>
  <c r="H334" i="3"/>
  <c r="I334" i="3"/>
  <c r="J334" i="3"/>
  <c r="C335" i="3"/>
  <c r="D335" i="3"/>
  <c r="E335" i="3"/>
  <c r="F335" i="3"/>
  <c r="G335" i="3"/>
  <c r="H335" i="3"/>
  <c r="I335" i="3"/>
  <c r="J335" i="3"/>
  <c r="C336" i="3"/>
  <c r="D336" i="3"/>
  <c r="E336" i="3"/>
  <c r="F336" i="3"/>
  <c r="G336" i="3"/>
  <c r="H336" i="3"/>
  <c r="I336" i="3"/>
  <c r="J336" i="3"/>
  <c r="C337" i="3"/>
  <c r="D337" i="3"/>
  <c r="E337" i="3"/>
  <c r="F337" i="3"/>
  <c r="G337" i="3"/>
  <c r="H337" i="3"/>
  <c r="I337" i="3"/>
  <c r="J337" i="3"/>
  <c r="C338" i="3"/>
  <c r="D338" i="3"/>
  <c r="E338" i="3"/>
  <c r="F338" i="3"/>
  <c r="G338" i="3"/>
  <c r="H338" i="3"/>
  <c r="I338" i="3"/>
  <c r="J338" i="3"/>
  <c r="C339" i="3"/>
  <c r="D339" i="3"/>
  <c r="E339" i="3"/>
  <c r="F339" i="3"/>
  <c r="G339" i="3"/>
  <c r="H339" i="3"/>
  <c r="I339" i="3"/>
  <c r="J339" i="3"/>
  <c r="C340" i="3"/>
  <c r="D340" i="3"/>
  <c r="E340" i="3"/>
  <c r="F340" i="3"/>
  <c r="G340" i="3"/>
  <c r="H340" i="3"/>
  <c r="I340" i="3"/>
  <c r="J340" i="3"/>
  <c r="C341" i="3"/>
  <c r="D341" i="3"/>
  <c r="E341" i="3"/>
  <c r="F341" i="3"/>
  <c r="G341" i="3"/>
  <c r="H341" i="3"/>
  <c r="I341" i="3"/>
  <c r="J341" i="3"/>
  <c r="C342" i="3"/>
  <c r="D342" i="3"/>
  <c r="E342" i="3"/>
  <c r="F342" i="3"/>
  <c r="G342" i="3"/>
  <c r="H342" i="3"/>
  <c r="I342" i="3"/>
  <c r="J342" i="3"/>
  <c r="C343" i="3"/>
  <c r="D343" i="3"/>
  <c r="E343" i="3"/>
  <c r="F343" i="3"/>
  <c r="G343" i="3"/>
  <c r="H343" i="3"/>
  <c r="I343" i="3"/>
  <c r="J343" i="3"/>
  <c r="C344" i="3"/>
  <c r="D344" i="3"/>
  <c r="E344" i="3"/>
  <c r="F344" i="3"/>
  <c r="G344" i="3"/>
  <c r="H344" i="3"/>
  <c r="I344" i="3"/>
  <c r="J344" i="3"/>
  <c r="C345" i="3"/>
  <c r="D345" i="3"/>
  <c r="E345" i="3"/>
  <c r="F345" i="3"/>
  <c r="G345" i="3"/>
  <c r="H345" i="3"/>
  <c r="I345" i="3"/>
  <c r="J345" i="3"/>
  <c r="C346" i="3"/>
  <c r="D346" i="3"/>
  <c r="E346" i="3"/>
  <c r="F346" i="3"/>
  <c r="G346" i="3"/>
  <c r="H346" i="3"/>
  <c r="I346" i="3"/>
  <c r="J346" i="3"/>
  <c r="C347" i="3"/>
  <c r="D347" i="3"/>
  <c r="E347" i="3"/>
  <c r="F347" i="3"/>
  <c r="G347" i="3"/>
  <c r="H347" i="3"/>
  <c r="I347" i="3"/>
  <c r="J347" i="3"/>
  <c r="C348" i="3"/>
  <c r="D348" i="3"/>
  <c r="E348" i="3"/>
  <c r="F348" i="3"/>
  <c r="G348" i="3"/>
  <c r="H348" i="3"/>
  <c r="I348" i="3"/>
  <c r="J348" i="3"/>
  <c r="C349" i="3"/>
  <c r="D349" i="3"/>
  <c r="E349" i="3"/>
  <c r="F349" i="3"/>
  <c r="G349" i="3"/>
  <c r="H349" i="3"/>
  <c r="I349" i="3"/>
  <c r="J349" i="3"/>
  <c r="C350" i="3"/>
  <c r="D350" i="3"/>
  <c r="E350" i="3"/>
  <c r="F350" i="3"/>
  <c r="G350" i="3"/>
  <c r="H350" i="3"/>
  <c r="I350" i="3"/>
  <c r="J350" i="3"/>
  <c r="C351" i="3"/>
  <c r="D351" i="3"/>
  <c r="E351" i="3"/>
  <c r="F351" i="3"/>
  <c r="G351" i="3"/>
  <c r="H351" i="3"/>
  <c r="I351" i="3"/>
  <c r="J351" i="3"/>
  <c r="C352" i="3"/>
  <c r="D352" i="3"/>
  <c r="E352" i="3"/>
  <c r="F352" i="3"/>
  <c r="G352" i="3"/>
  <c r="H352" i="3"/>
  <c r="I352" i="3"/>
  <c r="J352" i="3"/>
  <c r="C353" i="3"/>
  <c r="D353" i="3"/>
  <c r="E353" i="3"/>
  <c r="F353" i="3"/>
  <c r="G353" i="3"/>
  <c r="H353" i="3"/>
  <c r="I353" i="3"/>
  <c r="J353" i="3"/>
  <c r="C354" i="3"/>
  <c r="D354" i="3"/>
  <c r="E354" i="3"/>
  <c r="F354" i="3"/>
  <c r="G354" i="3"/>
  <c r="H354" i="3"/>
  <c r="I354" i="3"/>
  <c r="J354" i="3"/>
  <c r="C355" i="3"/>
  <c r="D355" i="3"/>
  <c r="E355" i="3"/>
  <c r="F355" i="3"/>
  <c r="G355" i="3"/>
  <c r="H355" i="3"/>
  <c r="I355" i="3"/>
  <c r="J355" i="3"/>
  <c r="C356" i="3"/>
  <c r="D356" i="3"/>
  <c r="E356" i="3"/>
  <c r="F356" i="3"/>
  <c r="G356" i="3"/>
  <c r="H356" i="3"/>
  <c r="I356" i="3"/>
  <c r="J356" i="3"/>
  <c r="C357" i="3"/>
  <c r="D357" i="3"/>
  <c r="E357" i="3"/>
  <c r="F357" i="3"/>
  <c r="G357" i="3"/>
  <c r="H357" i="3"/>
  <c r="I357" i="3"/>
  <c r="J357" i="3"/>
  <c r="C358" i="3"/>
  <c r="D358" i="3"/>
  <c r="E358" i="3"/>
  <c r="F358" i="3"/>
  <c r="G358" i="3"/>
  <c r="H358" i="3"/>
  <c r="I358" i="3"/>
  <c r="J358" i="3"/>
  <c r="C359" i="3"/>
  <c r="D359" i="3"/>
  <c r="E359" i="3"/>
  <c r="F359" i="3"/>
  <c r="G359" i="3"/>
  <c r="H359" i="3"/>
  <c r="I359" i="3"/>
  <c r="J359" i="3"/>
  <c r="C360" i="3"/>
  <c r="D360" i="3"/>
  <c r="E360" i="3"/>
  <c r="F360" i="3"/>
  <c r="G360" i="3"/>
  <c r="H360" i="3"/>
  <c r="I360" i="3"/>
  <c r="J360" i="3"/>
  <c r="C361" i="3"/>
  <c r="D361" i="3"/>
  <c r="E361" i="3"/>
  <c r="F361" i="3"/>
  <c r="G361" i="3"/>
  <c r="H361" i="3"/>
  <c r="I361" i="3"/>
  <c r="J361" i="3"/>
  <c r="C362" i="3"/>
  <c r="D362" i="3"/>
  <c r="E362" i="3"/>
  <c r="F362" i="3"/>
  <c r="G362" i="3"/>
  <c r="H362" i="3"/>
  <c r="I362" i="3"/>
  <c r="J362" i="3"/>
  <c r="C363" i="3"/>
  <c r="D363" i="3"/>
  <c r="E363" i="3"/>
  <c r="F363" i="3"/>
  <c r="G363" i="3"/>
  <c r="H363" i="3"/>
  <c r="I363" i="3"/>
  <c r="J363" i="3"/>
  <c r="C364" i="3"/>
  <c r="D364" i="3"/>
  <c r="E364" i="3"/>
  <c r="F364" i="3"/>
  <c r="G364" i="3"/>
  <c r="H364" i="3"/>
  <c r="I364" i="3"/>
  <c r="J364" i="3"/>
  <c r="C365" i="3"/>
  <c r="D365" i="3"/>
  <c r="E365" i="3"/>
  <c r="F365" i="3"/>
  <c r="G365" i="3"/>
  <c r="H365" i="3"/>
  <c r="I365" i="3"/>
  <c r="J365" i="3"/>
  <c r="C366" i="3"/>
  <c r="D366" i="3"/>
  <c r="E366" i="3"/>
  <c r="F366" i="3"/>
  <c r="G366" i="3"/>
  <c r="H366" i="3"/>
  <c r="I366" i="3"/>
  <c r="J366" i="3"/>
  <c r="C367" i="3"/>
  <c r="D367" i="3"/>
  <c r="E367" i="3"/>
  <c r="F367" i="3"/>
  <c r="G367" i="3"/>
  <c r="H367" i="3"/>
  <c r="I367" i="3"/>
  <c r="J367" i="3"/>
  <c r="C368" i="3"/>
  <c r="D368" i="3"/>
  <c r="E368" i="3"/>
  <c r="F368" i="3"/>
  <c r="G368" i="3"/>
  <c r="H368" i="3"/>
  <c r="I368" i="3"/>
  <c r="J368" i="3"/>
  <c r="C369" i="3"/>
  <c r="D369" i="3"/>
  <c r="E369" i="3"/>
  <c r="F369" i="3"/>
  <c r="G369" i="3"/>
  <c r="H369" i="3"/>
  <c r="I369" i="3"/>
  <c r="J369" i="3"/>
  <c r="C370" i="3"/>
  <c r="D370" i="3"/>
  <c r="E370" i="3"/>
  <c r="F370" i="3"/>
  <c r="G370" i="3"/>
  <c r="H370" i="3"/>
  <c r="I370" i="3"/>
  <c r="J370" i="3"/>
  <c r="C371" i="3"/>
  <c r="D371" i="3"/>
  <c r="E371" i="3"/>
  <c r="F371" i="3"/>
  <c r="G371" i="3"/>
  <c r="H371" i="3"/>
  <c r="I371" i="3"/>
  <c r="J371" i="3"/>
  <c r="C372" i="3"/>
  <c r="D372" i="3"/>
  <c r="E372" i="3"/>
  <c r="F372" i="3"/>
  <c r="G372" i="3"/>
  <c r="H372" i="3"/>
  <c r="I372" i="3"/>
  <c r="J372" i="3"/>
  <c r="C373" i="3"/>
  <c r="D373" i="3"/>
  <c r="E373" i="3"/>
  <c r="F373" i="3"/>
  <c r="G373" i="3"/>
  <c r="H373" i="3"/>
  <c r="I373" i="3"/>
  <c r="J373" i="3"/>
  <c r="C374" i="3"/>
  <c r="D374" i="3"/>
  <c r="E374" i="3"/>
  <c r="F374" i="3"/>
  <c r="G374" i="3"/>
  <c r="H374" i="3"/>
  <c r="I374" i="3"/>
  <c r="J374" i="3"/>
  <c r="C375" i="3"/>
  <c r="D375" i="3"/>
  <c r="E375" i="3"/>
  <c r="F375" i="3"/>
  <c r="G375" i="3"/>
  <c r="H375" i="3"/>
  <c r="I375" i="3"/>
  <c r="J375" i="3"/>
  <c r="C376" i="3"/>
  <c r="D376" i="3"/>
  <c r="E376" i="3"/>
  <c r="F376" i="3"/>
  <c r="G376" i="3"/>
  <c r="H376" i="3"/>
  <c r="I376" i="3"/>
  <c r="J376" i="3"/>
  <c r="C377" i="3"/>
  <c r="D377" i="3"/>
  <c r="E377" i="3"/>
  <c r="F377" i="3"/>
  <c r="G377" i="3"/>
  <c r="H377" i="3"/>
  <c r="I377" i="3"/>
  <c r="J377" i="3"/>
  <c r="C378" i="3"/>
  <c r="D378" i="3"/>
  <c r="E378" i="3"/>
  <c r="F378" i="3"/>
  <c r="G378" i="3"/>
  <c r="H378" i="3"/>
  <c r="I378" i="3"/>
  <c r="J378" i="3"/>
  <c r="C379" i="3"/>
  <c r="D379" i="3"/>
  <c r="E379" i="3"/>
  <c r="F379" i="3"/>
  <c r="G379" i="3"/>
  <c r="H379" i="3"/>
  <c r="I379" i="3"/>
  <c r="J379" i="3"/>
  <c r="C380" i="3"/>
  <c r="D380" i="3"/>
  <c r="E380" i="3"/>
  <c r="F380" i="3"/>
  <c r="G380" i="3"/>
  <c r="H380" i="3"/>
  <c r="I380" i="3"/>
  <c r="J380" i="3"/>
  <c r="C381" i="3"/>
  <c r="D381" i="3"/>
  <c r="E381" i="3"/>
  <c r="F381" i="3"/>
  <c r="G381" i="3"/>
  <c r="H381" i="3"/>
  <c r="I381" i="3"/>
  <c r="J381" i="3"/>
  <c r="C382" i="3"/>
  <c r="D382" i="3"/>
  <c r="E382" i="3"/>
  <c r="F382" i="3"/>
  <c r="G382" i="3"/>
  <c r="H382" i="3"/>
  <c r="I382" i="3"/>
  <c r="J382" i="3"/>
  <c r="C383" i="3"/>
  <c r="D383" i="3"/>
  <c r="E383" i="3"/>
  <c r="F383" i="3"/>
  <c r="G383" i="3"/>
  <c r="H383" i="3"/>
  <c r="I383" i="3"/>
  <c r="J383" i="3"/>
  <c r="C384" i="3"/>
  <c r="D384" i="3"/>
  <c r="E384" i="3"/>
  <c r="F384" i="3"/>
  <c r="G384" i="3"/>
  <c r="H384" i="3"/>
  <c r="I384" i="3"/>
  <c r="J384" i="3"/>
  <c r="C385" i="3"/>
  <c r="D385" i="3"/>
  <c r="E385" i="3"/>
  <c r="F385" i="3"/>
  <c r="G385" i="3"/>
  <c r="H385" i="3"/>
  <c r="I385" i="3"/>
  <c r="J385" i="3"/>
  <c r="C386" i="3"/>
  <c r="D386" i="3"/>
  <c r="E386" i="3"/>
  <c r="F386" i="3"/>
  <c r="G386" i="3"/>
  <c r="H386" i="3"/>
  <c r="I386" i="3"/>
  <c r="J386" i="3"/>
  <c r="C387" i="3"/>
  <c r="D387" i="3"/>
  <c r="E387" i="3"/>
  <c r="F387" i="3"/>
  <c r="G387" i="3"/>
  <c r="H387" i="3"/>
  <c r="I387" i="3"/>
  <c r="J387" i="3"/>
  <c r="C388" i="3"/>
  <c r="D388" i="3"/>
  <c r="E388" i="3"/>
  <c r="F388" i="3"/>
  <c r="G388" i="3"/>
  <c r="H388" i="3"/>
  <c r="I388" i="3"/>
  <c r="J388" i="3"/>
  <c r="C389" i="3"/>
  <c r="D389" i="3"/>
  <c r="E389" i="3"/>
  <c r="F389" i="3"/>
  <c r="G389" i="3"/>
  <c r="H389" i="3"/>
  <c r="I389" i="3"/>
  <c r="J389" i="3"/>
  <c r="C390" i="3"/>
  <c r="D390" i="3"/>
  <c r="E390" i="3"/>
  <c r="F390" i="3"/>
  <c r="G390" i="3"/>
  <c r="H390" i="3"/>
  <c r="I390" i="3"/>
  <c r="J390" i="3"/>
  <c r="C391" i="3"/>
  <c r="D391" i="3"/>
  <c r="E391" i="3"/>
  <c r="F391" i="3"/>
  <c r="G391" i="3"/>
  <c r="H391" i="3"/>
  <c r="I391" i="3"/>
  <c r="J391" i="3"/>
  <c r="C392" i="3"/>
  <c r="D392" i="3"/>
  <c r="E392" i="3"/>
  <c r="F392" i="3"/>
  <c r="G392" i="3"/>
  <c r="H392" i="3"/>
  <c r="I392" i="3"/>
  <c r="J392" i="3"/>
  <c r="C393" i="3"/>
  <c r="D393" i="3"/>
  <c r="E393" i="3"/>
  <c r="F393" i="3"/>
  <c r="G393" i="3"/>
  <c r="H393" i="3"/>
  <c r="I393" i="3"/>
  <c r="J393" i="3"/>
  <c r="C394" i="3"/>
  <c r="D394" i="3"/>
  <c r="E394" i="3"/>
  <c r="F394" i="3"/>
  <c r="G394" i="3"/>
  <c r="H394" i="3"/>
  <c r="I394" i="3"/>
  <c r="J394" i="3"/>
  <c r="C395" i="3"/>
  <c r="D395" i="3"/>
  <c r="E395" i="3"/>
  <c r="F395" i="3"/>
  <c r="G395" i="3"/>
  <c r="H395" i="3"/>
  <c r="I395" i="3"/>
  <c r="J395" i="3"/>
  <c r="C396" i="3"/>
  <c r="D396" i="3"/>
  <c r="E396" i="3"/>
  <c r="F396" i="3"/>
  <c r="G396" i="3"/>
  <c r="H396" i="3"/>
  <c r="I396" i="3"/>
  <c r="J396" i="3"/>
  <c r="C397" i="3"/>
  <c r="D397" i="3"/>
  <c r="E397" i="3"/>
  <c r="F397" i="3"/>
  <c r="G397" i="3"/>
  <c r="H397" i="3"/>
  <c r="I397" i="3"/>
  <c r="J397" i="3"/>
  <c r="C398" i="3"/>
  <c r="D398" i="3"/>
  <c r="E398" i="3"/>
  <c r="F398" i="3"/>
  <c r="G398" i="3"/>
  <c r="H398" i="3"/>
  <c r="I398" i="3"/>
  <c r="J398" i="3"/>
  <c r="C399" i="3"/>
  <c r="D399" i="3"/>
  <c r="E399" i="3"/>
  <c r="F399" i="3"/>
  <c r="G399" i="3"/>
  <c r="H399" i="3"/>
  <c r="I399" i="3"/>
  <c r="J399" i="3"/>
  <c r="C400" i="3"/>
  <c r="D400" i="3"/>
  <c r="E400" i="3"/>
  <c r="F400" i="3"/>
  <c r="G400" i="3"/>
  <c r="H400" i="3"/>
  <c r="I400" i="3"/>
  <c r="J400" i="3"/>
  <c r="C401" i="3"/>
  <c r="D401" i="3"/>
  <c r="E401" i="3"/>
  <c r="F401" i="3"/>
  <c r="G401" i="3"/>
  <c r="H401" i="3"/>
  <c r="I401" i="3"/>
  <c r="J401" i="3"/>
  <c r="C402" i="3"/>
  <c r="D402" i="3"/>
  <c r="E402" i="3"/>
  <c r="F402" i="3"/>
  <c r="G402" i="3"/>
  <c r="H402" i="3"/>
  <c r="I402" i="3"/>
  <c r="J402" i="3"/>
  <c r="C403" i="3"/>
  <c r="D403" i="3"/>
  <c r="E403" i="3"/>
  <c r="F403" i="3"/>
  <c r="G403" i="3"/>
  <c r="H403" i="3"/>
  <c r="I403" i="3"/>
  <c r="J403" i="3"/>
  <c r="C404" i="3"/>
  <c r="D404" i="3"/>
  <c r="E404" i="3"/>
  <c r="F404" i="3"/>
  <c r="G404" i="3"/>
  <c r="H404" i="3"/>
  <c r="I404" i="3"/>
  <c r="J404" i="3"/>
  <c r="C405" i="3"/>
  <c r="D405" i="3"/>
  <c r="E405" i="3"/>
  <c r="F405" i="3"/>
  <c r="G405" i="3"/>
  <c r="H405" i="3"/>
  <c r="I405" i="3"/>
  <c r="J405" i="3"/>
  <c r="C406" i="3"/>
  <c r="D406" i="3"/>
  <c r="E406" i="3"/>
  <c r="F406" i="3"/>
  <c r="G406" i="3"/>
  <c r="H406" i="3"/>
  <c r="I406" i="3"/>
  <c r="J406" i="3"/>
  <c r="C407" i="3"/>
  <c r="D407" i="3"/>
  <c r="E407" i="3"/>
  <c r="F407" i="3"/>
  <c r="G407" i="3"/>
  <c r="H407" i="3"/>
  <c r="I407" i="3"/>
  <c r="J407" i="3"/>
  <c r="C408" i="3"/>
  <c r="D408" i="3"/>
  <c r="E408" i="3"/>
  <c r="F408" i="3"/>
  <c r="G408" i="3"/>
  <c r="H408" i="3"/>
  <c r="I408" i="3"/>
  <c r="J408" i="3"/>
  <c r="C409" i="3"/>
  <c r="D409" i="3"/>
  <c r="E409" i="3"/>
  <c r="F409" i="3"/>
  <c r="G409" i="3"/>
  <c r="H409" i="3"/>
  <c r="I409" i="3"/>
  <c r="J409" i="3"/>
  <c r="C410" i="3"/>
  <c r="D410" i="3"/>
  <c r="E410" i="3"/>
  <c r="F410" i="3"/>
  <c r="G410" i="3"/>
  <c r="H410" i="3"/>
  <c r="I410" i="3"/>
  <c r="J410" i="3"/>
  <c r="C411" i="3"/>
  <c r="D411" i="3"/>
  <c r="E411" i="3"/>
  <c r="F411" i="3"/>
  <c r="G411" i="3"/>
  <c r="H411" i="3"/>
  <c r="I411" i="3"/>
  <c r="J411" i="3"/>
  <c r="C412" i="3"/>
  <c r="D412" i="3"/>
  <c r="E412" i="3"/>
  <c r="F412" i="3"/>
  <c r="G412" i="3"/>
  <c r="H412" i="3"/>
  <c r="I412" i="3"/>
  <c r="J412" i="3"/>
  <c r="C413" i="3"/>
  <c r="D413" i="3"/>
  <c r="E413" i="3"/>
  <c r="F413" i="3"/>
  <c r="G413" i="3"/>
  <c r="H413" i="3"/>
  <c r="I413" i="3"/>
  <c r="J413" i="3"/>
  <c r="C414" i="3"/>
  <c r="D414" i="3"/>
  <c r="E414" i="3"/>
  <c r="F414" i="3"/>
  <c r="G414" i="3"/>
  <c r="H414" i="3"/>
  <c r="I414" i="3"/>
  <c r="J414" i="3"/>
  <c r="C415" i="3"/>
  <c r="D415" i="3"/>
  <c r="E415" i="3"/>
  <c r="F415" i="3"/>
  <c r="G415" i="3"/>
  <c r="H415" i="3"/>
  <c r="I415" i="3"/>
  <c r="J415" i="3"/>
  <c r="C416" i="3"/>
  <c r="D416" i="3"/>
  <c r="E416" i="3"/>
  <c r="F416" i="3"/>
  <c r="G416" i="3"/>
  <c r="H416" i="3"/>
  <c r="I416" i="3"/>
  <c r="J416" i="3"/>
  <c r="C417" i="3"/>
  <c r="D417" i="3"/>
  <c r="E417" i="3"/>
  <c r="F417" i="3"/>
  <c r="G417" i="3"/>
  <c r="H417" i="3"/>
  <c r="I417" i="3"/>
  <c r="J417" i="3"/>
  <c r="C418" i="3"/>
  <c r="D418" i="3"/>
  <c r="E418" i="3"/>
  <c r="F418" i="3"/>
  <c r="G418" i="3"/>
  <c r="H418" i="3"/>
  <c r="I418" i="3"/>
  <c r="J418" i="3"/>
  <c r="C419" i="3"/>
  <c r="D419" i="3"/>
  <c r="E419" i="3"/>
  <c r="F419" i="3"/>
  <c r="G419" i="3"/>
  <c r="H419" i="3"/>
  <c r="I419" i="3"/>
  <c r="J419" i="3"/>
  <c r="C420" i="3"/>
  <c r="D420" i="3"/>
  <c r="E420" i="3"/>
  <c r="F420" i="3"/>
  <c r="G420" i="3"/>
  <c r="H420" i="3"/>
  <c r="I420" i="3"/>
  <c r="J420" i="3"/>
  <c r="C421" i="3"/>
  <c r="D421" i="3"/>
  <c r="E421" i="3"/>
  <c r="F421" i="3"/>
  <c r="G421" i="3"/>
  <c r="H421" i="3"/>
  <c r="I421" i="3"/>
  <c r="J421" i="3"/>
  <c r="C422" i="3"/>
  <c r="D422" i="3"/>
  <c r="E422" i="3"/>
  <c r="F422" i="3"/>
  <c r="G422" i="3"/>
  <c r="H422" i="3"/>
  <c r="I422" i="3"/>
  <c r="J422" i="3"/>
  <c r="C423" i="3"/>
  <c r="D423" i="3"/>
  <c r="E423" i="3"/>
  <c r="F423" i="3"/>
  <c r="G423" i="3"/>
  <c r="H423" i="3"/>
  <c r="I423" i="3"/>
  <c r="J423" i="3"/>
  <c r="C424" i="3"/>
  <c r="D424" i="3"/>
  <c r="E424" i="3"/>
  <c r="F424" i="3"/>
  <c r="G424" i="3"/>
  <c r="H424" i="3"/>
  <c r="I424" i="3"/>
  <c r="J424" i="3"/>
  <c r="C425" i="3"/>
  <c r="D425" i="3"/>
  <c r="E425" i="3"/>
  <c r="F425" i="3"/>
  <c r="G425" i="3"/>
  <c r="H425" i="3"/>
  <c r="I425" i="3"/>
  <c r="J425" i="3"/>
  <c r="C426" i="3"/>
  <c r="D426" i="3"/>
  <c r="E426" i="3"/>
  <c r="F426" i="3"/>
  <c r="G426" i="3"/>
  <c r="H426" i="3"/>
  <c r="I426" i="3"/>
  <c r="J426" i="3"/>
  <c r="C427" i="3"/>
  <c r="D427" i="3"/>
  <c r="E427" i="3"/>
  <c r="F427" i="3"/>
  <c r="G427" i="3"/>
  <c r="H427" i="3"/>
  <c r="I427" i="3"/>
  <c r="J427" i="3"/>
  <c r="C428" i="3"/>
  <c r="D428" i="3"/>
  <c r="E428" i="3"/>
  <c r="F428" i="3"/>
  <c r="G428" i="3"/>
  <c r="H428" i="3"/>
  <c r="I428" i="3"/>
  <c r="J428" i="3"/>
  <c r="C429" i="3"/>
  <c r="D429" i="3"/>
  <c r="E429" i="3"/>
  <c r="F429" i="3"/>
  <c r="G429" i="3"/>
  <c r="H429" i="3"/>
  <c r="I429" i="3"/>
  <c r="J429" i="3"/>
  <c r="C430" i="3"/>
  <c r="D430" i="3"/>
  <c r="E430" i="3"/>
  <c r="F430" i="3"/>
  <c r="G430" i="3"/>
  <c r="H430" i="3"/>
  <c r="I430" i="3"/>
  <c r="J430" i="3"/>
  <c r="C431" i="3"/>
  <c r="D431" i="3"/>
  <c r="E431" i="3"/>
  <c r="F431" i="3"/>
  <c r="G431" i="3"/>
  <c r="H431" i="3"/>
  <c r="I431" i="3"/>
  <c r="J431" i="3"/>
  <c r="C432" i="3"/>
  <c r="D432" i="3"/>
  <c r="E432" i="3"/>
  <c r="F432" i="3"/>
  <c r="G432" i="3"/>
  <c r="H432" i="3"/>
  <c r="I432" i="3"/>
  <c r="J432" i="3"/>
  <c r="C433" i="3"/>
  <c r="D433" i="3"/>
  <c r="E433" i="3"/>
  <c r="F433" i="3"/>
  <c r="G433" i="3"/>
  <c r="H433" i="3"/>
  <c r="I433" i="3"/>
  <c r="J433" i="3"/>
  <c r="C434" i="3"/>
  <c r="D434" i="3"/>
  <c r="E434" i="3"/>
  <c r="F434" i="3"/>
  <c r="G434" i="3"/>
  <c r="H434" i="3"/>
  <c r="I434" i="3"/>
  <c r="J434" i="3"/>
  <c r="C435" i="3"/>
  <c r="D435" i="3"/>
  <c r="E435" i="3"/>
  <c r="F435" i="3"/>
  <c r="G435" i="3"/>
  <c r="H435" i="3"/>
  <c r="I435" i="3"/>
  <c r="J435" i="3"/>
  <c r="C436" i="3"/>
  <c r="D436" i="3"/>
  <c r="E436" i="3"/>
  <c r="F436" i="3"/>
  <c r="G436" i="3"/>
  <c r="H436" i="3"/>
  <c r="I436" i="3"/>
  <c r="J436" i="3"/>
  <c r="C437" i="3"/>
  <c r="D437" i="3"/>
  <c r="E437" i="3"/>
  <c r="F437" i="3"/>
  <c r="G437" i="3"/>
  <c r="H437" i="3"/>
  <c r="I437" i="3"/>
  <c r="J437" i="3"/>
  <c r="C438" i="3"/>
  <c r="D438" i="3"/>
  <c r="E438" i="3"/>
  <c r="F438" i="3"/>
  <c r="G438" i="3"/>
  <c r="H438" i="3"/>
  <c r="I438" i="3"/>
  <c r="J438" i="3"/>
  <c r="C439" i="3"/>
  <c r="D439" i="3"/>
  <c r="E439" i="3"/>
  <c r="F439" i="3"/>
  <c r="G439" i="3"/>
  <c r="H439" i="3"/>
  <c r="I439" i="3"/>
  <c r="J439" i="3"/>
  <c r="C440" i="3"/>
  <c r="D440" i="3"/>
  <c r="E440" i="3"/>
  <c r="F440" i="3"/>
  <c r="G440" i="3"/>
  <c r="H440" i="3"/>
  <c r="I440" i="3"/>
  <c r="J440" i="3"/>
  <c r="C441" i="3"/>
  <c r="D441" i="3"/>
  <c r="E441" i="3"/>
  <c r="F441" i="3"/>
  <c r="G441" i="3"/>
  <c r="H441" i="3"/>
  <c r="I441" i="3"/>
  <c r="J441" i="3"/>
  <c r="C442" i="3"/>
  <c r="D442" i="3"/>
  <c r="E442" i="3"/>
  <c r="F442" i="3"/>
  <c r="G442" i="3"/>
  <c r="H442" i="3"/>
  <c r="I442" i="3"/>
  <c r="J442" i="3"/>
  <c r="C443" i="3"/>
  <c r="D443" i="3"/>
  <c r="E443" i="3"/>
  <c r="F443" i="3"/>
  <c r="G443" i="3"/>
  <c r="H443" i="3"/>
  <c r="I443" i="3"/>
  <c r="J443" i="3"/>
  <c r="C444" i="3"/>
  <c r="D444" i="3"/>
  <c r="E444" i="3"/>
  <c r="F444" i="3"/>
  <c r="G444" i="3"/>
  <c r="H444" i="3"/>
  <c r="I444" i="3"/>
  <c r="J444" i="3"/>
  <c r="C445" i="3"/>
  <c r="D445" i="3"/>
  <c r="E445" i="3"/>
  <c r="F445" i="3"/>
  <c r="G445" i="3"/>
  <c r="H445" i="3"/>
  <c r="I445" i="3"/>
  <c r="J445" i="3"/>
  <c r="C446" i="3"/>
  <c r="D446" i="3"/>
  <c r="E446" i="3"/>
  <c r="F446" i="3"/>
  <c r="G446" i="3"/>
  <c r="H446" i="3"/>
  <c r="I446" i="3"/>
  <c r="J446" i="3"/>
  <c r="C447" i="3"/>
  <c r="D447" i="3"/>
  <c r="E447" i="3"/>
  <c r="F447" i="3"/>
  <c r="G447" i="3"/>
  <c r="H447" i="3"/>
  <c r="I447" i="3"/>
  <c r="J447" i="3"/>
  <c r="C448" i="3"/>
  <c r="D448" i="3"/>
  <c r="E448" i="3"/>
  <c r="F448" i="3"/>
  <c r="G448" i="3"/>
  <c r="H448" i="3"/>
  <c r="I448" i="3"/>
  <c r="J448" i="3"/>
  <c r="C449" i="3"/>
  <c r="D449" i="3"/>
  <c r="E449" i="3"/>
  <c r="F449" i="3"/>
  <c r="G449" i="3"/>
  <c r="H449" i="3"/>
  <c r="I449" i="3"/>
  <c r="J449" i="3"/>
  <c r="C450" i="3"/>
  <c r="D450" i="3"/>
  <c r="E450" i="3"/>
  <c r="F450" i="3"/>
  <c r="G450" i="3"/>
  <c r="H450" i="3"/>
  <c r="I450" i="3"/>
  <c r="J450" i="3"/>
  <c r="C451" i="3"/>
  <c r="D451" i="3"/>
  <c r="E451" i="3"/>
  <c r="F451" i="3"/>
  <c r="G451" i="3"/>
  <c r="H451" i="3"/>
  <c r="I451" i="3"/>
  <c r="J451" i="3"/>
  <c r="C452" i="3"/>
  <c r="D452" i="3"/>
  <c r="E452" i="3"/>
  <c r="F452" i="3"/>
  <c r="G452" i="3"/>
  <c r="H452" i="3"/>
  <c r="I452" i="3"/>
  <c r="J452" i="3"/>
  <c r="C453" i="3"/>
  <c r="D453" i="3"/>
  <c r="E453" i="3"/>
  <c r="F453" i="3"/>
  <c r="G453" i="3"/>
  <c r="H453" i="3"/>
  <c r="I453" i="3"/>
  <c r="J453" i="3"/>
  <c r="C454" i="3"/>
  <c r="D454" i="3"/>
  <c r="E454" i="3"/>
  <c r="F454" i="3"/>
  <c r="G454" i="3"/>
  <c r="H454" i="3"/>
  <c r="I454" i="3"/>
  <c r="J454" i="3"/>
  <c r="C455" i="3"/>
  <c r="D455" i="3"/>
  <c r="E455" i="3"/>
  <c r="F455" i="3"/>
  <c r="G455" i="3"/>
  <c r="H455" i="3"/>
  <c r="I455" i="3"/>
  <c r="J455" i="3"/>
  <c r="C456" i="3"/>
  <c r="D456" i="3"/>
  <c r="E456" i="3"/>
  <c r="F456" i="3"/>
  <c r="G456" i="3"/>
  <c r="H456" i="3"/>
  <c r="I456" i="3"/>
  <c r="J456" i="3"/>
  <c r="C457" i="3"/>
  <c r="D457" i="3"/>
  <c r="E457" i="3"/>
  <c r="F457" i="3"/>
  <c r="G457" i="3"/>
  <c r="H457" i="3"/>
  <c r="I457" i="3"/>
  <c r="J457" i="3"/>
  <c r="C458" i="3"/>
  <c r="D458" i="3"/>
  <c r="E458" i="3"/>
  <c r="F458" i="3"/>
  <c r="G458" i="3"/>
  <c r="H458" i="3"/>
  <c r="I458" i="3"/>
  <c r="J458" i="3"/>
  <c r="C459" i="3"/>
  <c r="D459" i="3"/>
  <c r="E459" i="3"/>
  <c r="F459" i="3"/>
  <c r="G459" i="3"/>
  <c r="H459" i="3"/>
  <c r="I459" i="3"/>
  <c r="J459" i="3"/>
  <c r="C460" i="3"/>
  <c r="D460" i="3"/>
  <c r="E460" i="3"/>
  <c r="F460" i="3"/>
  <c r="G460" i="3"/>
  <c r="H460" i="3"/>
  <c r="I460" i="3"/>
  <c r="J460" i="3"/>
  <c r="C461" i="3"/>
  <c r="D461" i="3"/>
  <c r="E461" i="3"/>
  <c r="F461" i="3"/>
  <c r="G461" i="3"/>
  <c r="H461" i="3"/>
  <c r="I461" i="3"/>
  <c r="J461" i="3"/>
  <c r="C462" i="3"/>
  <c r="D462" i="3"/>
  <c r="E462" i="3"/>
  <c r="F462" i="3"/>
  <c r="G462" i="3"/>
  <c r="H462" i="3"/>
  <c r="I462" i="3"/>
  <c r="J462" i="3"/>
  <c r="C463" i="3"/>
  <c r="D463" i="3"/>
  <c r="E463" i="3"/>
  <c r="F463" i="3"/>
  <c r="G463" i="3"/>
  <c r="H463" i="3"/>
  <c r="I463" i="3"/>
  <c r="J463" i="3"/>
  <c r="C464" i="3"/>
  <c r="D464" i="3"/>
  <c r="E464" i="3"/>
  <c r="F464" i="3"/>
  <c r="G464" i="3"/>
  <c r="H464" i="3"/>
  <c r="I464" i="3"/>
  <c r="J464" i="3"/>
  <c r="C465" i="3"/>
  <c r="D465" i="3"/>
  <c r="E465" i="3"/>
  <c r="F465" i="3"/>
  <c r="G465" i="3"/>
  <c r="H465" i="3"/>
  <c r="I465" i="3"/>
  <c r="J465" i="3"/>
  <c r="C466" i="3"/>
  <c r="D466" i="3"/>
  <c r="E466" i="3"/>
  <c r="F466" i="3"/>
  <c r="G466" i="3"/>
  <c r="H466" i="3"/>
  <c r="I466" i="3"/>
  <c r="J466" i="3"/>
  <c r="C467" i="3"/>
  <c r="D467" i="3"/>
  <c r="E467" i="3"/>
  <c r="F467" i="3"/>
  <c r="G467" i="3"/>
  <c r="H467" i="3"/>
  <c r="I467" i="3"/>
  <c r="J467" i="3"/>
  <c r="C468" i="3"/>
  <c r="D468" i="3"/>
  <c r="E468" i="3"/>
  <c r="F468" i="3"/>
  <c r="G468" i="3"/>
  <c r="H468" i="3"/>
  <c r="I468" i="3"/>
  <c r="J468" i="3"/>
  <c r="C469" i="3"/>
  <c r="D469" i="3"/>
  <c r="E469" i="3"/>
  <c r="F469" i="3"/>
  <c r="G469" i="3"/>
  <c r="H469" i="3"/>
  <c r="I469" i="3"/>
  <c r="J469" i="3"/>
  <c r="C470" i="3"/>
  <c r="D470" i="3"/>
  <c r="E470" i="3"/>
  <c r="F470" i="3"/>
  <c r="G470" i="3"/>
  <c r="H470" i="3"/>
  <c r="I470" i="3"/>
  <c r="J470" i="3"/>
  <c r="C471" i="3"/>
  <c r="D471" i="3"/>
  <c r="E471" i="3"/>
  <c r="F471" i="3"/>
  <c r="G471" i="3"/>
  <c r="H471" i="3"/>
  <c r="I471" i="3"/>
  <c r="J471" i="3"/>
  <c r="C472" i="3"/>
  <c r="D472" i="3"/>
  <c r="E472" i="3"/>
  <c r="F472" i="3"/>
  <c r="G472" i="3"/>
  <c r="H472" i="3"/>
  <c r="I472" i="3"/>
  <c r="J472" i="3"/>
  <c r="C473" i="3"/>
  <c r="D473" i="3"/>
  <c r="E473" i="3"/>
  <c r="F473" i="3"/>
  <c r="G473" i="3"/>
  <c r="H473" i="3"/>
  <c r="I473" i="3"/>
  <c r="J473" i="3"/>
  <c r="C474" i="3"/>
  <c r="D474" i="3"/>
  <c r="E474" i="3"/>
  <c r="F474" i="3"/>
  <c r="G474" i="3"/>
  <c r="H474" i="3"/>
  <c r="I474" i="3"/>
  <c r="J474" i="3"/>
  <c r="C475" i="3"/>
  <c r="D475" i="3"/>
  <c r="E475" i="3"/>
  <c r="F475" i="3"/>
  <c r="G475" i="3"/>
  <c r="H475" i="3"/>
  <c r="I475" i="3"/>
  <c r="J475" i="3"/>
  <c r="C476" i="3"/>
  <c r="D476" i="3"/>
  <c r="E476" i="3"/>
  <c r="F476" i="3"/>
  <c r="G476" i="3"/>
  <c r="H476" i="3"/>
  <c r="I476" i="3"/>
  <c r="J476" i="3"/>
  <c r="C477" i="3"/>
  <c r="D477" i="3"/>
  <c r="E477" i="3"/>
  <c r="F477" i="3"/>
  <c r="G477" i="3"/>
  <c r="H477" i="3"/>
  <c r="I477" i="3"/>
  <c r="J477" i="3"/>
  <c r="C478" i="3"/>
  <c r="D478" i="3"/>
  <c r="E478" i="3"/>
  <c r="F478" i="3"/>
  <c r="G478" i="3"/>
  <c r="H478" i="3"/>
  <c r="I478" i="3"/>
  <c r="J478" i="3"/>
  <c r="C479" i="3"/>
  <c r="D479" i="3"/>
  <c r="E479" i="3"/>
  <c r="F479" i="3"/>
  <c r="G479" i="3"/>
  <c r="H479" i="3"/>
  <c r="I479" i="3"/>
  <c r="J479" i="3"/>
  <c r="C480" i="3"/>
  <c r="D480" i="3"/>
  <c r="E480" i="3"/>
  <c r="F480" i="3"/>
  <c r="G480" i="3"/>
  <c r="H480" i="3"/>
  <c r="I480" i="3"/>
  <c r="J480" i="3"/>
  <c r="C481" i="3"/>
  <c r="D481" i="3"/>
  <c r="E481" i="3"/>
  <c r="F481" i="3"/>
  <c r="G481" i="3"/>
  <c r="H481" i="3"/>
  <c r="I481" i="3"/>
  <c r="J481" i="3"/>
  <c r="C482" i="3"/>
  <c r="D482" i="3"/>
  <c r="E482" i="3"/>
  <c r="F482" i="3"/>
  <c r="G482" i="3"/>
  <c r="H482" i="3"/>
  <c r="I482" i="3"/>
  <c r="J482" i="3"/>
  <c r="C483" i="3"/>
  <c r="D483" i="3"/>
  <c r="E483" i="3"/>
  <c r="F483" i="3"/>
  <c r="G483" i="3"/>
  <c r="H483" i="3"/>
  <c r="I483" i="3"/>
  <c r="J483" i="3"/>
  <c r="C484" i="3"/>
  <c r="D484" i="3"/>
  <c r="E484" i="3"/>
  <c r="F484" i="3"/>
  <c r="G484" i="3"/>
  <c r="H484" i="3"/>
  <c r="I484" i="3"/>
  <c r="J484" i="3"/>
  <c r="C485" i="3"/>
  <c r="D485" i="3"/>
  <c r="E485" i="3"/>
  <c r="F485" i="3"/>
  <c r="G485" i="3"/>
  <c r="H485" i="3"/>
  <c r="I485" i="3"/>
  <c r="J485" i="3"/>
  <c r="C486" i="3"/>
  <c r="D486" i="3"/>
  <c r="E486" i="3"/>
  <c r="F486" i="3"/>
  <c r="G486" i="3"/>
  <c r="H486" i="3"/>
  <c r="I486" i="3"/>
  <c r="J486" i="3"/>
  <c r="C487" i="3"/>
  <c r="D487" i="3"/>
  <c r="E487" i="3"/>
  <c r="F487" i="3"/>
  <c r="G487" i="3"/>
  <c r="H487" i="3"/>
  <c r="I487" i="3"/>
  <c r="J487" i="3"/>
  <c r="C488" i="3"/>
  <c r="D488" i="3"/>
  <c r="E488" i="3"/>
  <c r="F488" i="3"/>
  <c r="G488" i="3"/>
  <c r="H488" i="3"/>
  <c r="I488" i="3"/>
  <c r="J488" i="3"/>
  <c r="C489" i="3"/>
  <c r="D489" i="3"/>
  <c r="E489" i="3"/>
  <c r="F489" i="3"/>
  <c r="G489" i="3"/>
  <c r="H489" i="3"/>
  <c r="I489" i="3"/>
  <c r="J489" i="3"/>
  <c r="C490" i="3"/>
  <c r="D490" i="3"/>
  <c r="E490" i="3"/>
  <c r="F490" i="3"/>
  <c r="G490" i="3"/>
  <c r="H490" i="3"/>
  <c r="I490" i="3"/>
  <c r="J490" i="3"/>
  <c r="C491" i="3"/>
  <c r="D491" i="3"/>
  <c r="E491" i="3"/>
  <c r="F491" i="3"/>
  <c r="G491" i="3"/>
  <c r="H491" i="3"/>
  <c r="I491" i="3"/>
  <c r="J491" i="3"/>
  <c r="C492" i="3"/>
  <c r="D492" i="3"/>
  <c r="E492" i="3"/>
  <c r="F492" i="3"/>
  <c r="G492" i="3"/>
  <c r="H492" i="3"/>
  <c r="I492" i="3"/>
  <c r="J492" i="3"/>
  <c r="C493" i="3"/>
  <c r="D493" i="3"/>
  <c r="E493" i="3"/>
  <c r="F493" i="3"/>
  <c r="G493" i="3"/>
  <c r="H493" i="3"/>
  <c r="I493" i="3"/>
  <c r="J493" i="3"/>
  <c r="C494" i="3"/>
  <c r="D494" i="3"/>
  <c r="E494" i="3"/>
  <c r="F494" i="3"/>
  <c r="G494" i="3"/>
  <c r="H494" i="3"/>
  <c r="I494" i="3"/>
  <c r="J494" i="3"/>
  <c r="C495" i="3"/>
  <c r="D495" i="3"/>
  <c r="E495" i="3"/>
  <c r="F495" i="3"/>
  <c r="G495" i="3"/>
  <c r="H495" i="3"/>
  <c r="I495" i="3"/>
  <c r="J495" i="3"/>
  <c r="C496" i="3"/>
  <c r="D496" i="3"/>
  <c r="E496" i="3"/>
  <c r="F496" i="3"/>
  <c r="G496" i="3"/>
  <c r="H496" i="3"/>
  <c r="I496" i="3"/>
  <c r="J496" i="3"/>
  <c r="C497" i="3"/>
  <c r="D497" i="3"/>
  <c r="E497" i="3"/>
  <c r="F497" i="3"/>
  <c r="G497" i="3"/>
  <c r="H497" i="3"/>
  <c r="I497" i="3"/>
  <c r="J497" i="3"/>
  <c r="C498" i="3"/>
  <c r="D498" i="3"/>
  <c r="E498" i="3"/>
  <c r="F498" i="3"/>
  <c r="G498" i="3"/>
  <c r="H498" i="3"/>
  <c r="I498" i="3"/>
  <c r="J498" i="3"/>
  <c r="C499" i="3"/>
  <c r="D499" i="3"/>
  <c r="E499" i="3"/>
  <c r="F499" i="3"/>
  <c r="G499" i="3"/>
  <c r="H499" i="3"/>
  <c r="I499" i="3"/>
  <c r="J499" i="3"/>
  <c r="C500" i="3"/>
  <c r="D500" i="3"/>
  <c r="E500" i="3"/>
  <c r="F500" i="3"/>
  <c r="G500" i="3"/>
  <c r="H500" i="3"/>
  <c r="I500" i="3"/>
  <c r="J500" i="3"/>
  <c r="C501" i="3"/>
  <c r="D501" i="3"/>
  <c r="E501" i="3"/>
  <c r="F501" i="3"/>
  <c r="G501" i="3"/>
  <c r="H501" i="3"/>
  <c r="I501" i="3"/>
  <c r="J501" i="3"/>
  <c r="C502" i="3"/>
  <c r="D502" i="3"/>
  <c r="E502" i="3"/>
  <c r="F502" i="3"/>
  <c r="G502" i="3"/>
  <c r="H502" i="3"/>
  <c r="I502" i="3"/>
  <c r="J502" i="3"/>
  <c r="C503" i="3"/>
  <c r="D503" i="3"/>
  <c r="E503" i="3"/>
  <c r="F503" i="3"/>
  <c r="G503" i="3"/>
  <c r="H503" i="3"/>
  <c r="I503" i="3"/>
  <c r="J503" i="3"/>
  <c r="C504" i="3"/>
  <c r="D504" i="3"/>
  <c r="E504" i="3"/>
  <c r="F504" i="3"/>
  <c r="G504" i="3"/>
  <c r="H504" i="3"/>
  <c r="I504" i="3"/>
  <c r="J504" i="3"/>
  <c r="C505" i="3"/>
  <c r="D505" i="3"/>
  <c r="E505" i="3"/>
  <c r="F505" i="3"/>
  <c r="G505" i="3"/>
  <c r="H505" i="3"/>
  <c r="I505" i="3"/>
  <c r="J505" i="3"/>
  <c r="C506" i="3"/>
  <c r="D506" i="3"/>
  <c r="E506" i="3"/>
  <c r="F506" i="3"/>
  <c r="G506" i="3"/>
  <c r="H506" i="3"/>
  <c r="I506" i="3"/>
  <c r="J506" i="3"/>
  <c r="C507" i="3"/>
  <c r="D507" i="3"/>
  <c r="E507" i="3"/>
  <c r="F507" i="3"/>
  <c r="G507" i="3"/>
  <c r="H507" i="3"/>
  <c r="I507" i="3"/>
  <c r="J507" i="3"/>
  <c r="C508" i="3"/>
  <c r="D508" i="3"/>
  <c r="E508" i="3"/>
  <c r="F508" i="3"/>
  <c r="G508" i="3"/>
  <c r="H508" i="3"/>
  <c r="I508" i="3"/>
  <c r="J508" i="3"/>
  <c r="C509" i="3"/>
  <c r="D509" i="3"/>
  <c r="E509" i="3"/>
  <c r="F509" i="3"/>
  <c r="G509" i="3"/>
  <c r="H509" i="3"/>
  <c r="I509" i="3"/>
  <c r="J509" i="3"/>
  <c r="C510" i="3"/>
  <c r="D510" i="3"/>
  <c r="E510" i="3"/>
  <c r="F510" i="3"/>
  <c r="G510" i="3"/>
  <c r="H510" i="3"/>
  <c r="I510" i="3"/>
  <c r="J510" i="3"/>
  <c r="C511" i="3"/>
  <c r="D511" i="3"/>
  <c r="E511" i="3"/>
  <c r="F511" i="3"/>
  <c r="G511" i="3"/>
  <c r="H511" i="3"/>
  <c r="I511" i="3"/>
  <c r="J511" i="3"/>
  <c r="C512" i="3"/>
  <c r="D512" i="3"/>
  <c r="E512" i="3"/>
  <c r="F512" i="3"/>
  <c r="G512" i="3"/>
  <c r="H512" i="3"/>
  <c r="I512" i="3"/>
  <c r="J512" i="3"/>
  <c r="C513" i="3"/>
  <c r="D513" i="3"/>
  <c r="E513" i="3"/>
  <c r="F513" i="3"/>
  <c r="G513" i="3"/>
  <c r="H513" i="3"/>
  <c r="I513" i="3"/>
  <c r="J513" i="3"/>
  <c r="C514" i="3"/>
  <c r="D514" i="3"/>
  <c r="E514" i="3"/>
  <c r="F514" i="3"/>
  <c r="G514" i="3"/>
  <c r="H514" i="3"/>
  <c r="I514" i="3"/>
  <c r="J514" i="3"/>
  <c r="C515" i="3"/>
  <c r="D515" i="3"/>
  <c r="E515" i="3"/>
  <c r="F515" i="3"/>
  <c r="G515" i="3"/>
  <c r="H515" i="3"/>
  <c r="I515" i="3"/>
  <c r="J515" i="3"/>
  <c r="C516" i="3"/>
  <c r="D516" i="3"/>
  <c r="E516" i="3"/>
  <c r="F516" i="3"/>
  <c r="G516" i="3"/>
  <c r="H516" i="3"/>
  <c r="I516" i="3"/>
  <c r="J516" i="3"/>
  <c r="C517" i="3"/>
  <c r="D517" i="3"/>
  <c r="E517" i="3"/>
  <c r="F517" i="3"/>
  <c r="G517" i="3"/>
  <c r="H517" i="3"/>
  <c r="I517" i="3"/>
  <c r="J517" i="3"/>
  <c r="C518" i="3"/>
  <c r="D518" i="3"/>
  <c r="E518" i="3"/>
  <c r="F518" i="3"/>
  <c r="G518" i="3"/>
  <c r="H518" i="3"/>
  <c r="I518" i="3"/>
  <c r="J518" i="3"/>
  <c r="C519" i="3"/>
  <c r="D519" i="3"/>
  <c r="E519" i="3"/>
  <c r="F519" i="3"/>
  <c r="G519" i="3"/>
  <c r="H519" i="3"/>
  <c r="I519" i="3"/>
  <c r="J519" i="3"/>
  <c r="C520" i="3"/>
  <c r="D520" i="3"/>
  <c r="E520" i="3"/>
  <c r="F520" i="3"/>
  <c r="G520" i="3"/>
  <c r="H520" i="3"/>
  <c r="I520" i="3"/>
  <c r="J520" i="3"/>
  <c r="C521" i="3"/>
  <c r="D521" i="3"/>
  <c r="E521" i="3"/>
  <c r="F521" i="3"/>
  <c r="G521" i="3"/>
  <c r="H521" i="3"/>
  <c r="I521" i="3"/>
  <c r="J521" i="3"/>
  <c r="C522" i="3"/>
  <c r="D522" i="3"/>
  <c r="E522" i="3"/>
  <c r="F522" i="3"/>
  <c r="G522" i="3"/>
  <c r="H522" i="3"/>
  <c r="I522" i="3"/>
  <c r="J522" i="3"/>
  <c r="C523" i="3"/>
  <c r="D523" i="3"/>
  <c r="E523" i="3"/>
  <c r="F523" i="3"/>
  <c r="G523" i="3"/>
  <c r="H523" i="3"/>
  <c r="I523" i="3"/>
  <c r="J523" i="3"/>
  <c r="C524" i="3"/>
  <c r="D524" i="3"/>
  <c r="E524" i="3"/>
  <c r="F524" i="3"/>
  <c r="G524" i="3"/>
  <c r="H524" i="3"/>
  <c r="I524" i="3"/>
  <c r="J524" i="3"/>
  <c r="C525" i="3"/>
  <c r="D525" i="3"/>
  <c r="E525" i="3"/>
  <c r="F525" i="3"/>
  <c r="G525" i="3"/>
  <c r="H525" i="3"/>
  <c r="I525" i="3"/>
  <c r="J525" i="3"/>
  <c r="C526" i="3"/>
  <c r="D526" i="3"/>
  <c r="E526" i="3"/>
  <c r="F526" i="3"/>
  <c r="G526" i="3"/>
  <c r="H526" i="3"/>
  <c r="I526" i="3"/>
  <c r="J526" i="3"/>
  <c r="C527" i="3"/>
  <c r="D527" i="3"/>
  <c r="E527" i="3"/>
  <c r="F527" i="3"/>
  <c r="G527" i="3"/>
  <c r="H527" i="3"/>
  <c r="I527" i="3"/>
  <c r="J527" i="3"/>
  <c r="C528" i="3"/>
  <c r="D528" i="3"/>
  <c r="E528" i="3"/>
  <c r="F528" i="3"/>
  <c r="G528" i="3"/>
  <c r="H528" i="3"/>
  <c r="I528" i="3"/>
  <c r="J528" i="3"/>
  <c r="C529" i="3"/>
  <c r="D529" i="3"/>
  <c r="E529" i="3"/>
  <c r="F529" i="3"/>
  <c r="G529" i="3"/>
  <c r="H529" i="3"/>
  <c r="I529" i="3"/>
  <c r="J529" i="3"/>
  <c r="C530" i="3"/>
  <c r="D530" i="3"/>
  <c r="E530" i="3"/>
  <c r="F530" i="3"/>
  <c r="G530" i="3"/>
  <c r="H530" i="3"/>
  <c r="I530" i="3"/>
  <c r="J530" i="3"/>
  <c r="C531" i="3"/>
  <c r="D531" i="3"/>
  <c r="E531" i="3"/>
  <c r="F531" i="3"/>
  <c r="G531" i="3"/>
  <c r="H531" i="3"/>
  <c r="I531" i="3"/>
  <c r="J531" i="3"/>
  <c r="C532" i="3"/>
  <c r="D532" i="3"/>
  <c r="E532" i="3"/>
  <c r="F532" i="3"/>
  <c r="G532" i="3"/>
  <c r="H532" i="3"/>
  <c r="I532" i="3"/>
  <c r="J532" i="3"/>
  <c r="C533" i="3"/>
  <c r="D533" i="3"/>
  <c r="E533" i="3"/>
  <c r="F533" i="3"/>
  <c r="G533" i="3"/>
  <c r="H533" i="3"/>
  <c r="I533" i="3"/>
  <c r="J533" i="3"/>
  <c r="C534" i="3"/>
  <c r="D534" i="3"/>
  <c r="E534" i="3"/>
  <c r="F534" i="3"/>
  <c r="G534" i="3"/>
  <c r="H534" i="3"/>
  <c r="I534" i="3"/>
  <c r="J534" i="3"/>
  <c r="C535" i="3"/>
  <c r="D535" i="3"/>
  <c r="E535" i="3"/>
  <c r="F535" i="3"/>
  <c r="G535" i="3"/>
  <c r="H535" i="3"/>
  <c r="I535" i="3"/>
  <c r="J535" i="3"/>
  <c r="C536" i="3"/>
  <c r="D536" i="3"/>
  <c r="E536" i="3"/>
  <c r="F536" i="3"/>
  <c r="G536" i="3"/>
  <c r="H536" i="3"/>
  <c r="I536" i="3"/>
  <c r="J536" i="3"/>
  <c r="C537" i="3"/>
  <c r="D537" i="3"/>
  <c r="E537" i="3"/>
  <c r="F537" i="3"/>
  <c r="G537" i="3"/>
  <c r="H537" i="3"/>
  <c r="I537" i="3"/>
  <c r="J537" i="3"/>
  <c r="C538" i="3"/>
  <c r="D538" i="3"/>
  <c r="E538" i="3"/>
  <c r="F538" i="3"/>
  <c r="G538" i="3"/>
  <c r="H538" i="3"/>
  <c r="I538" i="3"/>
  <c r="J538" i="3"/>
  <c r="C539" i="3"/>
  <c r="D539" i="3"/>
  <c r="E539" i="3"/>
  <c r="F539" i="3"/>
  <c r="G539" i="3"/>
  <c r="H539" i="3"/>
  <c r="I539" i="3"/>
  <c r="J539" i="3"/>
  <c r="C540" i="3"/>
  <c r="D540" i="3"/>
  <c r="E540" i="3"/>
  <c r="F540" i="3"/>
  <c r="G540" i="3"/>
  <c r="H540" i="3"/>
  <c r="I540" i="3"/>
  <c r="J540" i="3"/>
  <c r="C541" i="3"/>
  <c r="D541" i="3"/>
  <c r="E541" i="3"/>
  <c r="F541" i="3"/>
  <c r="G541" i="3"/>
  <c r="H541" i="3"/>
  <c r="I541" i="3"/>
  <c r="J541" i="3"/>
  <c r="C542" i="3"/>
  <c r="D542" i="3"/>
  <c r="E542" i="3"/>
  <c r="F542" i="3"/>
  <c r="G542" i="3"/>
  <c r="H542" i="3"/>
  <c r="I542" i="3"/>
  <c r="J542" i="3"/>
  <c r="C543" i="3"/>
  <c r="D543" i="3"/>
  <c r="E543" i="3"/>
  <c r="F543" i="3"/>
  <c r="G543" i="3"/>
  <c r="H543" i="3"/>
  <c r="I543" i="3"/>
  <c r="J543" i="3"/>
  <c r="C544" i="3"/>
  <c r="D544" i="3"/>
  <c r="E544" i="3"/>
  <c r="F544" i="3"/>
  <c r="G544" i="3"/>
  <c r="H544" i="3"/>
  <c r="I544" i="3"/>
  <c r="J544" i="3"/>
  <c r="C545" i="3"/>
  <c r="D545" i="3"/>
  <c r="E545" i="3"/>
  <c r="F545" i="3"/>
  <c r="G545" i="3"/>
  <c r="H545" i="3"/>
  <c r="I545" i="3"/>
  <c r="J545" i="3"/>
  <c r="C546" i="3"/>
  <c r="D546" i="3"/>
  <c r="E546" i="3"/>
  <c r="F546" i="3"/>
  <c r="G546" i="3"/>
  <c r="H546" i="3"/>
  <c r="I546" i="3"/>
  <c r="J546" i="3"/>
  <c r="C547" i="3"/>
  <c r="D547" i="3"/>
  <c r="E547" i="3"/>
  <c r="F547" i="3"/>
  <c r="G547" i="3"/>
  <c r="H547" i="3"/>
  <c r="I547" i="3"/>
  <c r="J547" i="3"/>
  <c r="C548" i="3"/>
  <c r="D548" i="3"/>
  <c r="E548" i="3"/>
  <c r="F548" i="3"/>
  <c r="G548" i="3"/>
  <c r="H548" i="3"/>
  <c r="I548" i="3"/>
  <c r="J548" i="3"/>
  <c r="C549" i="3"/>
  <c r="D549" i="3"/>
  <c r="E549" i="3"/>
  <c r="F549" i="3"/>
  <c r="G549" i="3"/>
  <c r="H549" i="3"/>
  <c r="I549" i="3"/>
  <c r="J549" i="3"/>
  <c r="C550" i="3"/>
  <c r="D550" i="3"/>
  <c r="E550" i="3"/>
  <c r="F550" i="3"/>
  <c r="G550" i="3"/>
  <c r="H550" i="3"/>
  <c r="I550" i="3"/>
  <c r="J550" i="3"/>
  <c r="C551" i="3"/>
  <c r="D551" i="3"/>
  <c r="E551" i="3"/>
  <c r="F551" i="3"/>
  <c r="G551" i="3"/>
  <c r="H551" i="3"/>
  <c r="I551" i="3"/>
  <c r="J551" i="3"/>
  <c r="C552" i="3"/>
  <c r="D552" i="3"/>
  <c r="E552" i="3"/>
  <c r="F552" i="3"/>
  <c r="G552" i="3"/>
  <c r="H552" i="3"/>
  <c r="I552" i="3"/>
  <c r="J552" i="3"/>
  <c r="C553" i="3"/>
  <c r="D553" i="3"/>
  <c r="E553" i="3"/>
  <c r="F553" i="3"/>
  <c r="G553" i="3"/>
  <c r="H553" i="3"/>
  <c r="I553" i="3"/>
  <c r="J553" i="3"/>
  <c r="C554" i="3"/>
  <c r="D554" i="3"/>
  <c r="E554" i="3"/>
  <c r="F554" i="3"/>
  <c r="G554" i="3"/>
  <c r="H554" i="3"/>
  <c r="I554" i="3"/>
  <c r="J554" i="3"/>
  <c r="C555" i="3"/>
  <c r="D555" i="3"/>
  <c r="E555" i="3"/>
  <c r="F555" i="3"/>
  <c r="G555" i="3"/>
  <c r="H555" i="3"/>
  <c r="I555" i="3"/>
  <c r="J555" i="3"/>
  <c r="C556" i="3"/>
  <c r="D556" i="3"/>
  <c r="E556" i="3"/>
  <c r="F556" i="3"/>
  <c r="G556" i="3"/>
  <c r="H556" i="3"/>
  <c r="I556" i="3"/>
  <c r="J556" i="3"/>
  <c r="C557" i="3"/>
  <c r="D557" i="3"/>
  <c r="E557" i="3"/>
  <c r="F557" i="3"/>
  <c r="G557" i="3"/>
  <c r="H557" i="3"/>
  <c r="I557" i="3"/>
  <c r="J557" i="3"/>
  <c r="C558" i="3"/>
  <c r="D558" i="3"/>
  <c r="E558" i="3"/>
  <c r="F558" i="3"/>
  <c r="G558" i="3"/>
  <c r="H558" i="3"/>
  <c r="I558" i="3"/>
  <c r="J558" i="3"/>
  <c r="C559" i="3"/>
  <c r="D559" i="3"/>
  <c r="E559" i="3"/>
  <c r="F559" i="3"/>
  <c r="G559" i="3"/>
  <c r="H559" i="3"/>
  <c r="I559" i="3"/>
  <c r="J559" i="3"/>
  <c r="C560" i="3"/>
  <c r="D560" i="3"/>
  <c r="E560" i="3"/>
  <c r="F560" i="3"/>
  <c r="G560" i="3"/>
  <c r="H560" i="3"/>
  <c r="I560" i="3"/>
  <c r="J560" i="3"/>
  <c r="C561" i="3"/>
  <c r="D561" i="3"/>
  <c r="E561" i="3"/>
  <c r="F561" i="3"/>
  <c r="G561" i="3"/>
  <c r="H561" i="3"/>
  <c r="I561" i="3"/>
  <c r="J561" i="3"/>
  <c r="C562" i="3"/>
  <c r="D562" i="3"/>
  <c r="E562" i="3"/>
  <c r="F562" i="3"/>
  <c r="G562" i="3"/>
  <c r="H562" i="3"/>
  <c r="I562" i="3"/>
  <c r="J562" i="3"/>
  <c r="C563" i="3"/>
  <c r="D563" i="3"/>
  <c r="E563" i="3"/>
  <c r="F563" i="3"/>
  <c r="G563" i="3"/>
  <c r="H563" i="3"/>
  <c r="I563" i="3"/>
  <c r="J563" i="3"/>
  <c r="C564" i="3"/>
  <c r="D564" i="3"/>
  <c r="E564" i="3"/>
  <c r="F564" i="3"/>
  <c r="G564" i="3"/>
  <c r="H564" i="3"/>
  <c r="I564" i="3"/>
  <c r="J564" i="3"/>
  <c r="C565" i="3"/>
  <c r="D565" i="3"/>
  <c r="E565" i="3"/>
  <c r="F565" i="3"/>
  <c r="G565" i="3"/>
  <c r="H565" i="3"/>
  <c r="I565" i="3"/>
  <c r="J565" i="3"/>
  <c r="C566" i="3"/>
  <c r="D566" i="3"/>
  <c r="E566" i="3"/>
  <c r="F566" i="3"/>
  <c r="G566" i="3"/>
  <c r="H566" i="3"/>
  <c r="I566" i="3"/>
  <c r="J566" i="3"/>
  <c r="C567" i="3"/>
  <c r="D567" i="3"/>
  <c r="E567" i="3"/>
  <c r="F567" i="3"/>
  <c r="G567" i="3"/>
  <c r="H567" i="3"/>
  <c r="I567" i="3"/>
  <c r="J567" i="3"/>
  <c r="C568" i="3"/>
  <c r="D568" i="3"/>
  <c r="E568" i="3"/>
  <c r="F568" i="3"/>
  <c r="G568" i="3"/>
  <c r="H568" i="3"/>
  <c r="I568" i="3"/>
  <c r="J568" i="3"/>
  <c r="C569" i="3"/>
  <c r="D569" i="3"/>
  <c r="E569" i="3"/>
  <c r="F569" i="3"/>
  <c r="G569" i="3"/>
  <c r="H569" i="3"/>
  <c r="I569" i="3"/>
  <c r="J569" i="3"/>
  <c r="C570" i="3"/>
  <c r="D570" i="3"/>
  <c r="E570" i="3"/>
  <c r="F570" i="3"/>
  <c r="G570" i="3"/>
  <c r="H570" i="3"/>
  <c r="I570" i="3"/>
  <c r="J570" i="3"/>
  <c r="C571" i="3"/>
  <c r="D571" i="3"/>
  <c r="E571" i="3"/>
  <c r="F571" i="3"/>
  <c r="G571" i="3"/>
  <c r="H571" i="3"/>
  <c r="I571" i="3"/>
  <c r="J571" i="3"/>
  <c r="C572" i="3"/>
  <c r="D572" i="3"/>
  <c r="E572" i="3"/>
  <c r="F572" i="3"/>
  <c r="G572" i="3"/>
  <c r="H572" i="3"/>
  <c r="I572" i="3"/>
  <c r="J572" i="3"/>
  <c r="C573" i="3"/>
  <c r="D573" i="3"/>
  <c r="E573" i="3"/>
  <c r="F573" i="3"/>
  <c r="G573" i="3"/>
  <c r="H573" i="3"/>
  <c r="I573" i="3"/>
  <c r="J573" i="3"/>
  <c r="C574" i="3"/>
  <c r="D574" i="3"/>
  <c r="E574" i="3"/>
  <c r="F574" i="3"/>
  <c r="G574" i="3"/>
  <c r="H574" i="3"/>
  <c r="I574" i="3"/>
  <c r="J574" i="3"/>
  <c r="C575" i="3"/>
  <c r="D575" i="3"/>
  <c r="E575" i="3"/>
  <c r="F575" i="3"/>
  <c r="G575" i="3"/>
  <c r="H575" i="3"/>
  <c r="I575" i="3"/>
  <c r="J575" i="3"/>
  <c r="C576" i="3"/>
  <c r="D576" i="3"/>
  <c r="E576" i="3"/>
  <c r="F576" i="3"/>
  <c r="G576" i="3"/>
  <c r="H576" i="3"/>
  <c r="I576" i="3"/>
  <c r="J576" i="3"/>
  <c r="C577" i="3"/>
  <c r="D577" i="3"/>
  <c r="E577" i="3"/>
  <c r="F577" i="3"/>
  <c r="G577" i="3"/>
  <c r="H577" i="3"/>
  <c r="I577" i="3"/>
  <c r="J577" i="3"/>
  <c r="C578" i="3"/>
  <c r="D578" i="3"/>
  <c r="E578" i="3"/>
  <c r="F578" i="3"/>
  <c r="G578" i="3"/>
  <c r="H578" i="3"/>
  <c r="I578" i="3"/>
  <c r="J578" i="3"/>
  <c r="C579" i="3"/>
  <c r="D579" i="3"/>
  <c r="E579" i="3"/>
  <c r="F579" i="3"/>
  <c r="G579" i="3"/>
  <c r="H579" i="3"/>
  <c r="I579" i="3"/>
  <c r="J579" i="3"/>
  <c r="C580" i="3"/>
  <c r="D580" i="3"/>
  <c r="E580" i="3"/>
  <c r="F580" i="3"/>
  <c r="G580" i="3"/>
  <c r="H580" i="3"/>
  <c r="I580" i="3"/>
  <c r="J580" i="3"/>
  <c r="C581" i="3"/>
  <c r="D581" i="3"/>
  <c r="E581" i="3"/>
  <c r="F581" i="3"/>
  <c r="G581" i="3"/>
  <c r="H581" i="3"/>
  <c r="I581" i="3"/>
  <c r="J581" i="3"/>
  <c r="C582" i="3"/>
  <c r="D582" i="3"/>
  <c r="E582" i="3"/>
  <c r="F582" i="3"/>
  <c r="G582" i="3"/>
  <c r="H582" i="3"/>
  <c r="I582" i="3"/>
  <c r="J582" i="3"/>
  <c r="C583" i="3"/>
  <c r="D583" i="3"/>
  <c r="E583" i="3"/>
  <c r="F583" i="3"/>
  <c r="G583" i="3"/>
  <c r="H583" i="3"/>
  <c r="I583" i="3"/>
  <c r="J583" i="3"/>
  <c r="C584" i="3"/>
  <c r="D584" i="3"/>
  <c r="E584" i="3"/>
  <c r="F584" i="3"/>
  <c r="G584" i="3"/>
  <c r="H584" i="3"/>
  <c r="I584" i="3"/>
  <c r="J584" i="3"/>
  <c r="C585" i="3"/>
  <c r="D585" i="3"/>
  <c r="E585" i="3"/>
  <c r="F585" i="3"/>
  <c r="G585" i="3"/>
  <c r="H585" i="3"/>
  <c r="I585" i="3"/>
  <c r="J585" i="3"/>
  <c r="C586" i="3"/>
  <c r="D586" i="3"/>
  <c r="E586" i="3"/>
  <c r="F586" i="3"/>
  <c r="G586" i="3"/>
  <c r="H586" i="3"/>
  <c r="I586" i="3"/>
  <c r="J586" i="3"/>
  <c r="C587" i="3"/>
  <c r="D587" i="3"/>
  <c r="E587" i="3"/>
  <c r="F587" i="3"/>
  <c r="G587" i="3"/>
  <c r="H587" i="3"/>
  <c r="I587" i="3"/>
  <c r="J587" i="3"/>
  <c r="C588" i="3"/>
  <c r="D588" i="3"/>
  <c r="E588" i="3"/>
  <c r="F588" i="3"/>
  <c r="G588" i="3"/>
  <c r="H588" i="3"/>
  <c r="I588" i="3"/>
  <c r="J588" i="3"/>
  <c r="C589" i="3"/>
  <c r="D589" i="3"/>
  <c r="E589" i="3"/>
  <c r="F589" i="3"/>
  <c r="G589" i="3"/>
  <c r="H589" i="3"/>
  <c r="I589" i="3"/>
  <c r="J589" i="3"/>
  <c r="C590" i="3"/>
  <c r="D590" i="3"/>
  <c r="E590" i="3"/>
  <c r="F590" i="3"/>
  <c r="G590" i="3"/>
  <c r="H590" i="3"/>
  <c r="I590" i="3"/>
  <c r="J590" i="3"/>
  <c r="C591" i="3"/>
  <c r="D591" i="3"/>
  <c r="E591" i="3"/>
  <c r="F591" i="3"/>
  <c r="G591" i="3"/>
  <c r="H591" i="3"/>
  <c r="I591" i="3"/>
  <c r="J591" i="3"/>
  <c r="C592" i="3"/>
  <c r="D592" i="3"/>
  <c r="E592" i="3"/>
  <c r="F592" i="3"/>
  <c r="G592" i="3"/>
  <c r="H592" i="3"/>
  <c r="I592" i="3"/>
  <c r="J592" i="3"/>
  <c r="C593" i="3"/>
  <c r="D593" i="3"/>
  <c r="E593" i="3"/>
  <c r="F593" i="3"/>
  <c r="G593" i="3"/>
  <c r="H593" i="3"/>
  <c r="I593" i="3"/>
  <c r="J593" i="3"/>
  <c r="C594" i="3"/>
  <c r="D594" i="3"/>
  <c r="E594" i="3"/>
  <c r="F594" i="3"/>
  <c r="G594" i="3"/>
  <c r="H594" i="3"/>
  <c r="I594" i="3"/>
  <c r="J594" i="3"/>
  <c r="C595" i="3"/>
  <c r="D595" i="3"/>
  <c r="E595" i="3"/>
  <c r="F595" i="3"/>
  <c r="G595" i="3"/>
  <c r="H595" i="3"/>
  <c r="I595" i="3"/>
  <c r="J595" i="3"/>
  <c r="C596" i="3"/>
  <c r="D596" i="3"/>
  <c r="E596" i="3"/>
  <c r="F596" i="3"/>
  <c r="G596" i="3"/>
  <c r="H596" i="3"/>
  <c r="I596" i="3"/>
  <c r="J596" i="3"/>
  <c r="C597" i="3"/>
  <c r="D597" i="3"/>
  <c r="E597" i="3"/>
  <c r="F597" i="3"/>
  <c r="G597" i="3"/>
  <c r="H597" i="3"/>
  <c r="I597" i="3"/>
  <c r="J597" i="3"/>
  <c r="C598" i="3"/>
  <c r="D598" i="3"/>
  <c r="E598" i="3"/>
  <c r="F598" i="3"/>
  <c r="G598" i="3"/>
  <c r="H598" i="3"/>
  <c r="I598" i="3"/>
  <c r="J598" i="3"/>
  <c r="C599" i="3"/>
  <c r="D599" i="3"/>
  <c r="E599" i="3"/>
  <c r="F599" i="3"/>
  <c r="G599" i="3"/>
  <c r="H599" i="3"/>
  <c r="I599" i="3"/>
  <c r="J599" i="3"/>
  <c r="C600" i="3"/>
  <c r="D600" i="3"/>
  <c r="E600" i="3"/>
  <c r="F600" i="3"/>
  <c r="G600" i="3"/>
  <c r="H600" i="3"/>
  <c r="I600" i="3"/>
  <c r="J600" i="3"/>
  <c r="C601" i="3"/>
  <c r="D601" i="3"/>
  <c r="E601" i="3"/>
  <c r="F601" i="3"/>
  <c r="G601" i="3"/>
  <c r="H601" i="3"/>
  <c r="I601" i="3"/>
  <c r="J601" i="3"/>
  <c r="C602" i="3"/>
  <c r="D602" i="3"/>
  <c r="E602" i="3"/>
  <c r="F602" i="3"/>
  <c r="G602" i="3"/>
  <c r="H602" i="3"/>
  <c r="I602" i="3"/>
  <c r="J602" i="3"/>
  <c r="C603" i="3"/>
  <c r="D603" i="3"/>
  <c r="E603" i="3"/>
  <c r="F603" i="3"/>
  <c r="G603" i="3"/>
  <c r="H603" i="3"/>
  <c r="I603" i="3"/>
  <c r="J603" i="3"/>
  <c r="C604" i="3"/>
  <c r="D604" i="3"/>
  <c r="E604" i="3"/>
  <c r="F604" i="3"/>
  <c r="G604" i="3"/>
  <c r="H604" i="3"/>
  <c r="I604" i="3"/>
  <c r="J604" i="3"/>
  <c r="C605" i="3"/>
  <c r="D605" i="3"/>
  <c r="E605" i="3"/>
  <c r="F605" i="3"/>
  <c r="G605" i="3"/>
  <c r="H605" i="3"/>
  <c r="I605" i="3"/>
  <c r="J605" i="3"/>
  <c r="C606" i="3"/>
  <c r="D606" i="3"/>
  <c r="E606" i="3"/>
  <c r="F606" i="3"/>
  <c r="G606" i="3"/>
  <c r="H606" i="3"/>
  <c r="I606" i="3"/>
  <c r="J606" i="3"/>
  <c r="C607" i="3"/>
  <c r="D607" i="3"/>
  <c r="E607" i="3"/>
  <c r="F607" i="3"/>
  <c r="G607" i="3"/>
  <c r="H607" i="3"/>
  <c r="I607" i="3"/>
  <c r="J607" i="3"/>
  <c r="C608" i="3"/>
  <c r="D608" i="3"/>
  <c r="E608" i="3"/>
  <c r="F608" i="3"/>
  <c r="G608" i="3"/>
  <c r="H608" i="3"/>
  <c r="I608" i="3"/>
  <c r="J608" i="3"/>
  <c r="C609" i="3"/>
  <c r="D609" i="3"/>
  <c r="E609" i="3"/>
  <c r="F609" i="3"/>
  <c r="G609" i="3"/>
  <c r="H609" i="3"/>
  <c r="I609" i="3"/>
  <c r="J609" i="3"/>
  <c r="C610" i="3"/>
  <c r="D610" i="3"/>
  <c r="E610" i="3"/>
  <c r="F610" i="3"/>
  <c r="G610" i="3"/>
  <c r="H610" i="3"/>
  <c r="I610" i="3"/>
  <c r="J610" i="3"/>
  <c r="C611" i="3"/>
  <c r="D611" i="3"/>
  <c r="E611" i="3"/>
  <c r="F611" i="3"/>
  <c r="G611" i="3"/>
  <c r="H611" i="3"/>
  <c r="I611" i="3"/>
  <c r="J611" i="3"/>
  <c r="C612" i="3"/>
  <c r="D612" i="3"/>
  <c r="E612" i="3"/>
  <c r="F612" i="3"/>
  <c r="G612" i="3"/>
  <c r="H612" i="3"/>
  <c r="I612" i="3"/>
  <c r="J612" i="3"/>
  <c r="C613" i="3"/>
  <c r="D613" i="3"/>
  <c r="E613" i="3"/>
  <c r="F613" i="3"/>
  <c r="G613" i="3"/>
  <c r="H613" i="3"/>
  <c r="I613" i="3"/>
  <c r="J613" i="3"/>
  <c r="C614" i="3"/>
  <c r="D614" i="3"/>
  <c r="E614" i="3"/>
  <c r="F614" i="3"/>
  <c r="G614" i="3"/>
  <c r="H614" i="3"/>
  <c r="I614" i="3"/>
  <c r="J614" i="3"/>
  <c r="C615" i="3"/>
  <c r="D615" i="3"/>
  <c r="E615" i="3"/>
  <c r="F615" i="3"/>
  <c r="G615" i="3"/>
  <c r="H615" i="3"/>
  <c r="I615" i="3"/>
  <c r="J615" i="3"/>
  <c r="C616" i="3"/>
  <c r="D616" i="3"/>
  <c r="E616" i="3"/>
  <c r="F616" i="3"/>
  <c r="G616" i="3"/>
  <c r="H616" i="3"/>
  <c r="I616" i="3"/>
  <c r="J616" i="3"/>
  <c r="C617" i="3"/>
  <c r="D617" i="3"/>
  <c r="E617" i="3"/>
  <c r="F617" i="3"/>
  <c r="G617" i="3"/>
  <c r="H617" i="3"/>
  <c r="I617" i="3"/>
  <c r="J617" i="3"/>
  <c r="C618" i="3"/>
  <c r="D618" i="3"/>
  <c r="E618" i="3"/>
  <c r="F618" i="3"/>
  <c r="G618" i="3"/>
  <c r="H618" i="3"/>
  <c r="I618" i="3"/>
  <c r="J618" i="3"/>
  <c r="C619" i="3"/>
  <c r="D619" i="3"/>
  <c r="E619" i="3"/>
  <c r="F619" i="3"/>
  <c r="G619" i="3"/>
  <c r="H619" i="3"/>
  <c r="I619" i="3"/>
  <c r="J619" i="3"/>
  <c r="C620" i="3"/>
  <c r="D620" i="3"/>
  <c r="E620" i="3"/>
  <c r="F620" i="3"/>
  <c r="G620" i="3"/>
  <c r="H620" i="3"/>
  <c r="I620" i="3"/>
  <c r="J620" i="3"/>
  <c r="C621" i="3"/>
  <c r="D621" i="3"/>
  <c r="E621" i="3"/>
  <c r="F621" i="3"/>
  <c r="G621" i="3"/>
  <c r="H621" i="3"/>
  <c r="I621" i="3"/>
  <c r="J621" i="3"/>
  <c r="C622" i="3"/>
  <c r="D622" i="3"/>
  <c r="E622" i="3"/>
  <c r="F622" i="3"/>
  <c r="G622" i="3"/>
  <c r="H622" i="3"/>
  <c r="I622" i="3"/>
  <c r="J622" i="3"/>
  <c r="C623" i="3"/>
  <c r="D623" i="3"/>
  <c r="E623" i="3"/>
  <c r="F623" i="3"/>
  <c r="G623" i="3"/>
  <c r="H623" i="3"/>
  <c r="I623" i="3"/>
  <c r="J623" i="3"/>
  <c r="C624" i="3"/>
  <c r="D624" i="3"/>
  <c r="E624" i="3"/>
  <c r="F624" i="3"/>
  <c r="G624" i="3"/>
  <c r="H624" i="3"/>
  <c r="I624" i="3"/>
  <c r="J624" i="3"/>
  <c r="C625" i="3"/>
  <c r="D625" i="3"/>
  <c r="E625" i="3"/>
  <c r="F625" i="3"/>
  <c r="G625" i="3"/>
  <c r="H625" i="3"/>
  <c r="I625" i="3"/>
  <c r="J625" i="3"/>
  <c r="C626" i="3"/>
  <c r="D626" i="3"/>
  <c r="E626" i="3"/>
  <c r="F626" i="3"/>
  <c r="G626" i="3"/>
  <c r="H626" i="3"/>
  <c r="I626" i="3"/>
  <c r="J626" i="3"/>
  <c r="C627" i="3"/>
  <c r="D627" i="3"/>
  <c r="E627" i="3"/>
  <c r="F627" i="3"/>
  <c r="G627" i="3"/>
  <c r="H627" i="3"/>
  <c r="I627" i="3"/>
  <c r="J627" i="3"/>
  <c r="C628" i="3"/>
  <c r="D628" i="3"/>
  <c r="E628" i="3"/>
  <c r="F628" i="3"/>
  <c r="G628" i="3"/>
  <c r="H628" i="3"/>
  <c r="I628" i="3"/>
  <c r="J628" i="3"/>
  <c r="C629" i="3"/>
  <c r="D629" i="3"/>
  <c r="E629" i="3"/>
  <c r="F629" i="3"/>
  <c r="G629" i="3"/>
  <c r="H629" i="3"/>
  <c r="I629" i="3"/>
  <c r="J629" i="3"/>
  <c r="C630" i="3"/>
  <c r="D630" i="3"/>
  <c r="E630" i="3"/>
  <c r="F630" i="3"/>
  <c r="G630" i="3"/>
  <c r="H630" i="3"/>
  <c r="I630" i="3"/>
  <c r="J630" i="3"/>
  <c r="C631" i="3"/>
  <c r="D631" i="3"/>
  <c r="E631" i="3"/>
  <c r="F631" i="3"/>
  <c r="G631" i="3"/>
  <c r="H631" i="3"/>
  <c r="I631" i="3"/>
  <c r="J631" i="3"/>
  <c r="C632" i="3"/>
  <c r="D632" i="3"/>
  <c r="E632" i="3"/>
  <c r="F632" i="3"/>
  <c r="G632" i="3"/>
  <c r="H632" i="3"/>
  <c r="I632" i="3"/>
  <c r="J632" i="3"/>
  <c r="C633" i="3"/>
  <c r="D633" i="3"/>
  <c r="E633" i="3"/>
  <c r="F633" i="3"/>
  <c r="G633" i="3"/>
  <c r="H633" i="3"/>
  <c r="I633" i="3"/>
  <c r="J633" i="3"/>
  <c r="C634" i="3"/>
  <c r="D634" i="3"/>
  <c r="E634" i="3"/>
  <c r="F634" i="3"/>
  <c r="G634" i="3"/>
  <c r="H634" i="3"/>
  <c r="I634" i="3"/>
  <c r="J634" i="3"/>
  <c r="C635" i="3"/>
  <c r="D635" i="3"/>
  <c r="E635" i="3"/>
  <c r="F635" i="3"/>
  <c r="G635" i="3"/>
  <c r="H635" i="3"/>
  <c r="I635" i="3"/>
  <c r="J635" i="3"/>
  <c r="C636" i="3"/>
  <c r="D636" i="3"/>
  <c r="E636" i="3"/>
  <c r="F636" i="3"/>
  <c r="G636" i="3"/>
  <c r="H636" i="3"/>
  <c r="I636" i="3"/>
  <c r="J636" i="3"/>
  <c r="C637" i="3"/>
  <c r="D637" i="3"/>
  <c r="E637" i="3"/>
  <c r="F637" i="3"/>
  <c r="G637" i="3"/>
  <c r="H637" i="3"/>
  <c r="I637" i="3"/>
  <c r="J637" i="3"/>
  <c r="C638" i="3"/>
  <c r="D638" i="3"/>
  <c r="E638" i="3"/>
  <c r="F638" i="3"/>
  <c r="G638" i="3"/>
  <c r="H638" i="3"/>
  <c r="I638" i="3"/>
  <c r="J638" i="3"/>
  <c r="C639" i="3"/>
  <c r="D639" i="3"/>
  <c r="E639" i="3"/>
  <c r="F639" i="3"/>
  <c r="G639" i="3"/>
  <c r="H639" i="3"/>
  <c r="I639" i="3"/>
  <c r="J639" i="3"/>
  <c r="C640" i="3"/>
  <c r="D640" i="3"/>
  <c r="E640" i="3"/>
  <c r="F640" i="3"/>
  <c r="G640" i="3"/>
  <c r="H640" i="3"/>
  <c r="I640" i="3"/>
  <c r="J640" i="3"/>
  <c r="C641" i="3"/>
  <c r="D641" i="3"/>
  <c r="E641" i="3"/>
  <c r="F641" i="3"/>
  <c r="G641" i="3"/>
  <c r="H641" i="3"/>
  <c r="I641" i="3"/>
  <c r="J641" i="3"/>
  <c r="C642" i="3"/>
  <c r="D642" i="3"/>
  <c r="E642" i="3"/>
  <c r="F642" i="3"/>
  <c r="G642" i="3"/>
  <c r="H642" i="3"/>
  <c r="I642" i="3"/>
  <c r="J642" i="3"/>
  <c r="C643" i="3"/>
  <c r="D643" i="3"/>
  <c r="E643" i="3"/>
  <c r="F643" i="3"/>
  <c r="G643" i="3"/>
  <c r="H643" i="3"/>
  <c r="I643" i="3"/>
  <c r="J643" i="3"/>
  <c r="C644" i="3"/>
  <c r="D644" i="3"/>
  <c r="E644" i="3"/>
  <c r="F644" i="3"/>
  <c r="G644" i="3"/>
  <c r="H644" i="3"/>
  <c r="I644" i="3"/>
  <c r="J644" i="3"/>
  <c r="C645" i="3"/>
  <c r="D645" i="3"/>
  <c r="E645" i="3"/>
  <c r="F645" i="3"/>
  <c r="G645" i="3"/>
  <c r="H645" i="3"/>
  <c r="I645" i="3"/>
  <c r="J645" i="3"/>
  <c r="C646" i="3"/>
  <c r="D646" i="3"/>
  <c r="E646" i="3"/>
  <c r="F646" i="3"/>
  <c r="G646" i="3"/>
  <c r="H646" i="3"/>
  <c r="I646" i="3"/>
  <c r="J646" i="3"/>
  <c r="C647" i="3"/>
  <c r="D647" i="3"/>
  <c r="E647" i="3"/>
  <c r="F647" i="3"/>
  <c r="G647" i="3"/>
  <c r="H647" i="3"/>
  <c r="I647" i="3"/>
  <c r="J647" i="3"/>
  <c r="C648" i="3"/>
  <c r="D648" i="3"/>
  <c r="E648" i="3"/>
  <c r="F648" i="3"/>
  <c r="G648" i="3"/>
  <c r="H648" i="3"/>
  <c r="I648" i="3"/>
  <c r="J648" i="3"/>
  <c r="C649" i="3"/>
  <c r="D649" i="3"/>
  <c r="E649" i="3"/>
  <c r="F649" i="3"/>
  <c r="G649" i="3"/>
  <c r="H649" i="3"/>
  <c r="I649" i="3"/>
  <c r="J649" i="3"/>
  <c r="C650" i="3"/>
  <c r="D650" i="3"/>
  <c r="E650" i="3"/>
  <c r="F650" i="3"/>
  <c r="G650" i="3"/>
  <c r="H650" i="3"/>
  <c r="I650" i="3"/>
  <c r="J650" i="3"/>
  <c r="C651" i="3"/>
  <c r="D651" i="3"/>
  <c r="E651" i="3"/>
  <c r="F651" i="3"/>
  <c r="G651" i="3"/>
  <c r="H651" i="3"/>
  <c r="I651" i="3"/>
  <c r="J651" i="3"/>
  <c r="C652" i="3"/>
  <c r="D652" i="3"/>
  <c r="E652" i="3"/>
  <c r="F652" i="3"/>
  <c r="G652" i="3"/>
  <c r="H652" i="3"/>
  <c r="I652" i="3"/>
  <c r="J652" i="3"/>
  <c r="C653" i="3"/>
  <c r="D653" i="3"/>
  <c r="E653" i="3"/>
  <c r="F653" i="3"/>
  <c r="G653" i="3"/>
  <c r="H653" i="3"/>
  <c r="I653" i="3"/>
  <c r="J653" i="3"/>
  <c r="C654" i="3"/>
  <c r="D654" i="3"/>
  <c r="E654" i="3"/>
  <c r="F654" i="3"/>
  <c r="G654" i="3"/>
  <c r="H654" i="3"/>
  <c r="I654" i="3"/>
  <c r="J654" i="3"/>
  <c r="C655" i="3"/>
  <c r="D655" i="3"/>
  <c r="E655" i="3"/>
  <c r="F655" i="3"/>
  <c r="G655" i="3"/>
  <c r="H655" i="3"/>
  <c r="I655" i="3"/>
  <c r="J655" i="3"/>
  <c r="C656" i="3"/>
  <c r="D656" i="3"/>
  <c r="E656" i="3"/>
  <c r="F656" i="3"/>
  <c r="G656" i="3"/>
  <c r="H656" i="3"/>
  <c r="I656" i="3"/>
  <c r="J656" i="3"/>
  <c r="C657" i="3"/>
  <c r="D657" i="3"/>
  <c r="E657" i="3"/>
  <c r="F657" i="3"/>
  <c r="G657" i="3"/>
  <c r="H657" i="3"/>
  <c r="I657" i="3"/>
  <c r="J657" i="3"/>
  <c r="C658" i="3"/>
  <c r="D658" i="3"/>
  <c r="E658" i="3"/>
  <c r="F658" i="3"/>
  <c r="G658" i="3"/>
  <c r="H658" i="3"/>
  <c r="I658" i="3"/>
  <c r="J658" i="3"/>
  <c r="C659" i="3"/>
  <c r="D659" i="3"/>
  <c r="E659" i="3"/>
  <c r="F659" i="3"/>
  <c r="G659" i="3"/>
  <c r="H659" i="3"/>
  <c r="I659" i="3"/>
  <c r="J659" i="3"/>
  <c r="C660" i="3"/>
  <c r="D660" i="3"/>
  <c r="E660" i="3"/>
  <c r="F660" i="3"/>
  <c r="G660" i="3"/>
  <c r="H660" i="3"/>
  <c r="I660" i="3"/>
  <c r="J660" i="3"/>
  <c r="C661" i="3"/>
  <c r="D661" i="3"/>
  <c r="E661" i="3"/>
  <c r="F661" i="3"/>
  <c r="G661" i="3"/>
  <c r="H661" i="3"/>
  <c r="I661" i="3"/>
  <c r="J661" i="3"/>
  <c r="C662" i="3"/>
  <c r="D662" i="3"/>
  <c r="E662" i="3"/>
  <c r="F662" i="3"/>
  <c r="G662" i="3"/>
  <c r="H662" i="3"/>
  <c r="I662" i="3"/>
  <c r="J662" i="3"/>
  <c r="C663" i="3"/>
  <c r="D663" i="3"/>
  <c r="E663" i="3"/>
  <c r="F663" i="3"/>
  <c r="G663" i="3"/>
  <c r="H663" i="3"/>
  <c r="I663" i="3"/>
  <c r="J663" i="3"/>
  <c r="C664" i="3"/>
  <c r="D664" i="3"/>
  <c r="E664" i="3"/>
  <c r="F664" i="3"/>
  <c r="G664" i="3"/>
  <c r="H664" i="3"/>
  <c r="I664" i="3"/>
  <c r="J664" i="3"/>
  <c r="C665" i="3"/>
  <c r="D665" i="3"/>
  <c r="E665" i="3"/>
  <c r="F665" i="3"/>
  <c r="G665" i="3"/>
  <c r="H665" i="3"/>
  <c r="I665" i="3"/>
  <c r="J665" i="3"/>
  <c r="C666" i="3"/>
  <c r="D666" i="3"/>
  <c r="E666" i="3"/>
  <c r="F666" i="3"/>
  <c r="G666" i="3"/>
  <c r="H666" i="3"/>
  <c r="I666" i="3"/>
  <c r="J666" i="3"/>
  <c r="C667" i="3"/>
  <c r="D667" i="3"/>
  <c r="E667" i="3"/>
  <c r="F667" i="3"/>
  <c r="G667" i="3"/>
  <c r="H667" i="3"/>
  <c r="I667" i="3"/>
  <c r="J667" i="3"/>
  <c r="C668" i="3"/>
  <c r="D668" i="3"/>
  <c r="E668" i="3"/>
  <c r="F668" i="3"/>
  <c r="G668" i="3"/>
  <c r="H668" i="3"/>
  <c r="I668" i="3"/>
  <c r="J668" i="3"/>
  <c r="C669" i="3"/>
  <c r="D669" i="3"/>
  <c r="E669" i="3"/>
  <c r="F669" i="3"/>
  <c r="G669" i="3"/>
  <c r="H669" i="3"/>
  <c r="I669" i="3"/>
  <c r="J669" i="3"/>
  <c r="C670" i="3"/>
  <c r="D670" i="3"/>
  <c r="E670" i="3"/>
  <c r="F670" i="3"/>
  <c r="G670" i="3"/>
  <c r="H670" i="3"/>
  <c r="I670" i="3"/>
  <c r="J670" i="3"/>
  <c r="C671" i="3"/>
  <c r="D671" i="3"/>
  <c r="E671" i="3"/>
  <c r="F671" i="3"/>
  <c r="G671" i="3"/>
  <c r="H671" i="3"/>
  <c r="I671" i="3"/>
  <c r="J671" i="3"/>
  <c r="C672" i="3"/>
  <c r="D672" i="3"/>
  <c r="E672" i="3"/>
  <c r="F672" i="3"/>
  <c r="G672" i="3"/>
  <c r="H672" i="3"/>
  <c r="I672" i="3"/>
  <c r="J672" i="3"/>
  <c r="C673" i="3"/>
  <c r="D673" i="3"/>
  <c r="E673" i="3"/>
  <c r="F673" i="3"/>
  <c r="G673" i="3"/>
  <c r="H673" i="3"/>
  <c r="I673" i="3"/>
  <c r="J673" i="3"/>
  <c r="C674" i="3"/>
  <c r="D674" i="3"/>
  <c r="E674" i="3"/>
  <c r="F674" i="3"/>
  <c r="G674" i="3"/>
  <c r="H674" i="3"/>
  <c r="I674" i="3"/>
  <c r="J674" i="3"/>
  <c r="C675" i="3"/>
  <c r="D675" i="3"/>
  <c r="E675" i="3"/>
  <c r="F675" i="3"/>
  <c r="G675" i="3"/>
  <c r="H675" i="3"/>
  <c r="I675" i="3"/>
  <c r="J675" i="3"/>
  <c r="C676" i="3"/>
  <c r="D676" i="3"/>
  <c r="E676" i="3"/>
  <c r="F676" i="3"/>
  <c r="G676" i="3"/>
  <c r="H676" i="3"/>
  <c r="I676" i="3"/>
  <c r="J676" i="3"/>
  <c r="C677" i="3"/>
  <c r="D677" i="3"/>
  <c r="E677" i="3"/>
  <c r="F677" i="3"/>
  <c r="G677" i="3"/>
  <c r="H677" i="3"/>
  <c r="I677" i="3"/>
  <c r="J677" i="3"/>
  <c r="C678" i="3"/>
  <c r="D678" i="3"/>
  <c r="E678" i="3"/>
  <c r="F678" i="3"/>
  <c r="G678" i="3"/>
  <c r="H678" i="3"/>
  <c r="I678" i="3"/>
  <c r="J678" i="3"/>
  <c r="C679" i="3"/>
  <c r="D679" i="3"/>
  <c r="E679" i="3"/>
  <c r="F679" i="3"/>
  <c r="G679" i="3"/>
  <c r="H679" i="3"/>
  <c r="I679" i="3"/>
  <c r="J679" i="3"/>
  <c r="C680" i="3"/>
  <c r="D680" i="3"/>
  <c r="E680" i="3"/>
  <c r="F680" i="3"/>
  <c r="G680" i="3"/>
  <c r="H680" i="3"/>
  <c r="I680" i="3"/>
  <c r="J680" i="3"/>
  <c r="C681" i="3"/>
  <c r="D681" i="3"/>
  <c r="E681" i="3"/>
  <c r="F681" i="3"/>
  <c r="G681" i="3"/>
  <c r="H681" i="3"/>
  <c r="I681" i="3"/>
  <c r="J681" i="3"/>
  <c r="C682" i="3"/>
  <c r="D682" i="3"/>
  <c r="E682" i="3"/>
  <c r="F682" i="3"/>
  <c r="G682" i="3"/>
  <c r="H682" i="3"/>
  <c r="I682" i="3"/>
  <c r="J682" i="3"/>
  <c r="C683" i="3"/>
  <c r="D683" i="3"/>
  <c r="E683" i="3"/>
  <c r="F683" i="3"/>
  <c r="G683" i="3"/>
  <c r="H683" i="3"/>
  <c r="I683" i="3"/>
  <c r="J683" i="3"/>
  <c r="C684" i="3"/>
  <c r="D684" i="3"/>
  <c r="E684" i="3"/>
  <c r="F684" i="3"/>
  <c r="G684" i="3"/>
  <c r="H684" i="3"/>
  <c r="I684" i="3"/>
  <c r="J684" i="3"/>
  <c r="C685" i="3"/>
  <c r="D685" i="3"/>
  <c r="E685" i="3"/>
  <c r="F685" i="3"/>
  <c r="G685" i="3"/>
  <c r="H685" i="3"/>
  <c r="I685" i="3"/>
  <c r="J685" i="3"/>
  <c r="C686" i="3"/>
  <c r="D686" i="3"/>
  <c r="E686" i="3"/>
  <c r="F686" i="3"/>
  <c r="G686" i="3"/>
  <c r="H686" i="3"/>
  <c r="I686" i="3"/>
  <c r="J686" i="3"/>
  <c r="C687" i="3"/>
  <c r="D687" i="3"/>
  <c r="E687" i="3"/>
  <c r="F687" i="3"/>
  <c r="G687" i="3"/>
  <c r="H687" i="3"/>
  <c r="I687" i="3"/>
  <c r="J687" i="3"/>
  <c r="C688" i="3"/>
  <c r="D688" i="3"/>
  <c r="E688" i="3"/>
  <c r="F688" i="3"/>
  <c r="G688" i="3"/>
  <c r="H688" i="3"/>
  <c r="I688" i="3"/>
  <c r="J688" i="3"/>
  <c r="C689" i="3"/>
  <c r="D689" i="3"/>
  <c r="E689" i="3"/>
  <c r="F689" i="3"/>
  <c r="G689" i="3"/>
  <c r="H689" i="3"/>
  <c r="I689" i="3"/>
  <c r="J689" i="3"/>
  <c r="C690" i="3"/>
  <c r="D690" i="3"/>
  <c r="E690" i="3"/>
  <c r="F690" i="3"/>
  <c r="G690" i="3"/>
  <c r="H690" i="3"/>
  <c r="I690" i="3"/>
  <c r="J690" i="3"/>
  <c r="C691" i="3"/>
  <c r="D691" i="3"/>
  <c r="E691" i="3"/>
  <c r="F691" i="3"/>
  <c r="G691" i="3"/>
  <c r="H691" i="3"/>
  <c r="I691" i="3"/>
  <c r="J691" i="3"/>
  <c r="C692" i="3"/>
  <c r="D692" i="3"/>
  <c r="E692" i="3"/>
  <c r="F692" i="3"/>
  <c r="G692" i="3"/>
  <c r="H692" i="3"/>
  <c r="I692" i="3"/>
  <c r="J692" i="3"/>
  <c r="C693" i="3"/>
  <c r="D693" i="3"/>
  <c r="E693" i="3"/>
  <c r="F693" i="3"/>
  <c r="G693" i="3"/>
  <c r="H693" i="3"/>
  <c r="I693" i="3"/>
  <c r="J693" i="3"/>
  <c r="C694" i="3"/>
  <c r="D694" i="3"/>
  <c r="E694" i="3"/>
  <c r="F694" i="3"/>
  <c r="G694" i="3"/>
  <c r="H694" i="3"/>
  <c r="I694" i="3"/>
  <c r="J694" i="3"/>
  <c r="C695" i="3"/>
  <c r="D695" i="3"/>
  <c r="E695" i="3"/>
  <c r="F695" i="3"/>
  <c r="G695" i="3"/>
  <c r="H695" i="3"/>
  <c r="I695" i="3"/>
  <c r="J695" i="3"/>
  <c r="C696" i="3"/>
  <c r="D696" i="3"/>
  <c r="E696" i="3"/>
  <c r="F696" i="3"/>
  <c r="G696" i="3"/>
  <c r="H696" i="3"/>
  <c r="I696" i="3"/>
  <c r="J696" i="3"/>
  <c r="C697" i="3"/>
  <c r="D697" i="3"/>
  <c r="E697" i="3"/>
  <c r="F697" i="3"/>
  <c r="G697" i="3"/>
  <c r="H697" i="3"/>
  <c r="I697" i="3"/>
  <c r="J697" i="3"/>
  <c r="C698" i="3"/>
  <c r="D698" i="3"/>
  <c r="E698" i="3"/>
  <c r="F698" i="3"/>
  <c r="G698" i="3"/>
  <c r="H698" i="3"/>
  <c r="I698" i="3"/>
  <c r="J698" i="3"/>
  <c r="C699" i="3"/>
  <c r="D699" i="3"/>
  <c r="E699" i="3"/>
  <c r="F699" i="3"/>
  <c r="G699" i="3"/>
  <c r="H699" i="3"/>
  <c r="I699" i="3"/>
  <c r="J699" i="3"/>
  <c r="C700" i="3"/>
  <c r="D700" i="3"/>
  <c r="E700" i="3"/>
  <c r="F700" i="3"/>
  <c r="G700" i="3"/>
  <c r="H700" i="3"/>
  <c r="I700" i="3"/>
  <c r="J700" i="3"/>
  <c r="C701" i="3"/>
  <c r="D701" i="3"/>
  <c r="E701" i="3"/>
  <c r="F701" i="3"/>
  <c r="G701" i="3"/>
  <c r="H701" i="3"/>
  <c r="I701" i="3"/>
  <c r="J701" i="3"/>
  <c r="C702" i="3"/>
  <c r="D702" i="3"/>
  <c r="E702" i="3"/>
  <c r="F702" i="3"/>
  <c r="G702" i="3"/>
  <c r="H702" i="3"/>
  <c r="I702" i="3"/>
  <c r="J702" i="3"/>
  <c r="C703" i="3"/>
  <c r="D703" i="3"/>
  <c r="E703" i="3"/>
  <c r="F703" i="3"/>
  <c r="G703" i="3"/>
  <c r="H703" i="3"/>
  <c r="I703" i="3"/>
  <c r="J703" i="3"/>
  <c r="C704" i="3"/>
  <c r="D704" i="3"/>
  <c r="E704" i="3"/>
  <c r="F704" i="3"/>
  <c r="G704" i="3"/>
  <c r="H704" i="3"/>
  <c r="I704" i="3"/>
  <c r="J704" i="3"/>
  <c r="C705" i="3"/>
  <c r="D705" i="3"/>
  <c r="E705" i="3"/>
  <c r="F705" i="3"/>
  <c r="G705" i="3"/>
  <c r="H705" i="3"/>
  <c r="I705" i="3"/>
  <c r="J705" i="3"/>
  <c r="C706" i="3"/>
  <c r="D706" i="3"/>
  <c r="E706" i="3"/>
  <c r="F706" i="3"/>
  <c r="G706" i="3"/>
  <c r="H706" i="3"/>
  <c r="I706" i="3"/>
  <c r="J706" i="3"/>
  <c r="C707" i="3"/>
  <c r="D707" i="3"/>
  <c r="E707" i="3"/>
  <c r="F707" i="3"/>
  <c r="G707" i="3"/>
  <c r="H707" i="3"/>
  <c r="I707" i="3"/>
  <c r="J707" i="3"/>
  <c r="C708" i="3"/>
  <c r="D708" i="3"/>
  <c r="E708" i="3"/>
  <c r="F708" i="3"/>
  <c r="G708" i="3"/>
  <c r="H708" i="3"/>
  <c r="I708" i="3"/>
  <c r="J708" i="3"/>
  <c r="C709" i="3"/>
  <c r="D709" i="3"/>
  <c r="E709" i="3"/>
  <c r="F709" i="3"/>
  <c r="G709" i="3"/>
  <c r="H709" i="3"/>
  <c r="I709" i="3"/>
  <c r="J709" i="3"/>
  <c r="C710" i="3"/>
  <c r="D710" i="3"/>
  <c r="E710" i="3"/>
  <c r="F710" i="3"/>
  <c r="G710" i="3"/>
  <c r="H710" i="3"/>
  <c r="I710" i="3"/>
  <c r="J710" i="3"/>
  <c r="C711" i="3"/>
  <c r="D711" i="3"/>
  <c r="E711" i="3"/>
  <c r="F711" i="3"/>
  <c r="G711" i="3"/>
  <c r="H711" i="3"/>
  <c r="I711" i="3"/>
  <c r="J711" i="3"/>
  <c r="C712" i="3"/>
  <c r="D712" i="3"/>
  <c r="E712" i="3"/>
  <c r="F712" i="3"/>
  <c r="G712" i="3"/>
  <c r="H712" i="3"/>
  <c r="I712" i="3"/>
  <c r="J712" i="3"/>
  <c r="C713" i="3"/>
  <c r="D713" i="3"/>
  <c r="E713" i="3"/>
  <c r="F713" i="3"/>
  <c r="G713" i="3"/>
  <c r="H713" i="3"/>
  <c r="I713" i="3"/>
  <c r="J713" i="3"/>
  <c r="C714" i="3"/>
  <c r="D714" i="3"/>
  <c r="E714" i="3"/>
  <c r="F714" i="3"/>
  <c r="G714" i="3"/>
  <c r="H714" i="3"/>
  <c r="I714" i="3"/>
  <c r="J714" i="3"/>
  <c r="C715" i="3"/>
  <c r="D715" i="3"/>
  <c r="E715" i="3"/>
  <c r="F715" i="3"/>
  <c r="G715" i="3"/>
  <c r="H715" i="3"/>
  <c r="I715" i="3"/>
  <c r="J715" i="3"/>
  <c r="C716" i="3"/>
  <c r="D716" i="3"/>
  <c r="E716" i="3"/>
  <c r="F716" i="3"/>
  <c r="G716" i="3"/>
  <c r="H716" i="3"/>
  <c r="I716" i="3"/>
  <c r="J716" i="3"/>
  <c r="C717" i="3"/>
  <c r="D717" i="3"/>
  <c r="E717" i="3"/>
  <c r="F717" i="3"/>
  <c r="G717" i="3"/>
  <c r="H717" i="3"/>
  <c r="I717" i="3"/>
  <c r="J717" i="3"/>
  <c r="C718" i="3"/>
  <c r="D718" i="3"/>
  <c r="E718" i="3"/>
  <c r="F718" i="3"/>
  <c r="G718" i="3"/>
  <c r="H718" i="3"/>
  <c r="I718" i="3"/>
  <c r="J718" i="3"/>
  <c r="C719" i="3"/>
  <c r="D719" i="3"/>
  <c r="E719" i="3"/>
  <c r="F719" i="3"/>
  <c r="G719" i="3"/>
  <c r="H719" i="3"/>
  <c r="I719" i="3"/>
  <c r="J719" i="3"/>
  <c r="C720" i="3"/>
  <c r="D720" i="3"/>
  <c r="E720" i="3"/>
  <c r="F720" i="3"/>
  <c r="G720" i="3"/>
  <c r="H720" i="3"/>
  <c r="I720" i="3"/>
  <c r="J720" i="3"/>
  <c r="C721" i="3"/>
  <c r="D721" i="3"/>
  <c r="E721" i="3"/>
  <c r="F721" i="3"/>
  <c r="G721" i="3"/>
  <c r="H721" i="3"/>
  <c r="I721" i="3"/>
  <c r="J721" i="3"/>
  <c r="C722" i="3"/>
  <c r="D722" i="3"/>
  <c r="E722" i="3"/>
  <c r="F722" i="3"/>
  <c r="G722" i="3"/>
  <c r="H722" i="3"/>
  <c r="I722" i="3"/>
  <c r="J722" i="3"/>
  <c r="C723" i="3"/>
  <c r="D723" i="3"/>
  <c r="E723" i="3"/>
  <c r="F723" i="3"/>
  <c r="G723" i="3"/>
  <c r="H723" i="3"/>
  <c r="I723" i="3"/>
  <c r="J723" i="3"/>
  <c r="C724" i="3"/>
  <c r="D724" i="3"/>
  <c r="E724" i="3"/>
  <c r="F724" i="3"/>
  <c r="G724" i="3"/>
  <c r="H724" i="3"/>
  <c r="I724" i="3"/>
  <c r="J724" i="3"/>
  <c r="C725" i="3"/>
  <c r="D725" i="3"/>
  <c r="E725" i="3"/>
  <c r="F725" i="3"/>
  <c r="G725" i="3"/>
  <c r="H725" i="3"/>
  <c r="I725" i="3"/>
  <c r="J725" i="3"/>
  <c r="C726" i="3"/>
  <c r="D726" i="3"/>
  <c r="E726" i="3"/>
  <c r="F726" i="3"/>
  <c r="G726" i="3"/>
  <c r="H726" i="3"/>
  <c r="I726" i="3"/>
  <c r="J726" i="3"/>
  <c r="C727" i="3"/>
  <c r="D727" i="3"/>
  <c r="E727" i="3"/>
  <c r="F727" i="3"/>
  <c r="G727" i="3"/>
  <c r="H727" i="3"/>
  <c r="I727" i="3"/>
  <c r="J727" i="3"/>
  <c r="C728" i="3"/>
  <c r="D728" i="3"/>
  <c r="E728" i="3"/>
  <c r="F728" i="3"/>
  <c r="G728" i="3"/>
  <c r="H728" i="3"/>
  <c r="I728" i="3"/>
  <c r="J728" i="3"/>
  <c r="C729" i="3"/>
  <c r="D729" i="3"/>
  <c r="E729" i="3"/>
  <c r="F729" i="3"/>
  <c r="G729" i="3"/>
  <c r="H729" i="3"/>
  <c r="I729" i="3"/>
  <c r="J729" i="3"/>
  <c r="C730" i="3"/>
  <c r="D730" i="3"/>
  <c r="E730" i="3"/>
  <c r="F730" i="3"/>
  <c r="G730" i="3"/>
  <c r="H730" i="3"/>
  <c r="I730" i="3"/>
  <c r="J730" i="3"/>
  <c r="C731" i="3"/>
  <c r="D731" i="3"/>
  <c r="E731" i="3"/>
  <c r="F731" i="3"/>
  <c r="G731" i="3"/>
  <c r="H731" i="3"/>
  <c r="I731" i="3"/>
  <c r="J731" i="3"/>
  <c r="C732" i="3"/>
  <c r="D732" i="3"/>
  <c r="E732" i="3"/>
  <c r="F732" i="3"/>
  <c r="G732" i="3"/>
  <c r="H732" i="3"/>
  <c r="I732" i="3"/>
  <c r="J732" i="3"/>
  <c r="C733" i="3"/>
  <c r="D733" i="3"/>
  <c r="E733" i="3"/>
  <c r="F733" i="3"/>
  <c r="G733" i="3"/>
  <c r="H733" i="3"/>
  <c r="I733" i="3"/>
  <c r="J733" i="3"/>
  <c r="C734" i="3"/>
  <c r="D734" i="3"/>
  <c r="E734" i="3"/>
  <c r="F734" i="3"/>
  <c r="G734" i="3"/>
  <c r="H734" i="3"/>
  <c r="I734" i="3"/>
  <c r="J734" i="3"/>
  <c r="C735" i="3"/>
  <c r="D735" i="3"/>
  <c r="E735" i="3"/>
  <c r="F735" i="3"/>
  <c r="G735" i="3"/>
  <c r="H735" i="3"/>
  <c r="I735" i="3"/>
  <c r="J735" i="3"/>
  <c r="C736" i="3"/>
  <c r="D736" i="3"/>
  <c r="E736" i="3"/>
  <c r="F736" i="3"/>
  <c r="G736" i="3"/>
  <c r="H736" i="3"/>
  <c r="I736" i="3"/>
  <c r="J736" i="3"/>
  <c r="C737" i="3"/>
  <c r="D737" i="3"/>
  <c r="E737" i="3"/>
  <c r="F737" i="3"/>
  <c r="G737" i="3"/>
  <c r="H737" i="3"/>
  <c r="I737" i="3"/>
  <c r="J737" i="3"/>
  <c r="C738" i="3"/>
  <c r="D738" i="3"/>
  <c r="E738" i="3"/>
  <c r="F738" i="3"/>
  <c r="G738" i="3"/>
  <c r="H738" i="3"/>
  <c r="I738" i="3"/>
  <c r="J738" i="3"/>
  <c r="C739" i="3"/>
  <c r="D739" i="3"/>
  <c r="E739" i="3"/>
  <c r="F739" i="3"/>
  <c r="G739" i="3"/>
  <c r="H739" i="3"/>
  <c r="I739" i="3"/>
  <c r="J739" i="3"/>
  <c r="C740" i="3"/>
  <c r="D740" i="3"/>
  <c r="E740" i="3"/>
  <c r="F740" i="3"/>
  <c r="G740" i="3"/>
  <c r="H740" i="3"/>
  <c r="I740" i="3"/>
  <c r="J740" i="3"/>
  <c r="C741" i="3"/>
  <c r="D741" i="3"/>
  <c r="E741" i="3"/>
  <c r="F741" i="3"/>
  <c r="G741" i="3"/>
  <c r="H741" i="3"/>
  <c r="I741" i="3"/>
  <c r="J741" i="3"/>
  <c r="C742" i="3"/>
  <c r="D742" i="3"/>
  <c r="E742" i="3"/>
  <c r="F742" i="3"/>
  <c r="G742" i="3"/>
  <c r="H742" i="3"/>
  <c r="I742" i="3"/>
  <c r="J742" i="3"/>
  <c r="C743" i="3"/>
  <c r="D743" i="3"/>
  <c r="E743" i="3"/>
  <c r="F743" i="3"/>
  <c r="G743" i="3"/>
  <c r="H743" i="3"/>
  <c r="I743" i="3"/>
  <c r="J743" i="3"/>
  <c r="C744" i="3"/>
  <c r="D744" i="3"/>
  <c r="E744" i="3"/>
  <c r="F744" i="3"/>
  <c r="G744" i="3"/>
  <c r="H744" i="3"/>
  <c r="I744" i="3"/>
  <c r="J744" i="3"/>
  <c r="C745" i="3"/>
  <c r="D745" i="3"/>
  <c r="E745" i="3"/>
  <c r="F745" i="3"/>
  <c r="G745" i="3"/>
  <c r="H745" i="3"/>
  <c r="I745" i="3"/>
  <c r="J745" i="3"/>
  <c r="C746" i="3"/>
  <c r="D746" i="3"/>
  <c r="E746" i="3"/>
  <c r="F746" i="3"/>
  <c r="G746" i="3"/>
  <c r="H746" i="3"/>
  <c r="I746" i="3"/>
  <c r="J746" i="3"/>
  <c r="C747" i="3"/>
  <c r="D747" i="3"/>
  <c r="E747" i="3"/>
  <c r="F747" i="3"/>
  <c r="G747" i="3"/>
  <c r="H747" i="3"/>
  <c r="I747" i="3"/>
  <c r="J747" i="3"/>
  <c r="C748" i="3"/>
  <c r="D748" i="3"/>
  <c r="E748" i="3"/>
  <c r="F748" i="3"/>
  <c r="G748" i="3"/>
  <c r="H748" i="3"/>
  <c r="I748" i="3"/>
  <c r="J748" i="3"/>
  <c r="C749" i="3"/>
  <c r="D749" i="3"/>
  <c r="E749" i="3"/>
  <c r="F749" i="3"/>
  <c r="G749" i="3"/>
  <c r="H749" i="3"/>
  <c r="I749" i="3"/>
  <c r="J749" i="3"/>
  <c r="C750" i="3"/>
  <c r="D750" i="3"/>
  <c r="E750" i="3"/>
  <c r="F750" i="3"/>
  <c r="G750" i="3"/>
  <c r="H750" i="3"/>
  <c r="I750" i="3"/>
  <c r="J750" i="3"/>
  <c r="C751" i="3"/>
  <c r="D751" i="3"/>
  <c r="E751" i="3"/>
  <c r="F751" i="3"/>
  <c r="G751" i="3"/>
  <c r="H751" i="3"/>
  <c r="I751" i="3"/>
  <c r="J751" i="3"/>
  <c r="C752" i="3"/>
  <c r="D752" i="3"/>
  <c r="E752" i="3"/>
  <c r="F752" i="3"/>
  <c r="G752" i="3"/>
  <c r="H752" i="3"/>
  <c r="I752" i="3"/>
  <c r="J752" i="3"/>
  <c r="C753" i="3"/>
  <c r="D753" i="3"/>
  <c r="E753" i="3"/>
  <c r="F753" i="3"/>
  <c r="G753" i="3"/>
  <c r="H753" i="3"/>
  <c r="I753" i="3"/>
  <c r="J753" i="3"/>
  <c r="C754" i="3"/>
  <c r="D754" i="3"/>
  <c r="E754" i="3"/>
  <c r="F754" i="3"/>
  <c r="G754" i="3"/>
  <c r="H754" i="3"/>
  <c r="I754" i="3"/>
  <c r="J754" i="3"/>
  <c r="C755" i="3"/>
  <c r="D755" i="3"/>
  <c r="E755" i="3"/>
  <c r="F755" i="3"/>
  <c r="G755" i="3"/>
  <c r="H755" i="3"/>
  <c r="I755" i="3"/>
  <c r="J755" i="3"/>
  <c r="C756" i="3"/>
  <c r="D756" i="3"/>
  <c r="E756" i="3"/>
  <c r="F756" i="3"/>
  <c r="G756" i="3"/>
  <c r="H756" i="3"/>
  <c r="I756" i="3"/>
  <c r="J756" i="3"/>
  <c r="C757" i="3"/>
  <c r="D757" i="3"/>
  <c r="E757" i="3"/>
  <c r="F757" i="3"/>
  <c r="G757" i="3"/>
  <c r="H757" i="3"/>
  <c r="I757" i="3"/>
  <c r="J757" i="3"/>
  <c r="C758" i="3"/>
  <c r="D758" i="3"/>
  <c r="E758" i="3"/>
  <c r="F758" i="3"/>
  <c r="G758" i="3"/>
  <c r="H758" i="3"/>
  <c r="I758" i="3"/>
  <c r="J758" i="3"/>
  <c r="C759" i="3"/>
  <c r="D759" i="3"/>
  <c r="E759" i="3"/>
  <c r="F759" i="3"/>
  <c r="G759" i="3"/>
  <c r="H759" i="3"/>
  <c r="I759" i="3"/>
  <c r="J759" i="3"/>
  <c r="C760" i="3"/>
  <c r="D760" i="3"/>
  <c r="E760" i="3"/>
  <c r="F760" i="3"/>
  <c r="G760" i="3"/>
  <c r="H760" i="3"/>
  <c r="I760" i="3"/>
  <c r="J760" i="3"/>
  <c r="C761" i="3"/>
  <c r="D761" i="3"/>
  <c r="E761" i="3"/>
  <c r="F761" i="3"/>
  <c r="G761" i="3"/>
  <c r="H761" i="3"/>
  <c r="I761" i="3"/>
  <c r="J761" i="3"/>
  <c r="C762" i="3"/>
  <c r="D762" i="3"/>
  <c r="E762" i="3"/>
  <c r="F762" i="3"/>
  <c r="G762" i="3"/>
  <c r="H762" i="3"/>
  <c r="I762" i="3"/>
  <c r="J762" i="3"/>
  <c r="C763" i="3"/>
  <c r="D763" i="3"/>
  <c r="E763" i="3"/>
  <c r="F763" i="3"/>
  <c r="G763" i="3"/>
  <c r="H763" i="3"/>
  <c r="I763" i="3"/>
  <c r="J763" i="3"/>
  <c r="C764" i="3"/>
  <c r="D764" i="3"/>
  <c r="E764" i="3"/>
  <c r="F764" i="3"/>
  <c r="G764" i="3"/>
  <c r="H764" i="3"/>
  <c r="I764" i="3"/>
  <c r="J764" i="3"/>
  <c r="C765" i="3"/>
  <c r="D765" i="3"/>
  <c r="E765" i="3"/>
  <c r="F765" i="3"/>
  <c r="G765" i="3"/>
  <c r="H765" i="3"/>
  <c r="I765" i="3"/>
  <c r="J765" i="3"/>
  <c r="C766" i="3"/>
  <c r="D766" i="3"/>
  <c r="E766" i="3"/>
  <c r="F766" i="3"/>
  <c r="G766" i="3"/>
  <c r="H766" i="3"/>
  <c r="I766" i="3"/>
  <c r="J766" i="3"/>
  <c r="C767" i="3"/>
  <c r="D767" i="3"/>
  <c r="E767" i="3"/>
  <c r="F767" i="3"/>
  <c r="G767" i="3"/>
  <c r="H767" i="3"/>
  <c r="I767" i="3"/>
  <c r="J767" i="3"/>
  <c r="C768" i="3"/>
  <c r="D768" i="3"/>
  <c r="E768" i="3"/>
  <c r="F768" i="3"/>
  <c r="G768" i="3"/>
  <c r="H768" i="3"/>
  <c r="I768" i="3"/>
  <c r="J768" i="3"/>
  <c r="C769" i="3"/>
  <c r="D769" i="3"/>
  <c r="E769" i="3"/>
  <c r="F769" i="3"/>
  <c r="G769" i="3"/>
  <c r="H769" i="3"/>
  <c r="I769" i="3"/>
  <c r="J769" i="3"/>
  <c r="C770" i="3"/>
  <c r="D770" i="3"/>
  <c r="E770" i="3"/>
  <c r="F770" i="3"/>
  <c r="G770" i="3"/>
  <c r="H770" i="3"/>
  <c r="I770" i="3"/>
  <c r="J770" i="3"/>
  <c r="C771" i="3"/>
  <c r="D771" i="3"/>
  <c r="E771" i="3"/>
  <c r="F771" i="3"/>
  <c r="G771" i="3"/>
  <c r="H771" i="3"/>
  <c r="I771" i="3"/>
  <c r="J771" i="3"/>
  <c r="C772" i="3"/>
  <c r="D772" i="3"/>
  <c r="E772" i="3"/>
  <c r="F772" i="3"/>
  <c r="G772" i="3"/>
  <c r="H772" i="3"/>
  <c r="I772" i="3"/>
  <c r="J772" i="3"/>
  <c r="C773" i="3"/>
  <c r="D773" i="3"/>
  <c r="E773" i="3"/>
  <c r="F773" i="3"/>
  <c r="G773" i="3"/>
  <c r="H773" i="3"/>
  <c r="I773" i="3"/>
  <c r="J773" i="3"/>
  <c r="C774" i="3"/>
  <c r="D774" i="3"/>
  <c r="E774" i="3"/>
  <c r="F774" i="3"/>
  <c r="G774" i="3"/>
  <c r="H774" i="3"/>
  <c r="I774" i="3"/>
  <c r="J774" i="3"/>
  <c r="C775" i="3"/>
  <c r="D775" i="3"/>
  <c r="E775" i="3"/>
  <c r="F775" i="3"/>
  <c r="G775" i="3"/>
  <c r="H775" i="3"/>
  <c r="I775" i="3"/>
  <c r="J775" i="3"/>
  <c r="C776" i="3"/>
  <c r="D776" i="3"/>
  <c r="E776" i="3"/>
  <c r="F776" i="3"/>
  <c r="G776" i="3"/>
  <c r="H776" i="3"/>
  <c r="I776" i="3"/>
  <c r="J776" i="3"/>
  <c r="C777" i="3"/>
  <c r="D777" i="3"/>
  <c r="E777" i="3"/>
  <c r="F777" i="3"/>
  <c r="G777" i="3"/>
  <c r="H777" i="3"/>
  <c r="I777" i="3"/>
  <c r="J777" i="3"/>
  <c r="C778" i="3"/>
  <c r="D778" i="3"/>
  <c r="E778" i="3"/>
  <c r="F778" i="3"/>
  <c r="G778" i="3"/>
  <c r="H778" i="3"/>
  <c r="I778" i="3"/>
  <c r="J778" i="3"/>
  <c r="C779" i="3"/>
  <c r="D779" i="3"/>
  <c r="E779" i="3"/>
  <c r="F779" i="3"/>
  <c r="G779" i="3"/>
  <c r="H779" i="3"/>
  <c r="I779" i="3"/>
  <c r="J779" i="3"/>
  <c r="C780" i="3"/>
  <c r="D780" i="3"/>
  <c r="E780" i="3"/>
  <c r="F780" i="3"/>
  <c r="G780" i="3"/>
  <c r="H780" i="3"/>
  <c r="I780" i="3"/>
  <c r="J780" i="3"/>
  <c r="C781" i="3"/>
  <c r="D781" i="3"/>
  <c r="E781" i="3"/>
  <c r="F781" i="3"/>
  <c r="G781" i="3"/>
  <c r="H781" i="3"/>
  <c r="I781" i="3"/>
  <c r="J781" i="3"/>
  <c r="C782" i="3"/>
  <c r="D782" i="3"/>
  <c r="E782" i="3"/>
  <c r="F782" i="3"/>
  <c r="G782" i="3"/>
  <c r="H782" i="3"/>
  <c r="I782" i="3"/>
  <c r="J782" i="3"/>
  <c r="C783" i="3"/>
  <c r="D783" i="3"/>
  <c r="E783" i="3"/>
  <c r="F783" i="3"/>
  <c r="G783" i="3"/>
  <c r="H783" i="3"/>
  <c r="I783" i="3"/>
  <c r="J783" i="3"/>
  <c r="C784" i="3"/>
  <c r="D784" i="3"/>
  <c r="E784" i="3"/>
  <c r="F784" i="3"/>
  <c r="G784" i="3"/>
  <c r="H784" i="3"/>
  <c r="I784" i="3"/>
  <c r="J784" i="3"/>
  <c r="C785" i="3"/>
  <c r="D785" i="3"/>
  <c r="E785" i="3"/>
  <c r="F785" i="3"/>
  <c r="G785" i="3"/>
  <c r="H785" i="3"/>
  <c r="I785" i="3"/>
  <c r="J785" i="3"/>
  <c r="C786" i="3"/>
  <c r="D786" i="3"/>
  <c r="E786" i="3"/>
  <c r="F786" i="3"/>
  <c r="G786" i="3"/>
  <c r="H786" i="3"/>
  <c r="I786" i="3"/>
  <c r="J786" i="3"/>
  <c r="C787" i="3"/>
  <c r="D787" i="3"/>
  <c r="E787" i="3"/>
  <c r="F787" i="3"/>
  <c r="G787" i="3"/>
  <c r="H787" i="3"/>
  <c r="I787" i="3"/>
  <c r="J787" i="3"/>
  <c r="C788" i="3"/>
  <c r="D788" i="3"/>
  <c r="E788" i="3"/>
  <c r="F788" i="3"/>
  <c r="G788" i="3"/>
  <c r="H788" i="3"/>
  <c r="I788" i="3"/>
  <c r="J788" i="3"/>
  <c r="C789" i="3"/>
  <c r="D789" i="3"/>
  <c r="E789" i="3"/>
  <c r="F789" i="3"/>
  <c r="G789" i="3"/>
  <c r="H789" i="3"/>
  <c r="I789" i="3"/>
  <c r="J789" i="3"/>
  <c r="C790" i="3"/>
  <c r="D790" i="3"/>
  <c r="E790" i="3"/>
  <c r="F790" i="3"/>
  <c r="G790" i="3"/>
  <c r="H790" i="3"/>
  <c r="I790" i="3"/>
  <c r="J790" i="3"/>
  <c r="C791" i="3"/>
  <c r="D791" i="3"/>
  <c r="E791" i="3"/>
  <c r="F791" i="3"/>
  <c r="G791" i="3"/>
  <c r="H791" i="3"/>
  <c r="I791" i="3"/>
  <c r="J791" i="3"/>
  <c r="C792" i="3"/>
  <c r="D792" i="3"/>
  <c r="E792" i="3"/>
  <c r="F792" i="3"/>
  <c r="G792" i="3"/>
  <c r="H792" i="3"/>
  <c r="I792" i="3"/>
  <c r="J792" i="3"/>
  <c r="C793" i="3"/>
  <c r="D793" i="3"/>
  <c r="E793" i="3"/>
  <c r="F793" i="3"/>
  <c r="G793" i="3"/>
  <c r="H793" i="3"/>
  <c r="I793" i="3"/>
  <c r="J793" i="3"/>
  <c r="C794" i="3"/>
  <c r="D794" i="3"/>
  <c r="E794" i="3"/>
  <c r="F794" i="3"/>
  <c r="G794" i="3"/>
  <c r="H794" i="3"/>
  <c r="I794" i="3"/>
  <c r="J794" i="3"/>
  <c r="C795" i="3"/>
  <c r="D795" i="3"/>
  <c r="E795" i="3"/>
  <c r="F795" i="3"/>
  <c r="G795" i="3"/>
  <c r="H795" i="3"/>
  <c r="I795" i="3"/>
  <c r="J795" i="3"/>
  <c r="C796" i="3"/>
  <c r="D796" i="3"/>
  <c r="E796" i="3"/>
  <c r="F796" i="3"/>
  <c r="G796" i="3"/>
  <c r="H796" i="3"/>
  <c r="I796" i="3"/>
  <c r="J796" i="3"/>
  <c r="C797" i="3"/>
  <c r="D797" i="3"/>
  <c r="E797" i="3"/>
  <c r="F797" i="3"/>
  <c r="G797" i="3"/>
  <c r="H797" i="3"/>
  <c r="I797" i="3"/>
  <c r="J797" i="3"/>
  <c r="C798" i="3"/>
  <c r="D798" i="3"/>
  <c r="E798" i="3"/>
  <c r="F798" i="3"/>
  <c r="G798" i="3"/>
  <c r="H798" i="3"/>
  <c r="I798" i="3"/>
  <c r="J798" i="3"/>
  <c r="C799" i="3"/>
  <c r="D799" i="3"/>
  <c r="E799" i="3"/>
  <c r="F799" i="3"/>
  <c r="G799" i="3"/>
  <c r="H799" i="3"/>
  <c r="I799" i="3"/>
  <c r="J799" i="3"/>
  <c r="C800" i="3"/>
  <c r="D800" i="3"/>
  <c r="E800" i="3"/>
  <c r="F800" i="3"/>
  <c r="G800" i="3"/>
  <c r="H800" i="3"/>
  <c r="I800" i="3"/>
  <c r="J800" i="3"/>
  <c r="C801" i="3"/>
  <c r="D801" i="3"/>
  <c r="E801" i="3"/>
  <c r="F801" i="3"/>
  <c r="G801" i="3"/>
  <c r="H801" i="3"/>
  <c r="I801" i="3"/>
  <c r="J801" i="3"/>
  <c r="C802" i="3"/>
  <c r="D802" i="3"/>
  <c r="E802" i="3"/>
  <c r="F802" i="3"/>
  <c r="G802" i="3"/>
  <c r="H802" i="3"/>
  <c r="I802" i="3"/>
  <c r="J802" i="3"/>
  <c r="C803" i="3"/>
  <c r="D803" i="3"/>
  <c r="E803" i="3"/>
  <c r="F803" i="3"/>
  <c r="G803" i="3"/>
  <c r="H803" i="3"/>
  <c r="I803" i="3"/>
  <c r="J803" i="3"/>
  <c r="C804" i="3"/>
  <c r="D804" i="3"/>
  <c r="E804" i="3"/>
  <c r="F804" i="3"/>
  <c r="G804" i="3"/>
  <c r="H804" i="3"/>
  <c r="I804" i="3"/>
  <c r="J804" i="3"/>
  <c r="C805" i="3"/>
  <c r="D805" i="3"/>
  <c r="E805" i="3"/>
  <c r="F805" i="3"/>
  <c r="G805" i="3"/>
  <c r="H805" i="3"/>
  <c r="I805" i="3"/>
  <c r="J805" i="3"/>
  <c r="C806" i="3"/>
  <c r="D806" i="3"/>
  <c r="E806" i="3"/>
  <c r="F806" i="3"/>
  <c r="G806" i="3"/>
  <c r="H806" i="3"/>
  <c r="I806" i="3"/>
  <c r="J806" i="3"/>
  <c r="C807" i="3"/>
  <c r="D807" i="3"/>
  <c r="E807" i="3"/>
  <c r="F807" i="3"/>
  <c r="G807" i="3"/>
  <c r="H807" i="3"/>
  <c r="I807" i="3"/>
  <c r="J807" i="3"/>
  <c r="C808" i="3"/>
  <c r="D808" i="3"/>
  <c r="E808" i="3"/>
  <c r="F808" i="3"/>
  <c r="G808" i="3"/>
  <c r="H808" i="3"/>
  <c r="I808" i="3"/>
  <c r="J808" i="3"/>
  <c r="C809" i="3"/>
  <c r="D809" i="3"/>
  <c r="E809" i="3"/>
  <c r="F809" i="3"/>
  <c r="G809" i="3"/>
  <c r="H809" i="3"/>
  <c r="I809" i="3"/>
  <c r="J809" i="3"/>
  <c r="C810" i="3"/>
  <c r="D810" i="3"/>
  <c r="E810" i="3"/>
  <c r="F810" i="3"/>
  <c r="G810" i="3"/>
  <c r="H810" i="3"/>
  <c r="I810" i="3"/>
  <c r="J810" i="3"/>
  <c r="C811" i="3"/>
  <c r="D811" i="3"/>
  <c r="E811" i="3"/>
  <c r="F811" i="3"/>
  <c r="G811" i="3"/>
  <c r="H811" i="3"/>
  <c r="I811" i="3"/>
  <c r="J811" i="3"/>
  <c r="C812" i="3"/>
  <c r="D812" i="3"/>
  <c r="E812" i="3"/>
  <c r="F812" i="3"/>
  <c r="G812" i="3"/>
  <c r="H812" i="3"/>
  <c r="I812" i="3"/>
  <c r="J812" i="3"/>
  <c r="C813" i="3"/>
  <c r="D813" i="3"/>
  <c r="E813" i="3"/>
  <c r="F813" i="3"/>
  <c r="G813" i="3"/>
  <c r="H813" i="3"/>
  <c r="I813" i="3"/>
  <c r="J813" i="3"/>
  <c r="C814" i="3"/>
  <c r="D814" i="3"/>
  <c r="E814" i="3"/>
  <c r="F814" i="3"/>
  <c r="G814" i="3"/>
  <c r="H814" i="3"/>
  <c r="I814" i="3"/>
  <c r="J814" i="3"/>
  <c r="C815" i="3"/>
  <c r="D815" i="3"/>
  <c r="E815" i="3"/>
  <c r="F815" i="3"/>
  <c r="G815" i="3"/>
  <c r="H815" i="3"/>
  <c r="I815" i="3"/>
  <c r="J815" i="3"/>
  <c r="C816" i="3"/>
  <c r="D816" i="3"/>
  <c r="E816" i="3"/>
  <c r="F816" i="3"/>
  <c r="G816" i="3"/>
  <c r="H816" i="3"/>
  <c r="I816" i="3"/>
  <c r="J816" i="3"/>
  <c r="C817" i="3"/>
  <c r="D817" i="3"/>
  <c r="E817" i="3"/>
  <c r="F817" i="3"/>
  <c r="G817" i="3"/>
  <c r="H817" i="3"/>
  <c r="I817" i="3"/>
  <c r="J817" i="3"/>
  <c r="C818" i="3"/>
  <c r="D818" i="3"/>
  <c r="E818" i="3"/>
  <c r="F818" i="3"/>
  <c r="G818" i="3"/>
  <c r="H818" i="3"/>
  <c r="I818" i="3"/>
  <c r="J818" i="3"/>
  <c r="C819" i="3"/>
  <c r="D819" i="3"/>
  <c r="E819" i="3"/>
  <c r="F819" i="3"/>
  <c r="G819" i="3"/>
  <c r="H819" i="3"/>
  <c r="I819" i="3"/>
  <c r="J819" i="3"/>
  <c r="C820" i="3"/>
  <c r="D820" i="3"/>
  <c r="E820" i="3"/>
  <c r="F820" i="3"/>
  <c r="G820" i="3"/>
  <c r="H820" i="3"/>
  <c r="I820" i="3"/>
  <c r="J820" i="3"/>
  <c r="C821" i="3"/>
  <c r="D821" i="3"/>
  <c r="E821" i="3"/>
  <c r="F821" i="3"/>
  <c r="G821" i="3"/>
  <c r="H821" i="3"/>
  <c r="I821" i="3"/>
  <c r="J821" i="3"/>
  <c r="C822" i="3"/>
  <c r="D822" i="3"/>
  <c r="E822" i="3"/>
  <c r="F822" i="3"/>
  <c r="G822" i="3"/>
  <c r="H822" i="3"/>
  <c r="I822" i="3"/>
  <c r="J822" i="3"/>
  <c r="C823" i="3"/>
  <c r="D823" i="3"/>
  <c r="E823" i="3"/>
  <c r="F823" i="3"/>
  <c r="G823" i="3"/>
  <c r="H823" i="3"/>
  <c r="I823" i="3"/>
  <c r="J823" i="3"/>
  <c r="C824" i="3"/>
  <c r="D824" i="3"/>
  <c r="E824" i="3"/>
  <c r="F824" i="3"/>
  <c r="G824" i="3"/>
  <c r="H824" i="3"/>
  <c r="I824" i="3"/>
  <c r="J824" i="3"/>
  <c r="C825" i="3"/>
  <c r="D825" i="3"/>
  <c r="E825" i="3"/>
  <c r="F825" i="3"/>
  <c r="G825" i="3"/>
  <c r="H825" i="3"/>
  <c r="I825" i="3"/>
  <c r="J825" i="3"/>
  <c r="C826" i="3"/>
  <c r="D826" i="3"/>
  <c r="E826" i="3"/>
  <c r="F826" i="3"/>
  <c r="G826" i="3"/>
  <c r="H826" i="3"/>
  <c r="I826" i="3"/>
  <c r="J826" i="3"/>
  <c r="C827" i="3"/>
  <c r="D827" i="3"/>
  <c r="E827" i="3"/>
  <c r="F827" i="3"/>
  <c r="G827" i="3"/>
  <c r="H827" i="3"/>
  <c r="I827" i="3"/>
  <c r="J827" i="3"/>
  <c r="C828" i="3"/>
  <c r="D828" i="3"/>
  <c r="E828" i="3"/>
  <c r="F828" i="3"/>
  <c r="G828" i="3"/>
  <c r="H828" i="3"/>
  <c r="I828" i="3"/>
  <c r="J828" i="3"/>
  <c r="C829" i="3"/>
  <c r="D829" i="3"/>
  <c r="E829" i="3"/>
  <c r="F829" i="3"/>
  <c r="G829" i="3"/>
  <c r="H829" i="3"/>
  <c r="I829" i="3"/>
  <c r="J829" i="3"/>
  <c r="C830" i="3"/>
  <c r="D830" i="3"/>
  <c r="E830" i="3"/>
  <c r="F830" i="3"/>
  <c r="G830" i="3"/>
  <c r="H830" i="3"/>
  <c r="I830" i="3"/>
  <c r="J830" i="3"/>
  <c r="C831" i="3"/>
  <c r="D831" i="3"/>
  <c r="E831" i="3"/>
  <c r="F831" i="3"/>
  <c r="G831" i="3"/>
  <c r="H831" i="3"/>
  <c r="I831" i="3"/>
  <c r="J831" i="3"/>
  <c r="C832" i="3"/>
  <c r="D832" i="3"/>
  <c r="E832" i="3"/>
  <c r="F832" i="3"/>
  <c r="G832" i="3"/>
  <c r="H832" i="3"/>
  <c r="I832" i="3"/>
  <c r="J832" i="3"/>
  <c r="C833" i="3"/>
  <c r="D833" i="3"/>
  <c r="E833" i="3"/>
  <c r="F833" i="3"/>
  <c r="G833" i="3"/>
  <c r="H833" i="3"/>
  <c r="I833" i="3"/>
  <c r="J833" i="3"/>
  <c r="C834" i="3"/>
  <c r="D834" i="3"/>
  <c r="E834" i="3"/>
  <c r="F834" i="3"/>
  <c r="G834" i="3"/>
  <c r="H834" i="3"/>
  <c r="I834" i="3"/>
  <c r="J834" i="3"/>
  <c r="C835" i="3"/>
  <c r="D835" i="3"/>
  <c r="E835" i="3"/>
  <c r="F835" i="3"/>
  <c r="G835" i="3"/>
  <c r="H835" i="3"/>
  <c r="I835" i="3"/>
  <c r="J835" i="3"/>
  <c r="C836" i="3"/>
  <c r="D836" i="3"/>
  <c r="E836" i="3"/>
  <c r="F836" i="3"/>
  <c r="G836" i="3"/>
  <c r="H836" i="3"/>
  <c r="I836" i="3"/>
  <c r="J836" i="3"/>
  <c r="C837" i="3"/>
  <c r="D837" i="3"/>
  <c r="E837" i="3"/>
  <c r="F837" i="3"/>
  <c r="G837" i="3"/>
  <c r="H837" i="3"/>
  <c r="I837" i="3"/>
  <c r="J837" i="3"/>
  <c r="C838" i="3"/>
  <c r="D838" i="3"/>
  <c r="E838" i="3"/>
  <c r="F838" i="3"/>
  <c r="G838" i="3"/>
  <c r="H838" i="3"/>
  <c r="I838" i="3"/>
  <c r="J838" i="3"/>
  <c r="C839" i="3"/>
  <c r="D839" i="3"/>
  <c r="E839" i="3"/>
  <c r="F839" i="3"/>
  <c r="G839" i="3"/>
  <c r="H839" i="3"/>
  <c r="I839" i="3"/>
  <c r="J839" i="3"/>
  <c r="C840" i="3"/>
  <c r="D840" i="3"/>
  <c r="E840" i="3"/>
  <c r="F840" i="3"/>
  <c r="G840" i="3"/>
  <c r="H840" i="3"/>
  <c r="I840" i="3"/>
  <c r="J840" i="3"/>
  <c r="C841" i="3"/>
  <c r="D841" i="3"/>
  <c r="E841" i="3"/>
  <c r="F841" i="3"/>
  <c r="G841" i="3"/>
  <c r="H841" i="3"/>
  <c r="I841" i="3"/>
  <c r="J841" i="3"/>
  <c r="C842" i="3"/>
  <c r="D842" i="3"/>
  <c r="E842" i="3"/>
  <c r="F842" i="3"/>
  <c r="G842" i="3"/>
  <c r="H842" i="3"/>
  <c r="I842" i="3"/>
  <c r="J842" i="3"/>
  <c r="C843" i="3"/>
  <c r="D843" i="3"/>
  <c r="E843" i="3"/>
  <c r="F843" i="3"/>
  <c r="G843" i="3"/>
  <c r="H843" i="3"/>
  <c r="I843" i="3"/>
  <c r="J843" i="3"/>
  <c r="C844" i="3"/>
  <c r="D844" i="3"/>
  <c r="E844" i="3"/>
  <c r="F844" i="3"/>
  <c r="G844" i="3"/>
  <c r="H844" i="3"/>
  <c r="I844" i="3"/>
  <c r="J844" i="3"/>
  <c r="C845" i="3"/>
  <c r="D845" i="3"/>
  <c r="E845" i="3"/>
  <c r="F845" i="3"/>
  <c r="G845" i="3"/>
  <c r="H845" i="3"/>
  <c r="I845" i="3"/>
  <c r="J845" i="3"/>
  <c r="C846" i="3"/>
  <c r="D846" i="3"/>
  <c r="E846" i="3"/>
  <c r="F846" i="3"/>
  <c r="G846" i="3"/>
  <c r="H846" i="3"/>
  <c r="I846" i="3"/>
  <c r="J846" i="3"/>
  <c r="C847" i="3"/>
  <c r="D847" i="3"/>
  <c r="E847" i="3"/>
  <c r="F847" i="3"/>
  <c r="G847" i="3"/>
  <c r="H847" i="3"/>
  <c r="I847" i="3"/>
  <c r="J847" i="3"/>
  <c r="C848" i="3"/>
  <c r="D848" i="3"/>
  <c r="E848" i="3"/>
  <c r="F848" i="3"/>
  <c r="G848" i="3"/>
  <c r="H848" i="3"/>
  <c r="I848" i="3"/>
  <c r="J848" i="3"/>
  <c r="C849" i="3"/>
  <c r="D849" i="3"/>
  <c r="E849" i="3"/>
  <c r="F849" i="3"/>
  <c r="G849" i="3"/>
  <c r="H849" i="3"/>
  <c r="I849" i="3"/>
  <c r="J849" i="3"/>
  <c r="C850" i="3"/>
  <c r="D850" i="3"/>
  <c r="E850" i="3"/>
  <c r="F850" i="3"/>
  <c r="G850" i="3"/>
  <c r="H850" i="3"/>
  <c r="I850" i="3"/>
  <c r="J850" i="3"/>
  <c r="C851" i="3"/>
  <c r="D851" i="3"/>
  <c r="E851" i="3"/>
  <c r="F851" i="3"/>
  <c r="G851" i="3"/>
  <c r="H851" i="3"/>
  <c r="I851" i="3"/>
  <c r="J851" i="3"/>
  <c r="C852" i="3"/>
  <c r="D852" i="3"/>
  <c r="E852" i="3"/>
  <c r="F852" i="3"/>
  <c r="G852" i="3"/>
  <c r="H852" i="3"/>
  <c r="I852" i="3"/>
  <c r="J852" i="3"/>
  <c r="C853" i="3"/>
  <c r="D853" i="3"/>
  <c r="E853" i="3"/>
  <c r="F853" i="3"/>
  <c r="G853" i="3"/>
  <c r="H853" i="3"/>
  <c r="I853" i="3"/>
  <c r="J853" i="3"/>
  <c r="C854" i="3"/>
  <c r="D854" i="3"/>
  <c r="E854" i="3"/>
  <c r="F854" i="3"/>
  <c r="G854" i="3"/>
  <c r="H854" i="3"/>
  <c r="I854" i="3"/>
  <c r="J854" i="3"/>
  <c r="C855" i="3"/>
  <c r="D855" i="3"/>
  <c r="E855" i="3"/>
  <c r="F855" i="3"/>
  <c r="G855" i="3"/>
  <c r="H855" i="3"/>
  <c r="I855" i="3"/>
  <c r="J855" i="3"/>
  <c r="C856" i="3"/>
  <c r="D856" i="3"/>
  <c r="E856" i="3"/>
  <c r="F856" i="3"/>
  <c r="G856" i="3"/>
  <c r="H856" i="3"/>
  <c r="I856" i="3"/>
  <c r="J856" i="3"/>
  <c r="C857" i="3"/>
  <c r="D857" i="3"/>
  <c r="E857" i="3"/>
  <c r="F857" i="3"/>
  <c r="G857" i="3"/>
  <c r="H857" i="3"/>
  <c r="I857" i="3"/>
  <c r="J857" i="3"/>
  <c r="C858" i="3"/>
  <c r="D858" i="3"/>
  <c r="E858" i="3"/>
  <c r="F858" i="3"/>
  <c r="G858" i="3"/>
  <c r="H858" i="3"/>
  <c r="I858" i="3"/>
  <c r="J858" i="3"/>
  <c r="C859" i="3"/>
  <c r="D859" i="3"/>
  <c r="E859" i="3"/>
  <c r="F859" i="3"/>
  <c r="G859" i="3"/>
  <c r="H859" i="3"/>
  <c r="I859" i="3"/>
  <c r="J859" i="3"/>
  <c r="C860" i="3"/>
  <c r="D860" i="3"/>
  <c r="E860" i="3"/>
  <c r="F860" i="3"/>
  <c r="G860" i="3"/>
  <c r="H860" i="3"/>
  <c r="I860" i="3"/>
  <c r="J860" i="3"/>
  <c r="C861" i="3"/>
  <c r="D861" i="3"/>
  <c r="E861" i="3"/>
  <c r="F861" i="3"/>
  <c r="G861" i="3"/>
  <c r="H861" i="3"/>
  <c r="I861" i="3"/>
  <c r="J861" i="3"/>
  <c r="C862" i="3"/>
  <c r="D862" i="3"/>
  <c r="E862" i="3"/>
  <c r="F862" i="3"/>
  <c r="G862" i="3"/>
  <c r="H862" i="3"/>
  <c r="I862" i="3"/>
  <c r="J862" i="3"/>
  <c r="C863" i="3"/>
  <c r="D863" i="3"/>
  <c r="E863" i="3"/>
  <c r="F863" i="3"/>
  <c r="G863" i="3"/>
  <c r="H863" i="3"/>
  <c r="I863" i="3"/>
  <c r="J863" i="3"/>
  <c r="C864" i="3"/>
  <c r="D864" i="3"/>
  <c r="E864" i="3"/>
  <c r="F864" i="3"/>
  <c r="G864" i="3"/>
  <c r="H864" i="3"/>
  <c r="I864" i="3"/>
  <c r="J864" i="3"/>
  <c r="C865" i="3"/>
  <c r="D865" i="3"/>
  <c r="E865" i="3"/>
  <c r="F865" i="3"/>
  <c r="G865" i="3"/>
  <c r="H865" i="3"/>
  <c r="I865" i="3"/>
  <c r="J865" i="3"/>
  <c r="C866" i="3"/>
  <c r="D866" i="3"/>
  <c r="E866" i="3"/>
  <c r="F866" i="3"/>
  <c r="G866" i="3"/>
  <c r="H866" i="3"/>
  <c r="I866" i="3"/>
  <c r="J866" i="3"/>
  <c r="C867" i="3"/>
  <c r="D867" i="3"/>
  <c r="E867" i="3"/>
  <c r="F867" i="3"/>
  <c r="G867" i="3"/>
  <c r="H867" i="3"/>
  <c r="I867" i="3"/>
  <c r="J867" i="3"/>
  <c r="C868" i="3"/>
  <c r="D868" i="3"/>
  <c r="E868" i="3"/>
  <c r="F868" i="3"/>
  <c r="G868" i="3"/>
  <c r="H868" i="3"/>
  <c r="I868" i="3"/>
  <c r="J868" i="3"/>
  <c r="C869" i="3"/>
  <c r="D869" i="3"/>
  <c r="E869" i="3"/>
  <c r="F869" i="3"/>
  <c r="G869" i="3"/>
  <c r="H869" i="3"/>
  <c r="I869" i="3"/>
  <c r="J869" i="3"/>
  <c r="C870" i="3"/>
  <c r="D870" i="3"/>
  <c r="E870" i="3"/>
  <c r="F870" i="3"/>
  <c r="G870" i="3"/>
  <c r="H870" i="3"/>
  <c r="I870" i="3"/>
  <c r="J870" i="3"/>
  <c r="C871" i="3"/>
  <c r="D871" i="3"/>
  <c r="E871" i="3"/>
  <c r="F871" i="3"/>
  <c r="G871" i="3"/>
  <c r="H871" i="3"/>
  <c r="I871" i="3"/>
  <c r="J871" i="3"/>
  <c r="C872" i="3"/>
  <c r="D872" i="3"/>
  <c r="E872" i="3"/>
  <c r="F872" i="3"/>
  <c r="G872" i="3"/>
  <c r="H872" i="3"/>
  <c r="I872" i="3"/>
  <c r="J872" i="3"/>
  <c r="C873" i="3"/>
  <c r="D873" i="3"/>
  <c r="E873" i="3"/>
  <c r="F873" i="3"/>
  <c r="G873" i="3"/>
  <c r="H873" i="3"/>
  <c r="I873" i="3"/>
  <c r="J873" i="3"/>
  <c r="C874" i="3"/>
  <c r="D874" i="3"/>
  <c r="E874" i="3"/>
  <c r="F874" i="3"/>
  <c r="G874" i="3"/>
  <c r="H874" i="3"/>
  <c r="I874" i="3"/>
  <c r="J874" i="3"/>
  <c r="C875" i="3"/>
  <c r="D875" i="3"/>
  <c r="E875" i="3"/>
  <c r="F875" i="3"/>
  <c r="G875" i="3"/>
  <c r="H875" i="3"/>
  <c r="I875" i="3"/>
  <c r="J875" i="3"/>
  <c r="C876" i="3"/>
  <c r="D876" i="3"/>
  <c r="E876" i="3"/>
  <c r="F876" i="3"/>
  <c r="G876" i="3"/>
  <c r="H876" i="3"/>
  <c r="I876" i="3"/>
  <c r="J876" i="3"/>
  <c r="C877" i="3"/>
  <c r="D877" i="3"/>
  <c r="E877" i="3"/>
  <c r="F877" i="3"/>
  <c r="G877" i="3"/>
  <c r="H877" i="3"/>
  <c r="I877" i="3"/>
  <c r="J877" i="3"/>
  <c r="C878" i="3"/>
  <c r="D878" i="3"/>
  <c r="E878" i="3"/>
  <c r="F878" i="3"/>
  <c r="G878" i="3"/>
  <c r="H878" i="3"/>
  <c r="I878" i="3"/>
  <c r="J878" i="3"/>
  <c r="C879" i="3"/>
  <c r="D879" i="3"/>
  <c r="E879" i="3"/>
  <c r="F879" i="3"/>
  <c r="G879" i="3"/>
  <c r="H879" i="3"/>
  <c r="I879" i="3"/>
  <c r="J879" i="3"/>
  <c r="C880" i="3"/>
  <c r="D880" i="3"/>
  <c r="E880" i="3"/>
  <c r="F880" i="3"/>
  <c r="G880" i="3"/>
  <c r="H880" i="3"/>
  <c r="I880" i="3"/>
  <c r="J880" i="3"/>
  <c r="C881" i="3"/>
  <c r="D881" i="3"/>
  <c r="E881" i="3"/>
  <c r="F881" i="3"/>
  <c r="G881" i="3"/>
  <c r="H881" i="3"/>
  <c r="I881" i="3"/>
  <c r="J881" i="3"/>
  <c r="C882" i="3"/>
  <c r="D882" i="3"/>
  <c r="E882" i="3"/>
  <c r="F882" i="3"/>
  <c r="G882" i="3"/>
  <c r="H882" i="3"/>
  <c r="I882" i="3"/>
  <c r="J882" i="3"/>
  <c r="C883" i="3"/>
  <c r="D883" i="3"/>
  <c r="E883" i="3"/>
  <c r="F883" i="3"/>
  <c r="G883" i="3"/>
  <c r="H883" i="3"/>
  <c r="I883" i="3"/>
  <c r="J883" i="3"/>
  <c r="C884" i="3"/>
  <c r="D884" i="3"/>
  <c r="E884" i="3"/>
  <c r="F884" i="3"/>
  <c r="G884" i="3"/>
  <c r="H884" i="3"/>
  <c r="I884" i="3"/>
  <c r="J884" i="3"/>
  <c r="C885" i="3"/>
  <c r="D885" i="3"/>
  <c r="E885" i="3"/>
  <c r="F885" i="3"/>
  <c r="G885" i="3"/>
  <c r="H885" i="3"/>
  <c r="I885" i="3"/>
  <c r="J885" i="3"/>
  <c r="C886" i="3"/>
  <c r="D886" i="3"/>
  <c r="E886" i="3"/>
  <c r="F886" i="3"/>
  <c r="G886" i="3"/>
  <c r="H886" i="3"/>
  <c r="I886" i="3"/>
  <c r="J886" i="3"/>
  <c r="C887" i="3"/>
  <c r="D887" i="3"/>
  <c r="E887" i="3"/>
  <c r="F887" i="3"/>
  <c r="G887" i="3"/>
  <c r="H887" i="3"/>
  <c r="I887" i="3"/>
  <c r="J887" i="3"/>
  <c r="C888" i="3"/>
  <c r="D888" i="3"/>
  <c r="E888" i="3"/>
  <c r="F888" i="3"/>
  <c r="G888" i="3"/>
  <c r="H888" i="3"/>
  <c r="I888" i="3"/>
  <c r="J888" i="3"/>
  <c r="C889" i="3"/>
  <c r="D889" i="3"/>
  <c r="E889" i="3"/>
  <c r="F889" i="3"/>
  <c r="G889" i="3"/>
  <c r="H889" i="3"/>
  <c r="I889" i="3"/>
  <c r="J889" i="3"/>
  <c r="C890" i="3"/>
  <c r="D890" i="3"/>
  <c r="E890" i="3"/>
  <c r="F890" i="3"/>
  <c r="G890" i="3"/>
  <c r="H890" i="3"/>
  <c r="I890" i="3"/>
  <c r="J890" i="3"/>
  <c r="C891" i="3"/>
  <c r="D891" i="3"/>
  <c r="E891" i="3"/>
  <c r="F891" i="3"/>
  <c r="G891" i="3"/>
  <c r="H891" i="3"/>
  <c r="I891" i="3"/>
  <c r="J891" i="3"/>
  <c r="C892" i="3"/>
  <c r="D892" i="3"/>
  <c r="E892" i="3"/>
  <c r="F892" i="3"/>
  <c r="G892" i="3"/>
  <c r="H892" i="3"/>
  <c r="I892" i="3"/>
  <c r="J892" i="3"/>
  <c r="C893" i="3"/>
  <c r="D893" i="3"/>
  <c r="E893" i="3"/>
  <c r="F893" i="3"/>
  <c r="G893" i="3"/>
  <c r="H893" i="3"/>
  <c r="I893" i="3"/>
  <c r="J893" i="3"/>
  <c r="C894" i="3"/>
  <c r="D894" i="3"/>
  <c r="E894" i="3"/>
  <c r="F894" i="3"/>
  <c r="G894" i="3"/>
  <c r="H894" i="3"/>
  <c r="I894" i="3"/>
  <c r="J894" i="3"/>
  <c r="C895" i="3"/>
  <c r="D895" i="3"/>
  <c r="E895" i="3"/>
  <c r="F895" i="3"/>
  <c r="G895" i="3"/>
  <c r="H895" i="3"/>
  <c r="I895" i="3"/>
  <c r="J895" i="3"/>
  <c r="C896" i="3"/>
  <c r="D896" i="3"/>
  <c r="E896" i="3"/>
  <c r="F896" i="3"/>
  <c r="G896" i="3"/>
  <c r="H896" i="3"/>
  <c r="I896" i="3"/>
  <c r="J896" i="3"/>
  <c r="C897" i="3"/>
  <c r="D897" i="3"/>
  <c r="E897" i="3"/>
  <c r="F897" i="3"/>
  <c r="G897" i="3"/>
  <c r="H897" i="3"/>
  <c r="I897" i="3"/>
  <c r="J897" i="3"/>
  <c r="C898" i="3"/>
  <c r="D898" i="3"/>
  <c r="E898" i="3"/>
  <c r="F898" i="3"/>
  <c r="G898" i="3"/>
  <c r="H898" i="3"/>
  <c r="I898" i="3"/>
  <c r="J898" i="3"/>
  <c r="C899" i="3"/>
  <c r="D899" i="3"/>
  <c r="E899" i="3"/>
  <c r="F899" i="3"/>
  <c r="G899" i="3"/>
  <c r="H899" i="3"/>
  <c r="I899" i="3"/>
  <c r="J899" i="3"/>
  <c r="C900" i="3"/>
  <c r="D900" i="3"/>
  <c r="E900" i="3"/>
  <c r="F900" i="3"/>
  <c r="G900" i="3"/>
  <c r="H900" i="3"/>
  <c r="I900" i="3"/>
  <c r="J900" i="3"/>
  <c r="C901" i="3"/>
  <c r="D901" i="3"/>
  <c r="E901" i="3"/>
  <c r="F901" i="3"/>
  <c r="G901" i="3"/>
  <c r="H901" i="3"/>
  <c r="I901" i="3"/>
  <c r="J901" i="3"/>
  <c r="C902" i="3"/>
  <c r="D902" i="3"/>
  <c r="E902" i="3"/>
  <c r="F902" i="3"/>
  <c r="G902" i="3"/>
  <c r="H902" i="3"/>
  <c r="I902" i="3"/>
  <c r="J902" i="3"/>
  <c r="C903" i="3"/>
  <c r="D903" i="3"/>
  <c r="E903" i="3"/>
  <c r="F903" i="3"/>
  <c r="G903" i="3"/>
  <c r="H903" i="3"/>
  <c r="I903" i="3"/>
  <c r="J903" i="3"/>
  <c r="C904" i="3"/>
  <c r="D904" i="3"/>
  <c r="E904" i="3"/>
  <c r="F904" i="3"/>
  <c r="G904" i="3"/>
  <c r="H904" i="3"/>
  <c r="I904" i="3"/>
  <c r="J904" i="3"/>
  <c r="C905" i="3"/>
  <c r="D905" i="3"/>
  <c r="E905" i="3"/>
  <c r="F905" i="3"/>
  <c r="G905" i="3"/>
  <c r="H905" i="3"/>
  <c r="I905" i="3"/>
  <c r="J905" i="3"/>
  <c r="C906" i="3"/>
  <c r="D906" i="3"/>
  <c r="E906" i="3"/>
  <c r="F906" i="3"/>
  <c r="G906" i="3"/>
  <c r="H906" i="3"/>
  <c r="I906" i="3"/>
  <c r="J906" i="3"/>
  <c r="C907" i="3"/>
  <c r="D907" i="3"/>
  <c r="E907" i="3"/>
  <c r="F907" i="3"/>
  <c r="G907" i="3"/>
  <c r="H907" i="3"/>
  <c r="I907" i="3"/>
  <c r="J907" i="3"/>
  <c r="C908" i="3"/>
  <c r="D908" i="3"/>
  <c r="E908" i="3"/>
  <c r="F908" i="3"/>
  <c r="G908" i="3"/>
  <c r="H908" i="3"/>
  <c r="I908" i="3"/>
  <c r="J908" i="3"/>
  <c r="C909" i="3"/>
  <c r="D909" i="3"/>
  <c r="E909" i="3"/>
  <c r="F909" i="3"/>
  <c r="G909" i="3"/>
  <c r="H909" i="3"/>
  <c r="I909" i="3"/>
  <c r="J909" i="3"/>
  <c r="C910" i="3"/>
  <c r="D910" i="3"/>
  <c r="E910" i="3"/>
  <c r="F910" i="3"/>
  <c r="G910" i="3"/>
  <c r="H910" i="3"/>
  <c r="I910" i="3"/>
  <c r="J910" i="3"/>
  <c r="C911" i="3"/>
  <c r="D911" i="3"/>
  <c r="E911" i="3"/>
  <c r="F911" i="3"/>
  <c r="G911" i="3"/>
  <c r="H911" i="3"/>
  <c r="I911" i="3"/>
  <c r="J911" i="3"/>
  <c r="C912" i="3"/>
  <c r="D912" i="3"/>
  <c r="E912" i="3"/>
  <c r="F912" i="3"/>
  <c r="G912" i="3"/>
  <c r="H912" i="3"/>
  <c r="I912" i="3"/>
  <c r="J912" i="3"/>
  <c r="C913" i="3"/>
  <c r="D913" i="3"/>
  <c r="E913" i="3"/>
  <c r="F913" i="3"/>
  <c r="G913" i="3"/>
  <c r="H913" i="3"/>
  <c r="I913" i="3"/>
  <c r="J913" i="3"/>
  <c r="C914" i="3"/>
  <c r="D914" i="3"/>
  <c r="E914" i="3"/>
  <c r="F914" i="3"/>
  <c r="G914" i="3"/>
  <c r="H914" i="3"/>
  <c r="I914" i="3"/>
  <c r="J914" i="3"/>
  <c r="C915" i="3"/>
  <c r="D915" i="3"/>
  <c r="E915" i="3"/>
  <c r="F915" i="3"/>
  <c r="G915" i="3"/>
  <c r="H915" i="3"/>
  <c r="I915" i="3"/>
  <c r="J915" i="3"/>
  <c r="C916" i="3"/>
  <c r="D916" i="3"/>
  <c r="E916" i="3"/>
  <c r="F916" i="3"/>
  <c r="G916" i="3"/>
  <c r="H916" i="3"/>
  <c r="I916" i="3"/>
  <c r="J916" i="3"/>
  <c r="C917" i="3"/>
  <c r="D917" i="3"/>
  <c r="E917" i="3"/>
  <c r="F917" i="3"/>
  <c r="G917" i="3"/>
  <c r="H917" i="3"/>
  <c r="I917" i="3"/>
  <c r="J917" i="3"/>
  <c r="C918" i="3"/>
  <c r="D918" i="3"/>
  <c r="E918" i="3"/>
  <c r="F918" i="3"/>
  <c r="G918" i="3"/>
  <c r="H918" i="3"/>
  <c r="I918" i="3"/>
  <c r="J918" i="3"/>
  <c r="C919" i="3"/>
  <c r="D919" i="3"/>
  <c r="E919" i="3"/>
  <c r="F919" i="3"/>
  <c r="G919" i="3"/>
  <c r="H919" i="3"/>
  <c r="I919" i="3"/>
  <c r="J919" i="3"/>
  <c r="C920" i="3"/>
  <c r="D920" i="3"/>
  <c r="E920" i="3"/>
  <c r="F920" i="3"/>
  <c r="G920" i="3"/>
  <c r="H920" i="3"/>
  <c r="I920" i="3"/>
  <c r="J920" i="3"/>
  <c r="C921" i="3"/>
  <c r="D921" i="3"/>
  <c r="E921" i="3"/>
  <c r="F921" i="3"/>
  <c r="G921" i="3"/>
  <c r="H921" i="3"/>
  <c r="I921" i="3"/>
  <c r="J921" i="3"/>
  <c r="C922" i="3"/>
  <c r="D922" i="3"/>
  <c r="E922" i="3"/>
  <c r="F922" i="3"/>
  <c r="G922" i="3"/>
  <c r="H922" i="3"/>
  <c r="I922" i="3"/>
  <c r="J922" i="3"/>
  <c r="C923" i="3"/>
  <c r="D923" i="3"/>
  <c r="E923" i="3"/>
  <c r="F923" i="3"/>
  <c r="G923" i="3"/>
  <c r="H923" i="3"/>
  <c r="I923" i="3"/>
  <c r="J923" i="3"/>
  <c r="C924" i="3"/>
  <c r="D924" i="3"/>
  <c r="E924" i="3"/>
  <c r="F924" i="3"/>
  <c r="G924" i="3"/>
  <c r="H924" i="3"/>
  <c r="I924" i="3"/>
  <c r="J924" i="3"/>
  <c r="C925" i="3"/>
  <c r="D925" i="3"/>
  <c r="E925" i="3"/>
  <c r="F925" i="3"/>
  <c r="G925" i="3"/>
  <c r="H925" i="3"/>
  <c r="I925" i="3"/>
  <c r="J925" i="3"/>
  <c r="C926" i="3"/>
  <c r="D926" i="3"/>
  <c r="E926" i="3"/>
  <c r="F926" i="3"/>
  <c r="G926" i="3"/>
  <c r="H926" i="3"/>
  <c r="I926" i="3"/>
  <c r="J926" i="3"/>
  <c r="C927" i="3"/>
  <c r="D927" i="3"/>
  <c r="E927" i="3"/>
  <c r="F927" i="3"/>
  <c r="G927" i="3"/>
  <c r="H927" i="3"/>
  <c r="I927" i="3"/>
  <c r="J927" i="3"/>
  <c r="C928" i="3"/>
  <c r="D928" i="3"/>
  <c r="E928" i="3"/>
  <c r="F928" i="3"/>
  <c r="G928" i="3"/>
  <c r="H928" i="3"/>
  <c r="I928" i="3"/>
  <c r="J928" i="3"/>
  <c r="C929" i="3"/>
  <c r="D929" i="3"/>
  <c r="E929" i="3"/>
  <c r="F929" i="3"/>
  <c r="G929" i="3"/>
  <c r="H929" i="3"/>
  <c r="I929" i="3"/>
  <c r="J929" i="3"/>
  <c r="C930" i="3"/>
  <c r="D930" i="3"/>
  <c r="E930" i="3"/>
  <c r="F930" i="3"/>
  <c r="G930" i="3"/>
  <c r="H930" i="3"/>
  <c r="I930" i="3"/>
  <c r="J930" i="3"/>
  <c r="C931" i="3"/>
  <c r="D931" i="3"/>
  <c r="E931" i="3"/>
  <c r="F931" i="3"/>
  <c r="G931" i="3"/>
  <c r="H931" i="3"/>
  <c r="I931" i="3"/>
  <c r="J931" i="3"/>
  <c r="C932" i="3"/>
  <c r="D932" i="3"/>
  <c r="E932" i="3"/>
  <c r="F932" i="3"/>
  <c r="G932" i="3"/>
  <c r="H932" i="3"/>
  <c r="I932" i="3"/>
  <c r="J932" i="3"/>
  <c r="C933" i="3"/>
  <c r="D933" i="3"/>
  <c r="E933" i="3"/>
  <c r="F933" i="3"/>
  <c r="G933" i="3"/>
  <c r="H933" i="3"/>
  <c r="I933" i="3"/>
  <c r="J933" i="3"/>
  <c r="C934" i="3"/>
  <c r="D934" i="3"/>
  <c r="E934" i="3"/>
  <c r="F934" i="3"/>
  <c r="G934" i="3"/>
  <c r="H934" i="3"/>
  <c r="I934" i="3"/>
  <c r="J934" i="3"/>
  <c r="C935" i="3"/>
  <c r="D935" i="3"/>
  <c r="E935" i="3"/>
  <c r="F935" i="3"/>
  <c r="G935" i="3"/>
  <c r="H935" i="3"/>
  <c r="I935" i="3"/>
  <c r="J935" i="3"/>
  <c r="C936" i="3"/>
  <c r="D936" i="3"/>
  <c r="E936" i="3"/>
  <c r="F936" i="3"/>
  <c r="G936" i="3"/>
  <c r="H936" i="3"/>
  <c r="I936" i="3"/>
  <c r="J936" i="3"/>
  <c r="C937" i="3"/>
  <c r="D937" i="3"/>
  <c r="E937" i="3"/>
  <c r="F937" i="3"/>
  <c r="G937" i="3"/>
  <c r="H937" i="3"/>
  <c r="I937" i="3"/>
  <c r="J937" i="3"/>
  <c r="C938" i="3"/>
  <c r="D938" i="3"/>
  <c r="E938" i="3"/>
  <c r="F938" i="3"/>
  <c r="G938" i="3"/>
  <c r="H938" i="3"/>
  <c r="I938" i="3"/>
  <c r="J938" i="3"/>
  <c r="C939" i="3"/>
  <c r="D939" i="3"/>
  <c r="E939" i="3"/>
  <c r="F939" i="3"/>
  <c r="G939" i="3"/>
  <c r="H939" i="3"/>
  <c r="I939" i="3"/>
  <c r="J939" i="3"/>
  <c r="C940" i="3"/>
  <c r="D940" i="3"/>
  <c r="E940" i="3"/>
  <c r="F940" i="3"/>
  <c r="G940" i="3"/>
  <c r="H940" i="3"/>
  <c r="I940" i="3"/>
  <c r="J940" i="3"/>
  <c r="C941" i="3"/>
  <c r="D941" i="3"/>
  <c r="E941" i="3"/>
  <c r="F941" i="3"/>
  <c r="G941" i="3"/>
  <c r="H941" i="3"/>
  <c r="I941" i="3"/>
  <c r="J941" i="3"/>
  <c r="C942" i="3"/>
  <c r="D942" i="3"/>
  <c r="E942" i="3"/>
  <c r="F942" i="3"/>
  <c r="G942" i="3"/>
  <c r="H942" i="3"/>
  <c r="I942" i="3"/>
  <c r="J942" i="3"/>
  <c r="C943" i="3"/>
  <c r="D943" i="3"/>
  <c r="E943" i="3"/>
  <c r="F943" i="3"/>
  <c r="G943" i="3"/>
  <c r="H943" i="3"/>
  <c r="I943" i="3"/>
  <c r="J943" i="3"/>
  <c r="C944" i="3"/>
  <c r="D944" i="3"/>
  <c r="E944" i="3"/>
  <c r="F944" i="3"/>
  <c r="G944" i="3"/>
  <c r="H944" i="3"/>
  <c r="I944" i="3"/>
  <c r="J944" i="3"/>
  <c r="C945" i="3"/>
  <c r="D945" i="3"/>
  <c r="E945" i="3"/>
  <c r="F945" i="3"/>
  <c r="G945" i="3"/>
  <c r="H945" i="3"/>
  <c r="I945" i="3"/>
  <c r="J945" i="3"/>
  <c r="C946" i="3"/>
  <c r="D946" i="3"/>
  <c r="E946" i="3"/>
  <c r="F946" i="3"/>
  <c r="G946" i="3"/>
  <c r="H946" i="3"/>
  <c r="I946" i="3"/>
  <c r="J946" i="3"/>
  <c r="C947" i="3"/>
  <c r="D947" i="3"/>
  <c r="E947" i="3"/>
  <c r="F947" i="3"/>
  <c r="G947" i="3"/>
  <c r="H947" i="3"/>
  <c r="I947" i="3"/>
  <c r="J947" i="3"/>
  <c r="C948" i="3"/>
  <c r="D948" i="3"/>
  <c r="E948" i="3"/>
  <c r="F948" i="3"/>
  <c r="G948" i="3"/>
  <c r="H948" i="3"/>
  <c r="I948" i="3"/>
  <c r="J948" i="3"/>
  <c r="C949" i="3"/>
  <c r="D949" i="3"/>
  <c r="E949" i="3"/>
  <c r="F949" i="3"/>
  <c r="G949" i="3"/>
  <c r="H949" i="3"/>
  <c r="I949" i="3"/>
  <c r="J949" i="3"/>
  <c r="C950" i="3"/>
  <c r="D950" i="3"/>
  <c r="E950" i="3"/>
  <c r="F950" i="3"/>
  <c r="G950" i="3"/>
  <c r="H950" i="3"/>
  <c r="I950" i="3"/>
  <c r="J950" i="3"/>
  <c r="C951" i="3"/>
  <c r="D951" i="3"/>
  <c r="E951" i="3"/>
  <c r="F951" i="3"/>
  <c r="G951" i="3"/>
  <c r="H951" i="3"/>
  <c r="I951" i="3"/>
  <c r="J951" i="3"/>
  <c r="C952" i="3"/>
  <c r="D952" i="3"/>
  <c r="E952" i="3"/>
  <c r="F952" i="3"/>
  <c r="G952" i="3"/>
  <c r="H952" i="3"/>
  <c r="I952" i="3"/>
  <c r="J952" i="3"/>
  <c r="C953" i="3"/>
  <c r="D953" i="3"/>
  <c r="E953" i="3"/>
  <c r="F953" i="3"/>
  <c r="G953" i="3"/>
  <c r="H953" i="3"/>
  <c r="I953" i="3"/>
  <c r="J953" i="3"/>
  <c r="C954" i="3"/>
  <c r="D954" i="3"/>
  <c r="E954" i="3"/>
  <c r="F954" i="3"/>
  <c r="G954" i="3"/>
  <c r="H954" i="3"/>
  <c r="I954" i="3"/>
  <c r="J954" i="3"/>
  <c r="C955" i="3"/>
  <c r="D955" i="3"/>
  <c r="E955" i="3"/>
  <c r="F955" i="3"/>
  <c r="G955" i="3"/>
  <c r="H955" i="3"/>
  <c r="I955" i="3"/>
  <c r="J955" i="3"/>
  <c r="C956" i="3"/>
  <c r="D956" i="3"/>
  <c r="E956" i="3"/>
  <c r="F956" i="3"/>
  <c r="G956" i="3"/>
  <c r="H956" i="3"/>
  <c r="I956" i="3"/>
  <c r="J956" i="3"/>
  <c r="C957" i="3"/>
  <c r="D957" i="3"/>
  <c r="E957" i="3"/>
  <c r="F957" i="3"/>
  <c r="G957" i="3"/>
  <c r="H957" i="3"/>
  <c r="I957" i="3"/>
  <c r="J957" i="3"/>
  <c r="C958" i="3"/>
  <c r="D958" i="3"/>
  <c r="E958" i="3"/>
  <c r="F958" i="3"/>
  <c r="G958" i="3"/>
  <c r="H958" i="3"/>
  <c r="I958" i="3"/>
  <c r="J958" i="3"/>
  <c r="C959" i="3"/>
  <c r="D959" i="3"/>
  <c r="E959" i="3"/>
  <c r="F959" i="3"/>
  <c r="G959" i="3"/>
  <c r="H959" i="3"/>
  <c r="I959" i="3"/>
  <c r="J959" i="3"/>
  <c r="C960" i="3"/>
  <c r="D960" i="3"/>
  <c r="E960" i="3"/>
  <c r="F960" i="3"/>
  <c r="G960" i="3"/>
  <c r="H960" i="3"/>
  <c r="I960" i="3"/>
  <c r="J960" i="3"/>
  <c r="C961" i="3"/>
  <c r="D961" i="3"/>
  <c r="E961" i="3"/>
  <c r="F961" i="3"/>
  <c r="G961" i="3"/>
  <c r="H961" i="3"/>
  <c r="I961" i="3"/>
  <c r="J961" i="3"/>
  <c r="C962" i="3"/>
  <c r="D962" i="3"/>
  <c r="E962" i="3"/>
  <c r="F962" i="3"/>
  <c r="G962" i="3"/>
  <c r="H962" i="3"/>
  <c r="I962" i="3"/>
  <c r="J962" i="3"/>
  <c r="C963" i="3"/>
  <c r="D963" i="3"/>
  <c r="E963" i="3"/>
  <c r="F963" i="3"/>
  <c r="G963" i="3"/>
  <c r="H963" i="3"/>
  <c r="I963" i="3"/>
  <c r="J963" i="3"/>
  <c r="C964" i="3"/>
  <c r="D964" i="3"/>
  <c r="E964" i="3"/>
  <c r="F964" i="3"/>
  <c r="G964" i="3"/>
  <c r="H964" i="3"/>
  <c r="I964" i="3"/>
  <c r="J964" i="3"/>
  <c r="C965" i="3"/>
  <c r="D965" i="3"/>
  <c r="E965" i="3"/>
  <c r="F965" i="3"/>
  <c r="G965" i="3"/>
  <c r="H965" i="3"/>
  <c r="I965" i="3"/>
  <c r="J965" i="3"/>
  <c r="C966" i="3"/>
  <c r="D966" i="3"/>
  <c r="E966" i="3"/>
  <c r="F966" i="3"/>
  <c r="G966" i="3"/>
  <c r="H966" i="3"/>
  <c r="I966" i="3"/>
  <c r="J966" i="3"/>
  <c r="C967" i="3"/>
  <c r="D967" i="3"/>
  <c r="E967" i="3"/>
  <c r="F967" i="3"/>
  <c r="G967" i="3"/>
  <c r="H967" i="3"/>
  <c r="I967" i="3"/>
  <c r="J967" i="3"/>
  <c r="C968" i="3"/>
  <c r="D968" i="3"/>
  <c r="E968" i="3"/>
  <c r="F968" i="3"/>
  <c r="G968" i="3"/>
  <c r="H968" i="3"/>
  <c r="I968" i="3"/>
  <c r="J968" i="3"/>
  <c r="C969" i="3"/>
  <c r="D969" i="3"/>
  <c r="E969" i="3"/>
  <c r="F969" i="3"/>
  <c r="G969" i="3"/>
  <c r="H969" i="3"/>
  <c r="I969" i="3"/>
  <c r="J969" i="3"/>
  <c r="C970" i="3"/>
  <c r="D970" i="3"/>
  <c r="E970" i="3"/>
  <c r="F970" i="3"/>
  <c r="G970" i="3"/>
  <c r="H970" i="3"/>
  <c r="I970" i="3"/>
  <c r="J970" i="3"/>
  <c r="C971" i="3"/>
  <c r="D971" i="3"/>
  <c r="E971" i="3"/>
  <c r="F971" i="3"/>
  <c r="G971" i="3"/>
  <c r="H971" i="3"/>
  <c r="I971" i="3"/>
  <c r="J971" i="3"/>
  <c r="C972" i="3"/>
  <c r="D972" i="3"/>
  <c r="E972" i="3"/>
  <c r="F972" i="3"/>
  <c r="G972" i="3"/>
  <c r="H972" i="3"/>
  <c r="I972" i="3"/>
  <c r="J972" i="3"/>
  <c r="C973" i="3"/>
  <c r="D973" i="3"/>
  <c r="E973" i="3"/>
  <c r="F973" i="3"/>
  <c r="G973" i="3"/>
  <c r="H973" i="3"/>
  <c r="I973" i="3"/>
  <c r="J973" i="3"/>
  <c r="C974" i="3"/>
  <c r="D974" i="3"/>
  <c r="E974" i="3"/>
  <c r="F974" i="3"/>
  <c r="G974" i="3"/>
  <c r="H974" i="3"/>
  <c r="I974" i="3"/>
  <c r="J974" i="3"/>
  <c r="C975" i="3"/>
  <c r="D975" i="3"/>
  <c r="E975" i="3"/>
  <c r="F975" i="3"/>
  <c r="G975" i="3"/>
  <c r="H975" i="3"/>
  <c r="I975" i="3"/>
  <c r="J975" i="3"/>
  <c r="C976" i="3"/>
  <c r="D976" i="3"/>
  <c r="E976" i="3"/>
  <c r="F976" i="3"/>
  <c r="G976" i="3"/>
  <c r="H976" i="3"/>
  <c r="I976" i="3"/>
  <c r="J976" i="3"/>
  <c r="C977" i="3"/>
  <c r="D977" i="3"/>
  <c r="E977" i="3"/>
  <c r="F977" i="3"/>
  <c r="G977" i="3"/>
  <c r="H977" i="3"/>
  <c r="I977" i="3"/>
  <c r="J977" i="3"/>
  <c r="C978" i="3"/>
  <c r="D978" i="3"/>
  <c r="E978" i="3"/>
  <c r="F978" i="3"/>
  <c r="G978" i="3"/>
  <c r="H978" i="3"/>
  <c r="I978" i="3"/>
  <c r="J978" i="3"/>
  <c r="C979" i="3"/>
  <c r="D979" i="3"/>
  <c r="E979" i="3"/>
  <c r="F979" i="3"/>
  <c r="G979" i="3"/>
  <c r="H979" i="3"/>
  <c r="I979" i="3"/>
  <c r="J979" i="3"/>
  <c r="C980" i="3"/>
  <c r="D980" i="3"/>
  <c r="E980" i="3"/>
  <c r="F980" i="3"/>
  <c r="G980" i="3"/>
  <c r="H980" i="3"/>
  <c r="I980" i="3"/>
  <c r="J980" i="3"/>
  <c r="C981" i="3"/>
  <c r="D981" i="3"/>
  <c r="E981" i="3"/>
  <c r="F981" i="3"/>
  <c r="G981" i="3"/>
  <c r="H981" i="3"/>
  <c r="I981" i="3"/>
  <c r="J981" i="3"/>
  <c r="C982" i="3"/>
  <c r="D982" i="3"/>
  <c r="E982" i="3"/>
  <c r="F982" i="3"/>
  <c r="G982" i="3"/>
  <c r="H982" i="3"/>
  <c r="I982" i="3"/>
  <c r="J982" i="3"/>
  <c r="C983" i="3"/>
  <c r="D983" i="3"/>
  <c r="E983" i="3"/>
  <c r="F983" i="3"/>
  <c r="G983" i="3"/>
  <c r="H983" i="3"/>
  <c r="I983" i="3"/>
  <c r="J983" i="3"/>
  <c r="C984" i="3"/>
  <c r="D984" i="3"/>
  <c r="E984" i="3"/>
  <c r="F984" i="3"/>
  <c r="G984" i="3"/>
  <c r="H984" i="3"/>
  <c r="I984" i="3"/>
  <c r="J984" i="3"/>
  <c r="C985" i="3"/>
  <c r="D985" i="3"/>
  <c r="E985" i="3"/>
  <c r="F985" i="3"/>
  <c r="G985" i="3"/>
  <c r="H985" i="3"/>
  <c r="I985" i="3"/>
  <c r="J985" i="3"/>
  <c r="C986" i="3"/>
  <c r="D986" i="3"/>
  <c r="E986" i="3"/>
  <c r="F986" i="3"/>
  <c r="G986" i="3"/>
  <c r="H986" i="3"/>
  <c r="I986" i="3"/>
  <c r="J986" i="3"/>
  <c r="C987" i="3"/>
  <c r="D987" i="3"/>
  <c r="E987" i="3"/>
  <c r="F987" i="3"/>
  <c r="G987" i="3"/>
  <c r="H987" i="3"/>
  <c r="I987" i="3"/>
  <c r="J987" i="3"/>
  <c r="C988" i="3"/>
  <c r="D988" i="3"/>
  <c r="E988" i="3"/>
  <c r="F988" i="3"/>
  <c r="G988" i="3"/>
  <c r="H988" i="3"/>
  <c r="I988" i="3"/>
  <c r="J988" i="3"/>
  <c r="C989" i="3"/>
  <c r="D989" i="3"/>
  <c r="E989" i="3"/>
  <c r="F989" i="3"/>
  <c r="G989" i="3"/>
  <c r="H989" i="3"/>
  <c r="I989" i="3"/>
  <c r="J989" i="3"/>
  <c r="C990" i="3"/>
  <c r="D990" i="3"/>
  <c r="E990" i="3"/>
  <c r="F990" i="3"/>
  <c r="G990" i="3"/>
  <c r="H990" i="3"/>
  <c r="I990" i="3"/>
  <c r="J990" i="3"/>
  <c r="C991" i="3"/>
  <c r="D991" i="3"/>
  <c r="E991" i="3"/>
  <c r="F991" i="3"/>
  <c r="G991" i="3"/>
  <c r="H991" i="3"/>
  <c r="I991" i="3"/>
  <c r="J991" i="3"/>
  <c r="C992" i="3"/>
  <c r="D992" i="3"/>
  <c r="E992" i="3"/>
  <c r="F992" i="3"/>
  <c r="G992" i="3"/>
  <c r="H992" i="3"/>
  <c r="I992" i="3"/>
  <c r="J992" i="3"/>
  <c r="C993" i="3"/>
  <c r="D993" i="3"/>
  <c r="E993" i="3"/>
  <c r="F993" i="3"/>
  <c r="G993" i="3"/>
  <c r="H993" i="3"/>
  <c r="I993" i="3"/>
  <c r="J993" i="3"/>
  <c r="C994" i="3"/>
  <c r="D994" i="3"/>
  <c r="E994" i="3"/>
  <c r="F994" i="3"/>
  <c r="G994" i="3"/>
  <c r="H994" i="3"/>
  <c r="I994" i="3"/>
  <c r="J994" i="3"/>
  <c r="C995" i="3"/>
  <c r="D995" i="3"/>
  <c r="E995" i="3"/>
  <c r="F995" i="3"/>
  <c r="G995" i="3"/>
  <c r="H995" i="3"/>
  <c r="I995" i="3"/>
  <c r="J995" i="3"/>
  <c r="C996" i="3"/>
  <c r="D996" i="3"/>
  <c r="E996" i="3"/>
  <c r="F996" i="3"/>
  <c r="G996" i="3"/>
  <c r="H996" i="3"/>
  <c r="I996" i="3"/>
  <c r="J996" i="3"/>
  <c r="C997" i="3"/>
  <c r="D997" i="3"/>
  <c r="E997" i="3"/>
  <c r="F997" i="3"/>
  <c r="G997" i="3"/>
  <c r="H997" i="3"/>
  <c r="I997" i="3"/>
  <c r="J997" i="3"/>
  <c r="C998" i="3"/>
  <c r="D998" i="3"/>
  <c r="E998" i="3"/>
  <c r="F998" i="3"/>
  <c r="G998" i="3"/>
  <c r="H998" i="3"/>
  <c r="I998" i="3"/>
  <c r="J998" i="3"/>
  <c r="C999" i="3"/>
  <c r="D999" i="3"/>
  <c r="E999" i="3"/>
  <c r="F999" i="3"/>
  <c r="G999" i="3"/>
  <c r="H999" i="3"/>
  <c r="I999" i="3"/>
  <c r="J999" i="3"/>
  <c r="C1000" i="3"/>
  <c r="D1000" i="3"/>
  <c r="E1000" i="3"/>
  <c r="F1000" i="3"/>
  <c r="G1000" i="3"/>
  <c r="H1000" i="3"/>
  <c r="I1000" i="3"/>
  <c r="J1000" i="3"/>
  <c r="C1001" i="3"/>
  <c r="D1001" i="3"/>
  <c r="E1001" i="3"/>
  <c r="F1001" i="3"/>
  <c r="G1001" i="3"/>
  <c r="H1001" i="3"/>
  <c r="I1001" i="3"/>
  <c r="J1001" i="3"/>
  <c r="C1002" i="3"/>
  <c r="D1002" i="3"/>
  <c r="E1002" i="3"/>
  <c r="F1002" i="3"/>
  <c r="G1002" i="3"/>
  <c r="H1002" i="3"/>
  <c r="I1002" i="3"/>
  <c r="J1002" i="3"/>
  <c r="C1003" i="3"/>
  <c r="D1003" i="3"/>
  <c r="E1003" i="3"/>
  <c r="F1003" i="3"/>
  <c r="G1003" i="3"/>
  <c r="H1003" i="3"/>
  <c r="I1003" i="3"/>
  <c r="J1003" i="3"/>
  <c r="C1004" i="3"/>
  <c r="D1004" i="3"/>
  <c r="E1004" i="3"/>
  <c r="F1004" i="3"/>
  <c r="G1004" i="3"/>
  <c r="H1004" i="3"/>
  <c r="I1004" i="3"/>
  <c r="J1004" i="3"/>
  <c r="C1005" i="3"/>
  <c r="D1005" i="3"/>
  <c r="E1005" i="3"/>
  <c r="F1005" i="3"/>
  <c r="G1005" i="3"/>
  <c r="H1005" i="3"/>
  <c r="I1005" i="3"/>
  <c r="J1005" i="3"/>
  <c r="C1006" i="3"/>
  <c r="D1006" i="3"/>
  <c r="E1006" i="3"/>
  <c r="F1006" i="3"/>
  <c r="G1006" i="3"/>
  <c r="H1006" i="3"/>
  <c r="I1006" i="3"/>
  <c r="J1006" i="3"/>
  <c r="C1007" i="3"/>
  <c r="D1007" i="3"/>
  <c r="E1007" i="3"/>
  <c r="F1007" i="3"/>
  <c r="G1007" i="3"/>
  <c r="H1007" i="3"/>
  <c r="I1007" i="3"/>
  <c r="J1007" i="3"/>
  <c r="J2" i="3"/>
  <c r="I2" i="3"/>
  <c r="H2" i="3"/>
  <c r="G2" i="3"/>
  <c r="F2" i="3"/>
  <c r="E2" i="3"/>
  <c r="D2" i="3"/>
  <c r="C2" i="3"/>
  <c r="A3" i="3"/>
  <c r="B3" i="3"/>
  <c r="A4" i="3"/>
  <c r="B4" i="3"/>
  <c r="A5" i="3"/>
  <c r="B5" i="3"/>
  <c r="A6" i="3"/>
  <c r="B6" i="3"/>
  <c r="A7" i="3"/>
  <c r="B7" i="3"/>
  <c r="A8" i="3"/>
  <c r="B8" i="3"/>
  <c r="A9" i="3"/>
  <c r="B9" i="3"/>
  <c r="A10" i="3"/>
  <c r="B10" i="3"/>
  <c r="A11" i="3"/>
  <c r="B11" i="3"/>
  <c r="A12" i="3"/>
  <c r="B12" i="3"/>
  <c r="A13" i="3"/>
  <c r="B13" i="3"/>
  <c r="A14" i="3"/>
  <c r="B14" i="3"/>
  <c r="A15" i="3"/>
  <c r="B15" i="3"/>
  <c r="A16" i="3"/>
  <c r="B16" i="3"/>
  <c r="A17" i="3"/>
  <c r="B17" i="3"/>
  <c r="A18" i="3"/>
  <c r="B18" i="3"/>
  <c r="A19" i="3"/>
  <c r="B19" i="3"/>
  <c r="A20" i="3"/>
  <c r="B20" i="3"/>
  <c r="A21" i="3"/>
  <c r="B21" i="3"/>
  <c r="A22" i="3"/>
  <c r="B22" i="3"/>
  <c r="A23" i="3"/>
  <c r="B23" i="3"/>
  <c r="A24" i="3"/>
  <c r="B24" i="3"/>
  <c r="A25" i="3"/>
  <c r="B25" i="3"/>
  <c r="A26" i="3"/>
  <c r="B26" i="3"/>
  <c r="A27" i="3"/>
  <c r="B27" i="3"/>
  <c r="A28" i="3"/>
  <c r="B28" i="3"/>
  <c r="A29" i="3"/>
  <c r="B29" i="3"/>
  <c r="A30" i="3"/>
  <c r="B30" i="3"/>
  <c r="A31" i="3"/>
  <c r="B31" i="3"/>
  <c r="A32" i="3"/>
  <c r="B32" i="3"/>
  <c r="A33" i="3"/>
  <c r="B33" i="3"/>
  <c r="A34" i="3"/>
  <c r="B34" i="3"/>
  <c r="A35" i="3"/>
  <c r="B35" i="3"/>
  <c r="A36" i="3"/>
  <c r="B36" i="3"/>
  <c r="A37" i="3"/>
  <c r="B37" i="3"/>
  <c r="A38" i="3"/>
  <c r="B38" i="3"/>
  <c r="A39" i="3"/>
  <c r="B39" i="3"/>
  <c r="A40" i="3"/>
  <c r="B40" i="3"/>
  <c r="A41" i="3"/>
  <c r="B41" i="3"/>
  <c r="A42" i="3"/>
  <c r="B42" i="3"/>
  <c r="A43" i="3"/>
  <c r="B43" i="3"/>
  <c r="A44" i="3"/>
  <c r="B44" i="3"/>
  <c r="A45" i="3"/>
  <c r="B45" i="3"/>
  <c r="A46" i="3"/>
  <c r="B46" i="3"/>
  <c r="A47" i="3"/>
  <c r="B47" i="3"/>
  <c r="A48" i="3"/>
  <c r="B48" i="3"/>
  <c r="A49" i="3"/>
  <c r="B49" i="3"/>
  <c r="A50" i="3"/>
  <c r="B50" i="3"/>
  <c r="A51" i="3"/>
  <c r="B51" i="3"/>
  <c r="A52" i="3"/>
  <c r="B52" i="3"/>
  <c r="A53" i="3"/>
  <c r="B53" i="3"/>
  <c r="A54" i="3"/>
  <c r="B54" i="3"/>
  <c r="A55" i="3"/>
  <c r="B55" i="3"/>
  <c r="A56" i="3"/>
  <c r="B56" i="3"/>
  <c r="A57" i="3"/>
  <c r="B57" i="3"/>
  <c r="A58" i="3"/>
  <c r="B58" i="3"/>
  <c r="A59" i="3"/>
  <c r="B59" i="3"/>
  <c r="A60" i="3"/>
  <c r="B60" i="3"/>
  <c r="A61" i="3"/>
  <c r="B61" i="3"/>
  <c r="A62" i="3"/>
  <c r="B62" i="3"/>
  <c r="A63" i="3"/>
  <c r="B63" i="3"/>
  <c r="A64" i="3"/>
  <c r="B64" i="3"/>
  <c r="A65" i="3"/>
  <c r="B65" i="3"/>
  <c r="A66" i="3"/>
  <c r="B66" i="3"/>
  <c r="A67" i="3"/>
  <c r="B67" i="3"/>
  <c r="A68" i="3"/>
  <c r="B68" i="3"/>
  <c r="A69" i="3"/>
  <c r="B69" i="3"/>
  <c r="A70" i="3"/>
  <c r="B70" i="3"/>
  <c r="A71" i="3"/>
  <c r="B71" i="3"/>
  <c r="A72" i="3"/>
  <c r="B72" i="3"/>
  <c r="A73" i="3"/>
  <c r="B73" i="3"/>
  <c r="A74" i="3"/>
  <c r="B74" i="3"/>
  <c r="A75" i="3"/>
  <c r="B75" i="3"/>
  <c r="A76" i="3"/>
  <c r="B76" i="3"/>
  <c r="A77" i="3"/>
  <c r="B77" i="3"/>
  <c r="A78" i="3"/>
  <c r="B78" i="3"/>
  <c r="A79" i="3"/>
  <c r="B79" i="3"/>
  <c r="A80" i="3"/>
  <c r="B80" i="3"/>
  <c r="A81" i="3"/>
  <c r="B81" i="3"/>
  <c r="A82" i="3"/>
  <c r="B82" i="3"/>
  <c r="A83" i="3"/>
  <c r="B83" i="3"/>
  <c r="A84" i="3"/>
  <c r="B84" i="3"/>
  <c r="A85" i="3"/>
  <c r="B85" i="3"/>
  <c r="A86" i="3"/>
  <c r="B86" i="3"/>
  <c r="A87" i="3"/>
  <c r="B87" i="3"/>
  <c r="A88" i="3"/>
  <c r="B88" i="3"/>
  <c r="A89" i="3"/>
  <c r="B89" i="3"/>
  <c r="A90" i="3"/>
  <c r="B90" i="3"/>
  <c r="A91" i="3"/>
  <c r="B91" i="3"/>
  <c r="A92" i="3"/>
  <c r="B92" i="3"/>
  <c r="A93" i="3"/>
  <c r="B93" i="3"/>
  <c r="A94" i="3"/>
  <c r="B94" i="3"/>
  <c r="A95" i="3"/>
  <c r="B95" i="3"/>
  <c r="A96" i="3"/>
  <c r="B96" i="3"/>
  <c r="A97" i="3"/>
  <c r="B97" i="3"/>
  <c r="A98" i="3"/>
  <c r="B98" i="3"/>
  <c r="A99" i="3"/>
  <c r="B99" i="3"/>
  <c r="A100" i="3"/>
  <c r="B100" i="3"/>
  <c r="A101" i="3"/>
  <c r="B101" i="3"/>
  <c r="A102" i="3"/>
  <c r="B102" i="3"/>
  <c r="A103" i="3"/>
  <c r="B103" i="3"/>
  <c r="A104" i="3"/>
  <c r="B104" i="3"/>
  <c r="A105" i="3"/>
  <c r="B105" i="3"/>
  <c r="A106" i="3"/>
  <c r="B106" i="3"/>
  <c r="A107" i="3"/>
  <c r="B107" i="3"/>
  <c r="A108" i="3"/>
  <c r="B108" i="3"/>
  <c r="A109" i="3"/>
  <c r="B109" i="3"/>
  <c r="A110" i="3"/>
  <c r="B110" i="3"/>
  <c r="A111" i="3"/>
  <c r="B111" i="3"/>
  <c r="A112" i="3"/>
  <c r="B112" i="3"/>
  <c r="A113" i="3"/>
  <c r="B113" i="3"/>
  <c r="A114" i="3"/>
  <c r="B114" i="3"/>
  <c r="A115" i="3"/>
  <c r="B115" i="3"/>
  <c r="A116" i="3"/>
  <c r="B116" i="3"/>
  <c r="A117" i="3"/>
  <c r="B117" i="3"/>
  <c r="A118" i="3"/>
  <c r="B118" i="3"/>
  <c r="A119" i="3"/>
  <c r="B119" i="3"/>
  <c r="A120" i="3"/>
  <c r="B120" i="3"/>
  <c r="A121" i="3"/>
  <c r="B121" i="3"/>
  <c r="A122" i="3"/>
  <c r="B122" i="3"/>
  <c r="A123" i="3"/>
  <c r="B123" i="3"/>
  <c r="A124" i="3"/>
  <c r="B124" i="3"/>
  <c r="A125" i="3"/>
  <c r="B125" i="3"/>
  <c r="A126" i="3"/>
  <c r="B126" i="3"/>
  <c r="A127" i="3"/>
  <c r="B127" i="3"/>
  <c r="A128" i="3"/>
  <c r="B128" i="3"/>
  <c r="A129" i="3"/>
  <c r="B129" i="3"/>
  <c r="A130" i="3"/>
  <c r="B130" i="3"/>
  <c r="A131" i="3"/>
  <c r="B131" i="3"/>
  <c r="A132" i="3"/>
  <c r="B132" i="3"/>
  <c r="A133" i="3"/>
  <c r="B133" i="3"/>
  <c r="A134" i="3"/>
  <c r="B134" i="3"/>
  <c r="A135" i="3"/>
  <c r="B135" i="3"/>
  <c r="A136" i="3"/>
  <c r="B136" i="3"/>
  <c r="A137" i="3"/>
  <c r="B137" i="3"/>
  <c r="A138" i="3"/>
  <c r="B138" i="3"/>
  <c r="A139" i="3"/>
  <c r="B139" i="3"/>
  <c r="A140" i="3"/>
  <c r="B140" i="3"/>
  <c r="A141" i="3"/>
  <c r="B141" i="3"/>
  <c r="A142" i="3"/>
  <c r="B142" i="3"/>
  <c r="A143" i="3"/>
  <c r="B143" i="3"/>
  <c r="A144" i="3"/>
  <c r="B144" i="3"/>
  <c r="A145" i="3"/>
  <c r="B145" i="3"/>
  <c r="A146" i="3"/>
  <c r="B146" i="3"/>
  <c r="A147" i="3"/>
  <c r="B147" i="3"/>
  <c r="A148" i="3"/>
  <c r="B148" i="3"/>
  <c r="A149" i="3"/>
  <c r="B149" i="3"/>
  <c r="A150" i="3"/>
  <c r="B150" i="3"/>
  <c r="A151" i="3"/>
  <c r="B151" i="3"/>
  <c r="A152" i="3"/>
  <c r="B152" i="3"/>
  <c r="A153" i="3"/>
  <c r="B153" i="3"/>
  <c r="A154" i="3"/>
  <c r="B154" i="3"/>
  <c r="A155" i="3"/>
  <c r="B155" i="3"/>
  <c r="A156" i="3"/>
  <c r="B156" i="3"/>
  <c r="A157" i="3"/>
  <c r="B157" i="3"/>
  <c r="A158" i="3"/>
  <c r="B158" i="3"/>
  <c r="A159" i="3"/>
  <c r="B159" i="3"/>
  <c r="A160" i="3"/>
  <c r="B160" i="3"/>
  <c r="A161" i="3"/>
  <c r="B161" i="3"/>
  <c r="A162" i="3"/>
  <c r="B162" i="3"/>
  <c r="A163" i="3"/>
  <c r="B163" i="3"/>
  <c r="A164" i="3"/>
  <c r="B164" i="3"/>
  <c r="A165" i="3"/>
  <c r="B165" i="3"/>
  <c r="A166" i="3"/>
  <c r="B166" i="3"/>
  <c r="A167" i="3"/>
  <c r="B167" i="3"/>
  <c r="A168" i="3"/>
  <c r="B168" i="3"/>
  <c r="A169" i="3"/>
  <c r="B169" i="3"/>
  <c r="A170" i="3"/>
  <c r="B170" i="3"/>
  <c r="A171" i="3"/>
  <c r="B171" i="3"/>
  <c r="A172" i="3"/>
  <c r="B172" i="3"/>
  <c r="A173" i="3"/>
  <c r="B173" i="3"/>
  <c r="A174" i="3"/>
  <c r="B174" i="3"/>
  <c r="A175" i="3"/>
  <c r="B175" i="3"/>
  <c r="A176" i="3"/>
  <c r="B176" i="3"/>
  <c r="A177" i="3"/>
  <c r="B177" i="3"/>
  <c r="A178" i="3"/>
  <c r="B178" i="3"/>
  <c r="A179" i="3"/>
  <c r="B179" i="3"/>
  <c r="A180" i="3"/>
  <c r="B180" i="3"/>
  <c r="A181" i="3"/>
  <c r="B181" i="3"/>
  <c r="A182" i="3"/>
  <c r="B182" i="3"/>
  <c r="A183" i="3"/>
  <c r="B183" i="3"/>
  <c r="A184" i="3"/>
  <c r="B184" i="3"/>
  <c r="A185" i="3"/>
  <c r="B185" i="3"/>
  <c r="A186" i="3"/>
  <c r="B186" i="3"/>
  <c r="A187" i="3"/>
  <c r="B187" i="3"/>
  <c r="A188" i="3"/>
  <c r="B188" i="3"/>
  <c r="A189" i="3"/>
  <c r="B189" i="3"/>
  <c r="A190" i="3"/>
  <c r="B190" i="3"/>
  <c r="A191" i="3"/>
  <c r="B191" i="3"/>
  <c r="A192" i="3"/>
  <c r="B192" i="3"/>
  <c r="A193" i="3"/>
  <c r="B193" i="3"/>
  <c r="A194" i="3"/>
  <c r="B194" i="3"/>
  <c r="A195" i="3"/>
  <c r="B195" i="3"/>
  <c r="A196" i="3"/>
  <c r="B196" i="3"/>
  <c r="A197" i="3"/>
  <c r="B197" i="3"/>
  <c r="A198" i="3"/>
  <c r="B198" i="3"/>
  <c r="A199" i="3"/>
  <c r="B199" i="3"/>
  <c r="A200" i="3"/>
  <c r="B200" i="3"/>
  <c r="A201" i="3"/>
  <c r="B201" i="3"/>
  <c r="A202" i="3"/>
  <c r="B202" i="3"/>
  <c r="A203" i="3"/>
  <c r="B203" i="3"/>
  <c r="A204" i="3"/>
  <c r="B204" i="3"/>
  <c r="A205" i="3"/>
  <c r="B205" i="3"/>
  <c r="A206" i="3"/>
  <c r="B206" i="3"/>
  <c r="A207" i="3"/>
  <c r="B207" i="3"/>
  <c r="A208" i="3"/>
  <c r="B208" i="3"/>
  <c r="A209" i="3"/>
  <c r="B209" i="3"/>
  <c r="A210" i="3"/>
  <c r="B210" i="3"/>
  <c r="A211" i="3"/>
  <c r="B211" i="3"/>
  <c r="A212" i="3"/>
  <c r="B212" i="3"/>
  <c r="A213" i="3"/>
  <c r="B213" i="3"/>
  <c r="A214" i="3"/>
  <c r="B214" i="3"/>
  <c r="A215" i="3"/>
  <c r="B215" i="3"/>
  <c r="A216" i="3"/>
  <c r="B216" i="3"/>
  <c r="A217" i="3"/>
  <c r="B217" i="3"/>
  <c r="A218" i="3"/>
  <c r="B218" i="3"/>
  <c r="A219" i="3"/>
  <c r="B219" i="3"/>
  <c r="A220" i="3"/>
  <c r="B220" i="3"/>
  <c r="A221" i="3"/>
  <c r="B221" i="3"/>
  <c r="A222" i="3"/>
  <c r="B222" i="3"/>
  <c r="A223" i="3"/>
  <c r="B223" i="3"/>
  <c r="A224" i="3"/>
  <c r="B224" i="3"/>
  <c r="A225" i="3"/>
  <c r="B225" i="3"/>
  <c r="A226" i="3"/>
  <c r="B226" i="3"/>
  <c r="A227" i="3"/>
  <c r="B227" i="3"/>
  <c r="A228" i="3"/>
  <c r="B228" i="3"/>
  <c r="A229" i="3"/>
  <c r="B229" i="3"/>
  <c r="A230" i="3"/>
  <c r="B230" i="3"/>
  <c r="A231" i="3"/>
  <c r="B231" i="3"/>
  <c r="A232" i="3"/>
  <c r="B232" i="3"/>
  <c r="A233" i="3"/>
  <c r="B233" i="3"/>
  <c r="A234" i="3"/>
  <c r="B234" i="3"/>
  <c r="A235" i="3"/>
  <c r="B235" i="3"/>
  <c r="A236" i="3"/>
  <c r="B236" i="3"/>
  <c r="A237" i="3"/>
  <c r="B237" i="3"/>
  <c r="A238" i="3"/>
  <c r="B238" i="3"/>
  <c r="A239" i="3"/>
  <c r="B239" i="3"/>
  <c r="A240" i="3"/>
  <c r="B240" i="3"/>
  <c r="A241" i="3"/>
  <c r="B241" i="3"/>
  <c r="A242" i="3"/>
  <c r="B242" i="3"/>
  <c r="A243" i="3"/>
  <c r="B243" i="3"/>
  <c r="A244" i="3"/>
  <c r="B244" i="3"/>
  <c r="A245" i="3"/>
  <c r="B245" i="3"/>
  <c r="A246" i="3"/>
  <c r="B246" i="3"/>
  <c r="A247" i="3"/>
  <c r="B247" i="3"/>
  <c r="A248" i="3"/>
  <c r="B248" i="3"/>
  <c r="A249" i="3"/>
  <c r="B249" i="3"/>
  <c r="A250" i="3"/>
  <c r="B250" i="3"/>
  <c r="A251" i="3"/>
  <c r="B251" i="3"/>
  <c r="A252" i="3"/>
  <c r="B252" i="3"/>
  <c r="A253" i="3"/>
  <c r="B253" i="3"/>
  <c r="A254" i="3"/>
  <c r="B254" i="3"/>
  <c r="A255" i="3"/>
  <c r="B255" i="3"/>
  <c r="A256" i="3"/>
  <c r="B256" i="3"/>
  <c r="A257" i="3"/>
  <c r="B257" i="3"/>
  <c r="A258" i="3"/>
  <c r="B258" i="3"/>
  <c r="A259" i="3"/>
  <c r="B259" i="3"/>
  <c r="A260" i="3"/>
  <c r="B260" i="3"/>
  <c r="A261" i="3"/>
  <c r="B261" i="3"/>
  <c r="A262" i="3"/>
  <c r="B262" i="3"/>
  <c r="A263" i="3"/>
  <c r="B263" i="3"/>
  <c r="A264" i="3"/>
  <c r="B264" i="3"/>
  <c r="A265" i="3"/>
  <c r="B265" i="3"/>
  <c r="A266" i="3"/>
  <c r="B266" i="3"/>
  <c r="A267" i="3"/>
  <c r="B267" i="3"/>
  <c r="A268" i="3"/>
  <c r="B268" i="3"/>
  <c r="A269" i="3"/>
  <c r="B269" i="3"/>
  <c r="A270" i="3"/>
  <c r="B270" i="3"/>
  <c r="A271" i="3"/>
  <c r="B271" i="3"/>
  <c r="A272" i="3"/>
  <c r="B272" i="3"/>
  <c r="A273" i="3"/>
  <c r="B273" i="3"/>
  <c r="A274" i="3"/>
  <c r="B274" i="3"/>
  <c r="A275" i="3"/>
  <c r="B275" i="3"/>
  <c r="A276" i="3"/>
  <c r="B276" i="3"/>
  <c r="A277" i="3"/>
  <c r="B277" i="3"/>
  <c r="A278" i="3"/>
  <c r="B278" i="3"/>
  <c r="A279" i="3"/>
  <c r="B279" i="3"/>
  <c r="A280" i="3"/>
  <c r="B280" i="3"/>
  <c r="A281" i="3"/>
  <c r="B281" i="3"/>
  <c r="A282" i="3"/>
  <c r="B282" i="3"/>
  <c r="A283" i="3"/>
  <c r="B283" i="3"/>
  <c r="A284" i="3"/>
  <c r="B284" i="3"/>
  <c r="A285" i="3"/>
  <c r="B285" i="3"/>
  <c r="A286" i="3"/>
  <c r="B286" i="3"/>
  <c r="A287" i="3"/>
  <c r="B287" i="3"/>
  <c r="A288" i="3"/>
  <c r="B288" i="3"/>
  <c r="A289" i="3"/>
  <c r="B289" i="3"/>
  <c r="A290" i="3"/>
  <c r="B290" i="3"/>
  <c r="A291" i="3"/>
  <c r="B291" i="3"/>
  <c r="A292" i="3"/>
  <c r="B292" i="3"/>
  <c r="A293" i="3"/>
  <c r="B293" i="3"/>
  <c r="A294" i="3"/>
  <c r="B294" i="3"/>
  <c r="A295" i="3"/>
  <c r="B295" i="3"/>
  <c r="A296" i="3"/>
  <c r="B296" i="3"/>
  <c r="A297" i="3"/>
  <c r="B297" i="3"/>
  <c r="A298" i="3"/>
  <c r="B298" i="3"/>
  <c r="A299" i="3"/>
  <c r="B299" i="3"/>
  <c r="A300" i="3"/>
  <c r="B300" i="3"/>
  <c r="A301" i="3"/>
  <c r="B301" i="3"/>
  <c r="A302" i="3"/>
  <c r="B302" i="3"/>
  <c r="A303" i="3"/>
  <c r="B303" i="3"/>
  <c r="A304" i="3"/>
  <c r="B304" i="3"/>
  <c r="A305" i="3"/>
  <c r="B305" i="3"/>
  <c r="A306" i="3"/>
  <c r="B306" i="3"/>
  <c r="A307" i="3"/>
  <c r="B307" i="3"/>
  <c r="A308" i="3"/>
  <c r="B308" i="3"/>
  <c r="A309" i="3"/>
  <c r="B309" i="3"/>
  <c r="A310" i="3"/>
  <c r="B310" i="3"/>
  <c r="A311" i="3"/>
  <c r="B311" i="3"/>
  <c r="A312" i="3"/>
  <c r="B312" i="3"/>
  <c r="A313" i="3"/>
  <c r="B313" i="3"/>
  <c r="A314" i="3"/>
  <c r="B314" i="3"/>
  <c r="A315" i="3"/>
  <c r="B315" i="3"/>
  <c r="A316" i="3"/>
  <c r="B316" i="3"/>
  <c r="A317" i="3"/>
  <c r="B317" i="3"/>
  <c r="A318" i="3"/>
  <c r="B318" i="3"/>
  <c r="A319" i="3"/>
  <c r="B319" i="3"/>
  <c r="A320" i="3"/>
  <c r="B320" i="3"/>
  <c r="A321" i="3"/>
  <c r="B321" i="3"/>
  <c r="A322" i="3"/>
  <c r="B322" i="3"/>
  <c r="A323" i="3"/>
  <c r="B323" i="3"/>
  <c r="A324" i="3"/>
  <c r="B324" i="3"/>
  <c r="A325" i="3"/>
  <c r="B325" i="3"/>
  <c r="A326" i="3"/>
  <c r="B326" i="3"/>
  <c r="A327" i="3"/>
  <c r="B327" i="3"/>
  <c r="A328" i="3"/>
  <c r="B328" i="3"/>
  <c r="A329" i="3"/>
  <c r="B329" i="3"/>
  <c r="A330" i="3"/>
  <c r="B330" i="3"/>
  <c r="A331" i="3"/>
  <c r="B331" i="3"/>
  <c r="A332" i="3"/>
  <c r="B332" i="3"/>
  <c r="A333" i="3"/>
  <c r="B333" i="3"/>
  <c r="A334" i="3"/>
  <c r="B334" i="3"/>
  <c r="A335" i="3"/>
  <c r="B335" i="3"/>
  <c r="A336" i="3"/>
  <c r="B336" i="3"/>
  <c r="A337" i="3"/>
  <c r="B337" i="3"/>
  <c r="A338" i="3"/>
  <c r="B338" i="3"/>
  <c r="A339" i="3"/>
  <c r="B339" i="3"/>
  <c r="A340" i="3"/>
  <c r="B340" i="3"/>
  <c r="A341" i="3"/>
  <c r="B341" i="3"/>
  <c r="A342" i="3"/>
  <c r="B342" i="3"/>
  <c r="A343" i="3"/>
  <c r="B343" i="3"/>
  <c r="A344" i="3"/>
  <c r="B344" i="3"/>
  <c r="A345" i="3"/>
  <c r="B345" i="3"/>
  <c r="A346" i="3"/>
  <c r="B346" i="3"/>
  <c r="A347" i="3"/>
  <c r="B347" i="3"/>
  <c r="A348" i="3"/>
  <c r="B348" i="3"/>
  <c r="A349" i="3"/>
  <c r="B349" i="3"/>
  <c r="A350" i="3"/>
  <c r="B350" i="3"/>
  <c r="A351" i="3"/>
  <c r="B351" i="3"/>
  <c r="A352" i="3"/>
  <c r="B352" i="3"/>
  <c r="A353" i="3"/>
  <c r="B353" i="3"/>
  <c r="A354" i="3"/>
  <c r="B354" i="3"/>
  <c r="A355" i="3"/>
  <c r="B355" i="3"/>
  <c r="A356" i="3"/>
  <c r="B356" i="3"/>
  <c r="A357" i="3"/>
  <c r="B357" i="3"/>
  <c r="A358" i="3"/>
  <c r="B358" i="3"/>
  <c r="A359" i="3"/>
  <c r="B359" i="3"/>
  <c r="A360" i="3"/>
  <c r="B360" i="3"/>
  <c r="A361" i="3"/>
  <c r="B361" i="3"/>
  <c r="A362" i="3"/>
  <c r="B362" i="3"/>
  <c r="A363" i="3"/>
  <c r="B363" i="3"/>
  <c r="A364" i="3"/>
  <c r="B364" i="3"/>
  <c r="A365" i="3"/>
  <c r="B365" i="3"/>
  <c r="A366" i="3"/>
  <c r="B366" i="3"/>
  <c r="A367" i="3"/>
  <c r="B367" i="3"/>
  <c r="A368" i="3"/>
  <c r="B368" i="3"/>
  <c r="A369" i="3"/>
  <c r="B369" i="3"/>
  <c r="A370" i="3"/>
  <c r="B370" i="3"/>
  <c r="A371" i="3"/>
  <c r="B371" i="3"/>
  <c r="A372" i="3"/>
  <c r="B372" i="3"/>
  <c r="A373" i="3"/>
  <c r="B373" i="3"/>
  <c r="A374" i="3"/>
  <c r="B374" i="3"/>
  <c r="A375" i="3"/>
  <c r="B375" i="3"/>
  <c r="A376" i="3"/>
  <c r="B376" i="3"/>
  <c r="A377" i="3"/>
  <c r="B377" i="3"/>
  <c r="A378" i="3"/>
  <c r="B378" i="3"/>
  <c r="A379" i="3"/>
  <c r="B379" i="3"/>
  <c r="A380" i="3"/>
  <c r="B380" i="3"/>
  <c r="A381" i="3"/>
  <c r="B381" i="3"/>
  <c r="A382" i="3"/>
  <c r="B382" i="3"/>
  <c r="A383" i="3"/>
  <c r="B383" i="3"/>
  <c r="A384" i="3"/>
  <c r="B384" i="3"/>
  <c r="A385" i="3"/>
  <c r="B385" i="3"/>
  <c r="A386" i="3"/>
  <c r="B386" i="3"/>
  <c r="A387" i="3"/>
  <c r="B387" i="3"/>
  <c r="A388" i="3"/>
  <c r="B388" i="3"/>
  <c r="A389" i="3"/>
  <c r="B389" i="3"/>
  <c r="A390" i="3"/>
  <c r="B390" i="3"/>
  <c r="A391" i="3"/>
  <c r="B391" i="3"/>
  <c r="A392" i="3"/>
  <c r="B392" i="3"/>
  <c r="A393" i="3"/>
  <c r="B393" i="3"/>
  <c r="A394" i="3"/>
  <c r="B394" i="3"/>
  <c r="A395" i="3"/>
  <c r="B395" i="3"/>
  <c r="A396" i="3"/>
  <c r="B396" i="3"/>
  <c r="A397" i="3"/>
  <c r="B397" i="3"/>
  <c r="A398" i="3"/>
  <c r="B398" i="3"/>
  <c r="A399" i="3"/>
  <c r="B399" i="3"/>
  <c r="A400" i="3"/>
  <c r="B400" i="3"/>
  <c r="A401" i="3"/>
  <c r="B401" i="3"/>
  <c r="A402" i="3"/>
  <c r="B402" i="3"/>
  <c r="A403" i="3"/>
  <c r="B403" i="3"/>
  <c r="A404" i="3"/>
  <c r="B404" i="3"/>
  <c r="A405" i="3"/>
  <c r="B405" i="3"/>
  <c r="A406" i="3"/>
  <c r="B406" i="3"/>
  <c r="A407" i="3"/>
  <c r="B407" i="3"/>
  <c r="A408" i="3"/>
  <c r="B408" i="3"/>
  <c r="A409" i="3"/>
  <c r="B409" i="3"/>
  <c r="A410" i="3"/>
  <c r="B410" i="3"/>
  <c r="A411" i="3"/>
  <c r="B411" i="3"/>
  <c r="A412" i="3"/>
  <c r="B412" i="3"/>
  <c r="A413" i="3"/>
  <c r="B413" i="3"/>
  <c r="A414" i="3"/>
  <c r="B414" i="3"/>
  <c r="A415" i="3"/>
  <c r="B415" i="3"/>
  <c r="A416" i="3"/>
  <c r="B416" i="3"/>
  <c r="A417" i="3"/>
  <c r="B417" i="3"/>
  <c r="A418" i="3"/>
  <c r="B418" i="3"/>
  <c r="A419" i="3"/>
  <c r="B419" i="3"/>
  <c r="A420" i="3"/>
  <c r="B420" i="3"/>
  <c r="A421" i="3"/>
  <c r="B421" i="3"/>
  <c r="A422" i="3"/>
  <c r="B422" i="3"/>
  <c r="A423" i="3"/>
  <c r="B423" i="3"/>
  <c r="A424" i="3"/>
  <c r="B424" i="3"/>
  <c r="A425" i="3"/>
  <c r="B425" i="3"/>
  <c r="A426" i="3"/>
  <c r="B426" i="3"/>
  <c r="A427" i="3"/>
  <c r="B427" i="3"/>
  <c r="A428" i="3"/>
  <c r="B428" i="3"/>
  <c r="A429" i="3"/>
  <c r="B429" i="3"/>
  <c r="A430" i="3"/>
  <c r="B430" i="3"/>
  <c r="A431" i="3"/>
  <c r="B431" i="3"/>
  <c r="A432" i="3"/>
  <c r="B432" i="3"/>
  <c r="A433" i="3"/>
  <c r="B433" i="3"/>
  <c r="A434" i="3"/>
  <c r="B434" i="3"/>
  <c r="A435" i="3"/>
  <c r="B435" i="3"/>
  <c r="A436" i="3"/>
  <c r="B436" i="3"/>
  <c r="A437" i="3"/>
  <c r="B437" i="3"/>
  <c r="A438" i="3"/>
  <c r="B438" i="3"/>
  <c r="A439" i="3"/>
  <c r="B439" i="3"/>
  <c r="A440" i="3"/>
  <c r="B440" i="3"/>
  <c r="A441" i="3"/>
  <c r="B441" i="3"/>
  <c r="A442" i="3"/>
  <c r="B442" i="3"/>
  <c r="A443" i="3"/>
  <c r="B443" i="3"/>
  <c r="A444" i="3"/>
  <c r="B444" i="3"/>
  <c r="A445" i="3"/>
  <c r="B445" i="3"/>
  <c r="A446" i="3"/>
  <c r="B446" i="3"/>
  <c r="A447" i="3"/>
  <c r="B447" i="3"/>
  <c r="A448" i="3"/>
  <c r="B448" i="3"/>
  <c r="A449" i="3"/>
  <c r="B449" i="3"/>
  <c r="A450" i="3"/>
  <c r="B450" i="3"/>
  <c r="A451" i="3"/>
  <c r="B451" i="3"/>
  <c r="A452" i="3"/>
  <c r="B452" i="3"/>
  <c r="A453" i="3"/>
  <c r="B453" i="3"/>
  <c r="A454" i="3"/>
  <c r="B454" i="3"/>
  <c r="A455" i="3"/>
  <c r="B455" i="3"/>
  <c r="A456" i="3"/>
  <c r="B456" i="3"/>
  <c r="A457" i="3"/>
  <c r="B457" i="3"/>
  <c r="A458" i="3"/>
  <c r="B458" i="3"/>
  <c r="A459" i="3"/>
  <c r="B459" i="3"/>
  <c r="A460" i="3"/>
  <c r="B460" i="3"/>
  <c r="A461" i="3"/>
  <c r="B461" i="3"/>
  <c r="A462" i="3"/>
  <c r="B462" i="3"/>
  <c r="A463" i="3"/>
  <c r="B463" i="3"/>
  <c r="A464" i="3"/>
  <c r="B464" i="3"/>
  <c r="A465" i="3"/>
  <c r="B465" i="3"/>
  <c r="A466" i="3"/>
  <c r="B466" i="3"/>
  <c r="A467" i="3"/>
  <c r="B467" i="3"/>
  <c r="A468" i="3"/>
  <c r="B468" i="3"/>
  <c r="A469" i="3"/>
  <c r="B469" i="3"/>
  <c r="A470" i="3"/>
  <c r="B470" i="3"/>
  <c r="A471" i="3"/>
  <c r="B471" i="3"/>
  <c r="A472" i="3"/>
  <c r="B472" i="3"/>
  <c r="A473" i="3"/>
  <c r="B473" i="3"/>
  <c r="A474" i="3"/>
  <c r="B474" i="3"/>
  <c r="A475" i="3"/>
  <c r="B475" i="3"/>
  <c r="A476" i="3"/>
  <c r="B476" i="3"/>
  <c r="A477" i="3"/>
  <c r="B477" i="3"/>
  <c r="A478" i="3"/>
  <c r="B478" i="3"/>
  <c r="A479" i="3"/>
  <c r="B479" i="3"/>
  <c r="A480" i="3"/>
  <c r="B480" i="3"/>
  <c r="A481" i="3"/>
  <c r="B481" i="3"/>
  <c r="A482" i="3"/>
  <c r="B482" i="3"/>
  <c r="A483" i="3"/>
  <c r="B483" i="3"/>
  <c r="A484" i="3"/>
  <c r="B484" i="3"/>
  <c r="A485" i="3"/>
  <c r="B485" i="3"/>
  <c r="A486" i="3"/>
  <c r="B486" i="3"/>
  <c r="A487" i="3"/>
  <c r="B487" i="3"/>
  <c r="A488" i="3"/>
  <c r="B488" i="3"/>
  <c r="A489" i="3"/>
  <c r="B489" i="3"/>
  <c r="A490" i="3"/>
  <c r="B490" i="3"/>
  <c r="A491" i="3"/>
  <c r="B491" i="3"/>
  <c r="A492" i="3"/>
  <c r="B492" i="3"/>
  <c r="A493" i="3"/>
  <c r="B493" i="3"/>
  <c r="A494" i="3"/>
  <c r="B494" i="3"/>
  <c r="A495" i="3"/>
  <c r="B495" i="3"/>
  <c r="A496" i="3"/>
  <c r="B496" i="3"/>
  <c r="A497" i="3"/>
  <c r="B497" i="3"/>
  <c r="A498" i="3"/>
  <c r="B498" i="3"/>
  <c r="A499" i="3"/>
  <c r="B499" i="3"/>
  <c r="A500" i="3"/>
  <c r="B500" i="3"/>
  <c r="A501" i="3"/>
  <c r="B501" i="3"/>
  <c r="A502" i="3"/>
  <c r="B502" i="3"/>
  <c r="A503" i="3"/>
  <c r="B503" i="3"/>
  <c r="A504" i="3"/>
  <c r="B504" i="3"/>
  <c r="A505" i="3"/>
  <c r="B505" i="3"/>
  <c r="A506" i="3"/>
  <c r="B506" i="3"/>
  <c r="A507" i="3"/>
  <c r="B507" i="3"/>
  <c r="A508" i="3"/>
  <c r="B508" i="3"/>
  <c r="A509" i="3"/>
  <c r="B509" i="3"/>
  <c r="A510" i="3"/>
  <c r="B510" i="3"/>
  <c r="A511" i="3"/>
  <c r="B511" i="3"/>
  <c r="A512" i="3"/>
  <c r="B512" i="3"/>
  <c r="A513" i="3"/>
  <c r="B513" i="3"/>
  <c r="A514" i="3"/>
  <c r="B514" i="3"/>
  <c r="A515" i="3"/>
  <c r="B515" i="3"/>
  <c r="A516" i="3"/>
  <c r="B516" i="3"/>
  <c r="A517" i="3"/>
  <c r="B517" i="3"/>
  <c r="A518" i="3"/>
  <c r="B518" i="3"/>
  <c r="A519" i="3"/>
  <c r="B519" i="3"/>
  <c r="A520" i="3"/>
  <c r="B520" i="3"/>
  <c r="A521" i="3"/>
  <c r="B521" i="3"/>
  <c r="A522" i="3"/>
  <c r="B522" i="3"/>
  <c r="A523" i="3"/>
  <c r="B523" i="3"/>
  <c r="A524" i="3"/>
  <c r="B524" i="3"/>
  <c r="A525" i="3"/>
  <c r="B525" i="3"/>
  <c r="A526" i="3"/>
  <c r="B526" i="3"/>
  <c r="A527" i="3"/>
  <c r="B527" i="3"/>
  <c r="A528" i="3"/>
  <c r="B528" i="3"/>
  <c r="A529" i="3"/>
  <c r="B529" i="3"/>
  <c r="A530" i="3"/>
  <c r="B530" i="3"/>
  <c r="A531" i="3"/>
  <c r="B531" i="3"/>
  <c r="A532" i="3"/>
  <c r="B532" i="3"/>
  <c r="A533" i="3"/>
  <c r="B533" i="3"/>
  <c r="A534" i="3"/>
  <c r="B534" i="3"/>
  <c r="A535" i="3"/>
  <c r="B535" i="3"/>
  <c r="A536" i="3"/>
  <c r="B536" i="3"/>
  <c r="A537" i="3"/>
  <c r="B537" i="3"/>
  <c r="A538" i="3"/>
  <c r="B538" i="3"/>
  <c r="A539" i="3"/>
  <c r="B539" i="3"/>
  <c r="A540" i="3"/>
  <c r="B540" i="3"/>
  <c r="A541" i="3"/>
  <c r="B541" i="3"/>
  <c r="A542" i="3"/>
  <c r="B542" i="3"/>
  <c r="A543" i="3"/>
  <c r="B543" i="3"/>
  <c r="A544" i="3"/>
  <c r="B544" i="3"/>
  <c r="A545" i="3"/>
  <c r="B545" i="3"/>
  <c r="A546" i="3"/>
  <c r="B546" i="3"/>
  <c r="A547" i="3"/>
  <c r="B547" i="3"/>
  <c r="A548" i="3"/>
  <c r="B548" i="3"/>
  <c r="A549" i="3"/>
  <c r="B549" i="3"/>
  <c r="A550" i="3"/>
  <c r="B550" i="3"/>
  <c r="A551" i="3"/>
  <c r="B551" i="3"/>
  <c r="A552" i="3"/>
  <c r="B552" i="3"/>
  <c r="A553" i="3"/>
  <c r="B553" i="3"/>
  <c r="A554" i="3"/>
  <c r="B554" i="3"/>
  <c r="A555" i="3"/>
  <c r="B555" i="3"/>
  <c r="A556" i="3"/>
  <c r="B556" i="3"/>
  <c r="A557" i="3"/>
  <c r="B557" i="3"/>
  <c r="A558" i="3"/>
  <c r="B558" i="3"/>
  <c r="A559" i="3"/>
  <c r="B559" i="3"/>
  <c r="A560" i="3"/>
  <c r="B560" i="3"/>
  <c r="A561" i="3"/>
  <c r="B561" i="3"/>
  <c r="A562" i="3"/>
  <c r="B562" i="3"/>
  <c r="A563" i="3"/>
  <c r="B563" i="3"/>
  <c r="A564" i="3"/>
  <c r="B564" i="3"/>
  <c r="A565" i="3"/>
  <c r="B565" i="3"/>
  <c r="A566" i="3"/>
  <c r="B566" i="3"/>
  <c r="A567" i="3"/>
  <c r="B567" i="3"/>
  <c r="A568" i="3"/>
  <c r="B568" i="3"/>
  <c r="A569" i="3"/>
  <c r="B569" i="3"/>
  <c r="A570" i="3"/>
  <c r="B570" i="3"/>
  <c r="A571" i="3"/>
  <c r="B571" i="3"/>
  <c r="A572" i="3"/>
  <c r="B572" i="3"/>
  <c r="A573" i="3"/>
  <c r="B573" i="3"/>
  <c r="A574" i="3"/>
  <c r="B574" i="3"/>
  <c r="A575" i="3"/>
  <c r="B575" i="3"/>
  <c r="A576" i="3"/>
  <c r="B576" i="3"/>
  <c r="A577" i="3"/>
  <c r="B577" i="3"/>
  <c r="A578" i="3"/>
  <c r="B578" i="3"/>
  <c r="A579" i="3"/>
  <c r="B579" i="3"/>
  <c r="A580" i="3"/>
  <c r="B580" i="3"/>
  <c r="A581" i="3"/>
  <c r="B581" i="3"/>
  <c r="A582" i="3"/>
  <c r="B582" i="3"/>
  <c r="A583" i="3"/>
  <c r="B583" i="3"/>
  <c r="A584" i="3"/>
  <c r="B584" i="3"/>
  <c r="A585" i="3"/>
  <c r="B585" i="3"/>
  <c r="A586" i="3"/>
  <c r="B586" i="3"/>
  <c r="A587" i="3"/>
  <c r="B587" i="3"/>
  <c r="A588" i="3"/>
  <c r="B588" i="3"/>
  <c r="A589" i="3"/>
  <c r="B589" i="3"/>
  <c r="A590" i="3"/>
  <c r="B590" i="3"/>
  <c r="A591" i="3"/>
  <c r="B591" i="3"/>
  <c r="A592" i="3"/>
  <c r="B592" i="3"/>
  <c r="A593" i="3"/>
  <c r="B593" i="3"/>
  <c r="A594" i="3"/>
  <c r="B594" i="3"/>
  <c r="A595" i="3"/>
  <c r="B595" i="3"/>
  <c r="A596" i="3"/>
  <c r="B596" i="3"/>
  <c r="A597" i="3"/>
  <c r="B597" i="3"/>
  <c r="A598" i="3"/>
  <c r="B598" i="3"/>
  <c r="A599" i="3"/>
  <c r="B599" i="3"/>
  <c r="A600" i="3"/>
  <c r="B600" i="3"/>
  <c r="A601" i="3"/>
  <c r="B601" i="3"/>
  <c r="A602" i="3"/>
  <c r="B602" i="3"/>
  <c r="A603" i="3"/>
  <c r="B603" i="3"/>
  <c r="A604" i="3"/>
  <c r="B604" i="3"/>
  <c r="A605" i="3"/>
  <c r="B605" i="3"/>
  <c r="A606" i="3"/>
  <c r="B606" i="3"/>
  <c r="A607" i="3"/>
  <c r="B607" i="3"/>
  <c r="A608" i="3"/>
  <c r="B608" i="3"/>
  <c r="A609" i="3"/>
  <c r="B609" i="3"/>
  <c r="A610" i="3"/>
  <c r="B610" i="3"/>
  <c r="A611" i="3"/>
  <c r="B611" i="3"/>
  <c r="A612" i="3"/>
  <c r="B612" i="3"/>
  <c r="A613" i="3"/>
  <c r="B613" i="3"/>
  <c r="A614" i="3"/>
  <c r="B614" i="3"/>
  <c r="A615" i="3"/>
  <c r="B615" i="3"/>
  <c r="A616" i="3"/>
  <c r="B616" i="3"/>
  <c r="A617" i="3"/>
  <c r="B617" i="3"/>
  <c r="A618" i="3"/>
  <c r="B618" i="3"/>
  <c r="A619" i="3"/>
  <c r="B619" i="3"/>
  <c r="A620" i="3"/>
  <c r="B620" i="3"/>
  <c r="A621" i="3"/>
  <c r="B621" i="3"/>
  <c r="A622" i="3"/>
  <c r="B622" i="3"/>
  <c r="A623" i="3"/>
  <c r="B623" i="3"/>
  <c r="A624" i="3"/>
  <c r="B624" i="3"/>
  <c r="A625" i="3"/>
  <c r="B625" i="3"/>
  <c r="A626" i="3"/>
  <c r="B626" i="3"/>
  <c r="A627" i="3"/>
  <c r="B627" i="3"/>
  <c r="A628" i="3"/>
  <c r="B628" i="3"/>
  <c r="A629" i="3"/>
  <c r="B629" i="3"/>
  <c r="A630" i="3"/>
  <c r="B630" i="3"/>
  <c r="A631" i="3"/>
  <c r="B631" i="3"/>
  <c r="A632" i="3"/>
  <c r="B632" i="3"/>
  <c r="A633" i="3"/>
  <c r="B633" i="3"/>
  <c r="A634" i="3"/>
  <c r="B634" i="3"/>
  <c r="A635" i="3"/>
  <c r="B635" i="3"/>
  <c r="A636" i="3"/>
  <c r="B636" i="3"/>
  <c r="A637" i="3"/>
  <c r="B637" i="3"/>
  <c r="A638" i="3"/>
  <c r="B638" i="3"/>
  <c r="A639" i="3"/>
  <c r="B639" i="3"/>
  <c r="A640" i="3"/>
  <c r="B640" i="3"/>
  <c r="A641" i="3"/>
  <c r="B641" i="3"/>
  <c r="A642" i="3"/>
  <c r="B642" i="3"/>
  <c r="A643" i="3"/>
  <c r="B643" i="3"/>
  <c r="A644" i="3"/>
  <c r="B644" i="3"/>
  <c r="A645" i="3"/>
  <c r="B645" i="3"/>
  <c r="A646" i="3"/>
  <c r="B646" i="3"/>
  <c r="A647" i="3"/>
  <c r="B647" i="3"/>
  <c r="A648" i="3"/>
  <c r="B648" i="3"/>
  <c r="A649" i="3"/>
  <c r="B649" i="3"/>
  <c r="A650" i="3"/>
  <c r="B650" i="3"/>
  <c r="A651" i="3"/>
  <c r="B651" i="3"/>
  <c r="A652" i="3"/>
  <c r="B652" i="3"/>
  <c r="A653" i="3"/>
  <c r="B653" i="3"/>
  <c r="A654" i="3"/>
  <c r="B654" i="3"/>
  <c r="A655" i="3"/>
  <c r="B655" i="3"/>
  <c r="A656" i="3"/>
  <c r="B656" i="3"/>
  <c r="A657" i="3"/>
  <c r="B657" i="3"/>
  <c r="A658" i="3"/>
  <c r="B658" i="3"/>
  <c r="A659" i="3"/>
  <c r="B659" i="3"/>
  <c r="A660" i="3"/>
  <c r="B660" i="3"/>
  <c r="A661" i="3"/>
  <c r="B661" i="3"/>
  <c r="A662" i="3"/>
  <c r="B662" i="3"/>
  <c r="A663" i="3"/>
  <c r="B663" i="3"/>
  <c r="A664" i="3"/>
  <c r="B664" i="3"/>
  <c r="A665" i="3"/>
  <c r="B665" i="3"/>
  <c r="A666" i="3"/>
  <c r="B666" i="3"/>
  <c r="A667" i="3"/>
  <c r="B667" i="3"/>
  <c r="A668" i="3"/>
  <c r="B668" i="3"/>
  <c r="A669" i="3"/>
  <c r="B669" i="3"/>
  <c r="A670" i="3"/>
  <c r="B670" i="3"/>
  <c r="A671" i="3"/>
  <c r="B671" i="3"/>
  <c r="A672" i="3"/>
  <c r="B672" i="3"/>
  <c r="A673" i="3"/>
  <c r="B673" i="3"/>
  <c r="A674" i="3"/>
  <c r="B674" i="3"/>
  <c r="A675" i="3"/>
  <c r="B675" i="3"/>
  <c r="A676" i="3"/>
  <c r="B676" i="3"/>
  <c r="A677" i="3"/>
  <c r="B677" i="3"/>
  <c r="A678" i="3"/>
  <c r="B678" i="3"/>
  <c r="A679" i="3"/>
  <c r="B679" i="3"/>
  <c r="A680" i="3"/>
  <c r="B680" i="3"/>
  <c r="A681" i="3"/>
  <c r="B681" i="3"/>
  <c r="A682" i="3"/>
  <c r="B682" i="3"/>
  <c r="A683" i="3"/>
  <c r="B683" i="3"/>
  <c r="A684" i="3"/>
  <c r="B684" i="3"/>
  <c r="A685" i="3"/>
  <c r="B685" i="3"/>
  <c r="A686" i="3"/>
  <c r="B686" i="3"/>
  <c r="A687" i="3"/>
  <c r="B687" i="3"/>
  <c r="A688" i="3"/>
  <c r="B688" i="3"/>
  <c r="A689" i="3"/>
  <c r="B689" i="3"/>
  <c r="A690" i="3"/>
  <c r="B690" i="3"/>
  <c r="A691" i="3"/>
  <c r="B691" i="3"/>
  <c r="A692" i="3"/>
  <c r="B692" i="3"/>
  <c r="A693" i="3"/>
  <c r="B693" i="3"/>
  <c r="A694" i="3"/>
  <c r="B694" i="3"/>
  <c r="A695" i="3"/>
  <c r="B695" i="3"/>
  <c r="A696" i="3"/>
  <c r="B696" i="3"/>
  <c r="A697" i="3"/>
  <c r="B697" i="3"/>
  <c r="A698" i="3"/>
  <c r="B698" i="3"/>
  <c r="A699" i="3"/>
  <c r="B699" i="3"/>
  <c r="A700" i="3"/>
  <c r="B700" i="3"/>
  <c r="A701" i="3"/>
  <c r="B701" i="3"/>
  <c r="A702" i="3"/>
  <c r="B702" i="3"/>
  <c r="A703" i="3"/>
  <c r="B703" i="3"/>
  <c r="A704" i="3"/>
  <c r="B704" i="3"/>
  <c r="A705" i="3"/>
  <c r="B705" i="3"/>
  <c r="A706" i="3"/>
  <c r="B706" i="3"/>
  <c r="A707" i="3"/>
  <c r="B707" i="3"/>
  <c r="A708" i="3"/>
  <c r="B708" i="3"/>
  <c r="A709" i="3"/>
  <c r="B709" i="3"/>
  <c r="A710" i="3"/>
  <c r="B710" i="3"/>
  <c r="A711" i="3"/>
  <c r="B711" i="3"/>
  <c r="A712" i="3"/>
  <c r="B712" i="3"/>
  <c r="A713" i="3"/>
  <c r="B713" i="3"/>
  <c r="A714" i="3"/>
  <c r="B714" i="3"/>
  <c r="A715" i="3"/>
  <c r="B715" i="3"/>
  <c r="A716" i="3"/>
  <c r="B716" i="3"/>
  <c r="A717" i="3"/>
  <c r="B717" i="3"/>
  <c r="A718" i="3"/>
  <c r="B718" i="3"/>
  <c r="A719" i="3"/>
  <c r="B719" i="3"/>
  <c r="A720" i="3"/>
  <c r="B720" i="3"/>
  <c r="A721" i="3"/>
  <c r="B721" i="3"/>
  <c r="A722" i="3"/>
  <c r="B722" i="3"/>
  <c r="A723" i="3"/>
  <c r="B723" i="3"/>
  <c r="A724" i="3"/>
  <c r="B724" i="3"/>
  <c r="A725" i="3"/>
  <c r="B725" i="3"/>
  <c r="A726" i="3"/>
  <c r="B726" i="3"/>
  <c r="A727" i="3"/>
  <c r="B727" i="3"/>
  <c r="A728" i="3"/>
  <c r="B728" i="3"/>
  <c r="A729" i="3"/>
  <c r="B729" i="3"/>
  <c r="A730" i="3"/>
  <c r="B730" i="3"/>
  <c r="A731" i="3"/>
  <c r="B731" i="3"/>
  <c r="A732" i="3"/>
  <c r="B732" i="3"/>
  <c r="A733" i="3"/>
  <c r="B733" i="3"/>
  <c r="A734" i="3"/>
  <c r="B734" i="3"/>
  <c r="A735" i="3"/>
  <c r="B735" i="3"/>
  <c r="A736" i="3"/>
  <c r="B736" i="3"/>
  <c r="A737" i="3"/>
  <c r="B737" i="3"/>
  <c r="A738" i="3"/>
  <c r="B738" i="3"/>
  <c r="A739" i="3"/>
  <c r="B739" i="3"/>
  <c r="A740" i="3"/>
  <c r="B740" i="3"/>
  <c r="A741" i="3"/>
  <c r="B741" i="3"/>
  <c r="A742" i="3"/>
  <c r="B742" i="3"/>
  <c r="A743" i="3"/>
  <c r="B743" i="3"/>
  <c r="A744" i="3"/>
  <c r="B744" i="3"/>
  <c r="A745" i="3"/>
  <c r="B745" i="3"/>
  <c r="A746" i="3"/>
  <c r="B746" i="3"/>
  <c r="A747" i="3"/>
  <c r="B747" i="3"/>
  <c r="A748" i="3"/>
  <c r="B748" i="3"/>
  <c r="A749" i="3"/>
  <c r="B749" i="3"/>
  <c r="A750" i="3"/>
  <c r="B750" i="3"/>
  <c r="A751" i="3"/>
  <c r="B751" i="3"/>
  <c r="A752" i="3"/>
  <c r="B752" i="3"/>
  <c r="A753" i="3"/>
  <c r="B753" i="3"/>
  <c r="A754" i="3"/>
  <c r="B754" i="3"/>
  <c r="A755" i="3"/>
  <c r="B755" i="3"/>
  <c r="A756" i="3"/>
  <c r="B756" i="3"/>
  <c r="A757" i="3"/>
  <c r="B757" i="3"/>
  <c r="A758" i="3"/>
  <c r="B758" i="3"/>
  <c r="A759" i="3"/>
  <c r="B759" i="3"/>
  <c r="A760" i="3"/>
  <c r="B760" i="3"/>
  <c r="A761" i="3"/>
  <c r="B761" i="3"/>
  <c r="A762" i="3"/>
  <c r="B762" i="3"/>
  <c r="A763" i="3"/>
  <c r="B763" i="3"/>
  <c r="A764" i="3"/>
  <c r="B764" i="3"/>
  <c r="A765" i="3"/>
  <c r="B765" i="3"/>
  <c r="A766" i="3"/>
  <c r="B766" i="3"/>
  <c r="A767" i="3"/>
  <c r="B767" i="3"/>
  <c r="A768" i="3"/>
  <c r="B768" i="3"/>
  <c r="A769" i="3"/>
  <c r="B769" i="3"/>
  <c r="A770" i="3"/>
  <c r="B770" i="3"/>
  <c r="A771" i="3"/>
  <c r="B771" i="3"/>
  <c r="A772" i="3"/>
  <c r="B772" i="3"/>
  <c r="A773" i="3"/>
  <c r="B773" i="3"/>
  <c r="A774" i="3"/>
  <c r="B774" i="3"/>
  <c r="A775" i="3"/>
  <c r="B775" i="3"/>
  <c r="A776" i="3"/>
  <c r="B776" i="3"/>
  <c r="A777" i="3"/>
  <c r="B777" i="3"/>
  <c r="A778" i="3"/>
  <c r="B778" i="3"/>
  <c r="A779" i="3"/>
  <c r="B779" i="3"/>
  <c r="A780" i="3"/>
  <c r="B780" i="3"/>
  <c r="A781" i="3"/>
  <c r="B781" i="3"/>
  <c r="A782" i="3"/>
  <c r="B782" i="3"/>
  <c r="A783" i="3"/>
  <c r="B783" i="3"/>
  <c r="A784" i="3"/>
  <c r="B784" i="3"/>
  <c r="A785" i="3"/>
  <c r="B785" i="3"/>
  <c r="A786" i="3"/>
  <c r="B786" i="3"/>
  <c r="A787" i="3"/>
  <c r="B787" i="3"/>
  <c r="A788" i="3"/>
  <c r="B788" i="3"/>
  <c r="A789" i="3"/>
  <c r="B789" i="3"/>
  <c r="A790" i="3"/>
  <c r="B790" i="3"/>
  <c r="A791" i="3"/>
  <c r="B791" i="3"/>
  <c r="A792" i="3"/>
  <c r="B792" i="3"/>
  <c r="A793" i="3"/>
  <c r="B793" i="3"/>
  <c r="A794" i="3"/>
  <c r="B794" i="3"/>
  <c r="A795" i="3"/>
  <c r="B795" i="3"/>
  <c r="A796" i="3"/>
  <c r="B796" i="3"/>
  <c r="A797" i="3"/>
  <c r="B797" i="3"/>
  <c r="A798" i="3"/>
  <c r="B798" i="3"/>
  <c r="A799" i="3"/>
  <c r="B799" i="3"/>
  <c r="A800" i="3"/>
  <c r="B800" i="3"/>
  <c r="A801" i="3"/>
  <c r="B801" i="3"/>
  <c r="A802" i="3"/>
  <c r="B802" i="3"/>
  <c r="A803" i="3"/>
  <c r="B803" i="3"/>
  <c r="A804" i="3"/>
  <c r="B804" i="3"/>
  <c r="A805" i="3"/>
  <c r="B805" i="3"/>
  <c r="A806" i="3"/>
  <c r="B806" i="3"/>
  <c r="A807" i="3"/>
  <c r="B807" i="3"/>
  <c r="A808" i="3"/>
  <c r="B808" i="3"/>
  <c r="A809" i="3"/>
  <c r="B809" i="3"/>
  <c r="A810" i="3"/>
  <c r="B810" i="3"/>
  <c r="A811" i="3"/>
  <c r="B811" i="3"/>
  <c r="A812" i="3"/>
  <c r="B812" i="3"/>
  <c r="A813" i="3"/>
  <c r="B813" i="3"/>
  <c r="A814" i="3"/>
  <c r="B814" i="3"/>
  <c r="A815" i="3"/>
  <c r="B815" i="3"/>
  <c r="A816" i="3"/>
  <c r="B816" i="3"/>
  <c r="A817" i="3"/>
  <c r="B817" i="3"/>
  <c r="A818" i="3"/>
  <c r="B818" i="3"/>
  <c r="A819" i="3"/>
  <c r="B819" i="3"/>
  <c r="A820" i="3"/>
  <c r="B820" i="3"/>
  <c r="A821" i="3"/>
  <c r="B821" i="3"/>
  <c r="A822" i="3"/>
  <c r="B822" i="3"/>
  <c r="A823" i="3"/>
  <c r="B823" i="3"/>
  <c r="A824" i="3"/>
  <c r="B824" i="3"/>
  <c r="A825" i="3"/>
  <c r="B825" i="3"/>
  <c r="A826" i="3"/>
  <c r="B826" i="3"/>
  <c r="A827" i="3"/>
  <c r="B827" i="3"/>
  <c r="A828" i="3"/>
  <c r="B828" i="3"/>
  <c r="A829" i="3"/>
  <c r="B829" i="3"/>
  <c r="A830" i="3"/>
  <c r="B830" i="3"/>
  <c r="A831" i="3"/>
  <c r="B831" i="3"/>
  <c r="A832" i="3"/>
  <c r="B832" i="3"/>
  <c r="A833" i="3"/>
  <c r="B833" i="3"/>
  <c r="A834" i="3"/>
  <c r="B834" i="3"/>
  <c r="A835" i="3"/>
  <c r="B835" i="3"/>
  <c r="A836" i="3"/>
  <c r="B836" i="3"/>
  <c r="A837" i="3"/>
  <c r="B837" i="3"/>
  <c r="A838" i="3"/>
  <c r="B838" i="3"/>
  <c r="A839" i="3"/>
  <c r="B839" i="3"/>
  <c r="A840" i="3"/>
  <c r="B840" i="3"/>
  <c r="A841" i="3"/>
  <c r="B841" i="3"/>
  <c r="A842" i="3"/>
  <c r="B842" i="3"/>
  <c r="A843" i="3"/>
  <c r="B843" i="3"/>
  <c r="A844" i="3"/>
  <c r="B844" i="3"/>
  <c r="A845" i="3"/>
  <c r="B845" i="3"/>
  <c r="A846" i="3"/>
  <c r="B846" i="3"/>
  <c r="A847" i="3"/>
  <c r="B847" i="3"/>
  <c r="A848" i="3"/>
  <c r="B848" i="3"/>
  <c r="A849" i="3"/>
  <c r="B849" i="3"/>
  <c r="A850" i="3"/>
  <c r="B850" i="3"/>
  <c r="A851" i="3"/>
  <c r="B851" i="3"/>
  <c r="A852" i="3"/>
  <c r="B852" i="3"/>
  <c r="A853" i="3"/>
  <c r="B853" i="3"/>
  <c r="A854" i="3"/>
  <c r="B854" i="3"/>
  <c r="A855" i="3"/>
  <c r="B855" i="3"/>
  <c r="A856" i="3"/>
  <c r="B856" i="3"/>
  <c r="A857" i="3"/>
  <c r="B857" i="3"/>
  <c r="A858" i="3"/>
  <c r="B858" i="3"/>
  <c r="A859" i="3"/>
  <c r="B859" i="3"/>
  <c r="A860" i="3"/>
  <c r="B860" i="3"/>
  <c r="A861" i="3"/>
  <c r="B861" i="3"/>
  <c r="A862" i="3"/>
  <c r="B862" i="3"/>
  <c r="A863" i="3"/>
  <c r="B863" i="3"/>
  <c r="A864" i="3"/>
  <c r="B864" i="3"/>
  <c r="A865" i="3"/>
  <c r="B865" i="3"/>
  <c r="A866" i="3"/>
  <c r="B866" i="3"/>
  <c r="A867" i="3"/>
  <c r="B867" i="3"/>
  <c r="A868" i="3"/>
  <c r="B868" i="3"/>
  <c r="A869" i="3"/>
  <c r="B869" i="3"/>
  <c r="A870" i="3"/>
  <c r="B870" i="3"/>
  <c r="A871" i="3"/>
  <c r="B871" i="3"/>
  <c r="A872" i="3"/>
  <c r="B872" i="3"/>
  <c r="A873" i="3"/>
  <c r="B873" i="3"/>
  <c r="A874" i="3"/>
  <c r="B874" i="3"/>
  <c r="A875" i="3"/>
  <c r="B875" i="3"/>
  <c r="A876" i="3"/>
  <c r="B876" i="3"/>
  <c r="A877" i="3"/>
  <c r="B877" i="3"/>
  <c r="A878" i="3"/>
  <c r="B878" i="3"/>
  <c r="A879" i="3"/>
  <c r="B879" i="3"/>
  <c r="A880" i="3"/>
  <c r="B880" i="3"/>
  <c r="A881" i="3"/>
  <c r="B881" i="3"/>
  <c r="A882" i="3"/>
  <c r="B882" i="3"/>
  <c r="A883" i="3"/>
  <c r="B883" i="3"/>
  <c r="A884" i="3"/>
  <c r="B884" i="3"/>
  <c r="A885" i="3"/>
  <c r="B885" i="3"/>
  <c r="A886" i="3"/>
  <c r="B886" i="3"/>
  <c r="A887" i="3"/>
  <c r="B887" i="3"/>
  <c r="A888" i="3"/>
  <c r="B888" i="3"/>
  <c r="A889" i="3"/>
  <c r="B889" i="3"/>
  <c r="A890" i="3"/>
  <c r="B890" i="3"/>
  <c r="A891" i="3"/>
  <c r="B891" i="3"/>
  <c r="A892" i="3"/>
  <c r="B892" i="3"/>
  <c r="A893" i="3"/>
  <c r="B893" i="3"/>
  <c r="A894" i="3"/>
  <c r="B894" i="3"/>
  <c r="A895" i="3"/>
  <c r="B895" i="3"/>
  <c r="A896" i="3"/>
  <c r="B896" i="3"/>
  <c r="A897" i="3"/>
  <c r="B897" i="3"/>
  <c r="A898" i="3"/>
  <c r="B898" i="3"/>
  <c r="A899" i="3"/>
  <c r="B899" i="3"/>
  <c r="A900" i="3"/>
  <c r="B900" i="3"/>
  <c r="A901" i="3"/>
  <c r="B901" i="3"/>
  <c r="A902" i="3"/>
  <c r="B902" i="3"/>
  <c r="A903" i="3"/>
  <c r="B903" i="3"/>
  <c r="A904" i="3"/>
  <c r="B904" i="3"/>
  <c r="A905" i="3"/>
  <c r="B905" i="3"/>
  <c r="A906" i="3"/>
  <c r="B906" i="3"/>
  <c r="A907" i="3"/>
  <c r="B907" i="3"/>
  <c r="A908" i="3"/>
  <c r="B908" i="3"/>
  <c r="A909" i="3"/>
  <c r="B909" i="3"/>
  <c r="A910" i="3"/>
  <c r="B910" i="3"/>
  <c r="A911" i="3"/>
  <c r="B911" i="3"/>
  <c r="A912" i="3"/>
  <c r="B912" i="3"/>
  <c r="A913" i="3"/>
  <c r="B913" i="3"/>
  <c r="A914" i="3"/>
  <c r="B914" i="3"/>
  <c r="A915" i="3"/>
  <c r="B915" i="3"/>
  <c r="A916" i="3"/>
  <c r="B916" i="3"/>
  <c r="A917" i="3"/>
  <c r="B917" i="3"/>
  <c r="A918" i="3"/>
  <c r="B918" i="3"/>
  <c r="A919" i="3"/>
  <c r="B919" i="3"/>
  <c r="A920" i="3"/>
  <c r="B920" i="3"/>
  <c r="A921" i="3"/>
  <c r="B921" i="3"/>
  <c r="A922" i="3"/>
  <c r="B922" i="3"/>
  <c r="A923" i="3"/>
  <c r="B923" i="3"/>
  <c r="A924" i="3"/>
  <c r="B924" i="3"/>
  <c r="A925" i="3"/>
  <c r="B925" i="3"/>
  <c r="A926" i="3"/>
  <c r="B926" i="3"/>
  <c r="A927" i="3"/>
  <c r="B927" i="3"/>
  <c r="A928" i="3"/>
  <c r="B928" i="3"/>
  <c r="A929" i="3"/>
  <c r="B929" i="3"/>
  <c r="A930" i="3"/>
  <c r="B930" i="3"/>
  <c r="A931" i="3"/>
  <c r="B931" i="3"/>
  <c r="A932" i="3"/>
  <c r="B932" i="3"/>
  <c r="A933" i="3"/>
  <c r="B933" i="3"/>
  <c r="A934" i="3"/>
  <c r="B934" i="3"/>
  <c r="A935" i="3"/>
  <c r="B935" i="3"/>
  <c r="A936" i="3"/>
  <c r="B936" i="3"/>
  <c r="A937" i="3"/>
  <c r="B937" i="3"/>
  <c r="A938" i="3"/>
  <c r="B938" i="3"/>
  <c r="A939" i="3"/>
  <c r="B939" i="3"/>
  <c r="A940" i="3"/>
  <c r="B940" i="3"/>
  <c r="A941" i="3"/>
  <c r="B941" i="3"/>
  <c r="A942" i="3"/>
  <c r="B942" i="3"/>
  <c r="A943" i="3"/>
  <c r="B943" i="3"/>
  <c r="A944" i="3"/>
  <c r="B944" i="3"/>
  <c r="A945" i="3"/>
  <c r="B945" i="3"/>
  <c r="A946" i="3"/>
  <c r="B946" i="3"/>
  <c r="A947" i="3"/>
  <c r="B947" i="3"/>
  <c r="A948" i="3"/>
  <c r="B948" i="3"/>
  <c r="A949" i="3"/>
  <c r="B949" i="3"/>
  <c r="A950" i="3"/>
  <c r="B950" i="3"/>
  <c r="A951" i="3"/>
  <c r="B951" i="3"/>
  <c r="A952" i="3"/>
  <c r="B952" i="3"/>
  <c r="A953" i="3"/>
  <c r="B953" i="3"/>
  <c r="A954" i="3"/>
  <c r="B954" i="3"/>
  <c r="A955" i="3"/>
  <c r="B955" i="3"/>
  <c r="A956" i="3"/>
  <c r="B956" i="3"/>
  <c r="A957" i="3"/>
  <c r="B957" i="3"/>
  <c r="A958" i="3"/>
  <c r="B958" i="3"/>
  <c r="A959" i="3"/>
  <c r="B959" i="3"/>
  <c r="A960" i="3"/>
  <c r="B960" i="3"/>
  <c r="A961" i="3"/>
  <c r="B961" i="3"/>
  <c r="A962" i="3"/>
  <c r="B962" i="3"/>
  <c r="A963" i="3"/>
  <c r="B963" i="3"/>
  <c r="A964" i="3"/>
  <c r="B964" i="3"/>
  <c r="A965" i="3"/>
  <c r="B965" i="3"/>
  <c r="A966" i="3"/>
  <c r="B966" i="3"/>
  <c r="A967" i="3"/>
  <c r="B967" i="3"/>
  <c r="A968" i="3"/>
  <c r="B968" i="3"/>
  <c r="A969" i="3"/>
  <c r="B969" i="3"/>
  <c r="A970" i="3"/>
  <c r="B970" i="3"/>
  <c r="A971" i="3"/>
  <c r="B971" i="3"/>
  <c r="A972" i="3"/>
  <c r="B972" i="3"/>
  <c r="A973" i="3"/>
  <c r="B973" i="3"/>
  <c r="A974" i="3"/>
  <c r="B974" i="3"/>
  <c r="A975" i="3"/>
  <c r="B975" i="3"/>
  <c r="A976" i="3"/>
  <c r="B976" i="3"/>
  <c r="A977" i="3"/>
  <c r="B977" i="3"/>
  <c r="A978" i="3"/>
  <c r="B978" i="3"/>
  <c r="A979" i="3"/>
  <c r="B979" i="3"/>
  <c r="A980" i="3"/>
  <c r="B980" i="3"/>
  <c r="A981" i="3"/>
  <c r="B981" i="3"/>
  <c r="A982" i="3"/>
  <c r="B982" i="3"/>
  <c r="A983" i="3"/>
  <c r="B983" i="3"/>
  <c r="A984" i="3"/>
  <c r="B984" i="3"/>
  <c r="A985" i="3"/>
  <c r="B985" i="3"/>
  <c r="A986" i="3"/>
  <c r="B986" i="3"/>
  <c r="A987" i="3"/>
  <c r="B987" i="3"/>
  <c r="A988" i="3"/>
  <c r="B988" i="3"/>
  <c r="A989" i="3"/>
  <c r="B989" i="3"/>
  <c r="A990" i="3"/>
  <c r="B990" i="3"/>
  <c r="A991" i="3"/>
  <c r="B991" i="3"/>
  <c r="A992" i="3"/>
  <c r="B992" i="3"/>
  <c r="A993" i="3"/>
  <c r="B993" i="3"/>
  <c r="A994" i="3"/>
  <c r="B994" i="3"/>
  <c r="A995" i="3"/>
  <c r="B995" i="3"/>
  <c r="A996" i="3"/>
  <c r="B996" i="3"/>
  <c r="A997" i="3"/>
  <c r="B997" i="3"/>
  <c r="A998" i="3"/>
  <c r="B998" i="3"/>
  <c r="A999" i="3"/>
  <c r="B999" i="3"/>
  <c r="A1000" i="3"/>
  <c r="B1000" i="3"/>
  <c r="A1001" i="3"/>
  <c r="B1001" i="3"/>
  <c r="A1002" i="3"/>
  <c r="B1002" i="3"/>
  <c r="A1003" i="3"/>
  <c r="B1003" i="3"/>
  <c r="A1004" i="3"/>
  <c r="B1004" i="3"/>
  <c r="A1005" i="3"/>
  <c r="B1005" i="3"/>
  <c r="A1006" i="3"/>
  <c r="B1006" i="3"/>
  <c r="A1007" i="3"/>
  <c r="B1007" i="3"/>
  <c r="B2" i="3"/>
  <c r="A2" i="3"/>
  <c r="X4" i="24"/>
  <c r="X5" i="24"/>
  <c r="X6" i="24"/>
  <c r="X7" i="24"/>
  <c r="X8" i="24"/>
  <c r="X9" i="24"/>
  <c r="X10" i="24"/>
  <c r="X11" i="24"/>
  <c r="X12" i="24"/>
  <c r="W5" i="24"/>
  <c r="W6" i="24"/>
  <c r="W7" i="24"/>
  <c r="W8" i="24"/>
  <c r="W9" i="24"/>
  <c r="W10" i="24"/>
  <c r="W11" i="24"/>
  <c r="W12" i="24"/>
  <c r="V4" i="24"/>
  <c r="V5" i="24"/>
  <c r="V6" i="24"/>
  <c r="V7" i="24"/>
  <c r="V8" i="24"/>
  <c r="V9" i="24"/>
  <c r="V10" i="24"/>
  <c r="V11" i="24"/>
  <c r="V12" i="24"/>
  <c r="V3" i="24"/>
  <c r="Q18" i="24" l="1"/>
  <c r="Q17" i="24"/>
  <c r="Q11" i="24"/>
  <c r="Q10" i="24"/>
  <c r="Q12" i="24" l="1"/>
  <c r="Q14" i="24" s="1"/>
  <c r="Q19" i="24"/>
  <c r="Q20" i="24" s="1"/>
  <c r="Q7" i="24"/>
  <c r="L3" i="24" l="1"/>
  <c r="L6" i="24"/>
  <c r="L10" i="24"/>
  <c r="L14" i="24"/>
  <c r="L18" i="24"/>
  <c r="L22" i="24"/>
  <c r="L26" i="24"/>
  <c r="L30" i="24"/>
  <c r="L34" i="24"/>
  <c r="L38" i="24"/>
  <c r="L42" i="24"/>
  <c r="L46" i="24"/>
  <c r="L50" i="24"/>
  <c r="L54" i="24"/>
  <c r="L58" i="24"/>
  <c r="L62" i="24"/>
  <c r="L66" i="24"/>
  <c r="L70" i="24"/>
  <c r="L74" i="24"/>
  <c r="L78" i="24"/>
  <c r="L82" i="24"/>
  <c r="L86" i="24"/>
  <c r="L90" i="24"/>
  <c r="L94" i="24"/>
  <c r="L98" i="24"/>
  <c r="L102" i="24"/>
  <c r="L106" i="24"/>
  <c r="L110" i="24"/>
  <c r="L114" i="24"/>
  <c r="L118" i="24"/>
  <c r="L122" i="24"/>
  <c r="L126" i="24"/>
  <c r="L130" i="24"/>
  <c r="L134" i="24"/>
  <c r="L138" i="24"/>
  <c r="L142" i="24"/>
  <c r="L146" i="24"/>
  <c r="L150" i="24"/>
  <c r="L154" i="24"/>
  <c r="L158" i="24"/>
  <c r="L162" i="24"/>
  <c r="L166" i="24"/>
  <c r="L170" i="24"/>
  <c r="L174" i="24"/>
  <c r="L178" i="24"/>
  <c r="L7" i="24"/>
  <c r="L11" i="24"/>
  <c r="L15" i="24"/>
  <c r="L19" i="24"/>
  <c r="L23" i="24"/>
  <c r="L27" i="24"/>
  <c r="L31" i="24"/>
  <c r="L35" i="24"/>
  <c r="L39" i="24"/>
  <c r="L43" i="24"/>
  <c r="L47" i="24"/>
  <c r="L51" i="24"/>
  <c r="L55" i="24"/>
  <c r="L59" i="24"/>
  <c r="L63" i="24"/>
  <c r="L67" i="24"/>
  <c r="L71" i="24"/>
  <c r="L75" i="24"/>
  <c r="L79" i="24"/>
  <c r="L83" i="24"/>
  <c r="L87" i="24"/>
  <c r="L91" i="24"/>
  <c r="L95" i="24"/>
  <c r="L99" i="24"/>
  <c r="L103" i="24"/>
  <c r="L107" i="24"/>
  <c r="L111" i="24"/>
  <c r="L115" i="24"/>
  <c r="L119" i="24"/>
  <c r="L123" i="24"/>
  <c r="L127" i="24"/>
  <c r="L131" i="24"/>
  <c r="L135" i="24"/>
  <c r="L139" i="24"/>
  <c r="L143" i="24"/>
  <c r="L147" i="24"/>
  <c r="L151" i="24"/>
  <c r="L155" i="24"/>
  <c r="L159" i="24"/>
  <c r="L163" i="24"/>
  <c r="L167" i="24"/>
  <c r="L171" i="24"/>
  <c r="L175" i="24"/>
  <c r="L4" i="24"/>
  <c r="L8" i="24"/>
  <c r="L12" i="24"/>
  <c r="L16" i="24"/>
  <c r="L20" i="24"/>
  <c r="L24" i="24"/>
  <c r="L28" i="24"/>
  <c r="L32" i="24"/>
  <c r="L36" i="24"/>
  <c r="L40" i="24"/>
  <c r="L44" i="24"/>
  <c r="L48" i="24"/>
  <c r="L52" i="24"/>
  <c r="L56" i="24"/>
  <c r="L60" i="24"/>
  <c r="L64" i="24"/>
  <c r="L68" i="24"/>
  <c r="L72" i="24"/>
  <c r="L76" i="24"/>
  <c r="L80" i="24"/>
  <c r="L84" i="24"/>
  <c r="L88" i="24"/>
  <c r="L92" i="24"/>
  <c r="L96" i="24"/>
  <c r="L100" i="24"/>
  <c r="L104" i="24"/>
  <c r="L108" i="24"/>
  <c r="L112" i="24"/>
  <c r="L116" i="24"/>
  <c r="L120" i="24"/>
  <c r="L124" i="24"/>
  <c r="L128" i="24"/>
  <c r="L132" i="24"/>
  <c r="L136" i="24"/>
  <c r="L140" i="24"/>
  <c r="L144" i="24"/>
  <c r="L148" i="24"/>
  <c r="L152" i="24"/>
  <c r="L156" i="24"/>
  <c r="L160" i="24"/>
  <c r="L164" i="24"/>
  <c r="L168" i="24"/>
  <c r="L172" i="24"/>
  <c r="L176" i="24"/>
  <c r="L5" i="24"/>
  <c r="L9" i="24"/>
  <c r="L13" i="24"/>
  <c r="L17" i="24"/>
  <c r="L21" i="24"/>
  <c r="L25" i="24"/>
  <c r="L29" i="24"/>
  <c r="L33" i="24"/>
  <c r="L37" i="24"/>
  <c r="L41" i="24"/>
  <c r="L45" i="24"/>
  <c r="L49" i="24"/>
  <c r="L53" i="24"/>
  <c r="L57" i="24"/>
  <c r="L61" i="24"/>
  <c r="L65" i="24"/>
  <c r="L69" i="24"/>
  <c r="L73" i="24"/>
  <c r="L77" i="24"/>
  <c r="L81" i="24"/>
  <c r="L85" i="24"/>
  <c r="L89" i="24"/>
  <c r="L93" i="24"/>
  <c r="L97" i="24"/>
  <c r="L101" i="24"/>
  <c r="L105" i="24"/>
  <c r="L109" i="24"/>
  <c r="L113" i="24"/>
  <c r="L117" i="24"/>
  <c r="L121" i="24"/>
  <c r="L125" i="24"/>
  <c r="L129" i="24"/>
  <c r="L133" i="24"/>
  <c r="L137" i="24"/>
  <c r="L141" i="24"/>
  <c r="L145" i="24"/>
  <c r="L149" i="24"/>
  <c r="L153" i="24"/>
  <c r="L157" i="24"/>
  <c r="L161" i="24"/>
  <c r="L165" i="24"/>
  <c r="L169" i="24"/>
  <c r="L173" i="24"/>
  <c r="L177" i="24"/>
  <c r="L181" i="24"/>
  <c r="L179" i="24"/>
  <c r="L184" i="24"/>
  <c r="L188" i="24"/>
  <c r="L192" i="24"/>
  <c r="L196" i="24"/>
  <c r="L200" i="24"/>
  <c r="L204" i="24"/>
  <c r="L208" i="24"/>
  <c r="L212" i="24"/>
  <c r="L216" i="24"/>
  <c r="L220" i="24"/>
  <c r="L224" i="24"/>
  <c r="L228" i="24"/>
  <c r="L232" i="24"/>
  <c r="L236" i="24"/>
  <c r="L240" i="24"/>
  <c r="L244" i="24"/>
  <c r="L248" i="24"/>
  <c r="L252" i="24"/>
  <c r="L256" i="24"/>
  <c r="L260" i="24"/>
  <c r="L264" i="24"/>
  <c r="L268" i="24"/>
  <c r="L272" i="24"/>
  <c r="L276" i="24"/>
  <c r="L280" i="24"/>
  <c r="L284" i="24"/>
  <c r="L288" i="24"/>
  <c r="L292" i="24"/>
  <c r="L296" i="24"/>
  <c r="L300" i="24"/>
  <c r="L304" i="24"/>
  <c r="L308" i="24"/>
  <c r="L312" i="24"/>
  <c r="L316" i="24"/>
  <c r="L320" i="24"/>
  <c r="L324" i="24"/>
  <c r="L328" i="24"/>
  <c r="L332" i="24"/>
  <c r="L336" i="24"/>
  <c r="L340" i="24"/>
  <c r="L344" i="24"/>
  <c r="L348" i="24"/>
  <c r="L352" i="24"/>
  <c r="L356" i="24"/>
  <c r="L360" i="24"/>
  <c r="L364" i="24"/>
  <c r="L368" i="24"/>
  <c r="L372" i="24"/>
  <c r="L376" i="24"/>
  <c r="L380" i="24"/>
  <c r="L384" i="24"/>
  <c r="L388" i="24"/>
  <c r="L392" i="24"/>
  <c r="L396" i="24"/>
  <c r="L400" i="24"/>
  <c r="L404" i="24"/>
  <c r="L408" i="24"/>
  <c r="L412" i="24"/>
  <c r="L416" i="24"/>
  <c r="L420" i="24"/>
  <c r="L424" i="24"/>
  <c r="L428" i="24"/>
  <c r="L432" i="24"/>
  <c r="L436" i="24"/>
  <c r="L440" i="24"/>
  <c r="L444" i="24"/>
  <c r="L448" i="24"/>
  <c r="L452" i="24"/>
  <c r="L456" i="24"/>
  <c r="L460" i="24"/>
  <c r="L464" i="24"/>
  <c r="L468" i="24"/>
  <c r="L472" i="24"/>
  <c r="L476" i="24"/>
  <c r="L480" i="24"/>
  <c r="L484" i="24"/>
  <c r="L488" i="24"/>
  <c r="L492" i="24"/>
  <c r="L496" i="24"/>
  <c r="L500" i="24"/>
  <c r="L504" i="24"/>
  <c r="L508" i="24"/>
  <c r="L512" i="24"/>
  <c r="L516" i="24"/>
  <c r="L520" i="24"/>
  <c r="L524" i="24"/>
  <c r="L528" i="24"/>
  <c r="L532" i="24"/>
  <c r="L536" i="24"/>
  <c r="L540" i="24"/>
  <c r="L544" i="24"/>
  <c r="L548" i="24"/>
  <c r="L552" i="24"/>
  <c r="L556" i="24"/>
  <c r="L560" i="24"/>
  <c r="L564" i="24"/>
  <c r="L568" i="24"/>
  <c r="L572" i="24"/>
  <c r="L576" i="24"/>
  <c r="L580" i="24"/>
  <c r="L584" i="24"/>
  <c r="L588" i="24"/>
  <c r="L592" i="24"/>
  <c r="L596" i="24"/>
  <c r="L600" i="24"/>
  <c r="L604" i="24"/>
  <c r="L608" i="24"/>
  <c r="L612" i="24"/>
  <c r="L616" i="24"/>
  <c r="L620" i="24"/>
  <c r="L624" i="24"/>
  <c r="L628" i="24"/>
  <c r="L632" i="24"/>
  <c r="L636" i="24"/>
  <c r="L640" i="24"/>
  <c r="L644" i="24"/>
  <c r="L648" i="24"/>
  <c r="L652" i="24"/>
  <c r="L656" i="24"/>
  <c r="L660" i="24"/>
  <c r="L664" i="24"/>
  <c r="L668" i="24"/>
  <c r="L672" i="24"/>
  <c r="L676" i="24"/>
  <c r="L680" i="24"/>
  <c r="L684" i="24"/>
  <c r="L688" i="24"/>
  <c r="L692" i="24"/>
  <c r="L696" i="24"/>
  <c r="L700" i="24"/>
  <c r="L704" i="24"/>
  <c r="L708" i="24"/>
  <c r="L712" i="24"/>
  <c r="L716" i="24"/>
  <c r="L720" i="24"/>
  <c r="L724" i="24"/>
  <c r="L728" i="24"/>
  <c r="L732" i="24"/>
  <c r="L736" i="24"/>
  <c r="L740" i="24"/>
  <c r="L744" i="24"/>
  <c r="L748" i="24"/>
  <c r="L752" i="24"/>
  <c r="L756" i="24"/>
  <c r="L760" i="24"/>
  <c r="L764" i="24"/>
  <c r="L768" i="24"/>
  <c r="L772" i="24"/>
  <c r="L776" i="24"/>
  <c r="L780" i="24"/>
  <c r="L784" i="24"/>
  <c r="L788" i="24"/>
  <c r="L792" i="24"/>
  <c r="L796" i="24"/>
  <c r="L800" i="24"/>
  <c r="L804" i="24"/>
  <c r="L808" i="24"/>
  <c r="L812" i="24"/>
  <c r="L816" i="24"/>
  <c r="L820" i="24"/>
  <c r="L824" i="24"/>
  <c r="L828" i="24"/>
  <c r="L832" i="24"/>
  <c r="L180" i="24"/>
  <c r="L185" i="24"/>
  <c r="L189" i="24"/>
  <c r="L193" i="24"/>
  <c r="L197" i="24"/>
  <c r="L201" i="24"/>
  <c r="L205" i="24"/>
  <c r="L209" i="24"/>
  <c r="L213" i="24"/>
  <c r="L217" i="24"/>
  <c r="L221" i="24"/>
  <c r="L225" i="24"/>
  <c r="L229" i="24"/>
  <c r="L233" i="24"/>
  <c r="L237" i="24"/>
  <c r="L241" i="24"/>
  <c r="L245" i="24"/>
  <c r="L249" i="24"/>
  <c r="L253" i="24"/>
  <c r="L257" i="24"/>
  <c r="L261" i="24"/>
  <c r="L265" i="24"/>
  <c r="L269" i="24"/>
  <c r="L273" i="24"/>
  <c r="L277" i="24"/>
  <c r="L281" i="24"/>
  <c r="L285" i="24"/>
  <c r="L289" i="24"/>
  <c r="L293" i="24"/>
  <c r="L297" i="24"/>
  <c r="L301" i="24"/>
  <c r="L305" i="24"/>
  <c r="L309" i="24"/>
  <c r="L313" i="24"/>
  <c r="L317" i="24"/>
  <c r="L321" i="24"/>
  <c r="L325" i="24"/>
  <c r="L329" i="24"/>
  <c r="L333" i="24"/>
  <c r="L337" i="24"/>
  <c r="L341" i="24"/>
  <c r="L345" i="24"/>
  <c r="L349" i="24"/>
  <c r="L353" i="24"/>
  <c r="L357" i="24"/>
  <c r="L361" i="24"/>
  <c r="L365" i="24"/>
  <c r="L369" i="24"/>
  <c r="L373" i="24"/>
  <c r="L377" i="24"/>
  <c r="L381" i="24"/>
  <c r="L385" i="24"/>
  <c r="L389" i="24"/>
  <c r="L393" i="24"/>
  <c r="L397" i="24"/>
  <c r="L401" i="24"/>
  <c r="L405" i="24"/>
  <c r="L409" i="24"/>
  <c r="L413" i="24"/>
  <c r="L417" i="24"/>
  <c r="L421" i="24"/>
  <c r="L425" i="24"/>
  <c r="L429" i="24"/>
  <c r="L433" i="24"/>
  <c r="L437" i="24"/>
  <c r="L441" i="24"/>
  <c r="L445" i="24"/>
  <c r="L449" i="24"/>
  <c r="L453" i="24"/>
  <c r="L457" i="24"/>
  <c r="L461" i="24"/>
  <c r="L465" i="24"/>
  <c r="L469" i="24"/>
  <c r="L473" i="24"/>
  <c r="L477" i="24"/>
  <c r="L481" i="24"/>
  <c r="L485" i="24"/>
  <c r="L489" i="24"/>
  <c r="L493" i="24"/>
  <c r="L497" i="24"/>
  <c r="L501" i="24"/>
  <c r="L505" i="24"/>
  <c r="L509" i="24"/>
  <c r="L513" i="24"/>
  <c r="L517" i="24"/>
  <c r="L521" i="24"/>
  <c r="L525" i="24"/>
  <c r="L529" i="24"/>
  <c r="L533" i="24"/>
  <c r="L537" i="24"/>
  <c r="L541" i="24"/>
  <c r="L545" i="24"/>
  <c r="L549" i="24"/>
  <c r="L553" i="24"/>
  <c r="L557" i="24"/>
  <c r="L561" i="24"/>
  <c r="L565" i="24"/>
  <c r="L569" i="24"/>
  <c r="L573" i="24"/>
  <c r="L577" i="24"/>
  <c r="L581" i="24"/>
  <c r="L585" i="24"/>
  <c r="L589" i="24"/>
  <c r="L593" i="24"/>
  <c r="L597" i="24"/>
  <c r="L601" i="24"/>
  <c r="L605" i="24"/>
  <c r="L609" i="24"/>
  <c r="L613" i="24"/>
  <c r="L617" i="24"/>
  <c r="L621" i="24"/>
  <c r="L625" i="24"/>
  <c r="L629" i="24"/>
  <c r="L633" i="24"/>
  <c r="L637" i="24"/>
  <c r="L641" i="24"/>
  <c r="L645" i="24"/>
  <c r="L649" i="24"/>
  <c r="L653" i="24"/>
  <c r="L657" i="24"/>
  <c r="L661" i="24"/>
  <c r="L665" i="24"/>
  <c r="L669" i="24"/>
  <c r="L673" i="24"/>
  <c r="L677" i="24"/>
  <c r="L681" i="24"/>
  <c r="L685" i="24"/>
  <c r="L689" i="24"/>
  <c r="L693" i="24"/>
  <c r="L697" i="24"/>
  <c r="L701" i="24"/>
  <c r="L705" i="24"/>
  <c r="L709" i="24"/>
  <c r="L713" i="24"/>
  <c r="L717" i="24"/>
  <c r="L721" i="24"/>
  <c r="L725" i="24"/>
  <c r="L729" i="24"/>
  <c r="L733" i="24"/>
  <c r="L737" i="24"/>
  <c r="L741" i="24"/>
  <c r="L745" i="24"/>
  <c r="L749" i="24"/>
  <c r="L753" i="24"/>
  <c r="L757" i="24"/>
  <c r="L761" i="24"/>
  <c r="L765" i="24"/>
  <c r="L769" i="24"/>
  <c r="L773" i="24"/>
  <c r="L777" i="24"/>
  <c r="L781" i="24"/>
  <c r="L785" i="24"/>
  <c r="L789" i="24"/>
  <c r="L793" i="24"/>
  <c r="L797" i="24"/>
  <c r="L801" i="24"/>
  <c r="L805" i="24"/>
  <c r="L809" i="24"/>
  <c r="L813" i="24"/>
  <c r="L817" i="24"/>
  <c r="L182" i="24"/>
  <c r="L186" i="24"/>
  <c r="L190" i="24"/>
  <c r="L194" i="24"/>
  <c r="L198" i="24"/>
  <c r="L202" i="24"/>
  <c r="L206" i="24"/>
  <c r="L210" i="24"/>
  <c r="L214" i="24"/>
  <c r="L218" i="24"/>
  <c r="L222" i="24"/>
  <c r="L226" i="24"/>
  <c r="L230" i="24"/>
  <c r="L234" i="24"/>
  <c r="L238" i="24"/>
  <c r="L242" i="24"/>
  <c r="L246" i="24"/>
  <c r="L250" i="24"/>
  <c r="L254" i="24"/>
  <c r="L258" i="24"/>
  <c r="L262" i="24"/>
  <c r="L266" i="24"/>
  <c r="L270" i="24"/>
  <c r="L274" i="24"/>
  <c r="L278" i="24"/>
  <c r="L282" i="24"/>
  <c r="L286" i="24"/>
  <c r="L290" i="24"/>
  <c r="L294" i="24"/>
  <c r="L298" i="24"/>
  <c r="L302" i="24"/>
  <c r="L306" i="24"/>
  <c r="L310" i="24"/>
  <c r="L314" i="24"/>
  <c r="L318" i="24"/>
  <c r="L322" i="24"/>
  <c r="L326" i="24"/>
  <c r="L330" i="24"/>
  <c r="L334" i="24"/>
  <c r="L338" i="24"/>
  <c r="L342" i="24"/>
  <c r="L346" i="24"/>
  <c r="L350" i="24"/>
  <c r="L354" i="24"/>
  <c r="L358" i="24"/>
  <c r="L362" i="24"/>
  <c r="L366" i="24"/>
  <c r="L370" i="24"/>
  <c r="L374" i="24"/>
  <c r="L378" i="24"/>
  <c r="L382" i="24"/>
  <c r="L386" i="24"/>
  <c r="L390" i="24"/>
  <c r="L394" i="24"/>
  <c r="L398" i="24"/>
  <c r="L402" i="24"/>
  <c r="L406" i="24"/>
  <c r="L410" i="24"/>
  <c r="L414" i="24"/>
  <c r="L418" i="24"/>
  <c r="L422" i="24"/>
  <c r="L426" i="24"/>
  <c r="L430" i="24"/>
  <c r="L434" i="24"/>
  <c r="L438" i="24"/>
  <c r="L442" i="24"/>
  <c r="L446" i="24"/>
  <c r="L450" i="24"/>
  <c r="L454" i="24"/>
  <c r="L458" i="24"/>
  <c r="L462" i="24"/>
  <c r="L466" i="24"/>
  <c r="L470" i="24"/>
  <c r="L474" i="24"/>
  <c r="L478" i="24"/>
  <c r="L482" i="24"/>
  <c r="L486" i="24"/>
  <c r="L490" i="24"/>
  <c r="L494" i="24"/>
  <c r="L498" i="24"/>
  <c r="L502" i="24"/>
  <c r="L506" i="24"/>
  <c r="L510" i="24"/>
  <c r="L514" i="24"/>
  <c r="L518" i="24"/>
  <c r="L522" i="24"/>
  <c r="L526" i="24"/>
  <c r="L530" i="24"/>
  <c r="L534" i="24"/>
  <c r="L538" i="24"/>
  <c r="L542" i="24"/>
  <c r="L546" i="24"/>
  <c r="L550" i="24"/>
  <c r="L554" i="24"/>
  <c r="L558" i="24"/>
  <c r="L562" i="24"/>
  <c r="L566" i="24"/>
  <c r="L570" i="24"/>
  <c r="L574" i="24"/>
  <c r="L578" i="24"/>
  <c r="L582" i="24"/>
  <c r="L586" i="24"/>
  <c r="L590" i="24"/>
  <c r="L594" i="24"/>
  <c r="L598" i="24"/>
  <c r="L602" i="24"/>
  <c r="L606" i="24"/>
  <c r="L610" i="24"/>
  <c r="L614" i="24"/>
  <c r="L618" i="24"/>
  <c r="L622" i="24"/>
  <c r="L626" i="24"/>
  <c r="L630" i="24"/>
  <c r="L634" i="24"/>
  <c r="L638" i="24"/>
  <c r="L642" i="24"/>
  <c r="L646" i="24"/>
  <c r="L650" i="24"/>
  <c r="L654" i="24"/>
  <c r="L658" i="24"/>
  <c r="L662" i="24"/>
  <c r="L666" i="24"/>
  <c r="L670" i="24"/>
  <c r="L674" i="24"/>
  <c r="L678" i="24"/>
  <c r="L682" i="24"/>
  <c r="L686" i="24"/>
  <c r="L690" i="24"/>
  <c r="L694" i="24"/>
  <c r="L698" i="24"/>
  <c r="L702" i="24"/>
  <c r="L706" i="24"/>
  <c r="L710" i="24"/>
  <c r="L714" i="24"/>
  <c r="L718" i="24"/>
  <c r="L722" i="24"/>
  <c r="L726" i="24"/>
  <c r="L730" i="24"/>
  <c r="L734" i="24"/>
  <c r="L738" i="24"/>
  <c r="L742" i="24"/>
  <c r="L746" i="24"/>
  <c r="L750" i="24"/>
  <c r="L754" i="24"/>
  <c r="L758" i="24"/>
  <c r="L762" i="24"/>
  <c r="L766" i="24"/>
  <c r="L770" i="24"/>
  <c r="L774" i="24"/>
  <c r="L778" i="24"/>
  <c r="L782" i="24"/>
  <c r="L786" i="24"/>
  <c r="L790" i="24"/>
  <c r="L794" i="24"/>
  <c r="L798" i="24"/>
  <c r="L802" i="24"/>
  <c r="L806" i="24"/>
  <c r="L810" i="24"/>
  <c r="L814" i="24"/>
  <c r="L818" i="24"/>
  <c r="L822" i="24"/>
  <c r="L826" i="24"/>
  <c r="L830" i="24"/>
  <c r="L834" i="24"/>
  <c r="L838" i="24"/>
  <c r="L842" i="24"/>
  <c r="L846" i="24"/>
  <c r="L850" i="24"/>
  <c r="L854" i="24"/>
  <c r="L858" i="24"/>
  <c r="L183" i="24"/>
  <c r="L187" i="24"/>
  <c r="L191" i="24"/>
  <c r="L195" i="24"/>
  <c r="L199" i="24"/>
  <c r="L203" i="24"/>
  <c r="L207" i="24"/>
  <c r="L211" i="24"/>
  <c r="L215" i="24"/>
  <c r="L219" i="24"/>
  <c r="L223" i="24"/>
  <c r="L227" i="24"/>
  <c r="L231" i="24"/>
  <c r="L235" i="24"/>
  <c r="L239" i="24"/>
  <c r="L243" i="24"/>
  <c r="L247" i="24"/>
  <c r="L251" i="24"/>
  <c r="L255" i="24"/>
  <c r="L259" i="24"/>
  <c r="L263" i="24"/>
  <c r="L267" i="24"/>
  <c r="L271" i="24"/>
  <c r="L275" i="24"/>
  <c r="L279" i="24"/>
  <c r="L283" i="24"/>
  <c r="L287" i="24"/>
  <c r="L291" i="24"/>
  <c r="L295" i="24"/>
  <c r="L299" i="24"/>
  <c r="L303" i="24"/>
  <c r="L307" i="24"/>
  <c r="L311" i="24"/>
  <c r="L315" i="24"/>
  <c r="L319" i="24"/>
  <c r="L323" i="24"/>
  <c r="L327" i="24"/>
  <c r="L331" i="24"/>
  <c r="L335" i="24"/>
  <c r="L339" i="24"/>
  <c r="L343" i="24"/>
  <c r="L347" i="24"/>
  <c r="L351" i="24"/>
  <c r="L355" i="24"/>
  <c r="L359" i="24"/>
  <c r="L363" i="24"/>
  <c r="L367" i="24"/>
  <c r="L371" i="24"/>
  <c r="L375" i="24"/>
  <c r="L379" i="24"/>
  <c r="L383" i="24"/>
  <c r="L387" i="24"/>
  <c r="L391" i="24"/>
  <c r="L395" i="24"/>
  <c r="L399" i="24"/>
  <c r="L403" i="24"/>
  <c r="L407" i="24"/>
  <c r="L411" i="24"/>
  <c r="L415" i="24"/>
  <c r="L419" i="24"/>
  <c r="L423" i="24"/>
  <c r="L427" i="24"/>
  <c r="L431" i="24"/>
  <c r="L435" i="24"/>
  <c r="L439" i="24"/>
  <c r="L443" i="24"/>
  <c r="L447" i="24"/>
  <c r="L451" i="24"/>
  <c r="L455" i="24"/>
  <c r="L459" i="24"/>
  <c r="L463" i="24"/>
  <c r="L467" i="24"/>
  <c r="L471" i="24"/>
  <c r="L475" i="24"/>
  <c r="L479" i="24"/>
  <c r="L483" i="24"/>
  <c r="L487" i="24"/>
  <c r="L491" i="24"/>
  <c r="L495" i="24"/>
  <c r="L499" i="24"/>
  <c r="L503" i="24"/>
  <c r="L507" i="24"/>
  <c r="L511" i="24"/>
  <c r="L515" i="24"/>
  <c r="L519" i="24"/>
  <c r="L523" i="24"/>
  <c r="L527" i="24"/>
  <c r="L531" i="24"/>
  <c r="L535" i="24"/>
  <c r="L539" i="24"/>
  <c r="L543" i="24"/>
  <c r="L547" i="24"/>
  <c r="L551" i="24"/>
  <c r="L555" i="24"/>
  <c r="L559" i="24"/>
  <c r="L563" i="24"/>
  <c r="L567" i="24"/>
  <c r="L571" i="24"/>
  <c r="L575" i="24"/>
  <c r="L579" i="24"/>
  <c r="L583" i="24"/>
  <c r="L587" i="24"/>
  <c r="L591" i="24"/>
  <c r="L595" i="24"/>
  <c r="L599" i="24"/>
  <c r="L603" i="24"/>
  <c r="L607" i="24"/>
  <c r="L611" i="24"/>
  <c r="L615" i="24"/>
  <c r="L619" i="24"/>
  <c r="L623" i="24"/>
  <c r="L627" i="24"/>
  <c r="L631" i="24"/>
  <c r="L635" i="24"/>
  <c r="L639" i="24"/>
  <c r="L643" i="24"/>
  <c r="L647" i="24"/>
  <c r="L651" i="24"/>
  <c r="L655" i="24"/>
  <c r="L659" i="24"/>
  <c r="L663" i="24"/>
  <c r="L667" i="24"/>
  <c r="L671" i="24"/>
  <c r="L675" i="24"/>
  <c r="L679" i="24"/>
  <c r="L683" i="24"/>
  <c r="L687" i="24"/>
  <c r="L691" i="24"/>
  <c r="L695" i="24"/>
  <c r="L699" i="24"/>
  <c r="L703" i="24"/>
  <c r="L707" i="24"/>
  <c r="L711" i="24"/>
  <c r="L715" i="24"/>
  <c r="L719" i="24"/>
  <c r="L723" i="24"/>
  <c r="L727" i="24"/>
  <c r="L731" i="24"/>
  <c r="L735" i="24"/>
  <c r="L739" i="24"/>
  <c r="L743" i="24"/>
  <c r="L747" i="24"/>
  <c r="L751" i="24"/>
  <c r="L755" i="24"/>
  <c r="L759" i="24"/>
  <c r="L763" i="24"/>
  <c r="L767" i="24"/>
  <c r="L771" i="24"/>
  <c r="L775" i="24"/>
  <c r="L779" i="24"/>
  <c r="L783" i="24"/>
  <c r="L787" i="24"/>
  <c r="L791" i="24"/>
  <c r="L795" i="24"/>
  <c r="L799" i="24"/>
  <c r="L803" i="24"/>
  <c r="L807" i="24"/>
  <c r="L811" i="24"/>
  <c r="L815" i="24"/>
  <c r="L819" i="24"/>
  <c r="L823" i="24"/>
  <c r="L827" i="24"/>
  <c r="L831" i="24"/>
  <c r="L929" i="24"/>
  <c r="L981" i="24"/>
  <c r="L1001" i="24"/>
  <c r="L870" i="24"/>
  <c r="L894" i="24"/>
  <c r="L910" i="24"/>
  <c r="L930" i="24"/>
  <c r="L942" i="24"/>
  <c r="L958" i="24"/>
  <c r="L974" i="24"/>
  <c r="L990" i="24"/>
  <c r="L1006" i="24"/>
  <c r="L825" i="24"/>
  <c r="L836" i="24"/>
  <c r="L841" i="24"/>
  <c r="L847" i="24"/>
  <c r="L852" i="24"/>
  <c r="L862" i="24"/>
  <c r="L874" i="24"/>
  <c r="L886" i="24"/>
  <c r="L902" i="24"/>
  <c r="L926" i="24"/>
  <c r="L946" i="24"/>
  <c r="L962" i="24"/>
  <c r="L978" i="24"/>
  <c r="L994" i="24"/>
  <c r="L829" i="24"/>
  <c r="L837" i="24"/>
  <c r="L843" i="24"/>
  <c r="L848" i="24"/>
  <c r="L853" i="24"/>
  <c r="L859" i="24"/>
  <c r="L863" i="24"/>
  <c r="L867" i="24"/>
  <c r="L871" i="24"/>
  <c r="L875" i="24"/>
  <c r="L879" i="24"/>
  <c r="L883" i="24"/>
  <c r="L887" i="24"/>
  <c r="L891" i="24"/>
  <c r="L895" i="24"/>
  <c r="L899" i="24"/>
  <c r="L903" i="24"/>
  <c r="L907" i="24"/>
  <c r="L911" i="24"/>
  <c r="L915" i="24"/>
  <c r="L919" i="24"/>
  <c r="L923" i="24"/>
  <c r="L927" i="24"/>
  <c r="L931" i="24"/>
  <c r="L935" i="24"/>
  <c r="L939" i="24"/>
  <c r="L943" i="24"/>
  <c r="L947" i="24"/>
  <c r="L951" i="24"/>
  <c r="L955" i="24"/>
  <c r="L959" i="24"/>
  <c r="L963" i="24"/>
  <c r="L967" i="24"/>
  <c r="L971" i="24"/>
  <c r="L975" i="24"/>
  <c r="L979" i="24"/>
  <c r="L983" i="24"/>
  <c r="L987" i="24"/>
  <c r="L991" i="24"/>
  <c r="L995" i="24"/>
  <c r="L999" i="24"/>
  <c r="L1003" i="24"/>
  <c r="L1007" i="24"/>
  <c r="L835" i="24"/>
  <c r="L840" i="24"/>
  <c r="L851" i="24"/>
  <c r="L861" i="24"/>
  <c r="L869" i="24"/>
  <c r="L877" i="24"/>
  <c r="L885" i="24"/>
  <c r="L893" i="24"/>
  <c r="L901" i="24"/>
  <c r="L909" i="24"/>
  <c r="L913" i="24"/>
  <c r="L921" i="24"/>
  <c r="L937" i="24"/>
  <c r="L945" i="24"/>
  <c r="L953" i="24"/>
  <c r="L961" i="24"/>
  <c r="L969" i="24"/>
  <c r="L977" i="24"/>
  <c r="L989" i="24"/>
  <c r="L997" i="24"/>
  <c r="L857" i="24"/>
  <c r="L878" i="24"/>
  <c r="L890" i="24"/>
  <c r="L906" i="24"/>
  <c r="L918" i="24"/>
  <c r="L934" i="24"/>
  <c r="L950" i="24"/>
  <c r="L970" i="24"/>
  <c r="L986" i="24"/>
  <c r="L998" i="24"/>
  <c r="L833" i="24"/>
  <c r="L839" i="24"/>
  <c r="L844" i="24"/>
  <c r="L849" i="24"/>
  <c r="L855" i="24"/>
  <c r="L860" i="24"/>
  <c r="L864" i="24"/>
  <c r="L868" i="24"/>
  <c r="L872" i="24"/>
  <c r="L876" i="24"/>
  <c r="L880" i="24"/>
  <c r="L884" i="24"/>
  <c r="L888" i="24"/>
  <c r="L892" i="24"/>
  <c r="L896" i="24"/>
  <c r="L900" i="24"/>
  <c r="L904" i="24"/>
  <c r="L908" i="24"/>
  <c r="L912" i="24"/>
  <c r="L916" i="24"/>
  <c r="L920" i="24"/>
  <c r="L924" i="24"/>
  <c r="L928" i="24"/>
  <c r="L932" i="24"/>
  <c r="L936" i="24"/>
  <c r="L940" i="24"/>
  <c r="L944" i="24"/>
  <c r="L948" i="24"/>
  <c r="L952" i="24"/>
  <c r="L956" i="24"/>
  <c r="L960" i="24"/>
  <c r="L964" i="24"/>
  <c r="L968" i="24"/>
  <c r="L972" i="24"/>
  <c r="L976" i="24"/>
  <c r="L980" i="24"/>
  <c r="L984" i="24"/>
  <c r="L988" i="24"/>
  <c r="L992" i="24"/>
  <c r="L996" i="24"/>
  <c r="L1000" i="24"/>
  <c r="L1004" i="24"/>
  <c r="L1008" i="24"/>
  <c r="L821" i="24"/>
  <c r="L845" i="24"/>
  <c r="L856" i="24"/>
  <c r="L865" i="24"/>
  <c r="L873" i="24"/>
  <c r="L881" i="24"/>
  <c r="L889" i="24"/>
  <c r="L897" i="24"/>
  <c r="L905" i="24"/>
  <c r="L917" i="24"/>
  <c r="L925" i="24"/>
  <c r="L933" i="24"/>
  <c r="L941" i="24"/>
  <c r="L949" i="24"/>
  <c r="L957" i="24"/>
  <c r="L965" i="24"/>
  <c r="L973" i="24"/>
  <c r="L985" i="24"/>
  <c r="L993" i="24"/>
  <c r="L1005" i="24"/>
  <c r="L866" i="24"/>
  <c r="L882" i="24"/>
  <c r="L898" i="24"/>
  <c r="L914" i="24"/>
  <c r="L922" i="24"/>
  <c r="L938" i="24"/>
  <c r="L954" i="24"/>
  <c r="L966" i="24"/>
  <c r="L982" i="24"/>
  <c r="L1002" i="24"/>
  <c r="Q13" i="24"/>
  <c r="M836" i="24" s="1"/>
  <c r="Q21" i="24"/>
  <c r="U37" i="15"/>
  <c r="U33" i="15"/>
  <c r="U34" i="15"/>
  <c r="U35" i="15"/>
  <c r="U36" i="15"/>
  <c r="U32" i="15"/>
  <c r="U27" i="15"/>
  <c r="U28" i="15"/>
  <c r="U29" i="15"/>
  <c r="U30" i="15"/>
  <c r="U31" i="15"/>
  <c r="U26" i="15"/>
  <c r="U21" i="15"/>
  <c r="U22" i="15"/>
  <c r="U23" i="15"/>
  <c r="U24" i="15"/>
  <c r="U25" i="15"/>
  <c r="U20" i="15"/>
  <c r="U16" i="15"/>
  <c r="U17" i="15"/>
  <c r="U18" i="15"/>
  <c r="U19" i="15"/>
  <c r="U14" i="15"/>
  <c r="U13" i="15"/>
  <c r="U12" i="15"/>
  <c r="U9" i="15"/>
  <c r="U10" i="15"/>
  <c r="U11" i="15"/>
  <c r="U8" i="15"/>
  <c r="U7" i="15"/>
  <c r="U3" i="15"/>
  <c r="U4" i="15"/>
  <c r="U5" i="15"/>
  <c r="U6" i="15"/>
  <c r="U2" i="15"/>
  <c r="M1007" i="24" l="1"/>
  <c r="M991" i="24"/>
  <c r="M975" i="24"/>
  <c r="M959" i="24"/>
  <c r="M943" i="24"/>
  <c r="M927" i="24"/>
  <c r="M911" i="24"/>
  <c r="M895" i="24"/>
  <c r="M879" i="24"/>
  <c r="M863" i="24"/>
  <c r="M847" i="24"/>
  <c r="M831" i="24"/>
  <c r="M815" i="24"/>
  <c r="M799" i="24"/>
  <c r="M783" i="24"/>
  <c r="M767" i="24"/>
  <c r="M751" i="24"/>
  <c r="M735" i="24"/>
  <c r="M719" i="24"/>
  <c r="M703" i="24"/>
  <c r="M687" i="24"/>
  <c r="M671" i="24"/>
  <c r="M655" i="24"/>
  <c r="M639" i="24"/>
  <c r="M623" i="24"/>
  <c r="M607" i="24"/>
  <c r="M586" i="24"/>
  <c r="M558" i="24"/>
  <c r="M526" i="24"/>
  <c r="M494" i="24"/>
  <c r="M462" i="24"/>
  <c r="M430" i="24"/>
  <c r="M994" i="24"/>
  <c r="M978" i="24"/>
  <c r="M962" i="24"/>
  <c r="M946" i="24"/>
  <c r="M930" i="24"/>
  <c r="M914" i="24"/>
  <c r="M898" i="24"/>
  <c r="M882" i="24"/>
  <c r="M866" i="24"/>
  <c r="M850" i="24"/>
  <c r="M834" i="24"/>
  <c r="M818" i="24"/>
  <c r="M802" i="24"/>
  <c r="M786" i="24"/>
  <c r="M770" i="24"/>
  <c r="M754" i="24"/>
  <c r="M738" i="24"/>
  <c r="M722" i="24"/>
  <c r="M706" i="24"/>
  <c r="M690" i="24"/>
  <c r="M674" i="24"/>
  <c r="M658" i="24"/>
  <c r="M642" i="24"/>
  <c r="M626" i="24"/>
  <c r="M610" i="24"/>
  <c r="M590" i="24"/>
  <c r="M563" i="24"/>
  <c r="M531" i="24"/>
  <c r="M499" i="24"/>
  <c r="M467" i="24"/>
  <c r="M435" i="24"/>
  <c r="M1001" i="24"/>
  <c r="M985" i="24"/>
  <c r="M969" i="24"/>
  <c r="M953" i="24"/>
  <c r="M937" i="24"/>
  <c r="M921" i="24"/>
  <c r="M905" i="24"/>
  <c r="M889" i="24"/>
  <c r="M873" i="24"/>
  <c r="M857" i="24"/>
  <c r="M841" i="24"/>
  <c r="M825" i="24"/>
  <c r="M809" i="24"/>
  <c r="M793" i="24"/>
  <c r="M777" i="24"/>
  <c r="M761" i="24"/>
  <c r="M745" i="24"/>
  <c r="M729" i="24"/>
  <c r="M713" i="24"/>
  <c r="M685" i="24"/>
  <c r="M653" i="24"/>
  <c r="M621" i="24"/>
  <c r="M583" i="24"/>
  <c r="M522" i="24"/>
  <c r="M458" i="24"/>
  <c r="M996" i="24"/>
  <c r="M964" i="24"/>
  <c r="M932" i="24"/>
  <c r="M900" i="24"/>
  <c r="M868" i="24"/>
  <c r="N6" i="24"/>
  <c r="N10" i="24"/>
  <c r="N14" i="24"/>
  <c r="N18" i="24"/>
  <c r="N22" i="24"/>
  <c r="N26" i="24"/>
  <c r="N30" i="24"/>
  <c r="N34" i="24"/>
  <c r="N38" i="24"/>
  <c r="N42" i="24"/>
  <c r="N46" i="24"/>
  <c r="N50" i="24"/>
  <c r="N54" i="24"/>
  <c r="N58" i="24"/>
  <c r="N62" i="24"/>
  <c r="N66" i="24"/>
  <c r="N70" i="24"/>
  <c r="N74" i="24"/>
  <c r="N78" i="24"/>
  <c r="N82" i="24"/>
  <c r="N86" i="24"/>
  <c r="N90" i="24"/>
  <c r="N94" i="24"/>
  <c r="N98" i="24"/>
  <c r="N102" i="24"/>
  <c r="N106" i="24"/>
  <c r="N110" i="24"/>
  <c r="N114" i="24"/>
  <c r="N118" i="24"/>
  <c r="N122" i="24"/>
  <c r="N126" i="24"/>
  <c r="N130" i="24"/>
  <c r="N134" i="24"/>
  <c r="N138" i="24"/>
  <c r="N142" i="24"/>
  <c r="N146" i="24"/>
  <c r="N150" i="24"/>
  <c r="N154" i="24"/>
  <c r="N158" i="24"/>
  <c r="N162" i="24"/>
  <c r="N166" i="24"/>
  <c r="N170" i="24"/>
  <c r="N174" i="24"/>
  <c r="N178" i="24"/>
  <c r="N182" i="24"/>
  <c r="N186" i="24"/>
  <c r="N190" i="24"/>
  <c r="N3" i="24"/>
  <c r="N7" i="24"/>
  <c r="N11" i="24"/>
  <c r="N15" i="24"/>
  <c r="N19" i="24"/>
  <c r="N23" i="24"/>
  <c r="N27" i="24"/>
  <c r="N31" i="24"/>
  <c r="N35" i="24"/>
  <c r="N39" i="24"/>
  <c r="N43" i="24"/>
  <c r="N47" i="24"/>
  <c r="N51" i="24"/>
  <c r="N55" i="24"/>
  <c r="N59" i="24"/>
  <c r="N63" i="24"/>
  <c r="N67" i="24"/>
  <c r="N71" i="24"/>
  <c r="N75" i="24"/>
  <c r="N79" i="24"/>
  <c r="N83" i="24"/>
  <c r="N87" i="24"/>
  <c r="N91" i="24"/>
  <c r="N95" i="24"/>
  <c r="N99" i="24"/>
  <c r="N103" i="24"/>
  <c r="N107" i="24"/>
  <c r="N111" i="24"/>
  <c r="N115" i="24"/>
  <c r="N119" i="24"/>
  <c r="N123" i="24"/>
  <c r="N127" i="24"/>
  <c r="N131" i="24"/>
  <c r="N135" i="24"/>
  <c r="N139" i="24"/>
  <c r="N143" i="24"/>
  <c r="N147" i="24"/>
  <c r="N151" i="24"/>
  <c r="N155" i="24"/>
  <c r="N159" i="24"/>
  <c r="N163" i="24"/>
  <c r="N167" i="24"/>
  <c r="N171" i="24"/>
  <c r="N175" i="24"/>
  <c r="N179" i="24"/>
  <c r="N183" i="24"/>
  <c r="N187" i="24"/>
  <c r="N191" i="24"/>
  <c r="N195" i="24"/>
  <c r="N199" i="24"/>
  <c r="N203" i="24"/>
  <c r="N207" i="24"/>
  <c r="N211" i="24"/>
  <c r="N215" i="24"/>
  <c r="N219" i="24"/>
  <c r="N223" i="24"/>
  <c r="N227" i="24"/>
  <c r="N231" i="24"/>
  <c r="N235" i="24"/>
  <c r="N239" i="24"/>
  <c r="N243" i="24"/>
  <c r="N247" i="24"/>
  <c r="N251" i="24"/>
  <c r="N255" i="24"/>
  <c r="N259" i="24"/>
  <c r="N263" i="24"/>
  <c r="N267" i="24"/>
  <c r="N271" i="24"/>
  <c r="N275" i="24"/>
  <c r="N279" i="24"/>
  <c r="N283" i="24"/>
  <c r="N287" i="24"/>
  <c r="N291" i="24"/>
  <c r="N295" i="24"/>
  <c r="N299" i="24"/>
  <c r="N303" i="24"/>
  <c r="N307" i="24"/>
  <c r="N311" i="24"/>
  <c r="N315" i="24"/>
  <c r="N319" i="24"/>
  <c r="N323" i="24"/>
  <c r="N327" i="24"/>
  <c r="N331" i="24"/>
  <c r="N335" i="24"/>
  <c r="N339" i="24"/>
  <c r="N4" i="24"/>
  <c r="N8" i="24"/>
  <c r="N12" i="24"/>
  <c r="N16" i="24"/>
  <c r="N20" i="24"/>
  <c r="N24" i="24"/>
  <c r="N28" i="24"/>
  <c r="N32" i="24"/>
  <c r="N36" i="24"/>
  <c r="N40" i="24"/>
  <c r="N44" i="24"/>
  <c r="N48" i="24"/>
  <c r="N52" i="24"/>
  <c r="N56" i="24"/>
  <c r="N60" i="24"/>
  <c r="N64" i="24"/>
  <c r="N68" i="24"/>
  <c r="N72" i="24"/>
  <c r="N76" i="24"/>
  <c r="N80" i="24"/>
  <c r="N84" i="24"/>
  <c r="N88" i="24"/>
  <c r="N92" i="24"/>
  <c r="N96" i="24"/>
  <c r="N100" i="24"/>
  <c r="N104" i="24"/>
  <c r="N108" i="24"/>
  <c r="N112" i="24"/>
  <c r="N116" i="24"/>
  <c r="N120" i="24"/>
  <c r="N124" i="24"/>
  <c r="N128" i="24"/>
  <c r="N132" i="24"/>
  <c r="N136" i="24"/>
  <c r="N140" i="24"/>
  <c r="N144" i="24"/>
  <c r="N148" i="24"/>
  <c r="N152" i="24"/>
  <c r="N156" i="24"/>
  <c r="N160" i="24"/>
  <c r="N164" i="24"/>
  <c r="N168" i="24"/>
  <c r="N172" i="24"/>
  <c r="N176" i="24"/>
  <c r="N180" i="24"/>
  <c r="N184" i="24"/>
  <c r="N188" i="24"/>
  <c r="N192" i="24"/>
  <c r="N196" i="24"/>
  <c r="N200" i="24"/>
  <c r="N204" i="24"/>
  <c r="N208" i="24"/>
  <c r="N212" i="24"/>
  <c r="N216" i="24"/>
  <c r="N220" i="24"/>
  <c r="N224" i="24"/>
  <c r="N228" i="24"/>
  <c r="N232" i="24"/>
  <c r="N236" i="24"/>
  <c r="N240" i="24"/>
  <c r="N244" i="24"/>
  <c r="N248" i="24"/>
  <c r="N252" i="24"/>
  <c r="N256" i="24"/>
  <c r="N260" i="24"/>
  <c r="N264" i="24"/>
  <c r="N268" i="24"/>
  <c r="N272" i="24"/>
  <c r="N276" i="24"/>
  <c r="N280" i="24"/>
  <c r="N284" i="24"/>
  <c r="N288" i="24"/>
  <c r="N292" i="24"/>
  <c r="N296" i="24"/>
  <c r="N300" i="24"/>
  <c r="N304" i="24"/>
  <c r="N308" i="24"/>
  <c r="N312" i="24"/>
  <c r="N316" i="24"/>
  <c r="N320" i="24"/>
  <c r="N324" i="24"/>
  <c r="N328" i="24"/>
  <c r="N332" i="24"/>
  <c r="N336" i="24"/>
  <c r="N340" i="24"/>
  <c r="N9" i="24"/>
  <c r="N13" i="24"/>
  <c r="N17" i="24"/>
  <c r="N21" i="24"/>
  <c r="N25" i="24"/>
  <c r="N29" i="24"/>
  <c r="N33" i="24"/>
  <c r="N37" i="24"/>
  <c r="N41" i="24"/>
  <c r="N45" i="24"/>
  <c r="N49" i="24"/>
  <c r="N53" i="24"/>
  <c r="N57" i="24"/>
  <c r="N61" i="24"/>
  <c r="N65" i="24"/>
  <c r="N69" i="24"/>
  <c r="N73" i="24"/>
  <c r="N77" i="24"/>
  <c r="N81" i="24"/>
  <c r="N85" i="24"/>
  <c r="N89" i="24"/>
  <c r="N93" i="24"/>
  <c r="N97" i="24"/>
  <c r="N101" i="24"/>
  <c r="N105" i="24"/>
  <c r="N109" i="24"/>
  <c r="N113" i="24"/>
  <c r="N117" i="24"/>
  <c r="N121" i="24"/>
  <c r="N125" i="24"/>
  <c r="N129" i="24"/>
  <c r="N133" i="24"/>
  <c r="N137" i="24"/>
  <c r="N141" i="24"/>
  <c r="N145" i="24"/>
  <c r="N149" i="24"/>
  <c r="N153" i="24"/>
  <c r="N157" i="24"/>
  <c r="N161" i="24"/>
  <c r="N165" i="24"/>
  <c r="N169" i="24"/>
  <c r="N173" i="24"/>
  <c r="N177" i="24"/>
  <c r="N181" i="24"/>
  <c r="N185" i="24"/>
  <c r="N189" i="24"/>
  <c r="N193" i="24"/>
  <c r="N197" i="24"/>
  <c r="N201" i="24"/>
  <c r="N205" i="24"/>
  <c r="N209" i="24"/>
  <c r="N213" i="24"/>
  <c r="N217" i="24"/>
  <c r="N221" i="24"/>
  <c r="N225" i="24"/>
  <c r="N229" i="24"/>
  <c r="N233" i="24"/>
  <c r="N237" i="24"/>
  <c r="N241" i="24"/>
  <c r="N245" i="24"/>
  <c r="N249" i="24"/>
  <c r="N253" i="24"/>
  <c r="N257" i="24"/>
  <c r="N261" i="24"/>
  <c r="N265" i="24"/>
  <c r="N269" i="24"/>
  <c r="N273" i="24"/>
  <c r="N277" i="24"/>
  <c r="N281" i="24"/>
  <c r="N285" i="24"/>
  <c r="N289" i="24"/>
  <c r="N293" i="24"/>
  <c r="N297" i="24"/>
  <c r="N301" i="24"/>
  <c r="N305" i="24"/>
  <c r="N309" i="24"/>
  <c r="N313" i="24"/>
  <c r="N317" i="24"/>
  <c r="N321" i="24"/>
  <c r="N325" i="24"/>
  <c r="N329" i="24"/>
  <c r="N194" i="24"/>
  <c r="N210" i="24"/>
  <c r="N226" i="24"/>
  <c r="N242" i="24"/>
  <c r="N258" i="24"/>
  <c r="N274" i="24"/>
  <c r="N290" i="24"/>
  <c r="N306" i="24"/>
  <c r="N322" i="24"/>
  <c r="N334" i="24"/>
  <c r="N342" i="24"/>
  <c r="N346" i="24"/>
  <c r="N350" i="24"/>
  <c r="N354" i="24"/>
  <c r="N358" i="24"/>
  <c r="N362" i="24"/>
  <c r="N366" i="24"/>
  <c r="N370" i="24"/>
  <c r="N374" i="24"/>
  <c r="N378" i="24"/>
  <c r="N382" i="24"/>
  <c r="N386" i="24"/>
  <c r="N390" i="24"/>
  <c r="N394" i="24"/>
  <c r="N398" i="24"/>
  <c r="N402" i="24"/>
  <c r="N406" i="24"/>
  <c r="N410" i="24"/>
  <c r="N414" i="24"/>
  <c r="N418" i="24"/>
  <c r="N422" i="24"/>
  <c r="N426" i="24"/>
  <c r="N430" i="24"/>
  <c r="N434" i="24"/>
  <c r="N438" i="24"/>
  <c r="N442" i="24"/>
  <c r="N446" i="24"/>
  <c r="N450" i="24"/>
  <c r="N454" i="24"/>
  <c r="N458" i="24"/>
  <c r="N462" i="24"/>
  <c r="N466" i="24"/>
  <c r="N470" i="24"/>
  <c r="N474" i="24"/>
  <c r="N478" i="24"/>
  <c r="N482" i="24"/>
  <c r="N486" i="24"/>
  <c r="N490" i="24"/>
  <c r="N494" i="24"/>
  <c r="N498" i="24"/>
  <c r="N502" i="24"/>
  <c r="N506" i="24"/>
  <c r="N510" i="24"/>
  <c r="N514" i="24"/>
  <c r="N518" i="24"/>
  <c r="N522" i="24"/>
  <c r="N526" i="24"/>
  <c r="N530" i="24"/>
  <c r="N534" i="24"/>
  <c r="N538" i="24"/>
  <c r="N542" i="24"/>
  <c r="N546" i="24"/>
  <c r="N550" i="24"/>
  <c r="N554" i="24"/>
  <c r="N558" i="24"/>
  <c r="N562" i="24"/>
  <c r="N566" i="24"/>
  <c r="N570" i="24"/>
  <c r="N574" i="24"/>
  <c r="N578" i="24"/>
  <c r="N582" i="24"/>
  <c r="N586" i="24"/>
  <c r="N590" i="24"/>
  <c r="N594" i="24"/>
  <c r="N598" i="24"/>
  <c r="N602" i="24"/>
  <c r="N606" i="24"/>
  <c r="N610" i="24"/>
  <c r="N614" i="24"/>
  <c r="N618" i="24"/>
  <c r="N622" i="24"/>
  <c r="N626" i="24"/>
  <c r="N630" i="24"/>
  <c r="N634" i="24"/>
  <c r="N638" i="24"/>
  <c r="N198" i="24"/>
  <c r="N214" i="24"/>
  <c r="N230" i="24"/>
  <c r="N246" i="24"/>
  <c r="N262" i="24"/>
  <c r="N278" i="24"/>
  <c r="N294" i="24"/>
  <c r="N310" i="24"/>
  <c r="N326" i="24"/>
  <c r="N337" i="24"/>
  <c r="N343" i="24"/>
  <c r="N347" i="24"/>
  <c r="N351" i="24"/>
  <c r="N355" i="24"/>
  <c r="N359" i="24"/>
  <c r="N363" i="24"/>
  <c r="N367" i="24"/>
  <c r="N371" i="24"/>
  <c r="N375" i="24"/>
  <c r="N379" i="24"/>
  <c r="N383" i="24"/>
  <c r="N387" i="24"/>
  <c r="N391" i="24"/>
  <c r="N395" i="24"/>
  <c r="N399" i="24"/>
  <c r="N403" i="24"/>
  <c r="N407" i="24"/>
  <c r="N411" i="24"/>
  <c r="N415" i="24"/>
  <c r="N419" i="24"/>
  <c r="N423" i="24"/>
  <c r="N427" i="24"/>
  <c r="N431" i="24"/>
  <c r="N435" i="24"/>
  <c r="N439" i="24"/>
  <c r="N443" i="24"/>
  <c r="N447" i="24"/>
  <c r="N451" i="24"/>
  <c r="N455" i="24"/>
  <c r="N459" i="24"/>
  <c r="N463" i="24"/>
  <c r="N467" i="24"/>
  <c r="N471" i="24"/>
  <c r="N475" i="24"/>
  <c r="N479" i="24"/>
  <c r="N483" i="24"/>
  <c r="N487" i="24"/>
  <c r="N491" i="24"/>
  <c r="N495" i="24"/>
  <c r="N499" i="24"/>
  <c r="N503" i="24"/>
  <c r="N507" i="24"/>
  <c r="N511" i="24"/>
  <c r="N515" i="24"/>
  <c r="N519" i="24"/>
  <c r="N523" i="24"/>
  <c r="N527" i="24"/>
  <c r="N531" i="24"/>
  <c r="N535" i="24"/>
  <c r="N539" i="24"/>
  <c r="N543" i="24"/>
  <c r="N547" i="24"/>
  <c r="N551" i="24"/>
  <c r="N555" i="24"/>
  <c r="N559" i="24"/>
  <c r="N563" i="24"/>
  <c r="N567" i="24"/>
  <c r="N571" i="24"/>
  <c r="N575" i="24"/>
  <c r="N579" i="24"/>
  <c r="N583" i="24"/>
  <c r="N587" i="24"/>
  <c r="N591" i="24"/>
  <c r="N595" i="24"/>
  <c r="N599" i="24"/>
  <c r="N603" i="24"/>
  <c r="N607" i="24"/>
  <c r="N611" i="24"/>
  <c r="N615" i="24"/>
  <c r="N619" i="24"/>
  <c r="N623" i="24"/>
  <c r="N627" i="24"/>
  <c r="N202" i="24"/>
  <c r="N218" i="24"/>
  <c r="N234" i="24"/>
  <c r="N250" i="24"/>
  <c r="N266" i="24"/>
  <c r="N282" i="24"/>
  <c r="N298" i="24"/>
  <c r="N314" i="24"/>
  <c r="N330" i="24"/>
  <c r="N338" i="24"/>
  <c r="N344" i="24"/>
  <c r="N348" i="24"/>
  <c r="N352" i="24"/>
  <c r="N356" i="24"/>
  <c r="N360" i="24"/>
  <c r="N364" i="24"/>
  <c r="N368" i="24"/>
  <c r="N372" i="24"/>
  <c r="N376" i="24"/>
  <c r="N380" i="24"/>
  <c r="N384" i="24"/>
  <c r="N388" i="24"/>
  <c r="N392" i="24"/>
  <c r="N396" i="24"/>
  <c r="N400" i="24"/>
  <c r="N404" i="24"/>
  <c r="N408" i="24"/>
  <c r="N412" i="24"/>
  <c r="N416" i="24"/>
  <c r="N420" i="24"/>
  <c r="N424" i="24"/>
  <c r="N428" i="24"/>
  <c r="N432" i="24"/>
  <c r="N436" i="24"/>
  <c r="N440" i="24"/>
  <c r="N444" i="24"/>
  <c r="N448" i="24"/>
  <c r="N452" i="24"/>
  <c r="N456" i="24"/>
  <c r="N460" i="24"/>
  <c r="N464" i="24"/>
  <c r="N468" i="24"/>
  <c r="N472" i="24"/>
  <c r="N476" i="24"/>
  <c r="N480" i="24"/>
  <c r="N484" i="24"/>
  <c r="N488" i="24"/>
  <c r="N492" i="24"/>
  <c r="N496" i="24"/>
  <c r="N500" i="24"/>
  <c r="N504" i="24"/>
  <c r="N508" i="24"/>
  <c r="N512" i="24"/>
  <c r="N516" i="24"/>
  <c r="N520" i="24"/>
  <c r="N524" i="24"/>
  <c r="N528" i="24"/>
  <c r="N532" i="24"/>
  <c r="N536" i="24"/>
  <c r="N540" i="24"/>
  <c r="N544" i="24"/>
  <c r="N548" i="24"/>
  <c r="N552" i="24"/>
  <c r="N556" i="24"/>
  <c r="N560" i="24"/>
  <c r="N564" i="24"/>
  <c r="N568" i="24"/>
  <c r="N572" i="24"/>
  <c r="N576" i="24"/>
  <c r="N580" i="24"/>
  <c r="N584" i="24"/>
  <c r="N588" i="24"/>
  <c r="N592" i="24"/>
  <c r="N596" i="24"/>
  <c r="N600" i="24"/>
  <c r="N604" i="24"/>
  <c r="N608" i="24"/>
  <c r="N612" i="24"/>
  <c r="N616" i="24"/>
  <c r="N620" i="24"/>
  <c r="N624" i="24"/>
  <c r="N628" i="24"/>
  <c r="N632" i="24"/>
  <c r="N206" i="24"/>
  <c r="N222" i="24"/>
  <c r="N238" i="24"/>
  <c r="N254" i="24"/>
  <c r="N270" i="24"/>
  <c r="N286" i="24"/>
  <c r="N302" i="24"/>
  <c r="N318" i="24"/>
  <c r="N333" i="24"/>
  <c r="N341" i="24"/>
  <c r="N345" i="24"/>
  <c r="N349" i="24"/>
  <c r="N353" i="24"/>
  <c r="N357" i="24"/>
  <c r="N361" i="24"/>
  <c r="N365" i="24"/>
  <c r="N369" i="24"/>
  <c r="N373" i="24"/>
  <c r="N377" i="24"/>
  <c r="N381" i="24"/>
  <c r="N385" i="24"/>
  <c r="N389" i="24"/>
  <c r="N393" i="24"/>
  <c r="N397" i="24"/>
  <c r="N401" i="24"/>
  <c r="N405" i="24"/>
  <c r="N409" i="24"/>
  <c r="N413" i="24"/>
  <c r="N417" i="24"/>
  <c r="N421" i="24"/>
  <c r="N425" i="24"/>
  <c r="N429" i="24"/>
  <c r="N433" i="24"/>
  <c r="N437" i="24"/>
  <c r="N441" i="24"/>
  <c r="N445" i="24"/>
  <c r="N449" i="24"/>
  <c r="N453" i="24"/>
  <c r="N457" i="24"/>
  <c r="N461" i="24"/>
  <c r="N465" i="24"/>
  <c r="N469" i="24"/>
  <c r="N473" i="24"/>
  <c r="N477" i="24"/>
  <c r="N481" i="24"/>
  <c r="N485" i="24"/>
  <c r="N489" i="24"/>
  <c r="N493" i="24"/>
  <c r="N497" i="24"/>
  <c r="N501" i="24"/>
  <c r="N505" i="24"/>
  <c r="N509" i="24"/>
  <c r="N513" i="24"/>
  <c r="N517" i="24"/>
  <c r="N521" i="24"/>
  <c r="N525" i="24"/>
  <c r="N529" i="24"/>
  <c r="N533" i="24"/>
  <c r="N537" i="24"/>
  <c r="N541" i="24"/>
  <c r="N545" i="24"/>
  <c r="N549" i="24"/>
  <c r="N553" i="24"/>
  <c r="N557" i="24"/>
  <c r="N561" i="24"/>
  <c r="N565" i="24"/>
  <c r="N569" i="24"/>
  <c r="N573" i="24"/>
  <c r="N577" i="24"/>
  <c r="N581" i="24"/>
  <c r="N585" i="24"/>
  <c r="N589" i="24"/>
  <c r="N593" i="24"/>
  <c r="N597" i="24"/>
  <c r="N601" i="24"/>
  <c r="N605" i="24"/>
  <c r="N609" i="24"/>
  <c r="N613" i="24"/>
  <c r="N617" i="24"/>
  <c r="N631" i="24"/>
  <c r="N637" i="24"/>
  <c r="N642" i="24"/>
  <c r="N646" i="24"/>
  <c r="N650" i="24"/>
  <c r="N654" i="24"/>
  <c r="N658" i="24"/>
  <c r="N662" i="24"/>
  <c r="N666" i="24"/>
  <c r="N670" i="24"/>
  <c r="N674" i="24"/>
  <c r="N678" i="24"/>
  <c r="N682" i="24"/>
  <c r="N686" i="24"/>
  <c r="N690" i="24"/>
  <c r="N694" i="24"/>
  <c r="N698" i="24"/>
  <c r="N702" i="24"/>
  <c r="N706" i="24"/>
  <c r="N710" i="24"/>
  <c r="N714" i="24"/>
  <c r="N718" i="24"/>
  <c r="N722" i="24"/>
  <c r="N726" i="24"/>
  <c r="N730" i="24"/>
  <c r="N734" i="24"/>
  <c r="N738" i="24"/>
  <c r="N742" i="24"/>
  <c r="N746" i="24"/>
  <c r="N750" i="24"/>
  <c r="N754" i="24"/>
  <c r="N758" i="24"/>
  <c r="N762" i="24"/>
  <c r="N766" i="24"/>
  <c r="N770" i="24"/>
  <c r="N774" i="24"/>
  <c r="N778" i="24"/>
  <c r="N782" i="24"/>
  <c r="N786" i="24"/>
  <c r="N790" i="24"/>
  <c r="N794" i="24"/>
  <c r="N798" i="24"/>
  <c r="N802" i="24"/>
  <c r="N806" i="24"/>
  <c r="N810" i="24"/>
  <c r="N814" i="24"/>
  <c r="N818" i="24"/>
  <c r="N822" i="24"/>
  <c r="N826" i="24"/>
  <c r="N830" i="24"/>
  <c r="N834" i="24"/>
  <c r="N838" i="24"/>
  <c r="N842" i="24"/>
  <c r="N846" i="24"/>
  <c r="N850" i="24"/>
  <c r="N854" i="24"/>
  <c r="N858" i="24"/>
  <c r="N862" i="24"/>
  <c r="N866" i="24"/>
  <c r="N870" i="24"/>
  <c r="N874" i="24"/>
  <c r="N878" i="24"/>
  <c r="N882" i="24"/>
  <c r="N886" i="24"/>
  <c r="N890" i="24"/>
  <c r="N894" i="24"/>
  <c r="N621" i="24"/>
  <c r="N633" i="24"/>
  <c r="N639" i="24"/>
  <c r="N643" i="24"/>
  <c r="N647" i="24"/>
  <c r="N651" i="24"/>
  <c r="N655" i="24"/>
  <c r="N659" i="24"/>
  <c r="N663" i="24"/>
  <c r="N667" i="24"/>
  <c r="N671" i="24"/>
  <c r="N675" i="24"/>
  <c r="N679" i="24"/>
  <c r="N683" i="24"/>
  <c r="N687" i="24"/>
  <c r="N691" i="24"/>
  <c r="N695" i="24"/>
  <c r="N699" i="24"/>
  <c r="N703" i="24"/>
  <c r="N707" i="24"/>
  <c r="N711" i="24"/>
  <c r="N715" i="24"/>
  <c r="N719" i="24"/>
  <c r="N723" i="24"/>
  <c r="N727" i="24"/>
  <c r="N731" i="24"/>
  <c r="N735" i="24"/>
  <c r="N739" i="24"/>
  <c r="N743" i="24"/>
  <c r="N747" i="24"/>
  <c r="N751" i="24"/>
  <c r="N755" i="24"/>
  <c r="N759" i="24"/>
  <c r="N763" i="24"/>
  <c r="N767" i="24"/>
  <c r="N771" i="24"/>
  <c r="N775" i="24"/>
  <c r="N779" i="24"/>
  <c r="N783" i="24"/>
  <c r="N787" i="24"/>
  <c r="N791" i="24"/>
  <c r="N795" i="24"/>
  <c r="N799" i="24"/>
  <c r="N803" i="24"/>
  <c r="N807" i="24"/>
  <c r="N811" i="24"/>
  <c r="N815" i="24"/>
  <c r="N819" i="24"/>
  <c r="N823" i="24"/>
  <c r="N827" i="24"/>
  <c r="N831" i="24"/>
  <c r="N835" i="24"/>
  <c r="N839" i="24"/>
  <c r="N843" i="24"/>
  <c r="N847" i="24"/>
  <c r="N851" i="24"/>
  <c r="N855" i="24"/>
  <c r="N859" i="24"/>
  <c r="N863" i="24"/>
  <c r="N867" i="24"/>
  <c r="N871" i="24"/>
  <c r="N875" i="24"/>
  <c r="N879" i="24"/>
  <c r="N883" i="24"/>
  <c r="N887" i="24"/>
  <c r="N625" i="24"/>
  <c r="N635" i="24"/>
  <c r="N640" i="24"/>
  <c r="N644" i="24"/>
  <c r="N648" i="24"/>
  <c r="N652" i="24"/>
  <c r="N656" i="24"/>
  <c r="N660" i="24"/>
  <c r="N664" i="24"/>
  <c r="N668" i="24"/>
  <c r="N672" i="24"/>
  <c r="N676" i="24"/>
  <c r="N680" i="24"/>
  <c r="N684" i="24"/>
  <c r="N688" i="24"/>
  <c r="N692" i="24"/>
  <c r="N696" i="24"/>
  <c r="N700" i="24"/>
  <c r="N704" i="24"/>
  <c r="N708" i="24"/>
  <c r="N712" i="24"/>
  <c r="N716" i="24"/>
  <c r="N720" i="24"/>
  <c r="N724" i="24"/>
  <c r="N728" i="24"/>
  <c r="N732" i="24"/>
  <c r="N736" i="24"/>
  <c r="N740" i="24"/>
  <c r="N744" i="24"/>
  <c r="N748" i="24"/>
  <c r="N752" i="24"/>
  <c r="N756" i="24"/>
  <c r="N760" i="24"/>
  <c r="N764" i="24"/>
  <c r="N768" i="24"/>
  <c r="N772" i="24"/>
  <c r="N776" i="24"/>
  <c r="N780" i="24"/>
  <c r="N784" i="24"/>
  <c r="N788" i="24"/>
  <c r="N792" i="24"/>
  <c r="N796" i="24"/>
  <c r="N800" i="24"/>
  <c r="N804" i="24"/>
  <c r="N808" i="24"/>
  <c r="N812" i="24"/>
  <c r="N816" i="24"/>
  <c r="N820" i="24"/>
  <c r="N824" i="24"/>
  <c r="N828" i="24"/>
  <c r="N832" i="24"/>
  <c r="N836" i="24"/>
  <c r="N840" i="24"/>
  <c r="N844" i="24"/>
  <c r="N848" i="24"/>
  <c r="N852" i="24"/>
  <c r="N856" i="24"/>
  <c r="N860" i="24"/>
  <c r="N864" i="24"/>
  <c r="N868" i="24"/>
  <c r="N872" i="24"/>
  <c r="N876" i="24"/>
  <c r="N880" i="24"/>
  <c r="N884" i="24"/>
  <c r="N888" i="24"/>
  <c r="N892" i="24"/>
  <c r="N896" i="24"/>
  <c r="N900" i="24"/>
  <c r="N904" i="24"/>
  <c r="N908" i="24"/>
  <c r="N912" i="24"/>
  <c r="N916" i="24"/>
  <c r="N920" i="24"/>
  <c r="N924" i="24"/>
  <c r="N928" i="24"/>
  <c r="N932" i="24"/>
  <c r="N936" i="24"/>
  <c r="N940" i="24"/>
  <c r="N944" i="24"/>
  <c r="N948" i="24"/>
  <c r="N952" i="24"/>
  <c r="N956" i="24"/>
  <c r="N960" i="24"/>
  <c r="N964" i="24"/>
  <c r="N968" i="24"/>
  <c r="N972" i="24"/>
  <c r="N976" i="24"/>
  <c r="N629" i="24"/>
  <c r="N636" i="24"/>
  <c r="N641" i="24"/>
  <c r="N645" i="24"/>
  <c r="N649" i="24"/>
  <c r="N653" i="24"/>
  <c r="N657" i="24"/>
  <c r="N661" i="24"/>
  <c r="N665" i="24"/>
  <c r="N669" i="24"/>
  <c r="N673" i="24"/>
  <c r="N677" i="24"/>
  <c r="N681" i="24"/>
  <c r="N685" i="24"/>
  <c r="N689" i="24"/>
  <c r="N693" i="24"/>
  <c r="N697" i="24"/>
  <c r="N701" i="24"/>
  <c r="N705" i="24"/>
  <c r="N709" i="24"/>
  <c r="N713" i="24"/>
  <c r="N717" i="24"/>
  <c r="N721" i="24"/>
  <c r="N725" i="24"/>
  <c r="N729" i="24"/>
  <c r="N733" i="24"/>
  <c r="N737" i="24"/>
  <c r="N741" i="24"/>
  <c r="N745" i="24"/>
  <c r="N749" i="24"/>
  <c r="N753" i="24"/>
  <c r="N757" i="24"/>
  <c r="N761" i="24"/>
  <c r="N765" i="24"/>
  <c r="N769" i="24"/>
  <c r="N773" i="24"/>
  <c r="N777" i="24"/>
  <c r="N781" i="24"/>
  <c r="N785" i="24"/>
  <c r="N789" i="24"/>
  <c r="N793" i="24"/>
  <c r="N797" i="24"/>
  <c r="N801" i="24"/>
  <c r="N805" i="24"/>
  <c r="N809" i="24"/>
  <c r="N813" i="24"/>
  <c r="N817" i="24"/>
  <c r="N821" i="24"/>
  <c r="N825" i="24"/>
  <c r="N829" i="24"/>
  <c r="N833" i="24"/>
  <c r="N837" i="24"/>
  <c r="N841" i="24"/>
  <c r="N845" i="24"/>
  <c r="N849" i="24"/>
  <c r="N853" i="24"/>
  <c r="N857" i="24"/>
  <c r="N861" i="24"/>
  <c r="N865" i="24"/>
  <c r="N869" i="24"/>
  <c r="N873" i="24"/>
  <c r="N877" i="24"/>
  <c r="N881" i="24"/>
  <c r="N885" i="24"/>
  <c r="N889" i="24"/>
  <c r="N893" i="24"/>
  <c r="N897" i="24"/>
  <c r="N901" i="24"/>
  <c r="N905" i="24"/>
  <c r="N909" i="24"/>
  <c r="N913" i="24"/>
  <c r="N917" i="24"/>
  <c r="N921" i="24"/>
  <c r="N925" i="24"/>
  <c r="N929" i="24"/>
  <c r="N933" i="24"/>
  <c r="N937" i="24"/>
  <c r="N941" i="24"/>
  <c r="N945" i="24"/>
  <c r="N949" i="24"/>
  <c r="N953" i="24"/>
  <c r="N957" i="24"/>
  <c r="N961" i="24"/>
  <c r="N965" i="24"/>
  <c r="N969" i="24"/>
  <c r="N891" i="24"/>
  <c r="N902" i="24"/>
  <c r="N910" i="24"/>
  <c r="N918" i="24"/>
  <c r="N926" i="24"/>
  <c r="N934" i="24"/>
  <c r="N942" i="24"/>
  <c r="N950" i="24"/>
  <c r="N958" i="24"/>
  <c r="N966" i="24"/>
  <c r="N973" i="24"/>
  <c r="N978" i="24"/>
  <c r="N982" i="24"/>
  <c r="N986" i="24"/>
  <c r="N990" i="24"/>
  <c r="N994" i="24"/>
  <c r="N998" i="24"/>
  <c r="N1002" i="24"/>
  <c r="N1006" i="24"/>
  <c r="N895" i="24"/>
  <c r="N903" i="24"/>
  <c r="N911" i="24"/>
  <c r="N919" i="24"/>
  <c r="N927" i="24"/>
  <c r="N935" i="24"/>
  <c r="N943" i="24"/>
  <c r="N951" i="24"/>
  <c r="N959" i="24"/>
  <c r="N967" i="24"/>
  <c r="N974" i="24"/>
  <c r="N979" i="24"/>
  <c r="N983" i="24"/>
  <c r="N987" i="24"/>
  <c r="N991" i="24"/>
  <c r="N995" i="24"/>
  <c r="N999" i="24"/>
  <c r="N1003" i="24"/>
  <c r="N1007" i="24"/>
  <c r="N898" i="24"/>
  <c r="N906" i="24"/>
  <c r="N914" i="24"/>
  <c r="N922" i="24"/>
  <c r="N930" i="24"/>
  <c r="N938" i="24"/>
  <c r="N946" i="24"/>
  <c r="N954" i="24"/>
  <c r="N962" i="24"/>
  <c r="N970" i="24"/>
  <c r="N975" i="24"/>
  <c r="N980" i="24"/>
  <c r="N984" i="24"/>
  <c r="N988" i="24"/>
  <c r="N992" i="24"/>
  <c r="N996" i="24"/>
  <c r="N1000" i="24"/>
  <c r="N1004" i="24"/>
  <c r="N1008" i="24"/>
  <c r="N899" i="24"/>
  <c r="N907" i="24"/>
  <c r="N915" i="24"/>
  <c r="N923" i="24"/>
  <c r="N931" i="24"/>
  <c r="N939" i="24"/>
  <c r="N947" i="24"/>
  <c r="N955" i="24"/>
  <c r="N963" i="24"/>
  <c r="N971" i="24"/>
  <c r="N977" i="24"/>
  <c r="N981" i="24"/>
  <c r="N985" i="24"/>
  <c r="N989" i="24"/>
  <c r="N993" i="24"/>
  <c r="N997" i="24"/>
  <c r="N1001" i="24"/>
  <c r="N1005" i="24"/>
  <c r="M5" i="24"/>
  <c r="M21" i="24"/>
  <c r="M37" i="24"/>
  <c r="M53" i="24"/>
  <c r="M69" i="24"/>
  <c r="M85" i="24"/>
  <c r="M101" i="24"/>
  <c r="M117" i="24"/>
  <c r="M133" i="24"/>
  <c r="M149" i="24"/>
  <c r="M165" i="24"/>
  <c r="M181" i="24"/>
  <c r="M197" i="24"/>
  <c r="M213" i="24"/>
  <c r="M229" i="24"/>
  <c r="M245" i="24"/>
  <c r="M261" i="24"/>
  <c r="M277" i="24"/>
  <c r="M293" i="24"/>
  <c r="M309" i="24"/>
  <c r="M325" i="24"/>
  <c r="M341" i="24"/>
  <c r="M357" i="24"/>
  <c r="M373" i="24"/>
  <c r="M389" i="24"/>
  <c r="M405" i="24"/>
  <c r="M421" i="24"/>
  <c r="M437" i="24"/>
  <c r="M453" i="24"/>
  <c r="M469" i="24"/>
  <c r="M485" i="24"/>
  <c r="M501" i="24"/>
  <c r="M517" i="24"/>
  <c r="M533" i="24"/>
  <c r="M549" i="24"/>
  <c r="M565" i="24"/>
  <c r="M581" i="24"/>
  <c r="M597" i="24"/>
  <c r="M10" i="24"/>
  <c r="M26" i="24"/>
  <c r="M42" i="24"/>
  <c r="M58" i="24"/>
  <c r="M74" i="24"/>
  <c r="M90" i="24"/>
  <c r="M106" i="24"/>
  <c r="M122" i="24"/>
  <c r="M138" i="24"/>
  <c r="M154" i="24"/>
  <c r="M170" i="24"/>
  <c r="M186" i="24"/>
  <c r="M202" i="24"/>
  <c r="M218" i="24"/>
  <c r="M234" i="24"/>
  <c r="M250" i="24"/>
  <c r="M266" i="24"/>
  <c r="M282" i="24"/>
  <c r="M298" i="24"/>
  <c r="M314" i="24"/>
  <c r="M330" i="24"/>
  <c r="M346" i="24"/>
  <c r="M362" i="24"/>
  <c r="M378" i="24"/>
  <c r="M394" i="24"/>
  <c r="M410" i="24"/>
  <c r="M426" i="24"/>
  <c r="M19" i="24"/>
  <c r="M35" i="24"/>
  <c r="M51" i="24"/>
  <c r="M67" i="24"/>
  <c r="M83" i="24"/>
  <c r="M99" i="24"/>
  <c r="M115" i="24"/>
  <c r="M131" i="24"/>
  <c r="M147" i="24"/>
  <c r="M163" i="24"/>
  <c r="M179" i="24"/>
  <c r="M195" i="24"/>
  <c r="M211" i="24"/>
  <c r="M227" i="24"/>
  <c r="M243" i="24"/>
  <c r="M259" i="24"/>
  <c r="M275" i="24"/>
  <c r="M291" i="24"/>
  <c r="M307" i="24"/>
  <c r="M323" i="24"/>
  <c r="M339" i="24"/>
  <c r="M355" i="24"/>
  <c r="M371" i="24"/>
  <c r="M387" i="24"/>
  <c r="M403" i="24"/>
  <c r="M4" i="24"/>
  <c r="M20" i="24"/>
  <c r="M36" i="24"/>
  <c r="M52" i="24"/>
  <c r="M68" i="24"/>
  <c r="M84" i="24"/>
  <c r="M100" i="24"/>
  <c r="M116" i="24"/>
  <c r="M132" i="24"/>
  <c r="M148" i="24"/>
  <c r="M164" i="24"/>
  <c r="M180" i="24"/>
  <c r="M196" i="24"/>
  <c r="M212" i="24"/>
  <c r="M228" i="24"/>
  <c r="M244" i="24"/>
  <c r="M260" i="24"/>
  <c r="M276" i="24"/>
  <c r="M292" i="24"/>
  <c r="M308" i="24"/>
  <c r="M324" i="24"/>
  <c r="M340" i="24"/>
  <c r="M356" i="24"/>
  <c r="M372" i="24"/>
  <c r="M388" i="24"/>
  <c r="M404" i="24"/>
  <c r="M420" i="24"/>
  <c r="M436" i="24"/>
  <c r="M452" i="24"/>
  <c r="M468" i="24"/>
  <c r="M484" i="24"/>
  <c r="M500" i="24"/>
  <c r="M516" i="24"/>
  <c r="M532" i="24"/>
  <c r="M548" i="24"/>
  <c r="M564" i="24"/>
  <c r="M419" i="24"/>
  <c r="M455" i="24"/>
  <c r="M487" i="24"/>
  <c r="M519" i="24"/>
  <c r="M551" i="24"/>
  <c r="M582" i="24"/>
  <c r="M603" i="24"/>
  <c r="M620" i="24"/>
  <c r="M636" i="24"/>
  <c r="M652" i="24"/>
  <c r="M668" i="24"/>
  <c r="M684" i="24"/>
  <c r="M700" i="24"/>
  <c r="M716" i="24"/>
  <c r="M732" i="24"/>
  <c r="M748" i="24"/>
  <c r="M764" i="24"/>
  <c r="M780" i="24"/>
  <c r="M796" i="24"/>
  <c r="M9" i="24"/>
  <c r="M25" i="24"/>
  <c r="M41" i="24"/>
  <c r="M57" i="24"/>
  <c r="M73" i="24"/>
  <c r="M89" i="24"/>
  <c r="M105" i="24"/>
  <c r="M121" i="24"/>
  <c r="M137" i="24"/>
  <c r="M153" i="24"/>
  <c r="M169" i="24"/>
  <c r="M185" i="24"/>
  <c r="M201" i="24"/>
  <c r="M217" i="24"/>
  <c r="M233" i="24"/>
  <c r="M249" i="24"/>
  <c r="M265" i="24"/>
  <c r="M281" i="24"/>
  <c r="M297" i="24"/>
  <c r="M313" i="24"/>
  <c r="M329" i="24"/>
  <c r="M345" i="24"/>
  <c r="M361" i="24"/>
  <c r="M377" i="24"/>
  <c r="M393" i="24"/>
  <c r="M409" i="24"/>
  <c r="M425" i="24"/>
  <c r="M441" i="24"/>
  <c r="M457" i="24"/>
  <c r="M473" i="24"/>
  <c r="M489" i="24"/>
  <c r="M505" i="24"/>
  <c r="M521" i="24"/>
  <c r="M537" i="24"/>
  <c r="M553" i="24"/>
  <c r="M569" i="24"/>
  <c r="M585" i="24"/>
  <c r="M601" i="24"/>
  <c r="M14" i="24"/>
  <c r="M30" i="24"/>
  <c r="M46" i="24"/>
  <c r="M62" i="24"/>
  <c r="M78" i="24"/>
  <c r="M94" i="24"/>
  <c r="M110" i="24"/>
  <c r="M126" i="24"/>
  <c r="M142" i="24"/>
  <c r="M158" i="24"/>
  <c r="M174" i="24"/>
  <c r="M190" i="24"/>
  <c r="M206" i="24"/>
  <c r="M222" i="24"/>
  <c r="M238" i="24"/>
  <c r="M254" i="24"/>
  <c r="M270" i="24"/>
  <c r="M286" i="24"/>
  <c r="M302" i="24"/>
  <c r="M318" i="24"/>
  <c r="M334" i="24"/>
  <c r="M350" i="24"/>
  <c r="M366" i="24"/>
  <c r="M382" i="24"/>
  <c r="M398" i="24"/>
  <c r="M414" i="24"/>
  <c r="M7" i="24"/>
  <c r="M23" i="24"/>
  <c r="M39" i="24"/>
  <c r="M55" i="24"/>
  <c r="M71" i="24"/>
  <c r="M87" i="24"/>
  <c r="M103" i="24"/>
  <c r="M119" i="24"/>
  <c r="M135" i="24"/>
  <c r="M151" i="24"/>
  <c r="M167" i="24"/>
  <c r="M183" i="24"/>
  <c r="M199" i="24"/>
  <c r="M215" i="24"/>
  <c r="M231" i="24"/>
  <c r="M247" i="24"/>
  <c r="M263" i="24"/>
  <c r="M279" i="24"/>
  <c r="M295" i="24"/>
  <c r="M311" i="24"/>
  <c r="M327" i="24"/>
  <c r="M343" i="24"/>
  <c r="M359" i="24"/>
  <c r="M375" i="24"/>
  <c r="M391" i="24"/>
  <c r="M407" i="24"/>
  <c r="M8" i="24"/>
  <c r="M24" i="24"/>
  <c r="M40" i="24"/>
  <c r="M56" i="24"/>
  <c r="M72" i="24"/>
  <c r="M88" i="24"/>
  <c r="M104" i="24"/>
  <c r="M120" i="24"/>
  <c r="M136" i="24"/>
  <c r="M152" i="24"/>
  <c r="M168" i="24"/>
  <c r="M184" i="24"/>
  <c r="M200" i="24"/>
  <c r="M216" i="24"/>
  <c r="M232" i="24"/>
  <c r="M248" i="24"/>
  <c r="M264" i="24"/>
  <c r="M280" i="24"/>
  <c r="M296" i="24"/>
  <c r="M312" i="24"/>
  <c r="M328" i="24"/>
  <c r="M344" i="24"/>
  <c r="M360" i="24"/>
  <c r="M376" i="24"/>
  <c r="M392" i="24"/>
  <c r="M408" i="24"/>
  <c r="M424" i="24"/>
  <c r="M440" i="24"/>
  <c r="M456" i="24"/>
  <c r="M472" i="24"/>
  <c r="M488" i="24"/>
  <c r="M504" i="24"/>
  <c r="M520" i="24"/>
  <c r="M536" i="24"/>
  <c r="M552" i="24"/>
  <c r="M568" i="24"/>
  <c r="M431" i="24"/>
  <c r="M463" i="24"/>
  <c r="M495" i="24"/>
  <c r="M527" i="24"/>
  <c r="M559" i="24"/>
  <c r="M587" i="24"/>
  <c r="M608" i="24"/>
  <c r="M624" i="24"/>
  <c r="M640" i="24"/>
  <c r="M656" i="24"/>
  <c r="M672" i="24"/>
  <c r="M688" i="24"/>
  <c r="M704" i="24"/>
  <c r="M720" i="24"/>
  <c r="M736" i="24"/>
  <c r="M752" i="24"/>
  <c r="M768" i="24"/>
  <c r="M784" i="24"/>
  <c r="M800" i="24"/>
  <c r="M816" i="24"/>
  <c r="M832" i="24"/>
  <c r="M848" i="24"/>
  <c r="M864" i="24"/>
  <c r="M880" i="24"/>
  <c r="M896" i="24"/>
  <c r="M912" i="24"/>
  <c r="M928" i="24"/>
  <c r="M944" i="24"/>
  <c r="M960" i="24"/>
  <c r="M976" i="24"/>
  <c r="M992" i="24"/>
  <c r="M1008" i="24"/>
  <c r="M450" i="24"/>
  <c r="M482" i="24"/>
  <c r="M514" i="24"/>
  <c r="M546" i="24"/>
  <c r="M578" i="24"/>
  <c r="M599" i="24"/>
  <c r="M617" i="24"/>
  <c r="M633" i="24"/>
  <c r="M649" i="24"/>
  <c r="M665" i="24"/>
  <c r="M681" i="24"/>
  <c r="M697" i="24"/>
  <c r="M13" i="24"/>
  <c r="M29" i="24"/>
  <c r="M45" i="24"/>
  <c r="M61" i="24"/>
  <c r="M77" i="24"/>
  <c r="M93" i="24"/>
  <c r="M109" i="24"/>
  <c r="M125" i="24"/>
  <c r="M141" i="24"/>
  <c r="M157" i="24"/>
  <c r="M173" i="24"/>
  <c r="M189" i="24"/>
  <c r="M205" i="24"/>
  <c r="M221" i="24"/>
  <c r="M237" i="24"/>
  <c r="M253" i="24"/>
  <c r="M269" i="24"/>
  <c r="M285" i="24"/>
  <c r="M301" i="24"/>
  <c r="M317" i="24"/>
  <c r="M333" i="24"/>
  <c r="M349" i="24"/>
  <c r="M365" i="24"/>
  <c r="M381" i="24"/>
  <c r="M397" i="24"/>
  <c r="M413" i="24"/>
  <c r="M429" i="24"/>
  <c r="M445" i="24"/>
  <c r="M461" i="24"/>
  <c r="M477" i="24"/>
  <c r="M493" i="24"/>
  <c r="M509" i="24"/>
  <c r="M525" i="24"/>
  <c r="M541" i="24"/>
  <c r="M557" i="24"/>
  <c r="M573" i="24"/>
  <c r="M589" i="24"/>
  <c r="M605" i="24"/>
  <c r="M18" i="24"/>
  <c r="M34" i="24"/>
  <c r="M50" i="24"/>
  <c r="M66" i="24"/>
  <c r="M82" i="24"/>
  <c r="M98" i="24"/>
  <c r="M114" i="24"/>
  <c r="M130" i="24"/>
  <c r="M146" i="24"/>
  <c r="M162" i="24"/>
  <c r="M178" i="24"/>
  <c r="M194" i="24"/>
  <c r="M210" i="24"/>
  <c r="M226" i="24"/>
  <c r="M242" i="24"/>
  <c r="M258" i="24"/>
  <c r="M274" i="24"/>
  <c r="M290" i="24"/>
  <c r="M306" i="24"/>
  <c r="M322" i="24"/>
  <c r="M338" i="24"/>
  <c r="M354" i="24"/>
  <c r="M370" i="24"/>
  <c r="M386" i="24"/>
  <c r="M402" i="24"/>
  <c r="M418" i="24"/>
  <c r="M11" i="24"/>
  <c r="M27" i="24"/>
  <c r="M43" i="24"/>
  <c r="M59" i="24"/>
  <c r="M75" i="24"/>
  <c r="M91" i="24"/>
  <c r="M107" i="24"/>
  <c r="M123" i="24"/>
  <c r="M139" i="24"/>
  <c r="M155" i="24"/>
  <c r="M171" i="24"/>
  <c r="M187" i="24"/>
  <c r="M203" i="24"/>
  <c r="M219" i="24"/>
  <c r="M235" i="24"/>
  <c r="M251" i="24"/>
  <c r="M267" i="24"/>
  <c r="M283" i="24"/>
  <c r="M299" i="24"/>
  <c r="M315" i="24"/>
  <c r="M331" i="24"/>
  <c r="M347" i="24"/>
  <c r="M363" i="24"/>
  <c r="M379" i="24"/>
  <c r="M395" i="24"/>
  <c r="M411" i="24"/>
  <c r="M12" i="24"/>
  <c r="M28" i="24"/>
  <c r="M44" i="24"/>
  <c r="M60" i="24"/>
  <c r="M76" i="24"/>
  <c r="M92" i="24"/>
  <c r="M108" i="24"/>
  <c r="M124" i="24"/>
  <c r="M140" i="24"/>
  <c r="M156" i="24"/>
  <c r="M172" i="24"/>
  <c r="M188" i="24"/>
  <c r="M204" i="24"/>
  <c r="M220" i="24"/>
  <c r="M236" i="24"/>
  <c r="M252" i="24"/>
  <c r="M268" i="24"/>
  <c r="M284" i="24"/>
  <c r="M300" i="24"/>
  <c r="M316" i="24"/>
  <c r="M332" i="24"/>
  <c r="M348" i="24"/>
  <c r="M364" i="24"/>
  <c r="M380" i="24"/>
  <c r="M396" i="24"/>
  <c r="M412" i="24"/>
  <c r="M428" i="24"/>
  <c r="M444" i="24"/>
  <c r="M460" i="24"/>
  <c r="M476" i="24"/>
  <c r="M492" i="24"/>
  <c r="M508" i="24"/>
  <c r="M524" i="24"/>
  <c r="M540" i="24"/>
  <c r="M556" i="24"/>
  <c r="M572" i="24"/>
  <c r="M439" i="24"/>
  <c r="M471" i="24"/>
  <c r="M503" i="24"/>
  <c r="M535" i="24"/>
  <c r="M567" i="24"/>
  <c r="M592" i="24"/>
  <c r="M612" i="24"/>
  <c r="M628" i="24"/>
  <c r="M644" i="24"/>
  <c r="M660" i="24"/>
  <c r="M676" i="24"/>
  <c r="M692" i="24"/>
  <c r="M708" i="24"/>
  <c r="M724" i="24"/>
  <c r="M740" i="24"/>
  <c r="M756" i="24"/>
  <c r="M772" i="24"/>
  <c r="M788" i="24"/>
  <c r="M804" i="24"/>
  <c r="M17" i="24"/>
  <c r="M33" i="24"/>
  <c r="M49" i="24"/>
  <c r="M65" i="24"/>
  <c r="M81" i="24"/>
  <c r="M97" i="24"/>
  <c r="M113" i="24"/>
  <c r="M129" i="24"/>
  <c r="M145" i="24"/>
  <c r="M161" i="24"/>
  <c r="M177" i="24"/>
  <c r="M193" i="24"/>
  <c r="M209" i="24"/>
  <c r="M225" i="24"/>
  <c r="M241" i="24"/>
  <c r="M257" i="24"/>
  <c r="M273" i="24"/>
  <c r="M289" i="24"/>
  <c r="M305" i="24"/>
  <c r="M321" i="24"/>
  <c r="M337" i="24"/>
  <c r="M353" i="24"/>
  <c r="M369" i="24"/>
  <c r="M385" i="24"/>
  <c r="M401" i="24"/>
  <c r="M417" i="24"/>
  <c r="M433" i="24"/>
  <c r="M449" i="24"/>
  <c r="M465" i="24"/>
  <c r="M481" i="24"/>
  <c r="M497" i="24"/>
  <c r="M513" i="24"/>
  <c r="M529" i="24"/>
  <c r="M545" i="24"/>
  <c r="M561" i="24"/>
  <c r="M577" i="24"/>
  <c r="M593" i="24"/>
  <c r="M6" i="24"/>
  <c r="M22" i="24"/>
  <c r="M38" i="24"/>
  <c r="M54" i="24"/>
  <c r="M70" i="24"/>
  <c r="M86" i="24"/>
  <c r="M102" i="24"/>
  <c r="M118" i="24"/>
  <c r="M134" i="24"/>
  <c r="M150" i="24"/>
  <c r="M166" i="24"/>
  <c r="M182" i="24"/>
  <c r="M198" i="24"/>
  <c r="M214" i="24"/>
  <c r="M230" i="24"/>
  <c r="M246" i="24"/>
  <c r="M262" i="24"/>
  <c r="M278" i="24"/>
  <c r="M294" i="24"/>
  <c r="M310" i="24"/>
  <c r="M326" i="24"/>
  <c r="M342" i="24"/>
  <c r="M358" i="24"/>
  <c r="M374" i="24"/>
  <c r="M390" i="24"/>
  <c r="M406" i="24"/>
  <c r="M422" i="24"/>
  <c r="M15" i="24"/>
  <c r="M31" i="24"/>
  <c r="M47" i="24"/>
  <c r="M63" i="24"/>
  <c r="M79" i="24"/>
  <c r="M95" i="24"/>
  <c r="M111" i="24"/>
  <c r="M127" i="24"/>
  <c r="M143" i="24"/>
  <c r="M159" i="24"/>
  <c r="M175" i="24"/>
  <c r="M191" i="24"/>
  <c r="M207" i="24"/>
  <c r="M223" i="24"/>
  <c r="M239" i="24"/>
  <c r="M255" i="24"/>
  <c r="M271" i="24"/>
  <c r="M287" i="24"/>
  <c r="M303" i="24"/>
  <c r="M319" i="24"/>
  <c r="M335" i="24"/>
  <c r="M351" i="24"/>
  <c r="M367" i="24"/>
  <c r="M383" i="24"/>
  <c r="M399" i="24"/>
  <c r="M415" i="24"/>
  <c r="M16" i="24"/>
  <c r="M32" i="24"/>
  <c r="M48" i="24"/>
  <c r="M64" i="24"/>
  <c r="M80" i="24"/>
  <c r="M96" i="24"/>
  <c r="M112" i="24"/>
  <c r="M128" i="24"/>
  <c r="M144" i="24"/>
  <c r="M160" i="24"/>
  <c r="M176" i="24"/>
  <c r="M192" i="24"/>
  <c r="M208" i="24"/>
  <c r="M224" i="24"/>
  <c r="M240" i="24"/>
  <c r="M256" i="24"/>
  <c r="M272" i="24"/>
  <c r="M288" i="24"/>
  <c r="M304" i="24"/>
  <c r="M320" i="24"/>
  <c r="M336" i="24"/>
  <c r="M352" i="24"/>
  <c r="M368" i="24"/>
  <c r="M384" i="24"/>
  <c r="M400" i="24"/>
  <c r="M416" i="24"/>
  <c r="M432" i="24"/>
  <c r="M448" i="24"/>
  <c r="M464" i="24"/>
  <c r="M480" i="24"/>
  <c r="M496" i="24"/>
  <c r="M512" i="24"/>
  <c r="M528" i="24"/>
  <c r="M544" i="24"/>
  <c r="M560" i="24"/>
  <c r="M576" i="24"/>
  <c r="M447" i="24"/>
  <c r="M479" i="24"/>
  <c r="M511" i="24"/>
  <c r="M543" i="24"/>
  <c r="M575" i="24"/>
  <c r="M598" i="24"/>
  <c r="M616" i="24"/>
  <c r="M632" i="24"/>
  <c r="M648" i="24"/>
  <c r="M664" i="24"/>
  <c r="M680" i="24"/>
  <c r="M696" i="24"/>
  <c r="M712" i="24"/>
  <c r="M728" i="24"/>
  <c r="M744" i="24"/>
  <c r="M760" i="24"/>
  <c r="M776" i="24"/>
  <c r="M792" i="24"/>
  <c r="M808" i="24"/>
  <c r="M824" i="24"/>
  <c r="M840" i="24"/>
  <c r="M856" i="24"/>
  <c r="M872" i="24"/>
  <c r="M888" i="24"/>
  <c r="M904" i="24"/>
  <c r="M920" i="24"/>
  <c r="M936" i="24"/>
  <c r="M952" i="24"/>
  <c r="M968" i="24"/>
  <c r="M984" i="24"/>
  <c r="M1000" i="24"/>
  <c r="M434" i="24"/>
  <c r="M466" i="24"/>
  <c r="M498" i="24"/>
  <c r="M530" i="24"/>
  <c r="M562" i="24"/>
  <c r="M588" i="24"/>
  <c r="M609" i="24"/>
  <c r="M625" i="24"/>
  <c r="M641" i="24"/>
  <c r="M657" i="24"/>
  <c r="M673" i="24"/>
  <c r="M689" i="24"/>
  <c r="M705" i="24"/>
  <c r="M1003" i="24"/>
  <c r="M987" i="24"/>
  <c r="M971" i="24"/>
  <c r="M955" i="24"/>
  <c r="M939" i="24"/>
  <c r="M923" i="24"/>
  <c r="M907" i="24"/>
  <c r="M891" i="24"/>
  <c r="M875" i="24"/>
  <c r="M859" i="24"/>
  <c r="M843" i="24"/>
  <c r="M827" i="24"/>
  <c r="M811" i="24"/>
  <c r="M795" i="24"/>
  <c r="M779" i="24"/>
  <c r="M763" i="24"/>
  <c r="M747" i="24"/>
  <c r="M731" i="24"/>
  <c r="M715" i="24"/>
  <c r="M699" i="24"/>
  <c r="M683" i="24"/>
  <c r="M667" i="24"/>
  <c r="M651" i="24"/>
  <c r="M635" i="24"/>
  <c r="M619" i="24"/>
  <c r="M602" i="24"/>
  <c r="M580" i="24"/>
  <c r="M550" i="24"/>
  <c r="M518" i="24"/>
  <c r="M486" i="24"/>
  <c r="M454" i="24"/>
  <c r="M1006" i="24"/>
  <c r="M990" i="24"/>
  <c r="M974" i="24"/>
  <c r="M958" i="24"/>
  <c r="M942" i="24"/>
  <c r="M926" i="24"/>
  <c r="M910" i="24"/>
  <c r="M894" i="24"/>
  <c r="M878" i="24"/>
  <c r="M862" i="24"/>
  <c r="M846" i="24"/>
  <c r="M830" i="24"/>
  <c r="M814" i="24"/>
  <c r="M798" i="24"/>
  <c r="M782" i="24"/>
  <c r="M766" i="24"/>
  <c r="M750" i="24"/>
  <c r="M734" i="24"/>
  <c r="M718" i="24"/>
  <c r="M702" i="24"/>
  <c r="M686" i="24"/>
  <c r="M670" i="24"/>
  <c r="M654" i="24"/>
  <c r="M638" i="24"/>
  <c r="M622" i="24"/>
  <c r="M606" i="24"/>
  <c r="M584" i="24"/>
  <c r="M555" i="24"/>
  <c r="M523" i="24"/>
  <c r="M491" i="24"/>
  <c r="M459" i="24"/>
  <c r="M427" i="24"/>
  <c r="M997" i="24"/>
  <c r="M981" i="24"/>
  <c r="M965" i="24"/>
  <c r="M949" i="24"/>
  <c r="M933" i="24"/>
  <c r="M917" i="24"/>
  <c r="M901" i="24"/>
  <c r="M885" i="24"/>
  <c r="M869" i="24"/>
  <c r="M853" i="24"/>
  <c r="M837" i="24"/>
  <c r="M821" i="24"/>
  <c r="M805" i="24"/>
  <c r="M789" i="24"/>
  <c r="M773" i="24"/>
  <c r="M757" i="24"/>
  <c r="M741" i="24"/>
  <c r="M725" i="24"/>
  <c r="M709" i="24"/>
  <c r="M677" i="24"/>
  <c r="M645" i="24"/>
  <c r="M613" i="24"/>
  <c r="M570" i="24"/>
  <c r="M506" i="24"/>
  <c r="M442" i="24"/>
  <c r="M988" i="24"/>
  <c r="M956" i="24"/>
  <c r="M924" i="24"/>
  <c r="M892" i="24"/>
  <c r="M860" i="24"/>
  <c r="M828" i="24"/>
  <c r="M999" i="24"/>
  <c r="M983" i="24"/>
  <c r="M967" i="24"/>
  <c r="M951" i="24"/>
  <c r="M935" i="24"/>
  <c r="M919" i="24"/>
  <c r="M903" i="24"/>
  <c r="M887" i="24"/>
  <c r="M871" i="24"/>
  <c r="M855" i="24"/>
  <c r="M839" i="24"/>
  <c r="M823" i="24"/>
  <c r="M807" i="24"/>
  <c r="M791" i="24"/>
  <c r="M775" i="24"/>
  <c r="M759" i="24"/>
  <c r="M743" i="24"/>
  <c r="M727" i="24"/>
  <c r="M711" i="24"/>
  <c r="M695" i="24"/>
  <c r="M679" i="24"/>
  <c r="M663" i="24"/>
  <c r="M647" i="24"/>
  <c r="M631" i="24"/>
  <c r="M615" i="24"/>
  <c r="M596" i="24"/>
  <c r="M574" i="24"/>
  <c r="M542" i="24"/>
  <c r="M510" i="24"/>
  <c r="M478" i="24"/>
  <c r="M446" i="24"/>
  <c r="M1002" i="24"/>
  <c r="M986" i="24"/>
  <c r="M970" i="24"/>
  <c r="M954" i="24"/>
  <c r="M938" i="24"/>
  <c r="M922" i="24"/>
  <c r="M906" i="24"/>
  <c r="M890" i="24"/>
  <c r="M874" i="24"/>
  <c r="M858" i="24"/>
  <c r="M842" i="24"/>
  <c r="M826" i="24"/>
  <c r="M810" i="24"/>
  <c r="M794" i="24"/>
  <c r="M778" i="24"/>
  <c r="M762" i="24"/>
  <c r="M746" i="24"/>
  <c r="M730" i="24"/>
  <c r="M714" i="24"/>
  <c r="M698" i="24"/>
  <c r="M682" i="24"/>
  <c r="M666" i="24"/>
  <c r="M650" i="24"/>
  <c r="M634" i="24"/>
  <c r="M618" i="24"/>
  <c r="M600" i="24"/>
  <c r="M579" i="24"/>
  <c r="M547" i="24"/>
  <c r="M515" i="24"/>
  <c r="M483" i="24"/>
  <c r="M451" i="24"/>
  <c r="M3" i="24"/>
  <c r="M993" i="24"/>
  <c r="M977" i="24"/>
  <c r="M961" i="24"/>
  <c r="M945" i="24"/>
  <c r="M929" i="24"/>
  <c r="M913" i="24"/>
  <c r="M897" i="24"/>
  <c r="M881" i="24"/>
  <c r="M865" i="24"/>
  <c r="M849" i="24"/>
  <c r="M833" i="24"/>
  <c r="M817" i="24"/>
  <c r="M801" i="24"/>
  <c r="M785" i="24"/>
  <c r="M769" i="24"/>
  <c r="M753" i="24"/>
  <c r="M737" i="24"/>
  <c r="M721" i="24"/>
  <c r="M701" i="24"/>
  <c r="M669" i="24"/>
  <c r="M637" i="24"/>
  <c r="M604" i="24"/>
  <c r="M554" i="24"/>
  <c r="M490" i="24"/>
  <c r="M423" i="24"/>
  <c r="M980" i="24"/>
  <c r="M948" i="24"/>
  <c r="M916" i="24"/>
  <c r="M884" i="24"/>
  <c r="M852" i="24"/>
  <c r="M820" i="24"/>
  <c r="Q8" i="24"/>
  <c r="M995" i="24"/>
  <c r="M979" i="24"/>
  <c r="M963" i="24"/>
  <c r="M947" i="24"/>
  <c r="M931" i="24"/>
  <c r="M915" i="24"/>
  <c r="M899" i="24"/>
  <c r="M883" i="24"/>
  <c r="M867" i="24"/>
  <c r="M851" i="24"/>
  <c r="M835" i="24"/>
  <c r="M819" i="24"/>
  <c r="M803" i="24"/>
  <c r="M787" i="24"/>
  <c r="M771" i="24"/>
  <c r="M755" i="24"/>
  <c r="M739" i="24"/>
  <c r="M723" i="24"/>
  <c r="M707" i="24"/>
  <c r="M691" i="24"/>
  <c r="M675" i="24"/>
  <c r="M659" i="24"/>
  <c r="M643" i="24"/>
  <c r="M627" i="24"/>
  <c r="M611" i="24"/>
  <c r="M591" i="24"/>
  <c r="M566" i="24"/>
  <c r="M534" i="24"/>
  <c r="M502" i="24"/>
  <c r="M470" i="24"/>
  <c r="M438" i="24"/>
  <c r="M998" i="24"/>
  <c r="M982" i="24"/>
  <c r="M966" i="24"/>
  <c r="M950" i="24"/>
  <c r="M934" i="24"/>
  <c r="M918" i="24"/>
  <c r="M902" i="24"/>
  <c r="M886" i="24"/>
  <c r="M870" i="24"/>
  <c r="M854" i="24"/>
  <c r="M838" i="24"/>
  <c r="M822" i="24"/>
  <c r="M806" i="24"/>
  <c r="M790" i="24"/>
  <c r="M774" i="24"/>
  <c r="M758" i="24"/>
  <c r="M742" i="24"/>
  <c r="M726" i="24"/>
  <c r="M710" i="24"/>
  <c r="M694" i="24"/>
  <c r="M678" i="24"/>
  <c r="M662" i="24"/>
  <c r="M646" i="24"/>
  <c r="M630" i="24"/>
  <c r="M614" i="24"/>
  <c r="M595" i="24"/>
  <c r="M571" i="24"/>
  <c r="M539" i="24"/>
  <c r="M507" i="24"/>
  <c r="M475" i="24"/>
  <c r="M443" i="24"/>
  <c r="M1005" i="24"/>
  <c r="M989" i="24"/>
  <c r="M973" i="24"/>
  <c r="M957" i="24"/>
  <c r="M941" i="24"/>
  <c r="M925" i="24"/>
  <c r="M909" i="24"/>
  <c r="M893" i="24"/>
  <c r="M877" i="24"/>
  <c r="M861" i="24"/>
  <c r="M845" i="24"/>
  <c r="M829" i="24"/>
  <c r="M813" i="24"/>
  <c r="M797" i="24"/>
  <c r="M781" i="24"/>
  <c r="M765" i="24"/>
  <c r="M749" i="24"/>
  <c r="M733" i="24"/>
  <c r="M717" i="24"/>
  <c r="M693" i="24"/>
  <c r="M661" i="24"/>
  <c r="M629" i="24"/>
  <c r="M594" i="24"/>
  <c r="M538" i="24"/>
  <c r="M474" i="24"/>
  <c r="M1004" i="24"/>
  <c r="M972" i="24"/>
  <c r="M940" i="24"/>
  <c r="M908" i="24"/>
  <c r="M876" i="24"/>
  <c r="M844" i="24"/>
  <c r="M812" i="24"/>
  <c r="U38" i="15"/>
  <c r="Q15" i="24" l="1"/>
  <c r="Q22" i="24"/>
  <c r="S19" i="16"/>
  <c r="V21" i="16"/>
  <c r="V20" i="16"/>
  <c r="V22" i="16"/>
  <c r="V23" i="16"/>
  <c r="V24" i="16"/>
  <c r="V25" i="16"/>
  <c r="V26" i="16"/>
  <c r="V27" i="16"/>
  <c r="V28" i="16"/>
  <c r="V29" i="16"/>
  <c r="V30" i="16"/>
  <c r="V31" i="16" l="1" a="1"/>
  <c r="V31" i="16" s="1"/>
  <c r="T4" i="16"/>
  <c r="S20" i="16" s="1"/>
  <c r="H4" i="20"/>
  <c r="H5" i="20"/>
  <c r="H6" i="20"/>
  <c r="H7" i="20"/>
  <c r="H8" i="20"/>
  <c r="H9" i="20"/>
  <c r="H10" i="20"/>
  <c r="H11" i="20"/>
  <c r="H12" i="20"/>
  <c r="H13" i="20"/>
  <c r="H14" i="20"/>
  <c r="H3" i="20"/>
  <c r="G4" i="20"/>
  <c r="G5" i="20"/>
  <c r="G6" i="20"/>
  <c r="G7" i="20"/>
  <c r="G8" i="20"/>
  <c r="G9" i="20"/>
  <c r="G10" i="20"/>
  <c r="G11" i="20"/>
  <c r="G12" i="20"/>
  <c r="G13" i="20"/>
  <c r="G14" i="20"/>
  <c r="G3" i="20"/>
  <c r="K3" i="20" l="1"/>
  <c r="I3" i="20" s="1" a="1"/>
  <c r="I3" i="20" s="1"/>
  <c r="T33" i="16"/>
  <c r="V33" i="16"/>
  <c r="T34" i="16"/>
  <c r="C12" i="15"/>
  <c r="D12" i="15"/>
  <c r="E12" i="15"/>
  <c r="F12" i="15"/>
  <c r="G12" i="15"/>
  <c r="C13" i="15"/>
  <c r="D13" i="15"/>
  <c r="E13" i="15"/>
  <c r="F13" i="15"/>
  <c r="G13" i="15"/>
  <c r="C14" i="15"/>
  <c r="D14" i="15"/>
  <c r="E14" i="15"/>
  <c r="F14" i="15"/>
  <c r="G14" i="15"/>
  <c r="C15" i="15"/>
  <c r="D15" i="15"/>
  <c r="E15" i="15"/>
  <c r="F15" i="15"/>
  <c r="G15" i="15"/>
  <c r="C16" i="15"/>
  <c r="D16" i="15"/>
  <c r="E16" i="15"/>
  <c r="F16" i="15"/>
  <c r="G16" i="15"/>
  <c r="C17" i="15"/>
  <c r="D17" i="15"/>
  <c r="E17" i="15"/>
  <c r="F17" i="15"/>
  <c r="G17" i="15"/>
  <c r="B17" i="15"/>
  <c r="B16" i="15"/>
  <c r="B15" i="15"/>
  <c r="B14" i="15"/>
  <c r="B13" i="15"/>
  <c r="B12" i="15"/>
  <c r="I13" i="20" l="1" a="1"/>
  <c r="I13" i="20" s="1"/>
  <c r="J13" i="20" s="1"/>
  <c r="V4" i="15"/>
  <c r="V5" i="15"/>
  <c r="V2" i="15"/>
  <c r="V6" i="15"/>
  <c r="V19" i="15"/>
  <c r="V34" i="15"/>
  <c r="V20" i="15"/>
  <c r="V13" i="15"/>
  <c r="V28" i="15"/>
  <c r="V14" i="15"/>
  <c r="V3" i="15"/>
  <c r="V24" i="15"/>
  <c r="V10" i="15"/>
  <c r="V18" i="15"/>
  <c r="V33" i="15"/>
  <c r="V31" i="15"/>
  <c r="V36" i="15"/>
  <c r="V12" i="15"/>
  <c r="V17" i="15"/>
  <c r="V22" i="15"/>
  <c r="V27" i="15"/>
  <c r="V32" i="15"/>
  <c r="V8" i="15"/>
  <c r="V7" i="15"/>
  <c r="V29" i="15"/>
  <c r="V15" i="15"/>
  <c r="V37" i="15"/>
  <c r="V23" i="15"/>
  <c r="V9" i="15"/>
  <c r="V25" i="15"/>
  <c r="V30" i="15"/>
  <c r="V35" i="15"/>
  <c r="V11" i="15"/>
  <c r="V16" i="15"/>
  <c r="V21" i="15"/>
  <c r="V26" i="15"/>
  <c r="I10" i="20" a="1"/>
  <c r="I10" i="20" s="1"/>
  <c r="J10" i="20" s="1"/>
  <c r="I5" i="20" a="1"/>
  <c r="I5" i="20" s="1"/>
  <c r="J5" i="20" s="1"/>
  <c r="I6" i="20" a="1"/>
  <c r="I6" i="20" s="1"/>
  <c r="J6" i="20" s="1"/>
  <c r="I4" i="20" a="1"/>
  <c r="I4" i="20" s="1"/>
  <c r="J4" i="20" s="1"/>
  <c r="I14" i="20" a="1"/>
  <c r="I14" i="20" s="1"/>
  <c r="J14" i="20" s="1"/>
  <c r="I7" i="20" a="1"/>
  <c r="I7" i="20" s="1"/>
  <c r="J7" i="20" s="1"/>
  <c r="I8" i="20" a="1"/>
  <c r="I8" i="20" s="1"/>
  <c r="J8" i="20" s="1"/>
  <c r="I9" i="20" a="1"/>
  <c r="I9" i="20" s="1"/>
  <c r="J9" i="20" s="1"/>
  <c r="I11" i="20" a="1"/>
  <c r="I11" i="20" s="1"/>
  <c r="J11" i="20" s="1"/>
  <c r="I12" i="20" a="1"/>
  <c r="I12" i="20" s="1"/>
  <c r="H12" i="15"/>
  <c r="H14" i="15"/>
  <c r="H15" i="15"/>
  <c r="H17" i="15"/>
  <c r="H13" i="15"/>
  <c r="H16" i="15"/>
  <c r="T2" i="15" l="1"/>
  <c r="T21" i="15"/>
  <c r="T11" i="15"/>
  <c r="T9" i="15"/>
  <c r="T27" i="15"/>
  <c r="T10" i="15"/>
  <c r="T28" i="15"/>
  <c r="T26" i="15"/>
  <c r="T35" i="15"/>
  <c r="T23" i="15"/>
  <c r="T7" i="15"/>
  <c r="T22" i="15"/>
  <c r="T31" i="15"/>
  <c r="T24" i="15"/>
  <c r="T13" i="15"/>
  <c r="T37" i="15"/>
  <c r="T17" i="15"/>
  <c r="T20" i="15"/>
  <c r="T5" i="15"/>
  <c r="T30" i="15"/>
  <c r="T8" i="15"/>
  <c r="T33" i="15"/>
  <c r="T3" i="15"/>
  <c r="T6" i="15"/>
  <c r="T16" i="15"/>
  <c r="T25" i="15"/>
  <c r="T15" i="15"/>
  <c r="T32" i="15"/>
  <c r="T12" i="15"/>
  <c r="T18" i="15"/>
  <c r="T14" i="15"/>
  <c r="T34" i="15"/>
  <c r="T29" i="15"/>
  <c r="T36" i="15"/>
  <c r="T19" i="15"/>
  <c r="T4" i="15"/>
  <c r="H19" i="13"/>
  <c r="H20" i="13"/>
  <c r="H21" i="13"/>
  <c r="H22" i="13"/>
  <c r="H23" i="13"/>
  <c r="H24" i="13"/>
  <c r="H25" i="13"/>
  <c r="H26" i="13"/>
  <c r="H27" i="13"/>
  <c r="H28" i="13"/>
  <c r="H29" i="13"/>
  <c r="H18" i="13"/>
  <c r="C19" i="13"/>
  <c r="C20" i="13"/>
  <c r="C21" i="13"/>
  <c r="C22" i="13"/>
  <c r="C23" i="13"/>
  <c r="C24" i="13"/>
  <c r="C25" i="13"/>
  <c r="C26" i="13"/>
  <c r="C27" i="13"/>
  <c r="C28" i="13"/>
  <c r="C29" i="13"/>
  <c r="C18" i="13"/>
  <c r="AA11" i="15" l="1"/>
  <c r="AA3" i="15"/>
  <c r="Y8" i="15"/>
  <c r="Y10" i="15"/>
  <c r="Y12" i="15"/>
  <c r="AA12" i="15"/>
  <c r="Z8" i="15"/>
  <c r="J62" i="5" s="1"/>
  <c r="Z10" i="15"/>
  <c r="Z12" i="15"/>
  <c r="J66" i="5" s="1"/>
  <c r="Z11" i="15"/>
  <c r="AA9" i="15"/>
  <c r="Y9" i="15"/>
  <c r="Y11" i="15"/>
  <c r="Z9" i="15"/>
  <c r="AA8" i="15"/>
  <c r="AA10" i="15"/>
  <c r="AA5" i="15"/>
  <c r="AA4" i="15"/>
  <c r="Y3" i="15"/>
  <c r="AA6" i="15"/>
  <c r="AA7" i="15"/>
  <c r="Y6" i="15"/>
  <c r="Z7" i="15"/>
  <c r="Y4" i="15"/>
  <c r="Z6" i="15"/>
  <c r="Y7" i="15"/>
  <c r="Y5" i="15"/>
  <c r="Z4" i="15"/>
  <c r="Z3" i="15"/>
  <c r="Z5" i="15"/>
  <c r="E18" i="13"/>
  <c r="E22" i="13"/>
  <c r="E25" i="13"/>
  <c r="E28" i="13"/>
  <c r="E26" i="13"/>
  <c r="E29" i="13"/>
  <c r="E21" i="13"/>
  <c r="E27" i="13"/>
  <c r="E23" i="13"/>
  <c r="E19" i="13"/>
  <c r="E30" i="13"/>
  <c r="E24" i="13"/>
  <c r="E20" i="13"/>
  <c r="D30" i="13"/>
  <c r="D18" i="13"/>
  <c r="J7" i="5"/>
  <c r="J3" i="5"/>
  <c r="K16" i="16"/>
  <c r="K17" i="16"/>
  <c r="K18" i="16"/>
  <c r="K19" i="16"/>
  <c r="K20" i="16"/>
  <c r="K21" i="16"/>
  <c r="K15" i="16"/>
  <c r="J58" i="5" l="1"/>
  <c r="J64" i="5"/>
  <c r="J57" i="5"/>
  <c r="J60" i="5"/>
  <c r="J61" i="5"/>
  <c r="J63" i="5"/>
  <c r="J65" i="5"/>
  <c r="J59" i="5"/>
  <c r="L17" i="16"/>
  <c r="L18" i="16"/>
  <c r="L16" i="16"/>
  <c r="L20" i="16"/>
  <c r="L15" i="16"/>
  <c r="L19" i="16"/>
  <c r="L21" i="16"/>
  <c r="T5" i="16"/>
  <c r="S21" i="16" s="1"/>
  <c r="T6" i="16"/>
  <c r="T7" i="16"/>
  <c r="T8" i="16"/>
  <c r="T9" i="16"/>
  <c r="T10" i="16"/>
  <c r="T11" i="16"/>
  <c r="T12" i="16"/>
  <c r="T13" i="16"/>
  <c r="T14" i="16"/>
  <c r="H6" i="16"/>
  <c r="H5" i="16"/>
  <c r="O21" i="16"/>
  <c r="O22" i="16"/>
  <c r="O23" i="16"/>
  <c r="O24" i="16"/>
  <c r="O25" i="16"/>
  <c r="O26" i="16"/>
  <c r="O27" i="16"/>
  <c r="O28" i="16"/>
  <c r="O29" i="16"/>
  <c r="O30" i="16"/>
  <c r="O31" i="16"/>
  <c r="O20" i="16"/>
  <c r="H13" i="16"/>
  <c r="H15" i="16"/>
  <c r="H14" i="16"/>
  <c r="H12" i="16"/>
  <c r="H11" i="16"/>
  <c r="H10" i="16"/>
  <c r="H9" i="16"/>
  <c r="H8" i="16"/>
  <c r="H7" i="16"/>
  <c r="H20" i="16" l="1"/>
  <c r="H22" i="16" s="1"/>
  <c r="H24" i="16" s="1"/>
  <c r="P3" i="5" s="1"/>
  <c r="S22" i="16"/>
  <c r="S25" i="16"/>
  <c r="S24" i="16"/>
  <c r="S28" i="16"/>
  <c r="S29" i="16"/>
  <c r="S27" i="16"/>
  <c r="S23" i="16"/>
  <c r="S30" i="16"/>
  <c r="S26" i="16"/>
  <c r="L22" i="16" a="1"/>
  <c r="L22" i="16" s="1"/>
  <c r="L24" i="16" s="1"/>
  <c r="L25" i="16" s="1"/>
  <c r="P20" i="16"/>
  <c r="P31" i="16"/>
  <c r="P28" i="16"/>
  <c r="P24" i="16"/>
  <c r="P27" i="16"/>
  <c r="P23" i="16"/>
  <c r="P30" i="16"/>
  <c r="P26" i="16"/>
  <c r="P22" i="16"/>
  <c r="P29" i="16"/>
  <c r="P25" i="16"/>
  <c r="P21" i="16"/>
  <c r="T19" i="16" l="1"/>
  <c r="T26" i="16"/>
  <c r="T25" i="16"/>
  <c r="T27" i="16"/>
  <c r="T28" i="16"/>
  <c r="T30" i="16"/>
  <c r="T21" i="16"/>
  <c r="T23" i="16"/>
  <c r="T29" i="16"/>
  <c r="T22" i="16"/>
  <c r="T20" i="16"/>
  <c r="T24" i="16"/>
  <c r="P32" i="16" a="1"/>
  <c r="P32" i="16" s="1"/>
  <c r="P34" i="16" s="1"/>
  <c r="J18" i="13"/>
  <c r="I18" i="13"/>
  <c r="J29" i="13"/>
  <c r="I29" i="13"/>
  <c r="J28" i="13"/>
  <c r="I28" i="13"/>
  <c r="J26" i="13"/>
  <c r="I26" i="13"/>
  <c r="J22" i="13"/>
  <c r="I22" i="13"/>
  <c r="J21" i="13"/>
  <c r="I21" i="13"/>
  <c r="J20" i="13"/>
  <c r="I20" i="13"/>
  <c r="J25" i="13"/>
  <c r="I25" i="13"/>
  <c r="J24" i="13"/>
  <c r="I24" i="13"/>
  <c r="J27" i="13"/>
  <c r="I27" i="13"/>
  <c r="J23" i="13"/>
  <c r="I23" i="13"/>
  <c r="J19" i="13"/>
  <c r="I19" i="13"/>
  <c r="D26" i="13"/>
  <c r="D22" i="13"/>
  <c r="D29" i="13"/>
  <c r="D25" i="13"/>
  <c r="D21" i="13"/>
  <c r="D24" i="13"/>
  <c r="D20" i="13"/>
  <c r="D28" i="13"/>
  <c r="D27" i="13"/>
  <c r="D23" i="13"/>
  <c r="D19" i="13"/>
  <c r="P35" i="16" l="1"/>
  <c r="P7" i="5" s="1"/>
  <c r="T31" i="16" a="1"/>
  <c r="T31" i="16" s="1"/>
</calcChain>
</file>

<file path=xl/sharedStrings.xml><?xml version="1.0" encoding="utf-8"?>
<sst xmlns="http://schemas.openxmlformats.org/spreadsheetml/2006/main" count="15358" uniqueCount="2300">
  <si>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</si>
  <si>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</si>
  <si>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</si>
  <si>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</si>
  <si>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</si>
  <si>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</si>
  <si>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</si>
  <si>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</si>
  <si>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</si>
  <si>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</si>
  <si>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</si>
  <si>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</si>
  <si>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</si>
  <si>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</si>
  <si>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</si>
  <si>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</si>
  <si>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</si>
  <si>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</si>
  <si>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</si>
  <si>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</si>
  <si>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</si>
  <si>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</si>
  <si>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</si>
  <si>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</si>
  <si>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</si>
  <si>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</si>
  <si>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</si>
  <si>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</si>
  <si>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</si>
  <si>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</si>
  <si>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</si>
  <si>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</si>
  <si>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</si>
  <si>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</si>
  <si>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</si>
  <si>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</si>
  <si>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</si>
  <si>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</si>
  <si>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</si>
  <si>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</si>
  <si>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</si>
  <si>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</si>
  <si>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</si>
  <si>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</si>
  <si>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</si>
  <si>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</si>
  <si>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</si>
  <si>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</si>
  <si>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</si>
  <si>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</si>
  <si>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</si>
  <si>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</si>
  <si>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</si>
  <si>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</si>
  <si>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</si>
  <si>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</si>
  <si>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</si>
  <si>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</si>
  <si>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</si>
  <si>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</si>
  <si>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</si>
  <si>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</si>
  <si>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</si>
  <si>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</si>
  <si>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</si>
  <si>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</si>
  <si>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</si>
  <si>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</si>
  <si>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</si>
  <si>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</si>
  <si>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</si>
  <si>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</si>
  <si>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</si>
  <si>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</si>
  <si>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</si>
  <si>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</si>
  <si>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</si>
  <si>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</si>
  <si>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</si>
  <si>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</si>
  <si>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</si>
  <si>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</si>
  <si>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</si>
  <si>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</si>
  <si>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</si>
  <si>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</si>
  <si>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</si>
  <si>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</si>
  <si>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</si>
  <si>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</si>
  <si>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</si>
  <si>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</si>
  <si>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</si>
  <si>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</si>
  <si>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</si>
  <si>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</si>
  <si>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</si>
  <si>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</si>
  <si>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</si>
  <si>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</si>
  <si>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</si>
  <si>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</si>
  <si>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</si>
  <si>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</si>
  <si>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</si>
  <si>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</si>
  <si>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</si>
  <si>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</si>
  <si>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</si>
  <si>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</si>
  <si>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</si>
  <si>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</si>
  <si>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</si>
  <si>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</si>
  <si>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</si>
  <si>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</si>
  <si>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</si>
  <si>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</si>
  <si>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</si>
  <si>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</si>
  <si>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</si>
  <si>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</si>
  <si>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</si>
  <si>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</si>
  <si>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</si>
  <si>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</si>
  <si>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</si>
  <si>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</si>
  <si>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</si>
  <si>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</si>
  <si>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</si>
  <si>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</si>
  <si>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</si>
  <si>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</si>
  <si>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</si>
  <si>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</si>
  <si>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</si>
  <si>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</si>
  <si>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</si>
  <si>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</si>
  <si>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</si>
  <si>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</si>
  <si>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</si>
  <si>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</si>
  <si>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</si>
  <si>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</si>
  <si>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</si>
  <si>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</si>
  <si>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</si>
  <si>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</si>
  <si>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</si>
  <si>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</si>
  <si>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</si>
  <si>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</si>
  <si>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</si>
  <si>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</si>
  <si>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</si>
  <si>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</si>
  <si>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</si>
  <si>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</si>
  <si>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</si>
  <si>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</si>
  <si>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</si>
  <si>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</si>
  <si>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</si>
  <si>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</si>
  <si>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</si>
  <si>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</si>
  <si>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</si>
  <si>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</si>
  <si>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</si>
  <si>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</si>
  <si>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</si>
  <si>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</si>
  <si>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</si>
  <si>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</si>
  <si>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</si>
  <si>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</si>
  <si>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</si>
  <si>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</si>
  <si>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</si>
  <si>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</si>
  <si>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</si>
  <si>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</si>
  <si>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</si>
  <si>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</si>
  <si>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</si>
  <si>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</si>
  <si>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</si>
  <si>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</si>
  <si>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</si>
  <si>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</si>
  <si>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</si>
  <si>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</si>
  <si>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</si>
  <si>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</si>
  <si>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</si>
  <si>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</si>
  <si>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</si>
  <si>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</si>
  <si>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</si>
  <si>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</si>
  <si>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</si>
  <si>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</si>
  <si>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</si>
  <si>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</si>
  <si>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</si>
  <si>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</si>
  <si>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</si>
  <si>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</si>
  <si>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</si>
  <si>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</si>
  <si>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</si>
  <si>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</si>
  <si>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</si>
  <si>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</si>
  <si>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</si>
  <si>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</si>
  <si>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</si>
  <si>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</si>
  <si>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</si>
  <si>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</si>
  <si>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</si>
  <si>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</si>
  <si>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</si>
  <si>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</si>
  <si>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</si>
  <si>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</si>
  <si>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</si>
  <si>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</si>
  <si>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</si>
  <si>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</si>
  <si>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</si>
  <si>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</si>
  <si>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</si>
  <si>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</si>
  <si>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</si>
  <si>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</si>
  <si>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</si>
  <si>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</si>
  <si>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</si>
  <si>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</si>
  <si>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</si>
  <si>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</si>
  <si>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</si>
  <si>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</si>
  <si>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</si>
  <si>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</si>
  <si>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</si>
  <si>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</si>
  <si>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</si>
  <si>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</si>
  <si>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</si>
  <si>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</si>
  <si>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</si>
  <si>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</si>
  <si>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</si>
  <si>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</si>
  <si>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</si>
  <si>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</si>
  <si>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</si>
  <si>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</si>
  <si>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</si>
  <si>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</si>
  <si>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</si>
  <si>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</si>
  <si>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</si>
  <si>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</si>
  <si>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</si>
  <si>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</si>
  <si>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</si>
  <si>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</si>
  <si>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</si>
  <si>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</si>
  <si>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</si>
  <si>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</si>
  <si>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</si>
  <si>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</si>
  <si>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</si>
  <si>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</si>
  <si>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</si>
  <si>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</si>
  <si>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</si>
  <si>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</si>
  <si>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</si>
  <si>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</si>
  <si>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</si>
  <si>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</si>
  <si>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</si>
  <si>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</si>
  <si>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</si>
  <si>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</si>
  <si>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</si>
  <si>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</si>
  <si>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</si>
  <si>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</si>
  <si>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</si>
  <si>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</si>
  <si>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</si>
  <si>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</si>
  <si>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</si>
  <si>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</si>
  <si>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</si>
  <si>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</si>
  <si>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</si>
  <si>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</si>
  <si>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</si>
  <si>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</si>
  <si>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</si>
  <si>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</si>
  <si>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</si>
  <si>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</si>
  <si>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</si>
  <si>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</si>
  <si>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</si>
  <si>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</si>
  <si>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</si>
  <si>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</si>
  <si>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</si>
  <si>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</si>
  <si>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</si>
  <si>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</si>
  <si>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</si>
  <si>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</si>
  <si>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</si>
  <si>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</si>
  <si>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</si>
  <si>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</si>
  <si>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</si>
  <si>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</si>
  <si>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</si>
  <si>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</si>
  <si>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</si>
  <si>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</si>
  <si>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</si>
  <si>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</si>
  <si>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</si>
  <si>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</si>
  <si>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</si>
  <si>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</si>
  <si>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</si>
  <si>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</si>
  <si>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</si>
  <si>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</si>
  <si>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</si>
  <si>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</si>
  <si>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</si>
  <si>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</si>
  <si>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</si>
  <si>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</si>
  <si>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</si>
  <si>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</si>
  <si>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</si>
  <si>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</si>
  <si>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</si>
  <si>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</si>
  <si>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</si>
  <si>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</si>
  <si>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</si>
  <si>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</si>
  <si>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</si>
  <si>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</si>
  <si>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</si>
  <si>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</si>
  <si>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</si>
  <si>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</si>
  <si>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</si>
  <si>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</si>
  <si>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</si>
  <si>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</si>
  <si>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</si>
  <si>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</si>
  <si>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</si>
  <si>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</si>
  <si>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</si>
  <si>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</si>
  <si>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</si>
  <si>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</si>
  <si>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</si>
  <si>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</si>
  <si>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</si>
  <si>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</si>
  <si>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</si>
  <si>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</si>
  <si>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</si>
  <si>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</si>
  <si>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</si>
  <si>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</si>
  <si>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</si>
  <si>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</si>
  <si>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</si>
  <si>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</si>
  <si>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</si>
  <si>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</si>
  <si>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</si>
  <si>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</si>
  <si>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</si>
  <si>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</si>
  <si>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</si>
  <si>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</si>
  <si>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</si>
  <si>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</si>
  <si>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</si>
  <si>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</si>
  <si>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</si>
  <si>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</si>
  <si>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</si>
  <si>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</si>
  <si>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</si>
  <si>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</si>
  <si>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</si>
  <si>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</si>
  <si>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</si>
  <si>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</si>
  <si>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</si>
  <si>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</si>
  <si>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</si>
  <si>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</si>
  <si>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</si>
  <si>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</si>
  <si>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</si>
  <si>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</si>
  <si>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</si>
  <si>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</si>
  <si>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</si>
  <si>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</si>
  <si>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</si>
  <si>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</si>
  <si>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</si>
  <si>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</si>
  <si>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</si>
  <si>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</si>
  <si>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</si>
  <si>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</si>
  <si>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</si>
  <si>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</si>
  <si>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</si>
  <si>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</si>
  <si>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</si>
  <si>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</si>
  <si>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</si>
  <si>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</si>
  <si>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</si>
  <si>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</si>
  <si>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</si>
  <si>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</si>
  <si>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</si>
  <si>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</si>
  <si>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</si>
  <si>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</si>
  <si>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</si>
  <si>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</si>
  <si>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</si>
  <si>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</si>
  <si>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</si>
  <si>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</si>
  <si>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</si>
  <si>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</si>
  <si>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</si>
  <si>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</si>
  <si>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</si>
  <si>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</si>
  <si>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</si>
  <si>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</si>
  <si>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</si>
  <si>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</si>
  <si>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</si>
  <si>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</si>
  <si>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</si>
  <si>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</si>
  <si>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</si>
  <si>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</si>
  <si>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</si>
  <si>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</si>
  <si>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</si>
  <si>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</si>
  <si>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</si>
  <si>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</si>
  <si>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</si>
  <si>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</si>
  <si>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</si>
  <si>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</si>
  <si>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</si>
  <si>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</si>
  <si>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</si>
  <si>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</si>
  <si>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</si>
  <si>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</si>
  <si>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</si>
  <si>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</si>
  <si>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</si>
  <si>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</si>
  <si>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</si>
  <si>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</si>
  <si>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</si>
  <si>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</si>
  <si>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</si>
  <si>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</si>
  <si>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</si>
  <si>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</si>
  <si>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</si>
  <si>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</si>
  <si>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</si>
  <si>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</si>
  <si>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</si>
  <si>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</si>
  <si>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</si>
  <si>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</si>
  <si>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</si>
  <si>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</si>
  <si>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</si>
  <si>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</si>
  <si>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</si>
  <si>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</si>
  <si>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</si>
  <si>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</si>
  <si>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</si>
  <si>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</si>
  <si>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</si>
  <si>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</si>
  <si>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</si>
  <si>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</si>
  <si>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</si>
  <si>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</si>
  <si>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</si>
  <si>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</si>
  <si>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</si>
  <si>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</si>
  <si>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</si>
  <si>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</si>
  <si>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</si>
  <si>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</si>
  <si>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</si>
  <si>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</si>
  <si>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</si>
  <si>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</si>
  <si>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</si>
  <si>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</si>
  <si>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</si>
  <si>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</si>
  <si>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</si>
  <si>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</si>
  <si>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</si>
  <si>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</si>
  <si>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Total Transaction</t>
  </si>
  <si>
    <t>Sum of Revenue_USD</t>
  </si>
  <si>
    <t>Row Labels</t>
  </si>
  <si>
    <t>Jan</t>
  </si>
  <si>
    <t>Mar</t>
  </si>
  <si>
    <t>Jun</t>
  </si>
  <si>
    <t>Grand Total</t>
  </si>
  <si>
    <t>Sum of Units_Sold</t>
  </si>
  <si>
    <t>Okt</t>
  </si>
  <si>
    <t>Des</t>
  </si>
  <si>
    <t>Feb</t>
  </si>
  <si>
    <t>Apr</t>
  </si>
  <si>
    <t>Mei</t>
  </si>
  <si>
    <t>Jul</t>
  </si>
  <si>
    <t>Sep</t>
  </si>
  <si>
    <t>Nov</t>
  </si>
  <si>
    <t>Pivot Dashboard</t>
  </si>
  <si>
    <t>MoM(%)</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</si>
  <si>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</si>
  <si>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</si>
  <si>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</si>
  <si>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</si>
  <si>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</si>
  <si>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</si>
  <si>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</si>
  <si>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</si>
  <si>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</si>
  <si>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</si>
  <si>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</si>
  <si>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</si>
  <si>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</si>
  <si>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</si>
  <si>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</si>
  <si>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</si>
  <si>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</si>
  <si>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</si>
  <si>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</si>
  <si>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</si>
  <si>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</si>
  <si>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</si>
  <si>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</si>
  <si>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</si>
  <si>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</si>
  <si>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</si>
  <si>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</si>
  <si>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</si>
  <si>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</si>
  <si>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</si>
  <si>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</si>
  <si>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</si>
  <si>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</si>
  <si>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</si>
  <si>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</si>
  <si>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</si>
  <si>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</si>
  <si>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</si>
  <si>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</si>
  <si>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</si>
  <si>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</si>
  <si>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</si>
  <si>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</si>
  <si>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</si>
  <si>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</si>
  <si>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</si>
  <si>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</si>
  <si>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</si>
  <si>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</si>
  <si>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</si>
  <si>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</si>
  <si>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</si>
  <si>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</si>
  <si>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</si>
  <si>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</si>
  <si>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</si>
  <si>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</si>
  <si>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</si>
  <si>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</si>
  <si>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</si>
  <si>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</si>
  <si>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</si>
  <si>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</si>
  <si>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</si>
  <si>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</si>
  <si>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</si>
  <si>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</si>
  <si>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</si>
  <si>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</si>
  <si>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</si>
  <si>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</si>
  <si>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</si>
  <si>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</si>
  <si>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</si>
  <si>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</si>
  <si>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</si>
  <si>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</si>
  <si>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</si>
  <si>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</si>
  <si>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</si>
  <si>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</si>
  <si>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</si>
  <si>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</si>
  <si>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</si>
  <si>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</si>
  <si>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</si>
  <si>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</si>
  <si>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</si>
  <si>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</si>
  <si>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</si>
  <si>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</si>
  <si>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</si>
  <si>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</si>
  <si>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</si>
  <si>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</si>
  <si>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</si>
  <si>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</si>
  <si>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</si>
  <si>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</si>
  <si>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</si>
  <si>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</si>
  <si>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</si>
  <si>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</si>
  <si>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</si>
  <si>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</si>
  <si>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</si>
  <si>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</si>
  <si>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</si>
  <si>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</si>
  <si>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</si>
  <si>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</si>
  <si>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</si>
  <si>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</si>
  <si>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</si>
  <si>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</si>
  <si>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</si>
  <si>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</si>
  <si>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</si>
  <si>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</si>
  <si>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</si>
  <si>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</si>
  <si>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</si>
  <si>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</si>
  <si>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</si>
  <si>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</si>
  <si>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</si>
  <si>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</si>
  <si>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</si>
  <si>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</si>
  <si>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</si>
  <si>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</si>
  <si>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</si>
  <si>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</si>
  <si>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</si>
  <si>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</si>
  <si>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</si>
  <si>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</si>
  <si>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</si>
  <si>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</si>
  <si>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</si>
  <si>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</si>
  <si>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</si>
  <si>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</si>
  <si>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</si>
  <si>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</si>
  <si>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</si>
  <si>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</si>
  <si>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</si>
  <si>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</si>
  <si>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</si>
  <si>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</si>
  <si>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</si>
  <si>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</si>
  <si>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</si>
  <si>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</si>
  <si>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</si>
  <si>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</si>
  <si>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</si>
  <si>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</si>
  <si>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</si>
  <si>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</si>
  <si>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</si>
  <si>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</si>
  <si>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</si>
  <si>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</si>
  <si>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</si>
  <si>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</si>
  <si>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</si>
  <si>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</si>
  <si>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</si>
  <si>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</si>
  <si>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</si>
  <si>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</si>
  <si>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</si>
  <si>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</si>
  <si>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</si>
  <si>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</si>
  <si>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</si>
  <si>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</si>
  <si>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</si>
  <si>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</si>
  <si>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</si>
  <si>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</si>
  <si>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</si>
  <si>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</si>
  <si>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</si>
  <si>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</si>
  <si>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</si>
  <si>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</si>
  <si>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</si>
  <si>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</si>
  <si>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</si>
  <si>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</si>
  <si>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</si>
  <si>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</si>
  <si>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</si>
  <si>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</si>
  <si>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</si>
  <si>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</si>
  <si>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</si>
  <si>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</si>
  <si>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</si>
  <si>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</si>
  <si>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</si>
  <si>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</si>
  <si>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</si>
  <si>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</si>
  <si>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</si>
  <si>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</si>
  <si>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</si>
  <si>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</si>
  <si>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</si>
  <si>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</si>
  <si>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</si>
  <si>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</si>
  <si>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</si>
  <si>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</si>
  <si>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</si>
  <si>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</si>
  <si>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</si>
  <si>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</si>
  <si>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</si>
  <si>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</si>
  <si>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</si>
  <si>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</si>
  <si>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</si>
  <si>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</si>
  <si>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</si>
  <si>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</si>
  <si>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</si>
  <si>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</si>
  <si>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</si>
  <si>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</si>
  <si>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</si>
  <si>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</si>
  <si>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</si>
  <si>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</si>
  <si>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</si>
  <si>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</si>
  <si>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</si>
  <si>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</si>
  <si>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</si>
  <si>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</si>
  <si>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</si>
  <si>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</si>
  <si>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</si>
  <si>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</si>
  <si>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</si>
  <si>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</si>
  <si>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</si>
  <si>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</si>
  <si>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</si>
  <si>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</si>
  <si>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</si>
  <si>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</si>
  <si>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</si>
  <si>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</si>
  <si>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</si>
  <si>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</si>
  <si>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</si>
  <si>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</si>
  <si>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</si>
  <si>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</si>
  <si>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</si>
  <si>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</si>
  <si>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</si>
  <si>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</si>
  <si>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</si>
  <si>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</si>
  <si>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</si>
  <si>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</si>
  <si>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</si>
  <si>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</si>
  <si>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</si>
  <si>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</si>
  <si>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</si>
  <si>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</si>
  <si>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</si>
  <si>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</si>
  <si>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</si>
  <si>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</si>
  <si>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</si>
  <si>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</si>
  <si>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</si>
  <si>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</si>
  <si>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</si>
  <si>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</si>
  <si>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</si>
  <si>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</si>
  <si>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</si>
  <si>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</si>
  <si>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</si>
  <si>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</si>
  <si>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</si>
  <si>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</si>
  <si>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</si>
  <si>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</si>
  <si>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</si>
  <si>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</si>
  <si>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</si>
  <si>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</si>
  <si>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</si>
  <si>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</si>
  <si>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</si>
  <si>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</si>
  <si>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</si>
  <si>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</si>
  <si>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</si>
  <si>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</si>
  <si>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</si>
  <si>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</si>
  <si>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</si>
  <si>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</si>
  <si>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</si>
  <si>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</si>
  <si>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</si>
  <si>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</si>
  <si>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</si>
  <si>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</si>
  <si>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</si>
  <si>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</si>
  <si>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</si>
  <si>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</si>
  <si>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</si>
  <si>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</si>
  <si>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</si>
  <si>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</si>
  <si>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</si>
  <si>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</si>
  <si>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</si>
  <si>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</si>
  <si>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</si>
  <si>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</si>
  <si>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</si>
  <si>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</si>
  <si>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</si>
  <si>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</si>
  <si>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</si>
  <si>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</si>
  <si>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</si>
  <si>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</si>
  <si>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</si>
  <si>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</si>
  <si>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</si>
  <si>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</si>
  <si>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</si>
  <si>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</si>
  <si>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</si>
  <si>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</si>
  <si>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</si>
  <si>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</si>
  <si>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</si>
  <si>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</si>
  <si>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</si>
  <si>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</si>
  <si>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</si>
  <si>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</si>
  <si>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</si>
  <si>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</si>
  <si>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</si>
  <si>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</si>
  <si>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</si>
  <si>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</si>
  <si>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</si>
  <si>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</si>
  <si>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</si>
  <si>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</si>
  <si>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</si>
  <si>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</si>
  <si>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</si>
  <si>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</si>
  <si>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</si>
  <si>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</si>
  <si>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</si>
  <si>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</si>
  <si>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</si>
  <si>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</si>
  <si>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</si>
  <si>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</si>
  <si>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</si>
  <si>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</si>
  <si>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</si>
  <si>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</si>
  <si>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</si>
  <si>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</si>
  <si>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</si>
  <si>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</si>
  <si>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</si>
  <si>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</si>
  <si>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</si>
  <si>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</si>
  <si>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</si>
  <si>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</si>
  <si>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</si>
  <si>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</si>
  <si>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</si>
  <si>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</si>
  <si>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</si>
  <si>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</si>
  <si>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</si>
  <si>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</si>
  <si>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</si>
  <si>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</si>
  <si>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</si>
  <si>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</si>
  <si>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</si>
  <si>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</si>
  <si>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</si>
  <si>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</si>
  <si>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</si>
  <si>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</si>
  <si>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</si>
  <si>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</si>
  <si>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</si>
  <si>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</si>
  <si>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</si>
  <si>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</si>
  <si>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</si>
  <si>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</si>
  <si>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</si>
  <si>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</si>
  <si>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</si>
  <si>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</si>
  <si>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</si>
  <si>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</si>
  <si>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</si>
  <si>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</si>
  <si>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</si>
  <si>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</si>
  <si>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</si>
  <si>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</si>
  <si>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</si>
  <si>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</si>
  <si>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</si>
  <si>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</si>
  <si>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</si>
  <si>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</si>
  <si>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</si>
  <si>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</si>
  <si>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</si>
  <si>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</si>
  <si>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</si>
  <si>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</si>
  <si>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</si>
  <si>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</si>
  <si>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</si>
  <si>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</si>
  <si>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</si>
  <si>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</si>
  <si>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</si>
  <si>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</si>
  <si>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</si>
  <si>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</si>
  <si>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</si>
  <si>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</si>
  <si>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</si>
  <si>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</si>
  <si>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</si>
  <si>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</si>
  <si>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</si>
  <si>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</si>
  <si>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</si>
  <si>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</si>
  <si>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</si>
  <si>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</si>
  <si>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</si>
  <si>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</si>
  <si>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</si>
  <si>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</si>
  <si>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</si>
  <si>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</si>
  <si>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</si>
  <si>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</si>
  <si>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</si>
  <si>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</si>
  <si>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</si>
  <si>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</si>
  <si>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</si>
  <si>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</si>
  <si>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</si>
  <si>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</si>
  <si>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</si>
  <si>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</si>
  <si>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</si>
  <si>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</si>
  <si>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</si>
  <si>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</si>
  <si>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</si>
  <si>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</si>
  <si>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</si>
  <si>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</si>
  <si>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</si>
  <si>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</si>
  <si>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</si>
  <si>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</si>
  <si>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</si>
  <si>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</si>
  <si>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</si>
  <si>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</si>
  <si>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</si>
  <si>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</si>
  <si>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Type of Shoes</t>
  </si>
  <si>
    <t>Count of Sale_ID</t>
  </si>
  <si>
    <t>Total</t>
  </si>
  <si>
    <t>Revenue</t>
  </si>
  <si>
    <t>Bulan</t>
  </si>
  <si>
    <t>Agu</t>
  </si>
  <si>
    <t>Revenue Growth</t>
  </si>
  <si>
    <t>MAX</t>
  </si>
  <si>
    <t>MIN</t>
  </si>
  <si>
    <t>Total Shoe Sold</t>
  </si>
  <si>
    <t>Peak Month</t>
  </si>
  <si>
    <t>Helper Table</t>
  </si>
  <si>
    <t>Month</t>
  </si>
  <si>
    <t>Dasboard Peak Month</t>
  </si>
  <si>
    <t>MoM Growth Peak Month</t>
  </si>
  <si>
    <t>Top Month Growth</t>
  </si>
  <si>
    <t>KPI_Total Rvenue</t>
  </si>
  <si>
    <t>KPI_Monthly Growth</t>
  </si>
  <si>
    <t>KPI_Total Transaction</t>
  </si>
  <si>
    <t>Total Sold</t>
  </si>
  <si>
    <t>KPI_Total Sold</t>
  </si>
  <si>
    <t>KPI_Best Country</t>
  </si>
  <si>
    <t>Best Country</t>
  </si>
  <si>
    <t>Dashboard Best Country</t>
  </si>
  <si>
    <t>KPI_Best Month</t>
  </si>
  <si>
    <t>KPI_Top Monthly Growth</t>
  </si>
  <si>
    <t>MoM</t>
  </si>
  <si>
    <t>Monthy Revenue</t>
  </si>
  <si>
    <t>Monthly Growth Revenue</t>
  </si>
  <si>
    <t>Sum of Revenue_USD2</t>
  </si>
  <si>
    <t>Country Revenue Performance</t>
  </si>
  <si>
    <t>Brands Revenue Performance</t>
  </si>
  <si>
    <t>Products</t>
  </si>
  <si>
    <t>Number of Sold</t>
  </si>
  <si>
    <t>Rank</t>
  </si>
  <si>
    <t>TOP</t>
  </si>
  <si>
    <t>Product Name</t>
  </si>
  <si>
    <t>Top 5 Selling-Product</t>
  </si>
  <si>
    <t>Q1</t>
  </si>
  <si>
    <t>Q3</t>
  </si>
  <si>
    <t>IQR</t>
  </si>
  <si>
    <t>Lower</t>
  </si>
  <si>
    <t>Upper</t>
  </si>
  <si>
    <t>Outlier Limit (Price_USD)</t>
  </si>
  <si>
    <t>Outlier Limit (Units_Sold)</t>
  </si>
  <si>
    <t>Outlier Limit(Revenue_USD)</t>
  </si>
  <si>
    <t>Number of Rank</t>
  </si>
  <si>
    <t>AVG Order Value</t>
  </si>
  <si>
    <t>MoM Growth</t>
  </si>
  <si>
    <t>Channel Revenue Performance</t>
  </si>
  <si>
    <t>Type of Shoe Revenue Performance</t>
  </si>
  <si>
    <t>Revenue x Total Transaction</t>
  </si>
  <si>
    <t>Nilai Max</t>
  </si>
  <si>
    <t>AVG per Product</t>
  </si>
  <si>
    <t>KPI_AVG Order Value</t>
  </si>
  <si>
    <t>KPI_AVG per product</t>
  </si>
  <si>
    <t>AVG Monthly Revenue</t>
  </si>
  <si>
    <t>KPI AVG Monthly Revenue</t>
  </si>
  <si>
    <t xml:space="preserve">AVG Revenue </t>
  </si>
  <si>
    <t>AVG Revenue Per Product</t>
  </si>
  <si>
    <t>Average Monthly Revenue</t>
  </si>
  <si>
    <t>f</t>
  </si>
  <si>
    <t>AVG Rev per Transaction</t>
  </si>
  <si>
    <t>Total Transactions</t>
  </si>
  <si>
    <t>Total Units Sold</t>
  </si>
  <si>
    <t>Sum of AVG per Product</t>
  </si>
  <si>
    <t>Day</t>
  </si>
  <si>
    <t>AVG per Transaction</t>
  </si>
  <si>
    <t>Correlation</t>
  </si>
  <si>
    <t>Rank(Product)</t>
  </si>
  <si>
    <t>Months</t>
  </si>
  <si>
    <t>Person Correlation</t>
  </si>
  <si>
    <t>Interpretation</t>
  </si>
  <si>
    <t>Revenue Driver</t>
  </si>
  <si>
    <t>Very Strong Positive Correlation</t>
  </si>
  <si>
    <t>Moderate Positive Correlation</t>
  </si>
  <si>
    <t>Very Weak/Negligible Correlation</t>
  </si>
  <si>
    <t>SUMMARY OUTPUT</t>
  </si>
  <si>
    <t>Regression Statistics</t>
  </si>
  <si>
    <t>Multiple R</t>
  </si>
  <si>
    <t>R Square</t>
  </si>
  <si>
    <t>Adjusted R Square</t>
  </si>
  <si>
    <t>Standard Error</t>
  </si>
  <si>
    <t>Observations</t>
  </si>
  <si>
    <t>ANOVA</t>
  </si>
  <si>
    <t>Regression</t>
  </si>
  <si>
    <t>Residual</t>
  </si>
  <si>
    <t>Intercept</t>
  </si>
  <si>
    <t>df</t>
  </si>
  <si>
    <t>SS</t>
  </si>
  <si>
    <t>MS</t>
  </si>
  <si>
    <t>F</t>
  </si>
  <si>
    <t>Significance F</t>
  </si>
  <si>
    <t>Coefficients</t>
  </si>
  <si>
    <t>t Stat</t>
  </si>
  <si>
    <t>P-value</t>
  </si>
  <si>
    <t>Lower 95%</t>
  </si>
  <si>
    <t>Upper 95%</t>
  </si>
  <si>
    <t>Lower 95,0%</t>
  </si>
  <si>
    <t>Upper 95,0%</t>
  </si>
  <si>
    <t>Avg Rev per Product</t>
  </si>
  <si>
    <t>SLR</t>
  </si>
  <si>
    <t xml:space="preserve">Total Revenue </t>
  </si>
  <si>
    <t xml:space="preserve"> </t>
  </si>
  <si>
    <t>Outier Detected</t>
  </si>
  <si>
    <t>OUTLIER</t>
  </si>
  <si>
    <t xml:space="preserve">Number  of Outlier </t>
  </si>
  <si>
    <t>You are currently using XLSTAT Free._x000D_ Order a license to get access to 100 or more additional functions.</t>
  </si>
  <si>
    <t>These results have been generated using XLSTAT Free. You can benefit from many more tools and options with a full version.</t>
  </si>
  <si>
    <t>Constraints: an=0</t>
  </si>
  <si>
    <t>Confidence interval (%): 95</t>
  </si>
  <si>
    <t>Tolerance: 0,0001</t>
  </si>
  <si>
    <t>Use least squares means: Yes</t>
  </si>
  <si>
    <t>Summary statistics (Quantitative data):</t>
  </si>
  <si>
    <t>Variable</t>
  </si>
  <si>
    <t>Obs. with missing data</t>
  </si>
  <si>
    <t>Obs. without missing data</t>
  </si>
  <si>
    <t>Minimum</t>
  </si>
  <si>
    <t>Maximum</t>
  </si>
  <si>
    <t>Mean</t>
  </si>
  <si>
    <t>Std. deviation</t>
  </si>
  <si>
    <t>Summary statistics (Qualitative data):</t>
  </si>
  <si>
    <t/>
  </si>
  <si>
    <t>Categories</t>
  </si>
  <si>
    <t>Counts</t>
  </si>
  <si>
    <t>Frequencies</t>
  </si>
  <si>
    <t>%</t>
  </si>
  <si>
    <t>Correlation matrix:</t>
  </si>
  <si>
    <t>Brand-Adidas</t>
  </si>
  <si>
    <t>Brand-New Balance</t>
  </si>
  <si>
    <t>Brand-Nike</t>
  </si>
  <si>
    <t>Brand-Puma</t>
  </si>
  <si>
    <t>Brand-Reebok</t>
  </si>
  <si>
    <t>Brand-Skechers</t>
  </si>
  <si>
    <t>Shoe_Type-Boots</t>
  </si>
  <si>
    <t>Shoe_Type-Casual</t>
  </si>
  <si>
    <t>Shoe_Type-Formal</t>
  </si>
  <si>
    <t>Shoe_Type-Running</t>
  </si>
  <si>
    <t>Shoe_Type-Sneakers</t>
  </si>
  <si>
    <t>Shoe_Type-Sports</t>
  </si>
  <si>
    <t>Color-Black</t>
  </si>
  <si>
    <t>Color-Blue</t>
  </si>
  <si>
    <t>Color-Green</t>
  </si>
  <si>
    <t>Color-Grey</t>
  </si>
  <si>
    <t>Color-Red</t>
  </si>
  <si>
    <t>Color-White</t>
  </si>
  <si>
    <t>Country-France</t>
  </si>
  <si>
    <t>Country-Germany</t>
  </si>
  <si>
    <t>Country-India</t>
  </si>
  <si>
    <t>Country-Saudi Arabia</t>
  </si>
  <si>
    <t>Country-UAE</t>
  </si>
  <si>
    <t>Country-UK</t>
  </si>
  <si>
    <t>Country-USA</t>
  </si>
  <si>
    <t>Sales_Channel-Mall</t>
  </si>
  <si>
    <t>Sales_Channel-Online</t>
  </si>
  <si>
    <t>Sales_Channel-Retail Store</t>
  </si>
  <si>
    <t>Regression of variable Units_Sold:</t>
  </si>
  <si>
    <t>Goodness of fit statistics (Units_Sold):</t>
  </si>
  <si>
    <t>Sum of weights</t>
  </si>
  <si>
    <t>DF</t>
  </si>
  <si>
    <t>R²</t>
  </si>
  <si>
    <t>Adjusted R²</t>
  </si>
  <si>
    <t>MSE</t>
  </si>
  <si>
    <t>RMSE</t>
  </si>
  <si>
    <t>MAPE</t>
  </si>
  <si>
    <t>DW</t>
  </si>
  <si>
    <t>Cp</t>
  </si>
  <si>
    <t>AIC</t>
  </si>
  <si>
    <t>AICC</t>
  </si>
  <si>
    <t>SBC</t>
  </si>
  <si>
    <t>PC</t>
  </si>
  <si>
    <t>Analysis of variance (Units_Sold):</t>
  </si>
  <si>
    <t>Source</t>
  </si>
  <si>
    <t>Sum of squares</t>
  </si>
  <si>
    <t>Mean squares</t>
  </si>
  <si>
    <t>Pr &gt; F</t>
  </si>
  <si>
    <t>p-values signification codes</t>
  </si>
  <si>
    <t>Model</t>
  </si>
  <si>
    <t>Error</t>
  </si>
  <si>
    <t>Corrected Total</t>
  </si>
  <si>
    <t>°</t>
  </si>
  <si>
    <t>Computed against model Y=Mean(Y)</t>
  </si>
  <si>
    <t>Signification codes: 0 &lt; *** &lt; 0.001 &lt; ** &lt; 0.01 &lt; * &lt; 0.05 &lt; . &lt; 0.1 &lt; ° &lt; 1</t>
  </si>
  <si>
    <t>Model parameters (Units_Sold):</t>
  </si>
  <si>
    <t>Value</t>
  </si>
  <si>
    <t>Standard error</t>
  </si>
  <si>
    <t>t</t>
  </si>
  <si>
    <t>Pr &gt; |t|</t>
  </si>
  <si>
    <t>Lower bound (95%)</t>
  </si>
  <si>
    <t>Upper bound (95%)</t>
  </si>
  <si>
    <t>***</t>
  </si>
  <si>
    <t>.</t>
  </si>
  <si>
    <t>*</t>
  </si>
  <si>
    <t>Equation of the model (Units_Sold):</t>
  </si>
  <si>
    <t>Units_Sold = 9,72691909783847+1,07695954400041*Brand-Adidas+1,12274778957299*Brand-New Balance-0,109101090631122*Brand-Nike+0,167888055582789*Brand-Puma+0,177566576785242*Brand-Reebok+0,556778412003379*Shoe_Type-Boots+0,517476249118623*Shoe_Type-Casual+0,726785307055124*Shoe_Type-Formal+0,636222001600013*Shoe_Type-Running+1,22412657488074*Shoe_Type-Sneakers+0,187280689801961*Color-Black+0,5342281888352*Color-Blue-0,587720990686386*Color-Green-8,27940171328823E-03*Color-Grey-0,196669766184241*Color-Red-3,66107161067233E-02*Country-France+0,621884790056842*Country-Germany-1,48292891341768*Country-India-0,399817924416194*Country-Saudi Arabia+9,35494693499235E-02*Country-UAE-0,120545530369566*Country-UK+0,090799926394535*Sales_Channel-Mall+8,21868048349982E-03*Sales_Channel-Online</t>
  </si>
  <si>
    <t>Standardized coefficients (Units_Sold):</t>
  </si>
  <si>
    <t>Predictions and residuals (Units_Sold):</t>
  </si>
  <si>
    <t>Observation</t>
  </si>
  <si>
    <t>Weight</t>
  </si>
  <si>
    <t>Obs1</t>
  </si>
  <si>
    <t>Obs2</t>
  </si>
  <si>
    <t>Obs3</t>
  </si>
  <si>
    <t>Obs4</t>
  </si>
  <si>
    <t>Obs5</t>
  </si>
  <si>
    <t>Obs6</t>
  </si>
  <si>
    <t>Obs7</t>
  </si>
  <si>
    <t>Obs8</t>
  </si>
  <si>
    <t>Obs9</t>
  </si>
  <si>
    <t>Obs10</t>
  </si>
  <si>
    <t>Obs11</t>
  </si>
  <si>
    <t>Obs12</t>
  </si>
  <si>
    <t>Obs13</t>
  </si>
  <si>
    <t>Obs14</t>
  </si>
  <si>
    <t>Obs15</t>
  </si>
  <si>
    <t>Obs16</t>
  </si>
  <si>
    <t>Obs17</t>
  </si>
  <si>
    <t>Obs18</t>
  </si>
  <si>
    <t>Obs19</t>
  </si>
  <si>
    <t>Obs20</t>
  </si>
  <si>
    <t>Obs21</t>
  </si>
  <si>
    <t>Obs22</t>
  </si>
  <si>
    <t>Obs23</t>
  </si>
  <si>
    <t>Obs24</t>
  </si>
  <si>
    <t>Obs25</t>
  </si>
  <si>
    <t>Obs26</t>
  </si>
  <si>
    <t>Obs27</t>
  </si>
  <si>
    <t>Obs28</t>
  </si>
  <si>
    <t>Obs29</t>
  </si>
  <si>
    <t>Obs30</t>
  </si>
  <si>
    <t>Obs31</t>
  </si>
  <si>
    <t>Obs32</t>
  </si>
  <si>
    <t>Obs33</t>
  </si>
  <si>
    <t>Obs34</t>
  </si>
  <si>
    <t>Obs35</t>
  </si>
  <si>
    <t>Obs36</t>
  </si>
  <si>
    <t>Obs37</t>
  </si>
  <si>
    <t>Obs38</t>
  </si>
  <si>
    <t>Obs39</t>
  </si>
  <si>
    <t>Obs40</t>
  </si>
  <si>
    <t>Obs41</t>
  </si>
  <si>
    <t>Obs42</t>
  </si>
  <si>
    <t>Obs43</t>
  </si>
  <si>
    <t>Obs44</t>
  </si>
  <si>
    <t>Obs45</t>
  </si>
  <si>
    <t>Obs46</t>
  </si>
  <si>
    <t>Obs47</t>
  </si>
  <si>
    <t>Obs48</t>
  </si>
  <si>
    <t>Obs49</t>
  </si>
  <si>
    <t>Obs50</t>
  </si>
  <si>
    <t>Obs51</t>
  </si>
  <si>
    <t>Obs52</t>
  </si>
  <si>
    <t>Obs53</t>
  </si>
  <si>
    <t>Obs54</t>
  </si>
  <si>
    <t>Obs55</t>
  </si>
  <si>
    <t>Obs56</t>
  </si>
  <si>
    <t>Obs57</t>
  </si>
  <si>
    <t>Obs58</t>
  </si>
  <si>
    <t>Obs59</t>
  </si>
  <si>
    <t>Obs60</t>
  </si>
  <si>
    <t>Obs61</t>
  </si>
  <si>
    <t>Obs62</t>
  </si>
  <si>
    <t>Obs63</t>
  </si>
  <si>
    <t>Obs64</t>
  </si>
  <si>
    <t>Obs65</t>
  </si>
  <si>
    <t>Obs66</t>
  </si>
  <si>
    <t>Obs67</t>
  </si>
  <si>
    <t>Obs68</t>
  </si>
  <si>
    <t>Obs69</t>
  </si>
  <si>
    <t>Obs70</t>
  </si>
  <si>
    <t>Obs71</t>
  </si>
  <si>
    <t>Obs72</t>
  </si>
  <si>
    <t>Obs73</t>
  </si>
  <si>
    <t>Obs74</t>
  </si>
  <si>
    <t>Obs75</t>
  </si>
  <si>
    <t>Obs76</t>
  </si>
  <si>
    <t>Obs77</t>
  </si>
  <si>
    <t>Obs78</t>
  </si>
  <si>
    <t>Obs79</t>
  </si>
  <si>
    <t>Obs80</t>
  </si>
  <si>
    <t>Obs81</t>
  </si>
  <si>
    <t>Obs82</t>
  </si>
  <si>
    <t>Obs83</t>
  </si>
  <si>
    <t>Obs84</t>
  </si>
  <si>
    <t>Obs85</t>
  </si>
  <si>
    <t>Obs86</t>
  </si>
  <si>
    <t>Obs87</t>
  </si>
  <si>
    <t>Obs88</t>
  </si>
  <si>
    <t>Obs89</t>
  </si>
  <si>
    <t>Obs90</t>
  </si>
  <si>
    <t>Obs91</t>
  </si>
  <si>
    <t>Obs92</t>
  </si>
  <si>
    <t>Obs93</t>
  </si>
  <si>
    <t>Obs94</t>
  </si>
  <si>
    <t>Obs95</t>
  </si>
  <si>
    <t>Obs96</t>
  </si>
  <si>
    <t>Obs97</t>
  </si>
  <si>
    <t>Obs98</t>
  </si>
  <si>
    <t>Obs99</t>
  </si>
  <si>
    <t>Obs100</t>
  </si>
  <si>
    <t>Obs101</t>
  </si>
  <si>
    <t>Obs102</t>
  </si>
  <si>
    <t>Obs103</t>
  </si>
  <si>
    <t>Obs104</t>
  </si>
  <si>
    <t>Obs105</t>
  </si>
  <si>
    <t>Obs106</t>
  </si>
  <si>
    <t>Obs107</t>
  </si>
  <si>
    <t>Obs108</t>
  </si>
  <si>
    <t>Obs109</t>
  </si>
  <si>
    <t>Obs110</t>
  </si>
  <si>
    <t>Obs111</t>
  </si>
  <si>
    <t>Obs112</t>
  </si>
  <si>
    <t>Obs113</t>
  </si>
  <si>
    <t>Obs114</t>
  </si>
  <si>
    <t>Obs115</t>
  </si>
  <si>
    <t>Obs116</t>
  </si>
  <si>
    <t>Obs117</t>
  </si>
  <si>
    <t>Obs118</t>
  </si>
  <si>
    <t>Obs119</t>
  </si>
  <si>
    <t>Obs120</t>
  </si>
  <si>
    <t>Obs121</t>
  </si>
  <si>
    <t>Obs122</t>
  </si>
  <si>
    <t>Obs123</t>
  </si>
  <si>
    <t>Obs124</t>
  </si>
  <si>
    <t>Obs125</t>
  </si>
  <si>
    <t>Obs126</t>
  </si>
  <si>
    <t>Obs127</t>
  </si>
  <si>
    <t>Obs128</t>
  </si>
  <si>
    <t>Obs129</t>
  </si>
  <si>
    <t>Obs130</t>
  </si>
  <si>
    <t>Obs131</t>
  </si>
  <si>
    <t>Obs132</t>
  </si>
  <si>
    <t>Obs133</t>
  </si>
  <si>
    <t>Obs134</t>
  </si>
  <si>
    <t>Obs135</t>
  </si>
  <si>
    <t>Obs136</t>
  </si>
  <si>
    <t>Obs137</t>
  </si>
  <si>
    <t>Obs138</t>
  </si>
  <si>
    <t>Obs139</t>
  </si>
  <si>
    <t>Obs140</t>
  </si>
  <si>
    <t>Obs141</t>
  </si>
  <si>
    <t>Obs142</t>
  </si>
  <si>
    <t>Obs143</t>
  </si>
  <si>
    <t>Obs144</t>
  </si>
  <si>
    <t>Obs145</t>
  </si>
  <si>
    <t>Obs146</t>
  </si>
  <si>
    <t>Obs147</t>
  </si>
  <si>
    <t>Obs148</t>
  </si>
  <si>
    <t>Obs149</t>
  </si>
  <si>
    <t>Obs150</t>
  </si>
  <si>
    <t>Obs151</t>
  </si>
  <si>
    <t>Obs152</t>
  </si>
  <si>
    <t>Obs153</t>
  </si>
  <si>
    <t>Obs154</t>
  </si>
  <si>
    <t>Obs155</t>
  </si>
  <si>
    <t>Obs156</t>
  </si>
  <si>
    <t>Obs157</t>
  </si>
  <si>
    <t>Obs158</t>
  </si>
  <si>
    <t>Obs159</t>
  </si>
  <si>
    <t>Obs160</t>
  </si>
  <si>
    <t>Obs161</t>
  </si>
  <si>
    <t>Obs162</t>
  </si>
  <si>
    <t>Obs163</t>
  </si>
  <si>
    <t>Obs164</t>
  </si>
  <si>
    <t>Obs165</t>
  </si>
  <si>
    <t>Obs166</t>
  </si>
  <si>
    <t>Obs167</t>
  </si>
  <si>
    <t>Obs168</t>
  </si>
  <si>
    <t>Obs169</t>
  </si>
  <si>
    <t>Obs170</t>
  </si>
  <si>
    <t>Obs171</t>
  </si>
  <si>
    <t>Obs172</t>
  </si>
  <si>
    <t>Obs173</t>
  </si>
  <si>
    <t>Obs174</t>
  </si>
  <si>
    <t>Obs175</t>
  </si>
  <si>
    <t>Obs176</t>
  </si>
  <si>
    <t>Obs177</t>
  </si>
  <si>
    <t>Obs178</t>
  </si>
  <si>
    <t>Obs179</t>
  </si>
  <si>
    <t>Obs180</t>
  </si>
  <si>
    <t>Obs181</t>
  </si>
  <si>
    <t>Obs182</t>
  </si>
  <si>
    <t>Obs183</t>
  </si>
  <si>
    <t>Obs184</t>
  </si>
  <si>
    <t>Obs185</t>
  </si>
  <si>
    <t>Obs186</t>
  </si>
  <si>
    <t>Obs187</t>
  </si>
  <si>
    <t>Obs188</t>
  </si>
  <si>
    <t>Obs189</t>
  </si>
  <si>
    <t>Obs190</t>
  </si>
  <si>
    <t>Obs191</t>
  </si>
  <si>
    <t>Obs192</t>
  </si>
  <si>
    <t>Obs193</t>
  </si>
  <si>
    <t>Obs194</t>
  </si>
  <si>
    <t>Obs195</t>
  </si>
  <si>
    <t>Obs196</t>
  </si>
  <si>
    <t>Obs197</t>
  </si>
  <si>
    <t>Obs198</t>
  </si>
  <si>
    <t>Obs199</t>
  </si>
  <si>
    <t>Obs200</t>
  </si>
  <si>
    <t>Obs201</t>
  </si>
  <si>
    <t>Obs202</t>
  </si>
  <si>
    <t>Obs203</t>
  </si>
  <si>
    <t>Obs204</t>
  </si>
  <si>
    <t>Obs205</t>
  </si>
  <si>
    <t>Obs206</t>
  </si>
  <si>
    <t>Obs207</t>
  </si>
  <si>
    <t>Obs208</t>
  </si>
  <si>
    <t>Obs209</t>
  </si>
  <si>
    <t>Obs210</t>
  </si>
  <si>
    <t>Obs211</t>
  </si>
  <si>
    <t>Obs212</t>
  </si>
  <si>
    <t>Obs213</t>
  </si>
  <si>
    <t>Obs214</t>
  </si>
  <si>
    <t>Obs215</t>
  </si>
  <si>
    <t>Obs216</t>
  </si>
  <si>
    <t>Obs217</t>
  </si>
  <si>
    <t>Obs218</t>
  </si>
  <si>
    <t>Obs219</t>
  </si>
  <si>
    <t>Obs220</t>
  </si>
  <si>
    <t>Obs221</t>
  </si>
  <si>
    <t>Obs222</t>
  </si>
  <si>
    <t>Obs223</t>
  </si>
  <si>
    <t>Obs224</t>
  </si>
  <si>
    <t>Obs225</t>
  </si>
  <si>
    <t>Obs226</t>
  </si>
  <si>
    <t>Obs227</t>
  </si>
  <si>
    <t>Obs228</t>
  </si>
  <si>
    <t>Obs229</t>
  </si>
  <si>
    <t>Obs230</t>
  </si>
  <si>
    <t>Obs231</t>
  </si>
  <si>
    <t>Obs232</t>
  </si>
  <si>
    <t>Obs233</t>
  </si>
  <si>
    <t>Obs234</t>
  </si>
  <si>
    <t>Obs235</t>
  </si>
  <si>
    <t>Obs236</t>
  </si>
  <si>
    <t>Obs237</t>
  </si>
  <si>
    <t>Obs238</t>
  </si>
  <si>
    <t>Obs239</t>
  </si>
  <si>
    <t>Obs240</t>
  </si>
  <si>
    <t>Obs241</t>
  </si>
  <si>
    <t>Obs242</t>
  </si>
  <si>
    <t>Obs243</t>
  </si>
  <si>
    <t>Obs244</t>
  </si>
  <si>
    <t>Obs245</t>
  </si>
  <si>
    <t>Obs246</t>
  </si>
  <si>
    <t>Obs247</t>
  </si>
  <si>
    <t>Obs248</t>
  </si>
  <si>
    <t>Obs249</t>
  </si>
  <si>
    <t>Obs250</t>
  </si>
  <si>
    <t>Obs251</t>
  </si>
  <si>
    <t>Obs252</t>
  </si>
  <si>
    <t>Obs253</t>
  </si>
  <si>
    <t>Obs254</t>
  </si>
  <si>
    <t>Obs255</t>
  </si>
  <si>
    <t>Obs256</t>
  </si>
  <si>
    <t>Obs257</t>
  </si>
  <si>
    <t>Obs258</t>
  </si>
  <si>
    <t>Obs259</t>
  </si>
  <si>
    <t>Obs260</t>
  </si>
  <si>
    <t>Obs261</t>
  </si>
  <si>
    <t>Obs262</t>
  </si>
  <si>
    <t>Obs263</t>
  </si>
  <si>
    <t>Obs264</t>
  </si>
  <si>
    <t>Obs265</t>
  </si>
  <si>
    <t>Obs266</t>
  </si>
  <si>
    <t>Obs267</t>
  </si>
  <si>
    <t>Obs268</t>
  </si>
  <si>
    <t>Obs269</t>
  </si>
  <si>
    <t>Obs270</t>
  </si>
  <si>
    <t>Obs271</t>
  </si>
  <si>
    <t>Obs272</t>
  </si>
  <si>
    <t>Obs273</t>
  </si>
  <si>
    <t>Obs274</t>
  </si>
  <si>
    <t>Obs275</t>
  </si>
  <si>
    <t>Obs276</t>
  </si>
  <si>
    <t>Obs277</t>
  </si>
  <si>
    <t>Obs278</t>
  </si>
  <si>
    <t>Obs279</t>
  </si>
  <si>
    <t>Obs280</t>
  </si>
  <si>
    <t>Obs281</t>
  </si>
  <si>
    <t>Obs282</t>
  </si>
  <si>
    <t>Obs283</t>
  </si>
  <si>
    <t>Obs284</t>
  </si>
  <si>
    <t>Obs285</t>
  </si>
  <si>
    <t>Obs286</t>
  </si>
  <si>
    <t>Obs287</t>
  </si>
  <si>
    <t>Obs288</t>
  </si>
  <si>
    <t>Obs289</t>
  </si>
  <si>
    <t>Obs290</t>
  </si>
  <si>
    <t>Obs291</t>
  </si>
  <si>
    <t>Obs292</t>
  </si>
  <si>
    <t>Obs293</t>
  </si>
  <si>
    <t>Obs294</t>
  </si>
  <si>
    <t>Obs295</t>
  </si>
  <si>
    <t>Obs296</t>
  </si>
  <si>
    <t>Obs297</t>
  </si>
  <si>
    <t>Obs298</t>
  </si>
  <si>
    <t>Obs299</t>
  </si>
  <si>
    <t>Obs300</t>
  </si>
  <si>
    <t>Obs301</t>
  </si>
  <si>
    <t>Obs302</t>
  </si>
  <si>
    <t>Obs303</t>
  </si>
  <si>
    <t>Obs304</t>
  </si>
  <si>
    <t>Obs305</t>
  </si>
  <si>
    <t>Obs306</t>
  </si>
  <si>
    <t>Obs307</t>
  </si>
  <si>
    <t>Obs308</t>
  </si>
  <si>
    <t>Obs309</t>
  </si>
  <si>
    <t>Obs310</t>
  </si>
  <si>
    <t>Obs311</t>
  </si>
  <si>
    <t>Obs312</t>
  </si>
  <si>
    <t>Obs313</t>
  </si>
  <si>
    <t>Obs314</t>
  </si>
  <si>
    <t>Obs315</t>
  </si>
  <si>
    <t>Obs316</t>
  </si>
  <si>
    <t>Obs317</t>
  </si>
  <si>
    <t>Obs318</t>
  </si>
  <si>
    <t>Obs319</t>
  </si>
  <si>
    <t>Obs320</t>
  </si>
  <si>
    <t>Obs321</t>
  </si>
  <si>
    <t>Obs322</t>
  </si>
  <si>
    <t>Obs323</t>
  </si>
  <si>
    <t>Obs324</t>
  </si>
  <si>
    <t>Obs325</t>
  </si>
  <si>
    <t>Obs326</t>
  </si>
  <si>
    <t>Obs327</t>
  </si>
  <si>
    <t>Obs328</t>
  </si>
  <si>
    <t>Obs329</t>
  </si>
  <si>
    <t>Obs330</t>
  </si>
  <si>
    <t>Obs331</t>
  </si>
  <si>
    <t>Obs332</t>
  </si>
  <si>
    <t>Obs333</t>
  </si>
  <si>
    <t>Obs334</t>
  </si>
  <si>
    <t>Obs335</t>
  </si>
  <si>
    <t>Obs336</t>
  </si>
  <si>
    <t>Obs337</t>
  </si>
  <si>
    <t>Obs338</t>
  </si>
  <si>
    <t>Obs339</t>
  </si>
  <si>
    <t>Obs340</t>
  </si>
  <si>
    <t>Obs341</t>
  </si>
  <si>
    <t>Obs342</t>
  </si>
  <si>
    <t>Obs343</t>
  </si>
  <si>
    <t>Obs344</t>
  </si>
  <si>
    <t>Obs345</t>
  </si>
  <si>
    <t>Obs346</t>
  </si>
  <si>
    <t>Obs347</t>
  </si>
  <si>
    <t>Obs348</t>
  </si>
  <si>
    <t>Obs349</t>
  </si>
  <si>
    <t>Obs350</t>
  </si>
  <si>
    <t>Obs351</t>
  </si>
  <si>
    <t>Obs352</t>
  </si>
  <si>
    <t>Obs353</t>
  </si>
  <si>
    <t>Obs354</t>
  </si>
  <si>
    <t>Obs355</t>
  </si>
  <si>
    <t>Obs356</t>
  </si>
  <si>
    <t>Obs357</t>
  </si>
  <si>
    <t>Obs358</t>
  </si>
  <si>
    <t>Obs359</t>
  </si>
  <si>
    <t>Obs360</t>
  </si>
  <si>
    <t>Obs361</t>
  </si>
  <si>
    <t>Obs362</t>
  </si>
  <si>
    <t>Obs363</t>
  </si>
  <si>
    <t>Obs364</t>
  </si>
  <si>
    <t>Obs365</t>
  </si>
  <si>
    <t>Obs366</t>
  </si>
  <si>
    <t>Obs367</t>
  </si>
  <si>
    <t>Obs368</t>
  </si>
  <si>
    <t>Obs369</t>
  </si>
  <si>
    <t>Obs370</t>
  </si>
  <si>
    <t>Obs371</t>
  </si>
  <si>
    <t>Obs372</t>
  </si>
  <si>
    <t>Obs373</t>
  </si>
  <si>
    <t>Obs374</t>
  </si>
  <si>
    <t>Obs375</t>
  </si>
  <si>
    <t>Obs376</t>
  </si>
  <si>
    <t>Obs377</t>
  </si>
  <si>
    <t>Obs378</t>
  </si>
  <si>
    <t>Obs379</t>
  </si>
  <si>
    <t>Obs380</t>
  </si>
  <si>
    <t>Obs381</t>
  </si>
  <si>
    <t>Obs382</t>
  </si>
  <si>
    <t>Obs383</t>
  </si>
  <si>
    <t>Obs384</t>
  </si>
  <si>
    <t>Obs385</t>
  </si>
  <si>
    <t>Obs386</t>
  </si>
  <si>
    <t>Obs387</t>
  </si>
  <si>
    <t>Obs388</t>
  </si>
  <si>
    <t>Obs389</t>
  </si>
  <si>
    <t>Obs390</t>
  </si>
  <si>
    <t>Obs391</t>
  </si>
  <si>
    <t>Obs392</t>
  </si>
  <si>
    <t>Obs393</t>
  </si>
  <si>
    <t>Obs394</t>
  </si>
  <si>
    <t>Obs395</t>
  </si>
  <si>
    <t>Obs396</t>
  </si>
  <si>
    <t>Obs397</t>
  </si>
  <si>
    <t>Obs398</t>
  </si>
  <si>
    <t>Obs399</t>
  </si>
  <si>
    <t>Obs400</t>
  </si>
  <si>
    <t>Obs401</t>
  </si>
  <si>
    <t>Obs402</t>
  </si>
  <si>
    <t>Obs403</t>
  </si>
  <si>
    <t>Obs404</t>
  </si>
  <si>
    <t>Obs405</t>
  </si>
  <si>
    <t>Obs406</t>
  </si>
  <si>
    <t>Obs407</t>
  </si>
  <si>
    <t>Obs408</t>
  </si>
  <si>
    <t>Obs409</t>
  </si>
  <si>
    <t>Obs410</t>
  </si>
  <si>
    <t>Obs411</t>
  </si>
  <si>
    <t>Obs412</t>
  </si>
  <si>
    <t>Obs413</t>
  </si>
  <si>
    <t>Obs414</t>
  </si>
  <si>
    <t>Obs415</t>
  </si>
  <si>
    <t>Obs416</t>
  </si>
  <si>
    <t>Obs417</t>
  </si>
  <si>
    <t>Obs418</t>
  </si>
  <si>
    <t>Obs419</t>
  </si>
  <si>
    <t>Obs420</t>
  </si>
  <si>
    <t>Obs421</t>
  </si>
  <si>
    <t>Obs422</t>
  </si>
  <si>
    <t>Obs423</t>
  </si>
  <si>
    <t>Obs424</t>
  </si>
  <si>
    <t>Obs425</t>
  </si>
  <si>
    <t>Obs426</t>
  </si>
  <si>
    <t>Obs427</t>
  </si>
  <si>
    <t>Obs428</t>
  </si>
  <si>
    <t>Obs429</t>
  </si>
  <si>
    <t>Obs430</t>
  </si>
  <si>
    <t>Obs431</t>
  </si>
  <si>
    <t>Obs432</t>
  </si>
  <si>
    <t>Obs433</t>
  </si>
  <si>
    <t>Obs434</t>
  </si>
  <si>
    <t>Obs435</t>
  </si>
  <si>
    <t>Obs436</t>
  </si>
  <si>
    <t>Obs437</t>
  </si>
  <si>
    <t>Obs438</t>
  </si>
  <si>
    <t>Obs439</t>
  </si>
  <si>
    <t>Obs440</t>
  </si>
  <si>
    <t>Obs441</t>
  </si>
  <si>
    <t>Obs442</t>
  </si>
  <si>
    <t>Obs443</t>
  </si>
  <si>
    <t>Obs444</t>
  </si>
  <si>
    <t>Obs445</t>
  </si>
  <si>
    <t>Obs446</t>
  </si>
  <si>
    <t>Obs447</t>
  </si>
  <si>
    <t>Obs448</t>
  </si>
  <si>
    <t>Obs449</t>
  </si>
  <si>
    <t>Obs450</t>
  </si>
  <si>
    <t>Obs451</t>
  </si>
  <si>
    <t>Obs452</t>
  </si>
  <si>
    <t>Obs453</t>
  </si>
  <si>
    <t>Obs454</t>
  </si>
  <si>
    <t>Obs455</t>
  </si>
  <si>
    <t>Obs456</t>
  </si>
  <si>
    <t>Obs457</t>
  </si>
  <si>
    <t>Obs458</t>
  </si>
  <si>
    <t>Obs459</t>
  </si>
  <si>
    <t>Obs460</t>
  </si>
  <si>
    <t>Obs461</t>
  </si>
  <si>
    <t>Obs462</t>
  </si>
  <si>
    <t>Obs463</t>
  </si>
  <si>
    <t>Obs464</t>
  </si>
  <si>
    <t>Obs465</t>
  </si>
  <si>
    <t>Obs466</t>
  </si>
  <si>
    <t>Obs467</t>
  </si>
  <si>
    <t>Obs468</t>
  </si>
  <si>
    <t>Obs469</t>
  </si>
  <si>
    <t>Obs470</t>
  </si>
  <si>
    <t>Obs471</t>
  </si>
  <si>
    <t>Obs472</t>
  </si>
  <si>
    <t>Obs473</t>
  </si>
  <si>
    <t>Obs474</t>
  </si>
  <si>
    <t>Obs475</t>
  </si>
  <si>
    <t>Obs476</t>
  </si>
  <si>
    <t>Obs477</t>
  </si>
  <si>
    <t>Obs478</t>
  </si>
  <si>
    <t>Obs479</t>
  </si>
  <si>
    <t>Obs480</t>
  </si>
  <si>
    <t>Obs481</t>
  </si>
  <si>
    <t>Obs482</t>
  </si>
  <si>
    <t>Obs483</t>
  </si>
  <si>
    <t>Obs484</t>
  </si>
  <si>
    <t>Obs485</t>
  </si>
  <si>
    <t>Obs486</t>
  </si>
  <si>
    <t>Obs487</t>
  </si>
  <si>
    <t>Obs488</t>
  </si>
  <si>
    <t>Obs489</t>
  </si>
  <si>
    <t>Obs490</t>
  </si>
  <si>
    <t>Obs491</t>
  </si>
  <si>
    <t>Obs492</t>
  </si>
  <si>
    <t>Obs493</t>
  </si>
  <si>
    <t>Obs494</t>
  </si>
  <si>
    <t>Obs495</t>
  </si>
  <si>
    <t>Obs496</t>
  </si>
  <si>
    <t>Obs497</t>
  </si>
  <si>
    <t>Obs498</t>
  </si>
  <si>
    <t>Obs499</t>
  </si>
  <si>
    <t>Obs500</t>
  </si>
  <si>
    <t>Obs501</t>
  </si>
  <si>
    <t>Obs502</t>
  </si>
  <si>
    <t>Obs503</t>
  </si>
  <si>
    <t>Obs504</t>
  </si>
  <si>
    <t>Obs505</t>
  </si>
  <si>
    <t>Obs506</t>
  </si>
  <si>
    <t>Obs507</t>
  </si>
  <si>
    <t>Obs508</t>
  </si>
  <si>
    <t>Obs509</t>
  </si>
  <si>
    <t>Obs510</t>
  </si>
  <si>
    <t>Obs511</t>
  </si>
  <si>
    <t>Obs512</t>
  </si>
  <si>
    <t>Obs513</t>
  </si>
  <si>
    <t>Obs514</t>
  </si>
  <si>
    <t>Obs515</t>
  </si>
  <si>
    <t>Obs516</t>
  </si>
  <si>
    <t>Obs517</t>
  </si>
  <si>
    <t>Obs518</t>
  </si>
  <si>
    <t>Obs519</t>
  </si>
  <si>
    <t>Obs520</t>
  </si>
  <si>
    <t>Obs521</t>
  </si>
  <si>
    <t>Obs522</t>
  </si>
  <si>
    <t>Obs523</t>
  </si>
  <si>
    <t>Obs524</t>
  </si>
  <si>
    <t>Obs525</t>
  </si>
  <si>
    <t>Obs526</t>
  </si>
  <si>
    <t>Obs527</t>
  </si>
  <si>
    <t>Obs528</t>
  </si>
  <si>
    <t>Obs529</t>
  </si>
  <si>
    <t>Obs530</t>
  </si>
  <si>
    <t>Obs531</t>
  </si>
  <si>
    <t>Obs532</t>
  </si>
  <si>
    <t>Obs533</t>
  </si>
  <si>
    <t>Obs534</t>
  </si>
  <si>
    <t>Obs535</t>
  </si>
  <si>
    <t>Obs536</t>
  </si>
  <si>
    <t>Obs537</t>
  </si>
  <si>
    <t>Obs538</t>
  </si>
  <si>
    <t>Obs539</t>
  </si>
  <si>
    <t>Obs540</t>
  </si>
  <si>
    <t>Obs541</t>
  </si>
  <si>
    <t>Obs542</t>
  </si>
  <si>
    <t>Obs543</t>
  </si>
  <si>
    <t>Obs544</t>
  </si>
  <si>
    <t>Obs545</t>
  </si>
  <si>
    <t>Obs546</t>
  </si>
  <si>
    <t>Obs547</t>
  </si>
  <si>
    <t>Obs548</t>
  </si>
  <si>
    <t>Obs549</t>
  </si>
  <si>
    <t>Obs550</t>
  </si>
  <si>
    <t>Obs551</t>
  </si>
  <si>
    <t>Obs552</t>
  </si>
  <si>
    <t>Obs553</t>
  </si>
  <si>
    <t>Obs554</t>
  </si>
  <si>
    <t>Obs555</t>
  </si>
  <si>
    <t>Obs556</t>
  </si>
  <si>
    <t>Obs557</t>
  </si>
  <si>
    <t>Obs558</t>
  </si>
  <si>
    <t>Obs559</t>
  </si>
  <si>
    <t>Obs560</t>
  </si>
  <si>
    <t>Obs561</t>
  </si>
  <si>
    <t>Obs562</t>
  </si>
  <si>
    <t>Obs563</t>
  </si>
  <si>
    <t>Obs564</t>
  </si>
  <si>
    <t>Obs565</t>
  </si>
  <si>
    <t>Obs566</t>
  </si>
  <si>
    <t>Obs567</t>
  </si>
  <si>
    <t>Obs568</t>
  </si>
  <si>
    <t>Obs569</t>
  </si>
  <si>
    <t>Obs570</t>
  </si>
  <si>
    <t>Obs571</t>
  </si>
  <si>
    <t>Obs572</t>
  </si>
  <si>
    <t>Obs573</t>
  </si>
  <si>
    <t>Obs574</t>
  </si>
  <si>
    <t>Obs575</t>
  </si>
  <si>
    <t>Obs576</t>
  </si>
  <si>
    <t>Obs577</t>
  </si>
  <si>
    <t>Obs578</t>
  </si>
  <si>
    <t>Obs579</t>
  </si>
  <si>
    <t>Obs580</t>
  </si>
  <si>
    <t>Obs581</t>
  </si>
  <si>
    <t>Obs582</t>
  </si>
  <si>
    <t>Obs583</t>
  </si>
  <si>
    <t>Obs584</t>
  </si>
  <si>
    <t>Obs585</t>
  </si>
  <si>
    <t>Obs586</t>
  </si>
  <si>
    <t>Obs587</t>
  </si>
  <si>
    <t>Obs588</t>
  </si>
  <si>
    <t>Obs589</t>
  </si>
  <si>
    <t>Obs590</t>
  </si>
  <si>
    <t>Obs591</t>
  </si>
  <si>
    <t>Obs592</t>
  </si>
  <si>
    <t>Obs593</t>
  </si>
  <si>
    <t>Obs594</t>
  </si>
  <si>
    <t>Obs595</t>
  </si>
  <si>
    <t>Obs596</t>
  </si>
  <si>
    <t>Obs597</t>
  </si>
  <si>
    <t>Obs598</t>
  </si>
  <si>
    <t>Obs599</t>
  </si>
  <si>
    <t>Obs600</t>
  </si>
  <si>
    <t>Obs601</t>
  </si>
  <si>
    <t>Obs602</t>
  </si>
  <si>
    <t>Obs603</t>
  </si>
  <si>
    <t>Obs604</t>
  </si>
  <si>
    <t>Obs605</t>
  </si>
  <si>
    <t>Obs606</t>
  </si>
  <si>
    <t>Obs607</t>
  </si>
  <si>
    <t>Obs608</t>
  </si>
  <si>
    <t>Obs609</t>
  </si>
  <si>
    <t>Obs610</t>
  </si>
  <si>
    <t>Obs611</t>
  </si>
  <si>
    <t>Obs612</t>
  </si>
  <si>
    <t>Obs613</t>
  </si>
  <si>
    <t>Obs614</t>
  </si>
  <si>
    <t>Obs615</t>
  </si>
  <si>
    <t>Obs616</t>
  </si>
  <si>
    <t>Obs617</t>
  </si>
  <si>
    <t>Obs618</t>
  </si>
  <si>
    <t>Obs619</t>
  </si>
  <si>
    <t>Obs620</t>
  </si>
  <si>
    <t>Obs621</t>
  </si>
  <si>
    <t>Obs622</t>
  </si>
  <si>
    <t>Obs623</t>
  </si>
  <si>
    <t>Obs624</t>
  </si>
  <si>
    <t>Obs625</t>
  </si>
  <si>
    <t>Obs626</t>
  </si>
  <si>
    <t>Obs627</t>
  </si>
  <si>
    <t>Obs628</t>
  </si>
  <si>
    <t>Obs629</t>
  </si>
  <si>
    <t>Obs630</t>
  </si>
  <si>
    <t>Obs631</t>
  </si>
  <si>
    <t>Obs632</t>
  </si>
  <si>
    <t>Obs633</t>
  </si>
  <si>
    <t>Obs634</t>
  </si>
  <si>
    <t>Obs635</t>
  </si>
  <si>
    <t>Obs636</t>
  </si>
  <si>
    <t>Obs637</t>
  </si>
  <si>
    <t>Obs638</t>
  </si>
  <si>
    <t>Obs639</t>
  </si>
  <si>
    <t>Obs640</t>
  </si>
  <si>
    <t>Obs641</t>
  </si>
  <si>
    <t>Obs642</t>
  </si>
  <si>
    <t>Obs643</t>
  </si>
  <si>
    <t>Obs644</t>
  </si>
  <si>
    <t>Obs645</t>
  </si>
  <si>
    <t>Obs646</t>
  </si>
  <si>
    <t>Obs647</t>
  </si>
  <si>
    <t>Obs648</t>
  </si>
  <si>
    <t>Obs649</t>
  </si>
  <si>
    <t>Obs650</t>
  </si>
  <si>
    <t>Obs651</t>
  </si>
  <si>
    <t>Obs652</t>
  </si>
  <si>
    <t>Obs653</t>
  </si>
  <si>
    <t>Obs654</t>
  </si>
  <si>
    <t>Obs655</t>
  </si>
  <si>
    <t>Obs656</t>
  </si>
  <si>
    <t>Obs657</t>
  </si>
  <si>
    <t>Obs658</t>
  </si>
  <si>
    <t>Obs659</t>
  </si>
  <si>
    <t>Obs660</t>
  </si>
  <si>
    <t>Obs661</t>
  </si>
  <si>
    <t>Obs662</t>
  </si>
  <si>
    <t>Obs663</t>
  </si>
  <si>
    <t>Obs664</t>
  </si>
  <si>
    <t>Obs665</t>
  </si>
  <si>
    <t>Obs666</t>
  </si>
  <si>
    <t>Obs667</t>
  </si>
  <si>
    <t>Obs668</t>
  </si>
  <si>
    <t>Obs669</t>
  </si>
  <si>
    <t>Obs670</t>
  </si>
  <si>
    <t>Obs671</t>
  </si>
  <si>
    <t>Obs672</t>
  </si>
  <si>
    <t>Obs673</t>
  </si>
  <si>
    <t>Obs674</t>
  </si>
  <si>
    <t>Obs675</t>
  </si>
  <si>
    <t>Obs676</t>
  </si>
  <si>
    <t>Obs677</t>
  </si>
  <si>
    <t>Obs678</t>
  </si>
  <si>
    <t>Obs679</t>
  </si>
  <si>
    <t>Obs680</t>
  </si>
  <si>
    <t>Obs681</t>
  </si>
  <si>
    <t>Obs682</t>
  </si>
  <si>
    <t>Obs683</t>
  </si>
  <si>
    <t>Obs684</t>
  </si>
  <si>
    <t>Obs685</t>
  </si>
  <si>
    <t>Obs686</t>
  </si>
  <si>
    <t>Obs687</t>
  </si>
  <si>
    <t>Obs688</t>
  </si>
  <si>
    <t>Obs689</t>
  </si>
  <si>
    <t>Obs690</t>
  </si>
  <si>
    <t>Obs691</t>
  </si>
  <si>
    <t>Obs692</t>
  </si>
  <si>
    <t>Obs693</t>
  </si>
  <si>
    <t>Obs694</t>
  </si>
  <si>
    <t>Obs695</t>
  </si>
  <si>
    <t>Obs696</t>
  </si>
  <si>
    <t>Obs697</t>
  </si>
  <si>
    <t>Obs698</t>
  </si>
  <si>
    <t>Obs699</t>
  </si>
  <si>
    <t>Obs700</t>
  </si>
  <si>
    <t>Obs701</t>
  </si>
  <si>
    <t>Obs702</t>
  </si>
  <si>
    <t>Obs703</t>
  </si>
  <si>
    <t>Obs704</t>
  </si>
  <si>
    <t>Obs705</t>
  </si>
  <si>
    <t>Obs706</t>
  </si>
  <si>
    <t>Obs707</t>
  </si>
  <si>
    <t>Obs708</t>
  </si>
  <si>
    <t>Obs709</t>
  </si>
  <si>
    <t>Obs710</t>
  </si>
  <si>
    <t>Obs711</t>
  </si>
  <si>
    <t>Obs712</t>
  </si>
  <si>
    <t>Obs713</t>
  </si>
  <si>
    <t>Obs714</t>
  </si>
  <si>
    <t>Obs715</t>
  </si>
  <si>
    <t>Obs716</t>
  </si>
  <si>
    <t>Obs717</t>
  </si>
  <si>
    <t>Obs718</t>
  </si>
  <si>
    <t>Obs719</t>
  </si>
  <si>
    <t>Obs720</t>
  </si>
  <si>
    <t>Obs721</t>
  </si>
  <si>
    <t>Obs722</t>
  </si>
  <si>
    <t>Obs723</t>
  </si>
  <si>
    <t>Obs724</t>
  </si>
  <si>
    <t>Obs725</t>
  </si>
  <si>
    <t>Obs726</t>
  </si>
  <si>
    <t>Obs727</t>
  </si>
  <si>
    <t>Obs728</t>
  </si>
  <si>
    <t>Obs729</t>
  </si>
  <si>
    <t>Obs730</t>
  </si>
  <si>
    <t>Obs731</t>
  </si>
  <si>
    <t>Obs732</t>
  </si>
  <si>
    <t>Obs733</t>
  </si>
  <si>
    <t>Obs734</t>
  </si>
  <si>
    <t>Obs735</t>
  </si>
  <si>
    <t>Obs736</t>
  </si>
  <si>
    <t>Obs737</t>
  </si>
  <si>
    <t>Obs738</t>
  </si>
  <si>
    <t>Obs739</t>
  </si>
  <si>
    <t>Obs740</t>
  </si>
  <si>
    <t>Obs741</t>
  </si>
  <si>
    <t>Obs742</t>
  </si>
  <si>
    <t>Obs743</t>
  </si>
  <si>
    <t>Obs744</t>
  </si>
  <si>
    <t>Obs745</t>
  </si>
  <si>
    <t>Obs746</t>
  </si>
  <si>
    <t>Obs747</t>
  </si>
  <si>
    <t>Obs748</t>
  </si>
  <si>
    <t>Obs749</t>
  </si>
  <si>
    <t>Obs750</t>
  </si>
  <si>
    <t>Obs751</t>
  </si>
  <si>
    <t>Obs752</t>
  </si>
  <si>
    <t>Obs753</t>
  </si>
  <si>
    <t>Obs754</t>
  </si>
  <si>
    <t>Obs755</t>
  </si>
  <si>
    <t>Obs756</t>
  </si>
  <si>
    <t>Obs757</t>
  </si>
  <si>
    <t>Obs758</t>
  </si>
  <si>
    <t>Obs759</t>
  </si>
  <si>
    <t>Obs760</t>
  </si>
  <si>
    <t>Obs761</t>
  </si>
  <si>
    <t>Obs762</t>
  </si>
  <si>
    <t>Obs763</t>
  </si>
  <si>
    <t>Obs764</t>
  </si>
  <si>
    <t>Obs765</t>
  </si>
  <si>
    <t>Obs766</t>
  </si>
  <si>
    <t>Obs767</t>
  </si>
  <si>
    <t>Obs768</t>
  </si>
  <si>
    <t>Obs769</t>
  </si>
  <si>
    <t>Obs770</t>
  </si>
  <si>
    <t>Obs771</t>
  </si>
  <si>
    <t>Obs772</t>
  </si>
  <si>
    <t>Obs773</t>
  </si>
  <si>
    <t>Obs774</t>
  </si>
  <si>
    <t>Obs775</t>
  </si>
  <si>
    <t>Obs776</t>
  </si>
  <si>
    <t>Obs777</t>
  </si>
  <si>
    <t>Obs778</t>
  </si>
  <si>
    <t>Obs779</t>
  </si>
  <si>
    <t>Obs780</t>
  </si>
  <si>
    <t>Obs781</t>
  </si>
  <si>
    <t>Obs782</t>
  </si>
  <si>
    <t>Obs783</t>
  </si>
  <si>
    <t>Obs784</t>
  </si>
  <si>
    <t>Obs785</t>
  </si>
  <si>
    <t>Obs786</t>
  </si>
  <si>
    <t>Obs787</t>
  </si>
  <si>
    <t>Obs788</t>
  </si>
  <si>
    <t>Obs789</t>
  </si>
  <si>
    <t>Obs790</t>
  </si>
  <si>
    <t>Obs791</t>
  </si>
  <si>
    <t>Obs792</t>
  </si>
  <si>
    <t>Obs793</t>
  </si>
  <si>
    <t>Obs794</t>
  </si>
  <si>
    <t>Obs795</t>
  </si>
  <si>
    <t>Obs796</t>
  </si>
  <si>
    <t>Obs797</t>
  </si>
  <si>
    <t>Obs798</t>
  </si>
  <si>
    <t>Obs799</t>
  </si>
  <si>
    <t>Obs800</t>
  </si>
  <si>
    <t>Obs801</t>
  </si>
  <si>
    <t>Obs802</t>
  </si>
  <si>
    <t>Obs803</t>
  </si>
  <si>
    <t>Obs804</t>
  </si>
  <si>
    <t>Obs805</t>
  </si>
  <si>
    <t>Obs806</t>
  </si>
  <si>
    <t>Obs807</t>
  </si>
  <si>
    <t>Obs808</t>
  </si>
  <si>
    <t>Obs809</t>
  </si>
  <si>
    <t>Obs810</t>
  </si>
  <si>
    <t>Obs811</t>
  </si>
  <si>
    <t>Obs812</t>
  </si>
  <si>
    <t>Obs813</t>
  </si>
  <si>
    <t>Obs814</t>
  </si>
  <si>
    <t>Obs815</t>
  </si>
  <si>
    <t>Obs816</t>
  </si>
  <si>
    <t>Obs817</t>
  </si>
  <si>
    <t>Obs818</t>
  </si>
  <si>
    <t>Obs819</t>
  </si>
  <si>
    <t>Obs820</t>
  </si>
  <si>
    <t>Obs821</t>
  </si>
  <si>
    <t>Obs822</t>
  </si>
  <si>
    <t>Obs823</t>
  </si>
  <si>
    <t>Obs824</t>
  </si>
  <si>
    <t>Obs825</t>
  </si>
  <si>
    <t>Obs826</t>
  </si>
  <si>
    <t>Obs827</t>
  </si>
  <si>
    <t>Obs828</t>
  </si>
  <si>
    <t>Obs829</t>
  </si>
  <si>
    <t>Obs830</t>
  </si>
  <si>
    <t>Obs831</t>
  </si>
  <si>
    <t>Obs832</t>
  </si>
  <si>
    <t>Obs833</t>
  </si>
  <si>
    <t>Obs834</t>
  </si>
  <si>
    <t>Obs835</t>
  </si>
  <si>
    <t>Obs836</t>
  </si>
  <si>
    <t>Obs837</t>
  </si>
  <si>
    <t>Obs838</t>
  </si>
  <si>
    <t>Obs839</t>
  </si>
  <si>
    <t>Obs840</t>
  </si>
  <si>
    <t>Obs841</t>
  </si>
  <si>
    <t>Obs842</t>
  </si>
  <si>
    <t>Obs843</t>
  </si>
  <si>
    <t>Obs844</t>
  </si>
  <si>
    <t>Obs845</t>
  </si>
  <si>
    <t>Obs846</t>
  </si>
  <si>
    <t>Obs847</t>
  </si>
  <si>
    <t>Obs848</t>
  </si>
  <si>
    <t>Obs849</t>
  </si>
  <si>
    <t>Obs850</t>
  </si>
  <si>
    <t>Obs851</t>
  </si>
  <si>
    <t>Obs852</t>
  </si>
  <si>
    <t>Obs853</t>
  </si>
  <si>
    <t>Obs854</t>
  </si>
  <si>
    <t>Obs855</t>
  </si>
  <si>
    <t>Obs856</t>
  </si>
  <si>
    <t>Obs857</t>
  </si>
  <si>
    <t>Obs858</t>
  </si>
  <si>
    <t>Obs859</t>
  </si>
  <si>
    <t>Obs860</t>
  </si>
  <si>
    <t>Obs861</t>
  </si>
  <si>
    <t>Obs862</t>
  </si>
  <si>
    <t>Obs863</t>
  </si>
  <si>
    <t>Obs864</t>
  </si>
  <si>
    <t>Obs865</t>
  </si>
  <si>
    <t>Obs866</t>
  </si>
  <si>
    <t>Obs867</t>
  </si>
  <si>
    <t>Obs868</t>
  </si>
  <si>
    <t>Obs869</t>
  </si>
  <si>
    <t>Obs870</t>
  </si>
  <si>
    <t>Obs871</t>
  </si>
  <si>
    <t>Obs872</t>
  </si>
  <si>
    <t>Obs873</t>
  </si>
  <si>
    <t>Obs874</t>
  </si>
  <si>
    <t>Obs875</t>
  </si>
  <si>
    <t>Obs876</t>
  </si>
  <si>
    <t>Obs877</t>
  </si>
  <si>
    <t>Obs878</t>
  </si>
  <si>
    <t>Obs879</t>
  </si>
  <si>
    <t>Obs880</t>
  </si>
  <si>
    <t>Obs881</t>
  </si>
  <si>
    <t>Obs882</t>
  </si>
  <si>
    <t>Obs883</t>
  </si>
  <si>
    <t>Obs884</t>
  </si>
  <si>
    <t>Obs885</t>
  </si>
  <si>
    <t>Obs886</t>
  </si>
  <si>
    <t>Obs887</t>
  </si>
  <si>
    <t>Obs888</t>
  </si>
  <si>
    <t>Obs889</t>
  </si>
  <si>
    <t>Obs890</t>
  </si>
  <si>
    <t>Obs891</t>
  </si>
  <si>
    <t>Obs892</t>
  </si>
  <si>
    <t>Obs893</t>
  </si>
  <si>
    <t>Obs894</t>
  </si>
  <si>
    <t>Obs895</t>
  </si>
  <si>
    <t>Obs896</t>
  </si>
  <si>
    <t>Obs897</t>
  </si>
  <si>
    <t>Obs898</t>
  </si>
  <si>
    <t>Obs899</t>
  </si>
  <si>
    <t>Obs900</t>
  </si>
  <si>
    <t>Obs901</t>
  </si>
  <si>
    <t>Obs902</t>
  </si>
  <si>
    <t>Obs903</t>
  </si>
  <si>
    <t>Obs904</t>
  </si>
  <si>
    <t>Obs905</t>
  </si>
  <si>
    <t>Obs906</t>
  </si>
  <si>
    <t>Obs907</t>
  </si>
  <si>
    <t>Obs908</t>
  </si>
  <si>
    <t>Obs909</t>
  </si>
  <si>
    <t>Obs910</t>
  </si>
  <si>
    <t>Obs911</t>
  </si>
  <si>
    <t>Obs912</t>
  </si>
  <si>
    <t>Obs913</t>
  </si>
  <si>
    <t>Obs914</t>
  </si>
  <si>
    <t>Obs915</t>
  </si>
  <si>
    <t>Obs916</t>
  </si>
  <si>
    <t>Obs917</t>
  </si>
  <si>
    <t>Obs918</t>
  </si>
  <si>
    <t>Obs919</t>
  </si>
  <si>
    <t>Obs920</t>
  </si>
  <si>
    <t>Obs921</t>
  </si>
  <si>
    <t>Obs922</t>
  </si>
  <si>
    <t>Obs923</t>
  </si>
  <si>
    <t>Obs924</t>
  </si>
  <si>
    <t>Obs925</t>
  </si>
  <si>
    <t>Obs926</t>
  </si>
  <si>
    <t>Obs927</t>
  </si>
  <si>
    <t>Obs928</t>
  </si>
  <si>
    <t>Obs929</t>
  </si>
  <si>
    <t>Obs930</t>
  </si>
  <si>
    <t>Obs931</t>
  </si>
  <si>
    <t>Obs932</t>
  </si>
  <si>
    <t>Obs933</t>
  </si>
  <si>
    <t>Obs934</t>
  </si>
  <si>
    <t>Obs935</t>
  </si>
  <si>
    <t>Obs936</t>
  </si>
  <si>
    <t>Obs937</t>
  </si>
  <si>
    <t>Obs938</t>
  </si>
  <si>
    <t>Obs939</t>
  </si>
  <si>
    <t>Obs940</t>
  </si>
  <si>
    <t>Obs941</t>
  </si>
  <si>
    <t>Obs942</t>
  </si>
  <si>
    <t>Obs943</t>
  </si>
  <si>
    <t>Obs944</t>
  </si>
  <si>
    <t>Obs945</t>
  </si>
  <si>
    <t>Obs946</t>
  </si>
  <si>
    <t>Obs947</t>
  </si>
  <si>
    <t>Obs948</t>
  </si>
  <si>
    <t>Obs949</t>
  </si>
  <si>
    <t>Obs950</t>
  </si>
  <si>
    <t>Obs951</t>
  </si>
  <si>
    <t>Obs952</t>
  </si>
  <si>
    <t>Obs953</t>
  </si>
  <si>
    <t>Obs954</t>
  </si>
  <si>
    <t>Obs955</t>
  </si>
  <si>
    <t>Obs956</t>
  </si>
  <si>
    <t>Obs957</t>
  </si>
  <si>
    <t>Obs958</t>
  </si>
  <si>
    <t>Obs959</t>
  </si>
  <si>
    <t>Obs960</t>
  </si>
  <si>
    <t>Obs961</t>
  </si>
  <si>
    <t>Obs962</t>
  </si>
  <si>
    <t>Obs963</t>
  </si>
  <si>
    <t>Obs964</t>
  </si>
  <si>
    <t>Obs965</t>
  </si>
  <si>
    <t>Obs966</t>
  </si>
  <si>
    <t>Obs967</t>
  </si>
  <si>
    <t>Obs968</t>
  </si>
  <si>
    <t>Obs969</t>
  </si>
  <si>
    <t>Obs970</t>
  </si>
  <si>
    <t>Obs971</t>
  </si>
  <si>
    <t>Obs972</t>
  </si>
  <si>
    <t>Obs973</t>
  </si>
  <si>
    <t>Obs974</t>
  </si>
  <si>
    <t>Obs975</t>
  </si>
  <si>
    <t>Obs976</t>
  </si>
  <si>
    <t>Obs977</t>
  </si>
  <si>
    <t>Obs978</t>
  </si>
  <si>
    <t>Obs979</t>
  </si>
  <si>
    <t>Obs980</t>
  </si>
  <si>
    <t>Obs981</t>
  </si>
  <si>
    <t>Obs982</t>
  </si>
  <si>
    <t>Obs983</t>
  </si>
  <si>
    <t>Obs984</t>
  </si>
  <si>
    <t>Obs985</t>
  </si>
  <si>
    <t>Obs986</t>
  </si>
  <si>
    <t>Obs987</t>
  </si>
  <si>
    <t>Obs988</t>
  </si>
  <si>
    <t>Obs989</t>
  </si>
  <si>
    <t>Obs990</t>
  </si>
  <si>
    <t>Obs991</t>
  </si>
  <si>
    <t>Obs992</t>
  </si>
  <si>
    <t>Obs993</t>
  </si>
  <si>
    <t>Obs994</t>
  </si>
  <si>
    <t>Obs995</t>
  </si>
  <si>
    <t>Obs996</t>
  </si>
  <si>
    <t>Obs997</t>
  </si>
  <si>
    <t>Obs998</t>
  </si>
  <si>
    <t>Obs999</t>
  </si>
  <si>
    <t>Obs1000</t>
  </si>
  <si>
    <t>Obs1001</t>
  </si>
  <si>
    <t>Obs1002</t>
  </si>
  <si>
    <t>Obs1003</t>
  </si>
  <si>
    <t>Obs1004</t>
  </si>
  <si>
    <t>Obs1005</t>
  </si>
  <si>
    <t>Obs1006</t>
  </si>
  <si>
    <t>Pred(Units_Sold)</t>
  </si>
  <si>
    <t>Std. residual</t>
  </si>
  <si>
    <t>Std. dev. on pred. (Mean)</t>
  </si>
  <si>
    <t>Lower bound 95% (Mean)</t>
  </si>
  <si>
    <t>Upper bound 95% (Mean)</t>
  </si>
  <si>
    <t>Std. dev. on pred. (Observation)</t>
  </si>
  <si>
    <t>Lower bound 95% (Observation)</t>
  </si>
  <si>
    <t>Upper bound 95% (Observation)</t>
  </si>
  <si>
    <t>LS Means for factor Brand:</t>
  </si>
  <si>
    <t>Category</t>
  </si>
  <si>
    <t>LS mean</t>
  </si>
  <si>
    <t>LS Means for factor Shoe_Type:</t>
  </si>
  <si>
    <t>LS Means for factor Color:</t>
  </si>
  <si>
    <t>LS Means for factor Country:</t>
  </si>
  <si>
    <t>LS Means for factor Sales_Channel:</t>
  </si>
  <si>
    <t>Y / Dependent variables: Workbook = Shoe_Sales_Analytics_Dashboard.xlsx / Sheet = Sheet7 / Range = Sheet7!$I$1:$I$1007 / 1006 rows and 1 column</t>
  </si>
  <si>
    <t>X / Quantitative: Workbook = Shoe_Sales_Analytics_Dashboard.xlsx / Sheet = Sheet7 / Range = Sheet7!$H$1:$H$1007 / 1006 rows and 1 column</t>
  </si>
  <si>
    <t>Summary statistics:</t>
  </si>
  <si>
    <t>Units_Sold = 10,8450100382036-1,86902973480949E-03*Price_USD</t>
  </si>
  <si>
    <t>X / Qualitative: Workbook = Shoe_Sales_Analytics_Dashboard.xlsx / Sheet = Sheet7 / Range = Sheet7!$C$1:$G$1007 / 1006 rows and 5 columns</t>
  </si>
  <si>
    <r>
      <t>XLSTAT 2023.2.1414.1414 - Linear regression - Start time: 20/09/2026 at 21:48:46 / End time: 20/09/2026 at 21:48:47</t>
    </r>
    <r>
      <rPr>
        <sz val="11"/>
        <color rgb="FFFFFFFF"/>
        <rFont val="Calibri"/>
        <family val="2"/>
        <charset val="1"/>
        <scheme val="minor"/>
      </rPr>
      <t xml:space="preserve"> / Microsoft Excel 14.04756</t>
    </r>
  </si>
  <si>
    <t>Y / Dependent variables: Workbook = Shoe_Sales_Analytics_Dashboard.xlsx / Sheet = Sheet7 / Range = 'Sheet7'!$I$1:$I$1007 / 1006 rows and 1 column</t>
  </si>
  <si>
    <r>
      <t>XLSTAT 2023.2.1414.1414 - ANOVA - Start time: 20/09/2026 at 21:51:49 / End time: 20/09/2026 at 21:51:50</t>
    </r>
    <r>
      <rPr>
        <sz val="11"/>
        <color rgb="FFFFFFFF"/>
        <rFont val="Calibri"/>
        <family val="2"/>
        <charset val="1"/>
        <scheme val="minor"/>
      </rPr>
      <t xml:space="preserve"> / Microsoft Excel 14.04756</t>
    </r>
  </si>
  <si>
    <t>Average of Revenue_USD</t>
  </si>
  <si>
    <t>Column1</t>
  </si>
  <si>
    <t>WEEK</t>
  </si>
  <si>
    <t>Column2</t>
  </si>
  <si>
    <t>Week 1</t>
  </si>
  <si>
    <t>Week 2</t>
  </si>
  <si>
    <t>Week 3</t>
  </si>
  <si>
    <t>Week 4</t>
  </si>
  <si>
    <t>Week 5</t>
  </si>
</sst>
</file>

<file path=xl/styles.xml><?xml version="1.0" encoding="utf-8"?>
<styleSheet xmlns="http://schemas.openxmlformats.org/spreadsheetml/2006/main" xmlns:mc="http://schemas.openxmlformats.org/markup-compatibility/2006" xmlns:x14ac="http://schemas.microsoft.com/office/spreadsheetml/2009/9/ac" mc:Ignorable="x14ac">
  <numFmts count="20">
    <numFmt numFmtId="164" formatCode="_-[$$-409]* #,##0.00_ ;_-[$$-409]* \-#,##0.00\ ;_-[$$-409]* &quot;-&quot;??_ ;_-@_ "/>
    <numFmt numFmtId="165" formatCode="[$-809]d\ mmmm\ yyyy;@"/>
    <numFmt numFmtId="166" formatCode="dd/mm/yyyy;@"/>
    <numFmt numFmtId="167" formatCode="[$$-409]#,\K"/>
    <numFmt numFmtId="168" formatCode="[$$-409]#.0,\K"/>
    <numFmt numFmtId="169" formatCode="0.0%"/>
    <numFmt numFmtId="170" formatCode="#,##0_ ;\-#,##0\ "/>
    <numFmt numFmtId="171" formatCode="_-[$$-409]* #,\K"/>
    <numFmt numFmtId="172" formatCode="[$$-409]#.00,\ \K"/>
    <numFmt numFmtId="173" formatCode="[$$-409]#,##0.00"/>
    <numFmt numFmtId="174" formatCode="_-[$$-409]* #,##0_ ;_-[$$-409]* \-#,##0\ ;_-[$$-409]* &quot;-&quot;_ ;_-@_ "/>
    <numFmt numFmtId="175" formatCode="[$-409]dd\-mmm\-yy;@"/>
    <numFmt numFmtId="176" formatCode="mm/dd/yy;@"/>
    <numFmt numFmtId="177" formatCode="_-[$$-409]* #,##0.00_ ;_-[$$-409]* \-#,##0.00\ ;_-[$$-409]* &quot;-&quot;_ ;_-@_ "/>
    <numFmt numFmtId="178" formatCode="[$$-409]#.00,\K"/>
    <numFmt numFmtId="179" formatCode="0.000000"/>
    <numFmt numFmtId="180" formatCode="0.000"/>
    <numFmt numFmtId="181" formatCode="[$$-409]#,##0"/>
    <numFmt numFmtId="182" formatCode="[$$-409]#,##0.0"/>
    <numFmt numFmtId="183" formatCode="[&lt;0.0001]&quot;&lt;0,0001&quot;;0.000"/>
  </numFmts>
  <fonts count="85"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b/>
      <sz val="16"/>
      <color theme="0"/>
      <name val="Calibri"/>
      <family val="2"/>
      <charset val="1"/>
      <scheme val="minor"/>
    </font>
    <font>
      <sz val="11"/>
      <color theme="1" tint="4.9989318521683403E-2"/>
      <name val="Calibri"/>
      <family val="2"/>
      <charset val="1"/>
      <scheme val="minor"/>
    </font>
    <font>
      <b/>
      <sz val="11"/>
      <color theme="1" tint="4.9989318521683403E-2"/>
      <name val="Calibri"/>
      <family val="2"/>
      <charset val="1"/>
      <scheme val="minor"/>
    </font>
    <font>
      <b/>
      <sz val="20"/>
      <color theme="1"/>
      <name val="Calibri"/>
      <family val="2"/>
      <scheme val="minor"/>
    </font>
    <font>
      <b/>
      <sz val="18"/>
      <color theme="1"/>
      <name val="Calibri"/>
      <family val="2"/>
      <scheme val="minor"/>
    </font>
    <font>
      <b/>
      <sz val="16"/>
      <color theme="0"/>
      <name val="Calibri"/>
      <family val="2"/>
      <scheme val="minor"/>
    </font>
    <font>
      <b/>
      <sz val="20"/>
      <color theme="0"/>
      <name val="Calibri"/>
      <family val="2"/>
      <scheme val="minor"/>
    </font>
    <font>
      <sz val="11"/>
      <color theme="0" tint="-4.9989318521683403E-2"/>
      <name val="Calibri"/>
      <family val="2"/>
      <charset val="1"/>
      <scheme val="minor"/>
    </font>
    <font>
      <b/>
      <sz val="18"/>
      <color theme="0" tint="-4.9989318521683403E-2"/>
      <name val="Calibri"/>
      <family val="2"/>
      <charset val="1"/>
      <scheme val="minor"/>
    </font>
    <font>
      <b/>
      <sz val="16"/>
      <color theme="0" tint="-4.9989318521683403E-2"/>
      <name val="Calibri"/>
      <family val="2"/>
      <charset val="1"/>
      <scheme val="minor"/>
    </font>
    <font>
      <sz val="18"/>
      <color theme="1"/>
      <name val="Calibri"/>
      <family val="2"/>
      <scheme val="minor"/>
    </font>
    <font>
      <b/>
      <sz val="18"/>
      <color theme="0"/>
      <name val="Calibri"/>
      <family val="2"/>
      <scheme val="minor"/>
    </font>
    <font>
      <sz val="72"/>
      <color theme="1"/>
      <name val="Calibri"/>
      <family val="2"/>
      <charset val="1"/>
      <scheme val="minor"/>
    </font>
    <font>
      <b/>
      <sz val="72"/>
      <color theme="1"/>
      <name val="Cambria"/>
      <family val="1"/>
      <scheme val="major"/>
    </font>
    <font>
      <sz val="72"/>
      <color theme="1"/>
      <name val="Cambria"/>
      <family val="1"/>
      <scheme val="major"/>
    </font>
    <font>
      <b/>
      <sz val="72"/>
      <color theme="1"/>
      <name val="Calibri"/>
      <family val="2"/>
      <charset val="1"/>
      <scheme val="minor"/>
    </font>
    <font>
      <b/>
      <sz val="80"/>
      <color theme="1"/>
      <name val="Cambria"/>
      <family val="1"/>
      <scheme val="major"/>
    </font>
    <font>
      <sz val="80"/>
      <color theme="1"/>
      <name val="Cambria"/>
      <family val="1"/>
      <scheme val="major"/>
    </font>
    <font>
      <b/>
      <sz val="72"/>
      <color theme="0"/>
      <name val="Cambria"/>
      <family val="1"/>
      <scheme val="major"/>
    </font>
    <font>
      <b/>
      <sz val="12"/>
      <color theme="1"/>
      <name val="Calibri"/>
      <family val="2"/>
      <scheme val="minor"/>
    </font>
    <font>
      <b/>
      <sz val="100"/>
      <color theme="1"/>
      <name val="Cambria"/>
      <family val="1"/>
      <scheme val="major"/>
    </font>
    <font>
      <b/>
      <sz val="100"/>
      <color theme="0"/>
      <name val="Cambria"/>
      <family val="1"/>
      <scheme val="major"/>
    </font>
    <font>
      <b/>
      <sz val="90"/>
      <color theme="1"/>
      <name val="Cambria"/>
      <family val="1"/>
      <scheme val="major"/>
    </font>
    <font>
      <sz val="90"/>
      <color theme="1" tint="4.9989318521683403E-2"/>
      <name val="Cambria"/>
      <family val="1"/>
      <scheme val="major"/>
    </font>
    <font>
      <b/>
      <sz val="90"/>
      <color theme="1" tint="4.9989318521683403E-2"/>
      <name val="Cambria"/>
      <family val="1"/>
      <scheme val="major"/>
    </font>
    <font>
      <sz val="90"/>
      <color theme="1"/>
      <name val="Cambria"/>
      <family val="1"/>
      <scheme val="major"/>
    </font>
    <font>
      <b/>
      <sz val="100"/>
      <color theme="3" tint="-0.499984740745262"/>
      <name val="Cambria"/>
      <family val="1"/>
      <scheme val="major"/>
    </font>
    <font>
      <b/>
      <sz val="100"/>
      <color theme="4" tint="-0.499984740745262"/>
      <name val="Cambria"/>
      <family val="1"/>
      <scheme val="major"/>
    </font>
    <font>
      <b/>
      <sz val="100"/>
      <color theme="3" tint="0.59999389629810485"/>
      <name val="Cambria"/>
      <family val="1"/>
      <scheme val="major"/>
    </font>
    <font>
      <b/>
      <sz val="100"/>
      <color theme="3" tint="0.79998168889431442"/>
      <name val="Cambria"/>
      <family val="1"/>
      <scheme val="major"/>
    </font>
    <font>
      <b/>
      <sz val="80"/>
      <color theme="1"/>
      <name val="Calibri"/>
      <family val="2"/>
      <charset val="1"/>
      <scheme val="minor"/>
    </font>
    <font>
      <b/>
      <sz val="100"/>
      <color theme="3" tint="-0.249977111117893"/>
      <name val="Cambria"/>
      <family val="1"/>
      <scheme val="major"/>
    </font>
    <font>
      <b/>
      <sz val="100"/>
      <color theme="4" tint="-0.249977111117893"/>
      <name val="Cambria"/>
      <family val="1"/>
      <scheme val="major"/>
    </font>
    <font>
      <b/>
      <sz val="100"/>
      <color theme="3" tint="0.39997558519241921"/>
      <name val="Cambria"/>
      <family val="1"/>
      <scheme val="major"/>
    </font>
    <font>
      <b/>
      <sz val="100"/>
      <color theme="4" tint="0.59999389629810485"/>
      <name val="Cambria"/>
      <family val="1"/>
      <scheme val="major"/>
    </font>
    <font>
      <b/>
      <sz val="88"/>
      <color theme="1"/>
      <name val="Cambria"/>
      <family val="1"/>
      <scheme val="major"/>
    </font>
    <font>
      <b/>
      <sz val="100"/>
      <color theme="4" tint="0.79998168889431442"/>
      <name val="Cambria"/>
      <family val="1"/>
      <scheme val="major"/>
    </font>
    <font>
      <b/>
      <sz val="100"/>
      <color theme="1"/>
      <name val="Calibri"/>
      <family val="2"/>
      <scheme val="minor"/>
    </font>
    <font>
      <sz val="100"/>
      <color theme="1"/>
      <name val="Calibri"/>
      <family val="2"/>
      <charset val="1"/>
      <scheme val="minor"/>
    </font>
    <font>
      <b/>
      <sz val="100"/>
      <color theme="1"/>
      <name val="Calibri"/>
      <family val="2"/>
      <charset val="1"/>
      <scheme val="minor"/>
    </font>
    <font>
      <sz val="12"/>
      <color theme="0"/>
      <name val="Cambria"/>
      <family val="1"/>
      <scheme val="major"/>
    </font>
    <font>
      <sz val="12"/>
      <color theme="1"/>
      <name val="Cambria"/>
      <family val="1"/>
      <scheme val="major"/>
    </font>
    <font>
      <b/>
      <sz val="12"/>
      <color theme="1"/>
      <name val="Cambria"/>
      <family val="1"/>
      <scheme val="major"/>
    </font>
    <font>
      <sz val="11"/>
      <color theme="0"/>
      <name val="Cambria"/>
      <family val="1"/>
      <scheme val="major"/>
    </font>
    <font>
      <sz val="11"/>
      <color theme="1"/>
      <name val="Cambria"/>
      <family val="1"/>
      <scheme val="major"/>
    </font>
    <font>
      <b/>
      <sz val="11"/>
      <color theme="0"/>
      <name val="Cambria"/>
      <family val="1"/>
      <scheme val="major"/>
    </font>
    <font>
      <b/>
      <sz val="11"/>
      <color theme="1"/>
      <name val="Cambria"/>
      <family val="1"/>
      <scheme val="major"/>
    </font>
    <font>
      <b/>
      <sz val="12"/>
      <color theme="0"/>
      <name val="Cambria"/>
      <family val="1"/>
      <scheme val="major"/>
    </font>
    <font>
      <b/>
      <sz val="12"/>
      <color theme="1"/>
      <name val="Calibri"/>
      <family val="2"/>
      <charset val="1"/>
      <scheme val="minor"/>
    </font>
    <font>
      <i/>
      <sz val="11"/>
      <color theme="1"/>
      <name val="Calibri"/>
      <family val="2"/>
      <charset val="1"/>
      <scheme val="minor"/>
    </font>
    <font>
      <i/>
      <sz val="11"/>
      <color theme="1"/>
      <name val="Cambria"/>
      <family val="1"/>
      <scheme val="major"/>
    </font>
    <font>
      <b/>
      <i/>
      <sz val="11"/>
      <color theme="1" tint="4.9989318521683403E-2"/>
      <name val="Calibri"/>
      <family val="2"/>
      <scheme val="minor"/>
    </font>
    <font>
      <b/>
      <i/>
      <sz val="11"/>
      <color theme="1"/>
      <name val="Calibri"/>
      <family val="2"/>
      <scheme val="minor"/>
    </font>
    <font>
      <sz val="11"/>
      <color rgb="FFFFFFFF"/>
      <name val="Calibri"/>
      <family val="2"/>
      <charset val="1"/>
      <scheme val="minor"/>
    </font>
    <font>
      <b/>
      <sz val="11"/>
      <color rgb="FFFFFFFF"/>
      <name val="Calibri"/>
      <family val="2"/>
      <scheme val="minor"/>
    </font>
    <font>
      <sz val="11"/>
      <color theme="1"/>
      <name val="Calibri"/>
      <family val="2"/>
      <scheme val="minor"/>
    </font>
    <font>
      <sz val="11"/>
      <color rgb="FF008941"/>
      <name val="Calibri"/>
      <family val="2"/>
      <charset val="1"/>
      <scheme val="minor"/>
    </font>
    <font>
      <sz val="11"/>
      <color rgb="FF780000"/>
      <name val="Calibri"/>
      <family val="2"/>
      <scheme val="minor"/>
    </font>
    <font>
      <sz val="11"/>
      <color rgb="FF780000"/>
      <name val="Calibri"/>
      <family val="2"/>
      <charset val="1"/>
      <scheme val="minor"/>
    </font>
    <font>
      <sz val="11"/>
      <color rgb="FF007800"/>
      <name val="Calibri"/>
      <family val="2"/>
      <scheme val="minor"/>
    </font>
    <font>
      <sz val="11"/>
      <color rgb="FF007800"/>
      <name val="Calibri"/>
      <family val="2"/>
      <charset val="1"/>
      <scheme val="minor"/>
    </font>
    <font>
      <b/>
      <sz val="11"/>
      <color rgb="FF780000"/>
      <name val="Calibri"/>
      <family val="2"/>
      <scheme val="minor"/>
    </font>
    <font>
      <b/>
      <sz val="11"/>
      <color rgb="FF007800"/>
      <name val="Calibri"/>
      <family val="2"/>
      <scheme val="minor"/>
    </font>
    <font>
      <i/>
      <sz val="11"/>
      <color theme="1"/>
      <name val="Calibri"/>
      <family val="2"/>
      <scheme val="minor"/>
    </font>
    <font>
      <sz val="11"/>
      <name val="Calibri"/>
      <family val="2"/>
      <scheme val="minor"/>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0"/>
        <bgColor indexed="64"/>
      </patternFill>
    </fill>
    <fill>
      <patternFill patternType="solid">
        <fgColor rgb="FFFFFF00"/>
        <bgColor indexed="64"/>
      </patternFill>
    </fill>
    <fill>
      <patternFill patternType="solid">
        <fgColor theme="3" tint="-0.499984740745262"/>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0000"/>
        <bgColor indexed="64"/>
      </patternFill>
    </fill>
    <fill>
      <patternFill patternType="solid">
        <fgColor rgb="FF227447"/>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bottom style="medium">
        <color indexed="64"/>
      </bottom>
      <diagonal/>
    </border>
    <border>
      <left/>
      <right/>
      <top style="medium">
        <color indexed="64"/>
      </top>
      <bottom style="thin">
        <color indexed="64"/>
      </bottom>
      <diagonal/>
    </border>
    <border>
      <left/>
      <right/>
      <top style="medium">
        <color indexed="64"/>
      </top>
      <bottom/>
      <diagonal/>
    </border>
    <border>
      <left/>
      <right/>
      <top style="thin">
        <color indexed="64"/>
      </top>
      <bottom/>
      <diagonal/>
    </border>
    <border>
      <left/>
      <right/>
      <top style="thin">
        <color indexed="64"/>
      </top>
      <bottom style="medium">
        <color indexed="64"/>
      </bottom>
      <diagonal/>
    </border>
    <border>
      <left/>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341">
    <xf numFmtId="0" fontId="0" fillId="0" borderId="0" xfId="0"/>
    <xf numFmtId="14" fontId="0" fillId="0" borderId="0" xfId="0" applyNumberFormat="1"/>
    <xf numFmtId="2" fontId="0" fillId="0" borderId="0" xfId="0" applyNumberFormat="1"/>
    <xf numFmtId="0" fontId="19" fillId="33" borderId="10" xfId="0" applyFont="1" applyFill="1" applyBorder="1" applyAlignment="1">
      <alignment horizontal="center"/>
    </xf>
    <xf numFmtId="0" fontId="0" fillId="0" borderId="0" xfId="0" pivotButton="1"/>
    <xf numFmtId="14" fontId="0" fillId="0" borderId="0" xfId="0" applyNumberFormat="1" applyAlignment="1">
      <alignment horizontal="left"/>
    </xf>
    <xf numFmtId="0" fontId="0" fillId="0" borderId="0" xfId="0" applyAlignment="1">
      <alignment horizontal="left"/>
    </xf>
    <xf numFmtId="167" fontId="0" fillId="0" borderId="0" xfId="0" applyNumberFormat="1"/>
    <xf numFmtId="1" fontId="0" fillId="0" borderId="0" xfId="0" applyNumberFormat="1"/>
    <xf numFmtId="0" fontId="0" fillId="0" borderId="0" xfId="0" applyFill="1" applyBorder="1" applyAlignment="1"/>
    <xf numFmtId="0" fontId="0" fillId="0" borderId="0" xfId="0" applyFill="1" applyBorder="1"/>
    <xf numFmtId="9" fontId="0" fillId="0" borderId="0" xfId="42" applyFont="1"/>
    <xf numFmtId="10" fontId="0" fillId="0" borderId="0" xfId="42" applyNumberFormat="1" applyFont="1"/>
    <xf numFmtId="9" fontId="0" fillId="0" borderId="0" xfId="42" applyNumberFormat="1" applyFont="1"/>
    <xf numFmtId="0" fontId="21" fillId="0" borderId="0" xfId="0" pivotButton="1" applyFont="1"/>
    <xf numFmtId="0" fontId="21" fillId="0" borderId="0" xfId="0" applyFont="1"/>
    <xf numFmtId="0" fontId="21" fillId="0" borderId="0" xfId="0" applyFont="1" applyFill="1"/>
    <xf numFmtId="14" fontId="21" fillId="0" borderId="0" xfId="0" applyNumberFormat="1" applyFont="1" applyAlignment="1">
      <alignment horizontal="left"/>
    </xf>
    <xf numFmtId="167" fontId="21" fillId="0" borderId="0" xfId="0" applyNumberFormat="1" applyFont="1"/>
    <xf numFmtId="10" fontId="22" fillId="0" borderId="0" xfId="0" applyNumberFormat="1" applyFont="1"/>
    <xf numFmtId="0" fontId="21" fillId="0" borderId="0" xfId="0" applyFont="1" applyAlignment="1">
      <alignment horizontal="left"/>
    </xf>
    <xf numFmtId="10" fontId="21" fillId="0" borderId="0" xfId="0" applyNumberFormat="1" applyFont="1"/>
    <xf numFmtId="167" fontId="21" fillId="0" borderId="0" xfId="0" applyNumberFormat="1" applyFont="1" applyFill="1"/>
    <xf numFmtId="168" fontId="0" fillId="0" borderId="0" xfId="0" applyNumberFormat="1" applyAlignment="1">
      <alignment horizontal="center"/>
    </xf>
    <xf numFmtId="0" fontId="0" fillId="0" borderId="10" xfId="0" applyBorder="1"/>
    <xf numFmtId="0" fontId="0" fillId="0" borderId="10" xfId="0" applyBorder="1" applyAlignment="1">
      <alignment horizontal="left"/>
    </xf>
    <xf numFmtId="1" fontId="0" fillId="0" borderId="10" xfId="0" applyNumberFormat="1" applyBorder="1" applyAlignment="1">
      <alignment horizontal="center"/>
    </xf>
    <xf numFmtId="1" fontId="0" fillId="0" borderId="10" xfId="0" applyNumberFormat="1" applyBorder="1"/>
    <xf numFmtId="0" fontId="0" fillId="0" borderId="0" xfId="0" applyAlignment="1">
      <alignment horizontal="center"/>
    </xf>
    <xf numFmtId="0" fontId="0" fillId="0" borderId="0" xfId="0" applyNumberFormat="1"/>
    <xf numFmtId="14" fontId="0" fillId="0" borderId="10" xfId="0" applyNumberFormat="1" applyBorder="1" applyAlignment="1">
      <alignment horizontal="left"/>
    </xf>
    <xf numFmtId="171" fontId="0" fillId="0" borderId="10" xfId="0" applyNumberFormat="1" applyBorder="1"/>
    <xf numFmtId="9" fontId="0" fillId="0" borderId="10" xfId="42" applyFont="1" applyBorder="1"/>
    <xf numFmtId="0" fontId="0" fillId="34" borderId="0" xfId="0" applyFill="1" applyBorder="1" applyAlignment="1"/>
    <xf numFmtId="0" fontId="0" fillId="0" borderId="0" xfId="0" applyBorder="1"/>
    <xf numFmtId="0" fontId="0" fillId="35" borderId="0" xfId="0" applyFill="1"/>
    <xf numFmtId="0" fontId="18" fillId="0" borderId="0" xfId="0" applyFont="1" applyAlignment="1">
      <alignment horizontal="left"/>
    </xf>
    <xf numFmtId="14" fontId="18" fillId="0" borderId="0" xfId="0" applyNumberFormat="1" applyFont="1" applyAlignment="1">
      <alignment horizontal="left"/>
    </xf>
    <xf numFmtId="0" fontId="18" fillId="0" borderId="0" xfId="0" applyFont="1"/>
    <xf numFmtId="14" fontId="21" fillId="0" borderId="10" xfId="0" applyNumberFormat="1" applyFont="1" applyBorder="1" applyAlignment="1">
      <alignment horizontal="left"/>
    </xf>
    <xf numFmtId="167" fontId="21" fillId="0" borderId="10" xfId="0" applyNumberFormat="1" applyFont="1" applyBorder="1"/>
    <xf numFmtId="14" fontId="21" fillId="0" borderId="10" xfId="0" applyNumberFormat="1" applyFont="1" applyBorder="1"/>
    <xf numFmtId="168" fontId="21" fillId="0" borderId="10" xfId="0" applyNumberFormat="1" applyFont="1" applyBorder="1"/>
    <xf numFmtId="169" fontId="21" fillId="0" borderId="10" xfId="42" applyNumberFormat="1" applyFont="1" applyBorder="1"/>
    <xf numFmtId="0" fontId="26" fillId="0" borderId="0" xfId="0" applyFont="1" applyFill="1" applyBorder="1" applyAlignment="1">
      <alignment vertical="center"/>
    </xf>
    <xf numFmtId="167" fontId="17" fillId="0" borderId="0" xfId="0" applyNumberFormat="1" applyFont="1" applyFill="1" applyBorder="1"/>
    <xf numFmtId="1" fontId="0" fillId="0" borderId="0" xfId="0" applyNumberFormat="1" applyBorder="1"/>
    <xf numFmtId="14" fontId="21" fillId="0" borderId="0" xfId="0" applyNumberFormat="1" applyFont="1" applyBorder="1"/>
    <xf numFmtId="168" fontId="21" fillId="0" borderId="0" xfId="0" applyNumberFormat="1" applyFont="1" applyBorder="1"/>
    <xf numFmtId="169" fontId="21" fillId="0" borderId="0" xfId="42" applyNumberFormat="1" applyFont="1" applyBorder="1"/>
    <xf numFmtId="0" fontId="0" fillId="37" borderId="0" xfId="0" applyFill="1" applyBorder="1" applyAlignment="1"/>
    <xf numFmtId="0" fontId="0" fillId="37" borderId="0" xfId="0" applyFill="1" applyBorder="1"/>
    <xf numFmtId="0" fontId="0" fillId="37" borderId="0" xfId="0" applyNumberFormat="1" applyFill="1" applyBorder="1"/>
    <xf numFmtId="0" fontId="23" fillId="37" borderId="0" xfId="0" applyFont="1" applyFill="1" applyBorder="1" applyAlignment="1">
      <alignment vertical="center"/>
    </xf>
    <xf numFmtId="1" fontId="20" fillId="37" borderId="0" xfId="0" applyNumberFormat="1" applyFont="1" applyFill="1" applyBorder="1" applyAlignment="1">
      <alignment horizontal="center" vertical="center"/>
    </xf>
    <xf numFmtId="0" fontId="25" fillId="37" borderId="0" xfId="0" applyFont="1" applyFill="1" applyBorder="1" applyAlignment="1">
      <alignment horizontal="center" vertical="center"/>
    </xf>
    <xf numFmtId="0" fontId="0" fillId="37" borderId="0" xfId="0" applyFill="1" applyBorder="1" applyAlignment="1">
      <alignment horizontal="center"/>
    </xf>
    <xf numFmtId="0" fontId="24" fillId="37" borderId="0" xfId="0" applyFont="1" applyFill="1" applyBorder="1" applyAlignment="1">
      <alignment horizontal="center" vertical="center"/>
    </xf>
    <xf numFmtId="0" fontId="30" fillId="37" borderId="0" xfId="0" applyFont="1" applyFill="1" applyBorder="1" applyAlignment="1"/>
    <xf numFmtId="1" fontId="31" fillId="37" borderId="0" xfId="0" applyNumberFormat="1" applyFont="1" applyFill="1" applyBorder="1" applyAlignment="1">
      <alignment horizontal="center" vertical="center"/>
    </xf>
    <xf numFmtId="0" fontId="30" fillId="37" borderId="0" xfId="0" applyFont="1" applyFill="1" applyBorder="1" applyAlignment="1">
      <alignment horizontal="center"/>
    </xf>
    <xf numFmtId="0" fontId="0" fillId="0" borderId="10" xfId="0" applyBorder="1" applyAlignment="1">
      <alignment horizontal="center"/>
    </xf>
    <xf numFmtId="1" fontId="20" fillId="34" borderId="0" xfId="0" applyNumberFormat="1" applyFont="1" applyFill="1" applyBorder="1" applyAlignment="1">
      <alignment horizontal="center" vertical="center"/>
    </xf>
    <xf numFmtId="0" fontId="24" fillId="34" borderId="0" xfId="0" applyFont="1" applyFill="1" applyBorder="1" applyAlignment="1">
      <alignment horizontal="center" vertical="center"/>
    </xf>
    <xf numFmtId="0" fontId="0" fillId="34" borderId="0" xfId="0" applyFill="1" applyBorder="1" applyAlignment="1">
      <alignment horizontal="center"/>
    </xf>
    <xf numFmtId="0" fontId="0" fillId="34" borderId="0" xfId="0" applyNumberFormat="1" applyFill="1" applyBorder="1"/>
    <xf numFmtId="0" fontId="0" fillId="34" borderId="0" xfId="0" applyFill="1" applyBorder="1"/>
    <xf numFmtId="0" fontId="23" fillId="34" borderId="0" xfId="0" applyFont="1" applyFill="1" applyBorder="1" applyAlignment="1">
      <alignment vertical="center"/>
    </xf>
    <xf numFmtId="0" fontId="17" fillId="34" borderId="0" xfId="0" applyFont="1" applyFill="1" applyBorder="1" applyAlignment="1"/>
    <xf numFmtId="0" fontId="27" fillId="34" borderId="0" xfId="0" applyFont="1" applyFill="1" applyBorder="1" applyAlignment="1"/>
    <xf numFmtId="0" fontId="28" fillId="34" borderId="0" xfId="0" applyFont="1" applyFill="1" applyBorder="1" applyAlignment="1">
      <alignment horizontal="center" vertical="center"/>
    </xf>
    <xf numFmtId="0" fontId="29" fillId="34" borderId="0" xfId="0" applyFont="1" applyFill="1" applyBorder="1" applyAlignment="1">
      <alignment horizontal="center" vertical="center"/>
    </xf>
    <xf numFmtId="0" fontId="27" fillId="34" borderId="0" xfId="0" applyFont="1" applyFill="1" applyBorder="1"/>
    <xf numFmtId="167" fontId="0" fillId="0" borderId="0" xfId="42" applyNumberFormat="1" applyFont="1"/>
    <xf numFmtId="0" fontId="0" fillId="0" borderId="0" xfId="0" applyBorder="1" applyAlignment="1">
      <alignment horizontal="center"/>
    </xf>
    <xf numFmtId="168" fontId="0" fillId="0" borderId="0" xfId="0" applyNumberFormat="1" applyBorder="1" applyAlignment="1">
      <alignment horizontal="center"/>
    </xf>
    <xf numFmtId="1" fontId="0" fillId="0" borderId="12" xfId="0" applyNumberFormat="1" applyBorder="1" applyAlignment="1">
      <alignment horizontal="center"/>
    </xf>
    <xf numFmtId="1" fontId="0" fillId="0" borderId="12" xfId="0" applyNumberFormat="1" applyBorder="1"/>
    <xf numFmtId="0" fontId="0" fillId="0" borderId="12" xfId="0" applyBorder="1" applyAlignment="1">
      <alignment horizontal="left"/>
    </xf>
    <xf numFmtId="0" fontId="0" fillId="0" borderId="0" xfId="0" applyBorder="1" applyAlignment="1">
      <alignment horizontal="left"/>
    </xf>
    <xf numFmtId="0" fontId="25" fillId="34" borderId="0" xfId="0" applyFont="1" applyFill="1" applyBorder="1" applyAlignment="1">
      <alignment horizontal="center" vertical="center"/>
    </xf>
    <xf numFmtId="0" fontId="35" fillId="37" borderId="0" xfId="0" applyFont="1" applyFill="1" applyBorder="1" applyAlignment="1">
      <alignment horizontal="center" vertical="center"/>
    </xf>
    <xf numFmtId="0" fontId="35" fillId="34" borderId="0" xfId="0" applyFont="1" applyFill="1" applyBorder="1" applyAlignment="1">
      <alignment horizontal="center" vertical="center"/>
    </xf>
    <xf numFmtId="0" fontId="35" fillId="0" borderId="0" xfId="0" applyFont="1" applyFill="1" applyBorder="1" applyAlignment="1">
      <alignment horizontal="center" vertical="center"/>
    </xf>
    <xf numFmtId="0" fontId="37" fillId="37" borderId="0" xfId="0" applyFont="1" applyFill="1" applyBorder="1" applyAlignment="1">
      <alignment horizontal="center"/>
    </xf>
    <xf numFmtId="172" fontId="0" fillId="0" borderId="0" xfId="0" applyNumberFormat="1"/>
    <xf numFmtId="173" fontId="0" fillId="0" borderId="0" xfId="0" applyNumberFormat="1"/>
    <xf numFmtId="14" fontId="0" fillId="0" borderId="13" xfId="0" applyNumberFormat="1" applyBorder="1" applyAlignment="1">
      <alignment horizontal="left"/>
    </xf>
    <xf numFmtId="0" fontId="0" fillId="0" borderId="14" xfId="0" applyBorder="1"/>
    <xf numFmtId="14" fontId="0" fillId="0" borderId="15" xfId="0" applyNumberFormat="1" applyBorder="1" applyAlignment="1">
      <alignment horizontal="left"/>
    </xf>
    <xf numFmtId="0" fontId="0" fillId="0" borderId="11" xfId="0" applyBorder="1"/>
    <xf numFmtId="0" fontId="0" fillId="0" borderId="16" xfId="0" applyBorder="1"/>
    <xf numFmtId="14" fontId="0" fillId="0" borderId="17" xfId="0" applyNumberFormat="1" applyBorder="1" applyAlignment="1">
      <alignment horizontal="left"/>
    </xf>
    <xf numFmtId="9" fontId="0" fillId="0" borderId="12" xfId="42" applyFont="1" applyBorder="1"/>
    <xf numFmtId="0" fontId="0" fillId="0" borderId="18" xfId="0" applyBorder="1"/>
    <xf numFmtId="9" fontId="0" fillId="0" borderId="0" xfId="0" applyNumberFormat="1"/>
    <xf numFmtId="10" fontId="0" fillId="0" borderId="0" xfId="0" applyNumberFormat="1"/>
    <xf numFmtId="12" fontId="0" fillId="0" borderId="0" xfId="42" applyNumberFormat="1" applyFont="1"/>
    <xf numFmtId="168" fontId="21" fillId="0" borderId="0" xfId="0" applyNumberFormat="1" applyFont="1"/>
    <xf numFmtId="1" fontId="21" fillId="0" borderId="0" xfId="0" applyNumberFormat="1" applyFont="1"/>
    <xf numFmtId="170" fontId="21" fillId="0" borderId="0" xfId="0" applyNumberFormat="1" applyFont="1"/>
    <xf numFmtId="172" fontId="21" fillId="0" borderId="0" xfId="0" applyNumberFormat="1" applyFont="1"/>
    <xf numFmtId="0" fontId="39" fillId="0" borderId="0" xfId="0" applyFont="1" applyAlignment="1">
      <alignment horizontal="center"/>
    </xf>
    <xf numFmtId="0" fontId="18" fillId="35" borderId="0" xfId="0" applyFont="1" applyFill="1"/>
    <xf numFmtId="0" fontId="0" fillId="0" borderId="0" xfId="0" applyFill="1"/>
    <xf numFmtId="170" fontId="22" fillId="0" borderId="0" xfId="0" applyNumberFormat="1" applyFont="1"/>
    <xf numFmtId="172" fontId="22" fillId="0" borderId="0" xfId="0" applyNumberFormat="1" applyFont="1"/>
    <xf numFmtId="0" fontId="16" fillId="0" borderId="10" xfId="0" applyFont="1" applyFill="1" applyBorder="1"/>
    <xf numFmtId="2" fontId="16" fillId="0" borderId="10" xfId="0" applyNumberFormat="1" applyFont="1" applyFill="1" applyBorder="1"/>
    <xf numFmtId="0" fontId="0" fillId="0" borderId="10" xfId="0" applyFont="1" applyFill="1" applyBorder="1"/>
    <xf numFmtId="2" fontId="0" fillId="0" borderId="10" xfId="0" applyNumberFormat="1" applyFont="1" applyFill="1" applyBorder="1"/>
    <xf numFmtId="175" fontId="0" fillId="0" borderId="0" xfId="0" applyNumberFormat="1" applyAlignment="1">
      <alignment horizontal="left"/>
    </xf>
    <xf numFmtId="176" fontId="0" fillId="0" borderId="10" xfId="0" applyNumberFormat="1" applyFont="1" applyFill="1" applyBorder="1"/>
    <xf numFmtId="176" fontId="0" fillId="0" borderId="0" xfId="0" applyNumberFormat="1"/>
    <xf numFmtId="0" fontId="36" fillId="0" borderId="0" xfId="0" applyFont="1" applyFill="1" applyBorder="1" applyAlignment="1">
      <alignment horizontal="center" vertical="center"/>
    </xf>
    <xf numFmtId="164" fontId="41" fillId="36" borderId="0" xfId="0" applyNumberFormat="1" applyFont="1" applyFill="1" applyBorder="1" applyAlignment="1">
      <alignment horizontal="center" vertical="center"/>
    </xf>
    <xf numFmtId="170" fontId="41" fillId="36" borderId="0" xfId="0" applyNumberFormat="1" applyFont="1" applyFill="1" applyBorder="1" applyAlignment="1">
      <alignment horizontal="center" vertical="center"/>
    </xf>
    <xf numFmtId="0" fontId="33" fillId="34" borderId="0" xfId="0" applyFont="1" applyFill="1" applyBorder="1" applyAlignment="1">
      <alignment horizontal="center" vertical="center"/>
    </xf>
    <xf numFmtId="0" fontId="21" fillId="0" borderId="0" xfId="0" applyFont="1" applyAlignment="1">
      <alignment horizontal="center" vertical="center"/>
    </xf>
    <xf numFmtId="0" fontId="40" fillId="0" borderId="0" xfId="0" applyFont="1" applyFill="1" applyBorder="1" applyAlignment="1">
      <alignment vertical="center"/>
    </xf>
    <xf numFmtId="0" fontId="40" fillId="0" borderId="0" xfId="0" applyFont="1" applyFill="1" applyBorder="1" applyAlignment="1">
      <alignment horizontal="center" vertical="center"/>
    </xf>
    <xf numFmtId="170" fontId="41" fillId="0" borderId="0" xfId="0" applyNumberFormat="1" applyFont="1" applyFill="1" applyBorder="1" applyAlignment="1">
      <alignment horizontal="center" vertical="center"/>
    </xf>
    <xf numFmtId="0" fontId="0" fillId="0" borderId="0" xfId="0" applyAlignment="1">
      <alignment wrapText="1"/>
    </xf>
    <xf numFmtId="0" fontId="0" fillId="0" borderId="0" xfId="0" applyAlignment="1">
      <alignment horizontal="center" vertical="center" wrapText="1"/>
    </xf>
    <xf numFmtId="167" fontId="0" fillId="0" borderId="10" xfId="0" applyNumberFormat="1" applyBorder="1" applyAlignment="1">
      <alignment horizontal="center"/>
    </xf>
    <xf numFmtId="177" fontId="41" fillId="36" borderId="0" xfId="0" applyNumberFormat="1" applyFont="1" applyFill="1" applyBorder="1" applyAlignment="1">
      <alignment vertical="center"/>
    </xf>
    <xf numFmtId="0" fontId="0" fillId="0" borderId="0" xfId="0" applyFill="1" applyAlignment="1">
      <alignment horizontal="left"/>
    </xf>
    <xf numFmtId="0" fontId="0" fillId="0" borderId="0" xfId="0" applyNumberFormat="1" applyFill="1"/>
    <xf numFmtId="0" fontId="36" fillId="34" borderId="0" xfId="0" applyFont="1" applyFill="1" applyBorder="1" applyAlignment="1">
      <alignment horizontal="center" vertical="center"/>
    </xf>
    <xf numFmtId="0" fontId="40" fillId="34" borderId="0" xfId="0" applyFont="1" applyFill="1" applyBorder="1" applyAlignment="1">
      <alignment horizontal="center" vertical="center"/>
    </xf>
    <xf numFmtId="170" fontId="41" fillId="34" borderId="0" xfId="0" applyNumberFormat="1" applyFont="1" applyFill="1" applyBorder="1" applyAlignment="1">
      <alignment horizontal="center" vertical="center"/>
    </xf>
    <xf numFmtId="0" fontId="37" fillId="34" borderId="0" xfId="0" applyFont="1" applyFill="1" applyBorder="1" applyAlignment="1"/>
    <xf numFmtId="0" fontId="37" fillId="34" borderId="0" xfId="0" applyFont="1" applyFill="1" applyBorder="1" applyAlignment="1">
      <alignment horizontal="center"/>
    </xf>
    <xf numFmtId="0" fontId="36" fillId="34" borderId="0" xfId="0" applyFont="1" applyFill="1" applyBorder="1" applyAlignment="1">
      <alignment horizontal="center" vertical="center"/>
    </xf>
    <xf numFmtId="0" fontId="38" fillId="34" borderId="0" xfId="0" applyFont="1" applyFill="1" applyBorder="1" applyAlignment="1">
      <alignment horizontal="center" vertical="center"/>
    </xf>
    <xf numFmtId="0" fontId="45" fillId="34" borderId="0" xfId="0" applyFont="1" applyFill="1" applyAlignment="1">
      <alignment horizontal="center" vertical="center" wrapText="1"/>
    </xf>
    <xf numFmtId="0" fontId="0" fillId="34" borderId="0" xfId="0" applyFill="1"/>
    <xf numFmtId="0" fontId="32" fillId="34" borderId="0" xfId="0" applyFont="1" applyFill="1"/>
    <xf numFmtId="0" fontId="45" fillId="34" borderId="0" xfId="0" applyFont="1" applyFill="1" applyAlignment="1">
      <alignment horizontal="center" vertical="center"/>
    </xf>
    <xf numFmtId="0" fontId="33" fillId="34" borderId="0" xfId="0" applyFont="1" applyFill="1" applyBorder="1" applyAlignment="1">
      <alignment horizontal="center" vertical="center" wrapText="1"/>
    </xf>
    <xf numFmtId="0" fontId="36" fillId="34" borderId="0" xfId="0" applyFont="1" applyFill="1" applyBorder="1" applyAlignment="1">
      <alignment horizontal="center" vertical="center" wrapText="1"/>
    </xf>
    <xf numFmtId="1" fontId="0" fillId="34" borderId="0" xfId="0" applyNumberFormat="1" applyFill="1" applyBorder="1" applyAlignment="1">
      <alignment horizontal="center"/>
    </xf>
    <xf numFmtId="0" fontId="34" fillId="34" borderId="0" xfId="0" applyFont="1" applyFill="1" applyBorder="1" applyAlignment="1"/>
    <xf numFmtId="0" fontId="33" fillId="34" borderId="0" xfId="0" applyFont="1" applyFill="1" applyBorder="1" applyAlignment="1">
      <alignment horizontal="right" vertical="center"/>
    </xf>
    <xf numFmtId="167" fontId="33" fillId="34" borderId="0" xfId="0" applyNumberFormat="1" applyFont="1" applyFill="1" applyBorder="1" applyAlignment="1">
      <alignment horizontal="right" vertical="center"/>
    </xf>
    <xf numFmtId="0" fontId="43" fillId="34" borderId="0" xfId="0" applyFont="1" applyFill="1" applyAlignment="1">
      <alignment horizontal="center" vertical="center"/>
    </xf>
    <xf numFmtId="0" fontId="44" fillId="34" borderId="0" xfId="0" applyFont="1" applyFill="1" applyAlignment="1">
      <alignment horizontal="left"/>
    </xf>
    <xf numFmtId="1" fontId="44" fillId="34" borderId="0" xfId="0" applyNumberFormat="1" applyFont="1" applyFill="1" applyAlignment="1">
      <alignment horizontal="center"/>
    </xf>
    <xf numFmtId="1" fontId="31" fillId="34" borderId="0" xfId="0" applyNumberFormat="1" applyFont="1" applyFill="1" applyBorder="1" applyAlignment="1">
      <alignment horizontal="center" vertical="center"/>
    </xf>
    <xf numFmtId="0" fontId="42" fillId="34" borderId="0" xfId="0" applyFont="1" applyFill="1" applyAlignment="1">
      <alignment horizontal="center"/>
    </xf>
    <xf numFmtId="1" fontId="24" fillId="34" borderId="0" xfId="0" applyNumberFormat="1" applyFont="1" applyFill="1" applyBorder="1" applyAlignment="1">
      <alignment horizontal="center" vertical="center"/>
    </xf>
    <xf numFmtId="0" fontId="50" fillId="34" borderId="0" xfId="0" applyFont="1" applyFill="1" applyBorder="1" applyAlignment="1">
      <alignment horizontal="center" vertical="center"/>
    </xf>
    <xf numFmtId="178" fontId="33" fillId="34" borderId="0" xfId="0" applyNumberFormat="1" applyFont="1" applyFill="1" applyBorder="1" applyAlignment="1">
      <alignment horizontal="center" vertical="center"/>
    </xf>
    <xf numFmtId="167" fontId="0" fillId="0" borderId="0" xfId="0" applyNumberFormat="1" applyBorder="1"/>
    <xf numFmtId="167" fontId="0" fillId="0" borderId="0" xfId="0" applyNumberFormat="1" applyFill="1" applyBorder="1"/>
    <xf numFmtId="1" fontId="0" fillId="0" borderId="12" xfId="0" applyNumberFormat="1" applyFill="1" applyBorder="1" applyAlignment="1">
      <alignment horizontal="center"/>
    </xf>
    <xf numFmtId="0" fontId="0" fillId="0" borderId="12" xfId="0" applyBorder="1"/>
    <xf numFmtId="1" fontId="0" fillId="0" borderId="0" xfId="0" applyNumberFormat="1" applyFill="1" applyBorder="1" applyAlignment="1">
      <alignment horizontal="center"/>
    </xf>
    <xf numFmtId="0" fontId="21" fillId="0" borderId="0" xfId="0" applyFont="1" applyFill="1" applyAlignment="1"/>
    <xf numFmtId="0" fontId="0" fillId="0" borderId="0" xfId="0" applyFont="1" applyFill="1" applyAlignment="1"/>
    <xf numFmtId="174" fontId="41" fillId="0" borderId="0" xfId="0" applyNumberFormat="1" applyFont="1" applyFill="1" applyBorder="1" applyAlignment="1">
      <alignment horizontal="center" vertical="center"/>
    </xf>
    <xf numFmtId="0" fontId="18" fillId="34" borderId="0" xfId="0" applyFont="1" applyFill="1" applyBorder="1" applyAlignment="1"/>
    <xf numFmtId="0" fontId="40" fillId="37" borderId="0" xfId="0" applyFont="1" applyFill="1" applyBorder="1" applyAlignment="1">
      <alignment horizontal="center" vertical="center"/>
    </xf>
    <xf numFmtId="0" fontId="57" fillId="37" borderId="0" xfId="0" applyFont="1" applyFill="1" applyBorder="1" applyAlignment="1">
      <alignment horizontal="center" vertical="center"/>
    </xf>
    <xf numFmtId="174" fontId="41" fillId="0" borderId="0" xfId="0" applyNumberFormat="1" applyFont="1" applyFill="1" applyBorder="1" applyAlignment="1">
      <alignment vertical="center"/>
    </xf>
    <xf numFmtId="164" fontId="40" fillId="34" borderId="0" xfId="0" applyNumberFormat="1" applyFont="1" applyFill="1" applyBorder="1" applyAlignment="1">
      <alignment horizontal="center" vertical="center"/>
    </xf>
    <xf numFmtId="0" fontId="59" fillId="34" borderId="0" xfId="0" applyFont="1" applyFill="1" applyBorder="1" applyAlignment="1">
      <alignment horizontal="center" vertical="center"/>
    </xf>
    <xf numFmtId="0" fontId="46" fillId="34" borderId="0" xfId="0" applyFont="1" applyFill="1" applyBorder="1" applyAlignment="1">
      <alignment vertical="center"/>
    </xf>
    <xf numFmtId="0" fontId="51" fillId="34" borderId="0" xfId="0" applyFont="1" applyFill="1" applyBorder="1" applyAlignment="1">
      <alignment vertical="center"/>
    </xf>
    <xf numFmtId="0" fontId="47" fillId="34" borderId="0" xfId="0" applyFont="1" applyFill="1" applyBorder="1" applyAlignment="1">
      <alignment vertical="center"/>
    </xf>
    <xf numFmtId="0" fontId="52" fillId="34" borderId="0" xfId="0" applyFont="1" applyFill="1" applyBorder="1" applyAlignment="1">
      <alignment vertical="center"/>
    </xf>
    <xf numFmtId="0" fontId="53" fillId="34" borderId="0" xfId="0" applyFont="1" applyFill="1" applyBorder="1" applyAlignment="1">
      <alignment vertical="center"/>
    </xf>
    <xf numFmtId="0" fontId="48" fillId="34" borderId="0" xfId="0" applyFont="1" applyFill="1" applyBorder="1" applyAlignment="1">
      <alignment vertical="center"/>
    </xf>
    <xf numFmtId="0" fontId="54" fillId="34" borderId="0" xfId="0" applyFont="1" applyFill="1" applyBorder="1" applyAlignment="1">
      <alignment vertical="center"/>
    </xf>
    <xf numFmtId="0" fontId="49" fillId="34" borderId="0" xfId="0" applyFont="1" applyFill="1" applyBorder="1" applyAlignment="1">
      <alignment vertical="center"/>
    </xf>
    <xf numFmtId="0" fontId="56" fillId="34" borderId="0" xfId="0" applyFont="1" applyFill="1" applyBorder="1" applyAlignment="1">
      <alignment vertical="center"/>
    </xf>
    <xf numFmtId="0" fontId="40" fillId="38" borderId="0" xfId="0" applyFont="1" applyFill="1" applyBorder="1" applyAlignment="1">
      <alignment horizontal="center" vertical="center"/>
    </xf>
    <xf numFmtId="0" fontId="42" fillId="38" borderId="0" xfId="0" applyFont="1" applyFill="1" applyBorder="1" applyAlignment="1">
      <alignment horizontal="center" vertical="center" wrapText="1"/>
    </xf>
    <xf numFmtId="0" fontId="58" fillId="34" borderId="0" xfId="0" applyFont="1" applyFill="1" applyBorder="1" applyAlignment="1">
      <alignment horizontal="center" vertical="center"/>
    </xf>
    <xf numFmtId="0" fontId="59" fillId="0" borderId="0" xfId="0" applyFont="1" applyFill="1" applyBorder="1" applyAlignment="1">
      <alignment horizontal="center" vertical="center"/>
    </xf>
    <xf numFmtId="0" fontId="40" fillId="38" borderId="0" xfId="0" applyFont="1" applyFill="1" applyBorder="1" applyAlignment="1">
      <alignment horizontal="center" vertical="center" wrapText="1"/>
    </xf>
    <xf numFmtId="0" fontId="59" fillId="37" borderId="0" xfId="0" applyFont="1" applyFill="1" applyBorder="1" applyAlignment="1">
      <alignment horizontal="center" vertical="center"/>
    </xf>
    <xf numFmtId="0" fontId="40" fillId="37" borderId="0" xfId="0" applyFont="1" applyFill="1" applyBorder="1" applyAlignment="1">
      <alignment horizontal="center" vertical="center" wrapText="1"/>
    </xf>
    <xf numFmtId="164" fontId="40" fillId="37" borderId="0" xfId="0" applyNumberFormat="1" applyFont="1" applyFill="1" applyBorder="1" applyAlignment="1">
      <alignment horizontal="center" vertical="center"/>
    </xf>
    <xf numFmtId="0" fontId="41" fillId="34" borderId="0" xfId="0" applyFont="1" applyFill="1" applyBorder="1" applyAlignment="1">
      <alignment horizontal="center" vertical="center"/>
    </xf>
    <xf numFmtId="0" fontId="41" fillId="37" borderId="0" xfId="0" applyFont="1" applyFill="1" applyBorder="1" applyAlignment="1">
      <alignment horizontal="center" vertical="center"/>
    </xf>
    <xf numFmtId="164" fontId="40" fillId="0" borderId="0" xfId="0" applyNumberFormat="1" applyFont="1" applyFill="1" applyBorder="1" applyAlignment="1">
      <alignment horizontal="center" vertical="center"/>
    </xf>
    <xf numFmtId="0" fontId="0" fillId="35" borderId="0" xfId="0" applyFill="1" applyAlignment="1">
      <alignment horizontal="left"/>
    </xf>
    <xf numFmtId="10" fontId="21" fillId="0" borderId="0" xfId="0" applyNumberFormat="1" applyFont="1" applyFill="1"/>
    <xf numFmtId="179" fontId="0" fillId="0" borderId="0" xfId="0" applyNumberFormat="1"/>
    <xf numFmtId="180" fontId="0" fillId="0" borderId="0" xfId="0" applyNumberFormat="1"/>
    <xf numFmtId="2" fontId="16" fillId="0" borderId="0" xfId="0" applyNumberFormat="1" applyFont="1" applyFill="1" applyBorder="1"/>
    <xf numFmtId="0" fontId="16" fillId="0" borderId="0" xfId="0" applyFont="1" applyFill="1" applyBorder="1"/>
    <xf numFmtId="0" fontId="60" fillId="36" borderId="0" xfId="0" applyFont="1" applyFill="1" applyAlignment="1">
      <alignment horizontal="center" vertical="center"/>
    </xf>
    <xf numFmtId="0" fontId="61" fillId="0" borderId="0" xfId="0" applyFont="1" applyAlignment="1">
      <alignment horizontal="center" vertical="center"/>
    </xf>
    <xf numFmtId="173" fontId="62" fillId="0" borderId="0" xfId="0" applyNumberFormat="1" applyFont="1" applyAlignment="1">
      <alignment horizontal="center" vertical="center"/>
    </xf>
    <xf numFmtId="0" fontId="63" fillId="36" borderId="0" xfId="0" applyFont="1" applyFill="1" applyAlignment="1">
      <alignment horizontal="center"/>
    </xf>
    <xf numFmtId="0" fontId="64" fillId="0" borderId="0" xfId="0" applyFont="1"/>
    <xf numFmtId="0" fontId="60" fillId="36" borderId="0" xfId="0" applyFont="1" applyFill="1" applyAlignment="1">
      <alignment horizontal="center"/>
    </xf>
    <xf numFmtId="0" fontId="66" fillId="0" borderId="0" xfId="0" applyNumberFormat="1" applyFont="1" applyAlignment="1">
      <alignment horizontal="center"/>
    </xf>
    <xf numFmtId="0" fontId="62" fillId="0" borderId="0" xfId="0" applyNumberFormat="1" applyFont="1" applyAlignment="1">
      <alignment horizontal="center"/>
    </xf>
    <xf numFmtId="0" fontId="65" fillId="36" borderId="0" xfId="0" applyFont="1" applyFill="1" applyAlignment="1">
      <alignment horizontal="center" wrapText="1"/>
    </xf>
    <xf numFmtId="173" fontId="66" fillId="0" borderId="0" xfId="0" applyNumberFormat="1" applyFont="1" applyAlignment="1">
      <alignment horizontal="center" vertical="top"/>
    </xf>
    <xf numFmtId="0" fontId="67" fillId="36" borderId="0" xfId="0" applyFont="1" applyFill="1" applyAlignment="1">
      <alignment horizontal="center" wrapText="1"/>
    </xf>
    <xf numFmtId="173" fontId="68" fillId="0" borderId="0" xfId="0" applyNumberFormat="1" applyFont="1" applyAlignment="1">
      <alignment horizontal="center" vertical="center"/>
    </xf>
    <xf numFmtId="0" fontId="16" fillId="0" borderId="19" xfId="0" applyFont="1" applyFill="1" applyBorder="1"/>
    <xf numFmtId="0" fontId="16" fillId="0" borderId="13" xfId="0" applyFont="1" applyFill="1" applyBorder="1"/>
    <xf numFmtId="0" fontId="0" fillId="0" borderId="13" xfId="0" applyFont="1" applyFill="1" applyBorder="1"/>
    <xf numFmtId="178" fontId="0" fillId="0" borderId="0" xfId="0" applyNumberFormat="1"/>
    <xf numFmtId="2" fontId="0" fillId="0" borderId="10" xfId="0" applyNumberFormat="1" applyBorder="1" applyAlignment="1">
      <alignment horizontal="center"/>
    </xf>
    <xf numFmtId="182" fontId="21" fillId="0" borderId="0" xfId="0" applyNumberFormat="1" applyFont="1"/>
    <xf numFmtId="0" fontId="64" fillId="34" borderId="0" xfId="0" applyFont="1" applyFill="1" applyAlignment="1">
      <alignment horizontal="center" vertical="center"/>
    </xf>
    <xf numFmtId="0" fontId="64" fillId="34" borderId="0" xfId="0" applyFont="1" applyFill="1" applyBorder="1" applyAlignment="1">
      <alignment horizontal="center" vertical="center"/>
    </xf>
    <xf numFmtId="0" fontId="64" fillId="34" borderId="0" xfId="0" applyFont="1" applyFill="1" applyAlignment="1">
      <alignment horizontal="center" vertical="center" wrapText="1"/>
    </xf>
    <xf numFmtId="0" fontId="65" fillId="36" borderId="0" xfId="0" applyFont="1" applyFill="1" applyAlignment="1">
      <alignment horizontal="center" vertical="center"/>
    </xf>
    <xf numFmtId="0" fontId="65" fillId="36" borderId="0" xfId="0" applyFont="1" applyFill="1" applyBorder="1" applyAlignment="1">
      <alignment horizontal="center" vertical="center"/>
    </xf>
    <xf numFmtId="0" fontId="0" fillId="0" borderId="20" xfId="0" applyFill="1" applyBorder="1" applyAlignment="1"/>
    <xf numFmtId="0" fontId="69" fillId="0" borderId="21" xfId="0" applyFont="1" applyFill="1" applyBorder="1" applyAlignment="1">
      <alignment horizontal="center"/>
    </xf>
    <xf numFmtId="0" fontId="69" fillId="0" borderId="21" xfId="0" applyFont="1" applyFill="1" applyBorder="1" applyAlignment="1">
      <alignment horizontal="centerContinuous"/>
    </xf>
    <xf numFmtId="0" fontId="70" fillId="0" borderId="0" xfId="0" applyFont="1" applyFill="1" applyBorder="1" applyAlignment="1"/>
    <xf numFmtId="0" fontId="70" fillId="0" borderId="20" xfId="0" applyFont="1" applyFill="1" applyBorder="1" applyAlignment="1"/>
    <xf numFmtId="14" fontId="71" fillId="0" borderId="0" xfId="0" applyNumberFormat="1" applyFont="1" applyAlignment="1">
      <alignment horizontal="left"/>
    </xf>
    <xf numFmtId="0" fontId="72" fillId="0" borderId="0" xfId="0" applyFont="1"/>
    <xf numFmtId="0" fontId="0" fillId="35" borderId="20" xfId="0" applyFill="1" applyBorder="1" applyAlignment="1"/>
    <xf numFmtId="0" fontId="64" fillId="38" borderId="0" xfId="0" applyFont="1" applyFill="1" applyAlignment="1">
      <alignment horizontal="center" vertical="center" wrapText="1"/>
    </xf>
    <xf numFmtId="0" fontId="21" fillId="0" borderId="0" xfId="0" pivotButton="1" applyFont="1" applyAlignment="1">
      <alignment horizontal="center"/>
    </xf>
    <xf numFmtId="0" fontId="21" fillId="0" borderId="0" xfId="0" applyFont="1" applyAlignment="1">
      <alignment horizontal="center"/>
    </xf>
    <xf numFmtId="14" fontId="21" fillId="0" borderId="0" xfId="0" applyNumberFormat="1" applyFont="1" applyAlignment="1">
      <alignment horizontal="center"/>
    </xf>
    <xf numFmtId="1" fontId="21" fillId="0" borderId="0" xfId="0" applyNumberFormat="1" applyFont="1" applyAlignment="1">
      <alignment horizontal="center"/>
    </xf>
    <xf numFmtId="181" fontId="21" fillId="0" borderId="0" xfId="0" applyNumberFormat="1" applyFont="1" applyAlignment="1">
      <alignment horizontal="center"/>
    </xf>
    <xf numFmtId="2" fontId="0" fillId="0" borderId="0" xfId="0" applyNumberFormat="1" applyFont="1" applyFill="1" applyBorder="1"/>
    <xf numFmtId="0" fontId="18" fillId="0" borderId="19" xfId="0" applyFont="1" applyFill="1" applyBorder="1"/>
    <xf numFmtId="0" fontId="18" fillId="39" borderId="0" xfId="0" applyFont="1" applyFill="1" applyAlignment="1">
      <alignment horizontal="center"/>
    </xf>
    <xf numFmtId="2" fontId="16" fillId="0" borderId="14" xfId="0" applyNumberFormat="1" applyFont="1" applyFill="1" applyBorder="1"/>
    <xf numFmtId="2" fontId="0" fillId="0" borderId="14" xfId="0" applyNumberFormat="1" applyFont="1" applyFill="1" applyBorder="1"/>
    <xf numFmtId="2" fontId="16" fillId="0" borderId="13" xfId="0" applyNumberFormat="1" applyFont="1" applyFill="1" applyBorder="1"/>
    <xf numFmtId="2" fontId="0" fillId="0" borderId="0" xfId="0" applyNumberFormat="1" applyBorder="1"/>
    <xf numFmtId="0" fontId="73" fillId="40" borderId="0" xfId="0" applyFont="1" applyFill="1" applyAlignment="1">
      <alignment vertical="center"/>
    </xf>
    <xf numFmtId="0" fontId="75" fillId="0" borderId="0" xfId="0" applyFont="1"/>
    <xf numFmtId="49" fontId="0" fillId="0" borderId="0" xfId="0" applyNumberFormat="1" applyAlignment="1"/>
    <xf numFmtId="0" fontId="75" fillId="0" borderId="22" xfId="0" applyFont="1" applyBorder="1" applyAlignment="1">
      <alignment horizontal="center" vertical="center" wrapText="1"/>
    </xf>
    <xf numFmtId="49" fontId="75" fillId="0" borderId="22" xfId="0" applyNumberFormat="1" applyFont="1" applyBorder="1" applyAlignment="1">
      <alignment horizontal="center" vertical="center" wrapText="1"/>
    </xf>
    <xf numFmtId="49" fontId="76" fillId="0" borderId="23" xfId="0" applyNumberFormat="1" applyFont="1" applyBorder="1" applyAlignment="1"/>
    <xf numFmtId="49" fontId="76" fillId="0" borderId="24" xfId="0" applyNumberFormat="1" applyFont="1" applyBorder="1" applyAlignment="1"/>
    <xf numFmtId="0" fontId="76" fillId="0" borderId="24" xfId="0" applyNumberFormat="1" applyFont="1" applyBorder="1" applyAlignment="1">
      <alignment horizontal="center"/>
    </xf>
    <xf numFmtId="180" fontId="76" fillId="0" borderId="24" xfId="0" applyNumberFormat="1" applyFont="1" applyBorder="1" applyAlignment="1">
      <alignment horizontal="center"/>
    </xf>
    <xf numFmtId="0" fontId="0" fillId="0" borderId="23" xfId="0" applyNumberFormat="1" applyBorder="1" applyAlignment="1">
      <alignment horizontal="center"/>
    </xf>
    <xf numFmtId="0" fontId="0" fillId="0" borderId="0" xfId="0" applyNumberFormat="1" applyAlignment="1">
      <alignment horizontal="center"/>
    </xf>
    <xf numFmtId="0" fontId="0" fillId="0" borderId="20" xfId="0" applyNumberFormat="1" applyBorder="1" applyAlignment="1">
      <alignment horizontal="center"/>
    </xf>
    <xf numFmtId="0" fontId="0" fillId="0" borderId="23" xfId="0" applyNumberFormat="1" applyBorder="1" applyAlignment="1">
      <alignment horizontal="left"/>
    </xf>
    <xf numFmtId="0" fontId="0" fillId="0" borderId="0" xfId="0" applyNumberFormat="1" applyAlignment="1">
      <alignment horizontal="left"/>
    </xf>
    <xf numFmtId="0" fontId="0" fillId="0" borderId="20" xfId="0" applyNumberFormat="1" applyBorder="1" applyAlignment="1">
      <alignment horizontal="left"/>
    </xf>
    <xf numFmtId="49" fontId="0" fillId="0" borderId="23" xfId="0" applyNumberFormat="1" applyBorder="1" applyAlignment="1">
      <alignment horizontal="center"/>
    </xf>
    <xf numFmtId="49" fontId="0" fillId="0" borderId="0" xfId="0" applyNumberFormat="1" applyAlignment="1">
      <alignment horizontal="center"/>
    </xf>
    <xf numFmtId="49" fontId="0" fillId="0" borderId="20" xfId="0" applyNumberFormat="1" applyBorder="1" applyAlignment="1">
      <alignment horizontal="center"/>
    </xf>
    <xf numFmtId="180" fontId="0" fillId="0" borderId="23" xfId="0" applyNumberFormat="1" applyBorder="1" applyAlignment="1">
      <alignment horizontal="center"/>
    </xf>
    <xf numFmtId="180" fontId="0" fillId="0" borderId="0" xfId="0" applyNumberFormat="1" applyAlignment="1">
      <alignment horizontal="center"/>
    </xf>
    <xf numFmtId="180" fontId="0" fillId="0" borderId="20" xfId="0" applyNumberFormat="1" applyBorder="1" applyAlignment="1">
      <alignment horizontal="center"/>
    </xf>
    <xf numFmtId="0" fontId="0" fillId="0" borderId="22" xfId="0" applyBorder="1"/>
    <xf numFmtId="49" fontId="78" fillId="0" borderId="0" xfId="0" applyNumberFormat="1" applyFont="1" applyAlignment="1"/>
    <xf numFmtId="49" fontId="77" fillId="0" borderId="22" xfId="0" applyNumberFormat="1" applyFont="1" applyBorder="1" applyAlignment="1">
      <alignment horizontal="center" vertical="center" wrapText="1"/>
    </xf>
    <xf numFmtId="49" fontId="79" fillId="0" borderId="22" xfId="0" applyNumberFormat="1" applyFont="1" applyBorder="1" applyAlignment="1">
      <alignment horizontal="center" vertical="center" wrapText="1"/>
    </xf>
    <xf numFmtId="49" fontId="78" fillId="0" borderId="23" xfId="0" applyNumberFormat="1" applyFont="1" applyBorder="1" applyAlignment="1"/>
    <xf numFmtId="49" fontId="80" fillId="0" borderId="20" xfId="0" applyNumberFormat="1" applyFont="1" applyBorder="1" applyAlignment="1"/>
    <xf numFmtId="180" fontId="78" fillId="0" borderId="23" xfId="0" applyNumberFormat="1" applyFont="1" applyBorder="1" applyAlignment="1">
      <alignment horizontal="center"/>
    </xf>
    <xf numFmtId="180" fontId="80" fillId="0" borderId="23" xfId="0" applyNumberFormat="1" applyFont="1" applyBorder="1" applyAlignment="1">
      <alignment horizontal="center"/>
    </xf>
    <xf numFmtId="180" fontId="78" fillId="0" borderId="0" xfId="0" applyNumberFormat="1" applyFont="1" applyAlignment="1">
      <alignment horizontal="center"/>
    </xf>
    <xf numFmtId="180" fontId="80" fillId="0" borderId="0" xfId="0" applyNumberFormat="1" applyFont="1" applyAlignment="1">
      <alignment horizontal="center"/>
    </xf>
    <xf numFmtId="180" fontId="80" fillId="0" borderId="20" xfId="0" applyNumberFormat="1" applyFont="1" applyBorder="1" applyAlignment="1">
      <alignment horizontal="center"/>
    </xf>
    <xf numFmtId="0" fontId="81" fillId="0" borderId="23" xfId="0" applyNumberFormat="1" applyFont="1" applyBorder="1" applyAlignment="1">
      <alignment horizontal="center"/>
    </xf>
    <xf numFmtId="0" fontId="81" fillId="0" borderId="0" xfId="0" applyNumberFormat="1" applyFont="1" applyAlignment="1">
      <alignment horizontal="center"/>
    </xf>
    <xf numFmtId="0" fontId="82" fillId="0" borderId="20" xfId="0" applyNumberFormat="1" applyFont="1" applyBorder="1" applyAlignment="1">
      <alignment horizontal="center"/>
    </xf>
    <xf numFmtId="49" fontId="0" fillId="0" borderId="22" xfId="0" applyNumberFormat="1" applyBorder="1" applyAlignment="1"/>
    <xf numFmtId="49" fontId="0" fillId="0" borderId="20" xfId="0" applyNumberFormat="1" applyBorder="1" applyAlignment="1"/>
    <xf numFmtId="0" fontId="0" fillId="0" borderId="22" xfId="0" applyNumberFormat="1" applyBorder="1" applyAlignment="1">
      <alignment horizontal="center"/>
    </xf>
    <xf numFmtId="0" fontId="75" fillId="0" borderId="0" xfId="0" applyNumberFormat="1" applyFont="1"/>
    <xf numFmtId="49" fontId="0" fillId="0" borderId="23" xfId="0" applyNumberFormat="1" applyBorder="1" applyAlignment="1"/>
    <xf numFmtId="183" fontId="0" fillId="0" borderId="23" xfId="0" applyNumberFormat="1" applyBorder="1" applyAlignment="1">
      <alignment horizontal="center"/>
    </xf>
    <xf numFmtId="183" fontId="0" fillId="0" borderId="0" xfId="0" applyNumberFormat="1" applyAlignment="1">
      <alignment horizontal="center"/>
    </xf>
    <xf numFmtId="183" fontId="0" fillId="0" borderId="20" xfId="0" applyNumberFormat="1" applyBorder="1" applyAlignment="1">
      <alignment horizontal="center"/>
    </xf>
    <xf numFmtId="183" fontId="18" fillId="0" borderId="0" xfId="0" applyNumberFormat="1" applyFont="1" applyAlignment="1">
      <alignment horizontal="center"/>
    </xf>
    <xf numFmtId="183" fontId="18" fillId="0" borderId="20" xfId="0" applyNumberFormat="1" applyFont="1" applyBorder="1" applyAlignment="1">
      <alignment horizontal="center"/>
    </xf>
    <xf numFmtId="0" fontId="83" fillId="0" borderId="0" xfId="0" applyFont="1"/>
    <xf numFmtId="183" fontId="18" fillId="0" borderId="23" xfId="0" applyNumberFormat="1" applyFont="1" applyBorder="1" applyAlignment="1">
      <alignment horizontal="center"/>
    </xf>
    <xf numFmtId="0" fontId="84" fillId="0" borderId="0" xfId="0" applyFont="1"/>
    <xf numFmtId="0" fontId="76" fillId="0" borderId="23" xfId="0" applyNumberFormat="1" applyFont="1" applyBorder="1" applyAlignment="1">
      <alignment horizontal="center"/>
    </xf>
    <xf numFmtId="180" fontId="76" fillId="0" borderId="23" xfId="0" applyNumberFormat="1" applyFont="1" applyBorder="1" applyAlignment="1">
      <alignment horizontal="center"/>
    </xf>
    <xf numFmtId="0" fontId="18" fillId="0" borderId="23" xfId="0" applyNumberFormat="1" applyFont="1" applyBorder="1" applyAlignment="1">
      <alignment horizontal="center"/>
    </xf>
    <xf numFmtId="49" fontId="0" fillId="0" borderId="24" xfId="0" applyNumberFormat="1" applyBorder="1" applyAlignment="1"/>
    <xf numFmtId="180" fontId="0" fillId="0" borderId="24" xfId="0" applyNumberFormat="1" applyBorder="1" applyAlignment="1">
      <alignment horizontal="center"/>
    </xf>
    <xf numFmtId="183" fontId="0" fillId="0" borderId="24" xfId="0" applyNumberFormat="1" applyBorder="1" applyAlignment="1">
      <alignment horizontal="center"/>
    </xf>
    <xf numFmtId="49" fontId="0" fillId="0" borderId="24" xfId="0" applyNumberFormat="1" applyBorder="1" applyAlignment="1">
      <alignment horizontal="center"/>
    </xf>
    <xf numFmtId="1" fontId="0" fillId="0" borderId="22" xfId="0" applyNumberFormat="1" applyFont="1" applyBorder="1" applyAlignment="1">
      <alignment horizontal="center"/>
    </xf>
    <xf numFmtId="1" fontId="0" fillId="0" borderId="0" xfId="0" applyNumberFormat="1" applyFont="1" applyAlignment="1">
      <alignment horizontal="center"/>
    </xf>
    <xf numFmtId="1" fontId="0" fillId="0" borderId="20" xfId="0" applyNumberFormat="1" applyFont="1" applyBorder="1" applyAlignment="1">
      <alignment horizontal="center"/>
    </xf>
    <xf numFmtId="49" fontId="75" fillId="0" borderId="0" xfId="0" applyNumberFormat="1" applyFont="1" applyBorder="1" applyAlignment="1">
      <alignment horizontal="center" vertical="center" wrapText="1"/>
    </xf>
    <xf numFmtId="180" fontId="0" fillId="0" borderId="0" xfId="0" applyNumberFormat="1" applyBorder="1" applyAlignment="1">
      <alignment horizontal="center"/>
    </xf>
    <xf numFmtId="0" fontId="0" fillId="0" borderId="0" xfId="0" applyNumberFormat="1" applyBorder="1" applyAlignment="1">
      <alignment horizontal="left"/>
    </xf>
    <xf numFmtId="49" fontId="0" fillId="0" borderId="0" xfId="0" applyNumberFormat="1" applyBorder="1" applyAlignment="1">
      <alignment horizontal="center"/>
    </xf>
    <xf numFmtId="0" fontId="0" fillId="0" borderId="0" xfId="0" applyNumberFormat="1" applyBorder="1" applyAlignment="1">
      <alignment horizontal="center"/>
    </xf>
    <xf numFmtId="0" fontId="0" fillId="0" borderId="25" xfId="0" applyNumberFormat="1" applyBorder="1" applyAlignment="1">
      <alignment horizontal="left"/>
    </xf>
    <xf numFmtId="49" fontId="0" fillId="0" borderId="25" xfId="0" applyNumberFormat="1" applyBorder="1" applyAlignment="1">
      <alignment horizontal="center"/>
    </xf>
    <xf numFmtId="0" fontId="0" fillId="0" borderId="25" xfId="0" applyNumberFormat="1" applyBorder="1" applyAlignment="1">
      <alignment horizontal="center"/>
    </xf>
    <xf numFmtId="180" fontId="0" fillId="0" borderId="25" xfId="0" applyNumberFormat="1" applyBorder="1" applyAlignment="1">
      <alignment horizontal="center"/>
    </xf>
    <xf numFmtId="176" fontId="0" fillId="0" borderId="0" xfId="0" applyNumberFormat="1" applyAlignment="1">
      <alignment horizontal="left"/>
    </xf>
    <xf numFmtId="0" fontId="0" fillId="0" borderId="0" xfId="0" applyAlignment="1">
      <alignment horizontal="left" indent="1"/>
    </xf>
    <xf numFmtId="0" fontId="0" fillId="35" borderId="10" xfId="0" applyFill="1" applyBorder="1" applyAlignment="1">
      <alignment horizontal="center"/>
    </xf>
    <xf numFmtId="0" fontId="0" fillId="0" borderId="10" xfId="0" applyBorder="1" applyAlignment="1">
      <alignment horizontal="center" wrapText="1"/>
    </xf>
    <xf numFmtId="2" fontId="0" fillId="0" borderId="0" xfId="0" applyNumberFormat="1" applyAlignment="1">
      <alignment horizontal="center"/>
    </xf>
    <xf numFmtId="0" fontId="42" fillId="34" borderId="0" xfId="0" applyFont="1" applyFill="1" applyAlignment="1">
      <alignment horizontal="center"/>
    </xf>
    <xf numFmtId="0" fontId="55" fillId="34" borderId="0" xfId="0" applyFont="1" applyFill="1" applyBorder="1" applyAlignment="1">
      <alignment horizontal="left" vertical="center"/>
    </xf>
    <xf numFmtId="0" fontId="0" fillId="34" borderId="0" xfId="0" applyFill="1" applyBorder="1" applyAlignment="1">
      <alignment horizontal="center"/>
    </xf>
    <xf numFmtId="0" fontId="51" fillId="34" borderId="0" xfId="0" applyFont="1" applyFill="1" applyBorder="1" applyAlignment="1">
      <alignment horizontal="center" vertical="center"/>
    </xf>
    <xf numFmtId="0" fontId="47" fillId="34" borderId="0" xfId="0" applyFont="1" applyFill="1" applyBorder="1" applyAlignment="1">
      <alignment horizontal="center" vertical="center"/>
    </xf>
    <xf numFmtId="0" fontId="52" fillId="34" borderId="0" xfId="0" applyFont="1" applyFill="1" applyBorder="1" applyAlignment="1">
      <alignment horizontal="center" vertical="center"/>
    </xf>
    <xf numFmtId="0" fontId="53" fillId="34" borderId="0" xfId="0" applyFont="1" applyFill="1" applyBorder="1" applyAlignment="1">
      <alignment horizontal="center" vertical="center"/>
    </xf>
    <xf numFmtId="0" fontId="48" fillId="34" borderId="0" xfId="0" applyFont="1" applyFill="1" applyBorder="1" applyAlignment="1">
      <alignment horizontal="center" vertical="center"/>
    </xf>
    <xf numFmtId="0" fontId="46" fillId="34" borderId="0" xfId="0" applyFont="1" applyFill="1" applyAlignment="1">
      <alignment horizontal="center" vertical="center"/>
    </xf>
    <xf numFmtId="0" fontId="51" fillId="34" borderId="0" xfId="0" applyFont="1" applyFill="1" applyAlignment="1">
      <alignment horizontal="center" vertical="center"/>
    </xf>
    <xf numFmtId="0" fontId="47" fillId="34" borderId="0" xfId="0" applyFont="1" applyFill="1" applyAlignment="1">
      <alignment horizontal="center" vertical="center"/>
    </xf>
    <xf numFmtId="0" fontId="40" fillId="0" borderId="0" xfId="0" applyFont="1" applyFill="1" applyBorder="1" applyAlignment="1">
      <alignment horizontal="center" vertical="center"/>
    </xf>
    <xf numFmtId="0" fontId="38" fillId="0" borderId="0" xfId="0" applyFont="1" applyFill="1" applyBorder="1" applyAlignment="1">
      <alignment horizontal="center" vertical="center"/>
    </xf>
    <xf numFmtId="0" fontId="49" fillId="34" borderId="0" xfId="0" applyFont="1" applyFill="1" applyBorder="1" applyAlignment="1">
      <alignment horizontal="center" vertical="center"/>
    </xf>
    <xf numFmtId="0" fontId="0" fillId="0" borderId="0" xfId="0" applyFill="1" applyBorder="1" applyAlignment="1">
      <alignment horizontal="center"/>
    </xf>
    <xf numFmtId="0" fontId="40" fillId="34" borderId="0" xfId="0" applyFont="1" applyFill="1" applyBorder="1" applyAlignment="1">
      <alignment horizontal="center" vertical="center"/>
    </xf>
    <xf numFmtId="0" fontId="40" fillId="0" borderId="0" xfId="0" applyFont="1" applyFill="1" applyBorder="1" applyAlignment="1">
      <alignment horizontal="center" vertical="center" wrapText="1"/>
    </xf>
    <xf numFmtId="0" fontId="38" fillId="34" borderId="0" xfId="0" applyFont="1" applyFill="1" applyBorder="1" applyAlignment="1">
      <alignment horizontal="center" vertical="center"/>
    </xf>
    <xf numFmtId="0" fontId="56" fillId="34" borderId="0" xfId="0" applyFont="1" applyFill="1" applyBorder="1" applyAlignment="1">
      <alignment horizontal="center" vertical="center"/>
    </xf>
    <xf numFmtId="0" fontId="48" fillId="34" borderId="0" xfId="0" applyFont="1" applyFill="1" applyAlignment="1">
      <alignment horizontal="center" vertical="center"/>
    </xf>
    <xf numFmtId="0" fontId="49" fillId="34" borderId="0" xfId="0" applyFont="1" applyFill="1" applyAlignment="1">
      <alignment horizontal="center" vertical="center"/>
    </xf>
    <xf numFmtId="0" fontId="46" fillId="34" borderId="0" xfId="0" applyFont="1" applyFill="1" applyBorder="1" applyAlignment="1">
      <alignment horizontal="center" vertical="center"/>
    </xf>
    <xf numFmtId="0" fontId="54" fillId="34" borderId="0" xfId="0" applyFont="1" applyFill="1" applyBorder="1" applyAlignment="1">
      <alignment horizontal="center" vertical="center"/>
    </xf>
    <xf numFmtId="14" fontId="0" fillId="0" borderId="10" xfId="0" applyNumberFormat="1" applyBorder="1" applyAlignment="1">
      <alignment horizontal="center" vertical="center" wrapText="1"/>
    </xf>
    <xf numFmtId="14" fontId="0" fillId="0" borderId="10" xfId="0" applyNumberFormat="1" applyBorder="1" applyAlignment="1">
      <alignment horizontal="center" vertical="center"/>
    </xf>
    <xf numFmtId="0" fontId="0" fillId="35" borderId="0" xfId="0" applyFill="1" applyAlignment="1">
      <alignment horizontal="center"/>
    </xf>
    <xf numFmtId="0" fontId="0" fillId="0" borderId="10" xfId="0" applyBorder="1" applyAlignment="1">
      <alignment horizontal="center"/>
    </xf>
    <xf numFmtId="0" fontId="0" fillId="0" borderId="10" xfId="0" applyBorder="1" applyAlignment="1">
      <alignment horizontal="center" vertical="center"/>
    </xf>
    <xf numFmtId="0" fontId="21" fillId="35" borderId="0" xfId="0" applyFont="1" applyFill="1" applyAlignment="1">
      <alignment horizontal="center"/>
    </xf>
    <xf numFmtId="14" fontId="21" fillId="35" borderId="0" xfId="0" applyNumberFormat="1" applyFont="1" applyFill="1" applyAlignment="1">
      <alignment horizontal="center"/>
    </xf>
    <xf numFmtId="0" fontId="74" fillId="40" borderId="0" xfId="0" applyFont="1" applyFill="1" applyAlignment="1">
      <alignment vertical="center" wrapText="1"/>
    </xf>
    <xf numFmtId="0" fontId="0" fillId="0" borderId="0" xfId="0" applyAlignment="1">
      <alignment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3">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scheme val="minor"/>
      </font>
      <numFmt numFmtId="2" formatCode="0.00"/>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76" formatCode="mm/dd/yy;@"/>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right style="thin">
          <color indexed="64"/>
        </right>
        <top style="thin">
          <color indexed="64"/>
        </top>
        <bottom style="thin">
          <color indexed="64"/>
        </bottom>
        <vertical/>
        <horizontal/>
      </border>
    </dxf>
    <dxf>
      <border outline="0">
        <left style="thin">
          <color indexed="64"/>
        </left>
      </border>
    </dxf>
    <dxf>
      <numFmt numFmtId="1" formatCode="0"/>
    </dxf>
    <dxf>
      <numFmt numFmtId="182" formatCode="[$$-409]#,##0.0"/>
    </dxf>
    <dxf>
      <numFmt numFmtId="2" formatCode="0.00"/>
    </dxf>
    <dxf>
      <font>
        <color theme="1" tint="4.9989318521683403E-2"/>
      </font>
    </dxf>
    <dxf>
      <numFmt numFmtId="181" formatCode="[$$-409]#,##0"/>
    </dxf>
    <dxf>
      <alignment horizontal="center" readingOrder="0"/>
    </dxf>
    <dxf>
      <font>
        <color theme="1" tint="4.9989318521683403E-2"/>
      </font>
    </dxf>
    <dxf>
      <numFmt numFmtId="181" formatCode="[$$-409]#,##0"/>
    </dxf>
    <dxf>
      <alignment horizontal="center" readingOrder="0"/>
    </dxf>
    <dxf>
      <font>
        <color theme="1" tint="4.9989318521683403E-2"/>
      </font>
    </dxf>
    <dxf>
      <alignment horizontal="center" readingOrder="0"/>
    </dxf>
    <dxf>
      <numFmt numFmtId="1" formatCode="0"/>
    </dxf>
    <dxf>
      <font>
        <color theme="1" tint="4.9989318521683403E-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 formatCode="0"/>
    </dxf>
    <dxf>
      <numFmt numFmtId="1" formatCode="0"/>
    </dxf>
    <dxf>
      <numFmt numFmtId="167" formatCode="[$$-409]#,\K"/>
    </dxf>
    <dxf>
      <numFmt numFmtId="1" formatCode="0"/>
    </dxf>
    <dxf>
      <numFmt numFmtId="172" formatCode="[$$-409]#.00,\ \K"/>
    </dxf>
    <dxf>
      <numFmt numFmtId="170" formatCode="#,##0_ ;\-#,##0\ "/>
    </dxf>
    <dxf>
      <font>
        <color theme="1" tint="4.9989318521683403E-2"/>
      </font>
    </dxf>
    <dxf>
      <font>
        <b val="0"/>
      </font>
    </dxf>
    <dxf>
      <font>
        <b/>
      </font>
    </dxf>
    <dxf>
      <numFmt numFmtId="184" formatCode="[$$-409]#,##0_ ;\-[$$-409]#,##0\ "/>
    </dxf>
    <dxf>
      <numFmt numFmtId="14" formatCode="0.00%"/>
    </dxf>
    <dxf>
      <numFmt numFmtId="168" formatCode="[$$-409]#.0,\K"/>
    </dxf>
    <dxf>
      <font>
        <color theme="1" tint="4.9989318521683403E-2"/>
      </font>
    </dxf>
    <dxf>
      <numFmt numFmtId="168" formatCode="[$$-409]#.0,\K"/>
    </dxf>
    <dxf>
      <font>
        <color theme="1" tint="4.9989318521683403E-2"/>
      </font>
    </dxf>
    <dxf>
      <numFmt numFmtId="14" formatCode="0.00%"/>
    </dxf>
    <dxf>
      <font>
        <color theme="1" tint="4.9989318521683403E-2"/>
      </font>
    </dxf>
    <dxf>
      <numFmt numFmtId="167" formatCode="[$$-409]#,\K"/>
    </dxf>
    <dxf>
      <numFmt numFmtId="14" formatCode="0.00%"/>
    </dxf>
    <dxf>
      <font>
        <color theme="1" tint="4.9989318521683403E-2"/>
      </font>
    </dxf>
    <dxf>
      <numFmt numFmtId="167" formatCode="[$$-409]#,\K"/>
    </dxf>
    <dxf>
      <numFmt numFmtId="14" formatCode="0.00%"/>
    </dxf>
    <dxf>
      <font>
        <color theme="1" tint="4.9989318521683403E-2"/>
      </font>
    </dxf>
    <dxf>
      <numFmt numFmtId="167" formatCode="[$$-409]#,\K"/>
    </dxf>
    <dxf>
      <numFmt numFmtId="14" formatCode="0.00%"/>
    </dxf>
    <dxf>
      <numFmt numFmtId="167" formatCode="[$$-409]#,\K"/>
    </dxf>
    <dxf>
      <numFmt numFmtId="0" formatCode="General"/>
    </dxf>
    <dxf>
      <font>
        <color theme="1" tint="4.9989318521683403E-2"/>
      </font>
    </dxf>
    <dxf>
      <numFmt numFmtId="167" formatCode="[$$-409]#,\K"/>
    </dxf>
    <dxf>
      <font>
        <color theme="1" tint="4.9989318521683403E-2"/>
      </font>
    </dxf>
    <dxf>
      <font>
        <b val="0"/>
      </font>
    </dxf>
    <dxf>
      <numFmt numFmtId="14" formatCode="0.00%"/>
    </dxf>
    <dxf>
      <font>
        <b/>
      </font>
    </dxf>
    <dxf>
      <numFmt numFmtId="184" formatCode="[$$-409]#,##0_ ;\-[$$-409]#,##0\ "/>
    </dxf>
    <dxf>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3" formatCode="0%"/>
      <border diagonalUp="0" diagonalDown="0">
        <left style="thin">
          <color indexed="64"/>
        </left>
        <right style="thin">
          <color indexed="64"/>
        </right>
        <top style="thin">
          <color indexed="64"/>
        </top>
        <bottom style="thin">
          <color indexed="64"/>
        </bottom>
        <vertical/>
        <horizontal/>
      </border>
    </dxf>
    <dxf>
      <numFmt numFmtId="19" formatCode="dd/mm/yyyy"/>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Cambria"/>
        <scheme val="major"/>
      </font>
    </dxf>
    <dxf>
      <font>
        <b/>
      </font>
    </dxf>
    <dxf>
      <alignment vertical="top" readingOrder="0"/>
    </dxf>
    <dxf>
      <font>
        <color theme="0"/>
      </font>
    </dxf>
    <dxf>
      <fill>
        <patternFill patternType="solid">
          <bgColor theme="3" tint="-0.499984740745262"/>
        </patternFill>
      </fill>
    </dxf>
    <dxf>
      <alignment horizontal="center" readingOrder="0"/>
    </dxf>
    <dxf>
      <font>
        <b/>
      </font>
    </dxf>
    <dxf>
      <numFmt numFmtId="173" formatCode="[$$-409]#,##0.00"/>
    </dxf>
    <dxf>
      <alignment wrapText="1" readingOrder="0"/>
    </dxf>
    <dxf>
      <alignment horizontal="center" readingOrder="0"/>
    </dxf>
    <dxf>
      <numFmt numFmtId="167" formatCode="[$$-409]#,\K"/>
    </dxf>
    <dxf>
      <numFmt numFmtId="14" formatCode="0.00%"/>
    </dxf>
    <dxf>
      <numFmt numFmtId="167" formatCode="[$$-409]#,\K"/>
    </dxf>
    <dxf>
      <alignment vertical="center" readingOrder="0"/>
    </dxf>
    <dxf>
      <font>
        <sz val="12"/>
      </font>
    </dxf>
    <dxf>
      <font>
        <name val="Cambria"/>
        <scheme val="major"/>
      </font>
    </dxf>
    <dxf>
      <font>
        <b/>
      </font>
    </dxf>
    <dxf>
      <numFmt numFmtId="173" formatCode="[$$-409]#,##0.00"/>
    </dxf>
    <dxf>
      <alignment horizontal="center" readingOrder="0"/>
    </dxf>
    <dxf>
      <font>
        <b/>
      </font>
    </dxf>
    <dxf>
      <fill>
        <patternFill patternType="solid">
          <bgColor theme="3" tint="-0.499984740745262"/>
        </patternFill>
      </fill>
    </dxf>
    <dxf>
      <font>
        <color theme="0"/>
      </font>
    </dxf>
    <dxf>
      <alignment horizontal="center" readingOrder="0"/>
    </dxf>
    <dxf>
      <alignment wrapText="1" readingOrder="0"/>
    </dxf>
    <dxf>
      <font>
        <name val="Cambria"/>
        <scheme val="major"/>
      </font>
    </dxf>
    <dxf>
      <font>
        <b/>
      </font>
    </dxf>
    <dxf>
      <alignment horizontal="center" readingOrder="0"/>
    </dxf>
    <dxf>
      <font>
        <color theme="0"/>
      </font>
    </dxf>
    <dxf>
      <fill>
        <patternFill patternType="solid">
          <bgColor theme="3" tint="-0.499984740745262"/>
        </patternFill>
      </fill>
    </dxf>
    <dxf>
      <alignment horizontal="center" readingOrder="0"/>
    </dxf>
    <dxf>
      <numFmt numFmtId="167" formatCode="[$$-409]#,\K"/>
    </dxf>
    <dxf>
      <font>
        <name val="Cambria"/>
        <scheme val="major"/>
      </font>
    </dxf>
    <dxf>
      <font>
        <sz val="12"/>
      </font>
    </dxf>
    <dxf>
      <font>
        <b/>
      </font>
    </dxf>
    <dxf>
      <font>
        <color theme="0"/>
      </font>
    </dxf>
    <dxf>
      <fill>
        <patternFill patternType="solid">
          <bgColor theme="3" tint="-0.499984740745262"/>
        </patternFill>
      </fill>
    </dxf>
    <dxf>
      <alignment horizontal="center" readingOrder="0"/>
    </dxf>
    <dxf>
      <alignment horizontal="center" readingOrder="0"/>
    </dxf>
    <dxf>
      <numFmt numFmtId="175" formatCode="[$-409]dd\-mmm\-yy;@"/>
    </dxf>
    <dxf>
      <numFmt numFmtId="167" formatCode="[$$-409]#,\K"/>
    </dxf>
    <dxf>
      <numFmt numFmtId="167" formatCode="[$$-409]#,\K"/>
    </dxf>
    <dxf>
      <font>
        <sz val="12"/>
      </font>
    </dxf>
    <dxf>
      <font>
        <name val="Cambria"/>
        <scheme val="major"/>
      </font>
    </dxf>
    <dxf>
      <alignment vertical="center" readingOrder="0"/>
    </dxf>
    <dxf>
      <alignment horizontal="center" readingOrder="0"/>
    </dxf>
    <dxf>
      <font>
        <b/>
      </font>
    </dxf>
    <dxf>
      <alignment horizontal="center" readingOrder="0"/>
    </dxf>
    <dxf>
      <numFmt numFmtId="173" formatCode="[$$-409]#,##0.00"/>
    </dxf>
    <dxf>
      <alignment horizontal="center" readingOrder="0"/>
    </dxf>
    <dxf>
      <fill>
        <patternFill>
          <bgColor theme="3" tint="-0.499984740745262"/>
        </patternFill>
      </fill>
    </dxf>
    <dxf>
      <font>
        <color theme="0"/>
      </font>
    </dxf>
    <dxf>
      <fill>
        <patternFill patternType="solid">
          <bgColor theme="2" tint="-0.89999084444715716"/>
        </patternFill>
      </fill>
    </dxf>
    <dxf>
      <font>
        <sz val="12"/>
      </font>
    </dxf>
    <dxf>
      <font>
        <name val="Cambria"/>
        <scheme val="major"/>
      </font>
    </dxf>
    <dxf>
      <alignment vertical="center" readingOrder="0"/>
    </dxf>
    <dxf>
      <alignment horizontal="center" readingOrder="0"/>
    </dxf>
    <dxf>
      <font>
        <b/>
      </font>
    </dxf>
    <dxf>
      <font>
        <color theme="0"/>
      </font>
    </dxf>
    <dxf>
      <fill>
        <patternFill>
          <bgColor theme="3" tint="-0.499984740745262"/>
        </patternFill>
      </fill>
    </dxf>
    <dxf>
      <fill>
        <patternFill patternType="solid">
          <bgColor rgb="FFEAEAEA"/>
        </patternFill>
      </fill>
    </dxf>
    <dxf>
      <alignment horizontal="center" readingOrder="0"/>
    </dxf>
    <dxf>
      <numFmt numFmtId="173" formatCode="[$$-409]#,##0.00"/>
    </dxf>
    <dxf>
      <alignment horizontal="center" readingOrder="0"/>
    </dxf>
    <dxf>
      <numFmt numFmtId="185" formatCode="_-[$$-409]* #.0000,\K"/>
    </dxf>
    <dxf>
      <numFmt numFmtId="167" formatCode="[$$-409]#,\K"/>
    </dxf>
    <dxf>
      <font>
        <color theme="3"/>
      </font>
    </dxf>
    <dxf>
      <numFmt numFmtId="2" formatCode="0.00"/>
    </dxf>
    <dxf>
      <numFmt numFmtId="2" formatCode="0.00"/>
    </dxf>
    <dxf>
      <numFmt numFmtId="176" formatCode="mm/dd/yy;@"/>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z val="75"/>
        <color theme="3" tint="-0.499984740745262"/>
        <name val="Cambria"/>
        <scheme val="major"/>
      </font>
      <fill>
        <patternFill patternType="none">
          <bgColor auto="1"/>
        </patternFill>
      </fill>
      <border diagonalUp="0" diagonalDown="0">
        <left/>
        <right/>
        <top/>
        <bottom style="thin">
          <color auto="1"/>
        </bottom>
        <vertical/>
        <horizontal/>
      </border>
    </dxf>
    <dxf>
      <font>
        <b val="0"/>
        <i val="0"/>
        <strike val="0"/>
        <sz val="48"/>
        <color theme="1"/>
        <name val="Calibri"/>
        <scheme val="minor"/>
      </font>
      <fill>
        <patternFill patternType="none">
          <bgColor auto="1"/>
        </patternFill>
      </fill>
      <border diagonalUp="0" diagonalDown="0">
        <left/>
        <right/>
        <top/>
        <bottom/>
        <vertical/>
        <horizontal/>
      </border>
    </dxf>
    <dxf>
      <fill>
        <patternFill>
          <fgColor theme="0" tint="-4.9989318521683403E-2"/>
          <bgColor theme="0" tint="-4.9989318521683403E-2"/>
        </patternFill>
      </fill>
    </dxf>
    <dxf>
      <font>
        <color theme="1"/>
      </font>
      <fill>
        <patternFill>
          <bgColor theme="3" tint="0.59996337778862885"/>
        </patternFill>
      </fill>
    </dxf>
    <dxf>
      <font>
        <color theme="0"/>
      </font>
      <fill>
        <patternFill>
          <bgColor theme="3" tint="-0.499984740745262"/>
        </patternFill>
      </fill>
    </dxf>
    <dxf>
      <fill>
        <patternFill>
          <bgColor theme="0" tint="-4.9989318521683403E-2"/>
        </patternFill>
      </fill>
    </dxf>
    <dxf>
      <fill>
        <patternFill>
          <bgColor theme="0" tint="-0.14996795556505021"/>
        </patternFill>
      </fill>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horizontal style="thin">
          <color theme="4" tint="0.79998168889431442"/>
        </horizontal>
      </border>
    </dxf>
    <dxf>
      <font>
        <color theme="0"/>
      </font>
      <fill>
        <patternFill patternType="solid">
          <fgColor theme="3" tint="-0.499984740745262"/>
          <bgColor theme="3" tint="-0.499984740745262"/>
        </patternFill>
      </fill>
      <border>
        <horizontal style="thin">
          <color theme="4" tint="-0.499984740745262"/>
        </horizontal>
      </border>
    </dxf>
    <dxf>
      <font>
        <b/>
        <color theme="0"/>
      </font>
      <fill>
        <patternFill patternType="solid">
          <fgColor theme="3" tint="-0.499984740745262"/>
          <bgColor theme="3" tint="-0.499984740745262"/>
        </patternFill>
      </fill>
      <border>
        <horizontal style="thin">
          <color theme="4" tint="-0.499984740745262"/>
        </horizontal>
      </border>
    </dxf>
    <dxf>
      <font>
        <b/>
        <color theme="1"/>
      </font>
    </dxf>
    <dxf>
      <font>
        <b/>
        <color theme="1"/>
      </font>
      <fill>
        <patternFill patternType="solid">
          <fgColor theme="3" tint="-0.499984740745262"/>
          <bgColor theme="3" tint="-0.499984740745262"/>
        </patternFill>
      </fill>
      <border>
        <top style="thin">
          <color theme="4" tint="0.39997558519241921"/>
        </top>
        <bottom style="thin">
          <color theme="4" tint="0.39997558519241921"/>
        </bottom>
      </border>
    </dxf>
    <dxf>
      <font>
        <b/>
        <color theme="1"/>
      </font>
      <border>
        <bottom style="thin">
          <color theme="4" tint="0.79998168889431442"/>
        </bottom>
      </border>
    </dxf>
    <dxf>
      <fill>
        <patternFill>
          <fgColor theme="3" tint="-0.499984740745262"/>
        </patternFill>
      </fill>
      <border>
        <left style="thin">
          <color theme="4" tint="0.79998168889431442"/>
        </left>
        <right style="thin">
          <color theme="4" tint="0.79998168889431442"/>
        </right>
      </border>
    </dxf>
    <dxf>
      <fill>
        <patternFill>
          <bgColor theme="3" tint="-0.499984740745262"/>
        </patternFill>
      </fill>
    </dxf>
    <dxf>
      <fill>
        <patternFill patternType="solid">
          <fgColor theme="3" tint="-0.499984740745262"/>
          <bgColor theme="3" tint="-0.499984740745262"/>
        </patternFill>
      </fill>
    </dxf>
    <dxf>
      <fill>
        <patternFill>
          <bgColor theme="3" tint="-0.499984740745262"/>
        </patternFill>
      </fill>
    </dxf>
    <dxf>
      <font>
        <b/>
        <color theme="0"/>
      </font>
      <fill>
        <patternFill patternType="solid">
          <fgColor theme="4" tint="-0.499984740745262"/>
          <bgColor theme="4" tint="-0.499984740745262"/>
        </patternFill>
      </fill>
    </dxf>
    <dxf>
      <font>
        <color theme="1"/>
      </font>
      <fill>
        <patternFill patternType="solid">
          <fgColor theme="0" tint="-4.9989318521683403E-2"/>
          <bgColor theme="0" tint="-4.9989318521683403E-2"/>
        </patternFill>
      </fill>
      <border>
        <bottom style="thin">
          <color theme="4"/>
        </bottom>
        <horizontal style="thin">
          <color theme="4" tint="-0.499984740745262"/>
        </horizontal>
      </border>
    </dxf>
    <dxf>
      <fill>
        <patternFill>
          <fgColor theme="0" tint="-4.9989318521683403E-2"/>
          <bgColor theme="0" tint="-4.9989318521683403E-2"/>
        </patternFill>
      </fill>
    </dxf>
    <dxf>
      <font>
        <color theme="1"/>
      </font>
    </dxf>
    <dxf>
      <font>
        <b/>
        <color theme="0"/>
      </font>
    </dxf>
    <dxf>
      <font>
        <b/>
        <color theme="0"/>
      </font>
    </dxf>
    <dxf>
      <font>
        <b/>
        <color theme="0"/>
      </font>
      <fill>
        <patternFill patternType="solid">
          <fgColor theme="4" tint="-0.249977111117893"/>
          <bgColor theme="4" tint="-0.249977111117893"/>
        </patternFill>
      </fill>
    </dxf>
    <dxf>
      <border>
        <bottom style="thin">
          <color theme="4" tint="0.39997558519241921"/>
        </bottom>
      </border>
    </dxf>
    <dxf>
      <font>
        <b/>
        <color theme="0"/>
      </font>
    </dxf>
    <dxf>
      <fill>
        <patternFill patternType="solid">
          <fgColor theme="4" tint="-0.249977111117893"/>
          <bgColor theme="4" tint="-0.249977111117893"/>
        </patternFill>
      </fill>
      <border>
        <left style="thin">
          <color theme="4" tint="0.39997558519241921"/>
        </left>
        <right style="thin">
          <color theme="4" tint="0.39997558519241921"/>
        </right>
        <top style="thin">
          <color theme="4" tint="0.39997558519241921"/>
        </top>
        <bottom style="thin">
          <color theme="4" tint="0.39997558519241921"/>
        </bottom>
      </border>
    </dxf>
    <dxf>
      <border>
        <left style="thin">
          <color theme="4" tint="0.39994506668294322"/>
        </left>
        <right style="thin">
          <color theme="4" tint="0.39994506668294322"/>
        </right>
        <top style="thin">
          <color theme="4" tint="0.39994506668294322"/>
        </top>
        <bottom style="thin">
          <color theme="4" tint="0.39994506668294322"/>
        </bottom>
      </border>
    </dxf>
    <dxf>
      <border>
        <top style="thin">
          <color theme="4" tint="0.39997558519241921"/>
        </top>
        <bottom style="thin">
          <color theme="4" tint="0.39997558519241921"/>
        </bottom>
      </border>
    </dxf>
    <dxf>
      <font>
        <color theme="1"/>
      </font>
    </dxf>
    <dxf>
      <font>
        <b/>
        <color theme="0"/>
      </font>
      <fill>
        <patternFill patternType="solid">
          <fgColor theme="1"/>
          <bgColor theme="1"/>
        </patternFill>
      </fill>
    </dxf>
    <dxf>
      <font>
        <color theme="1"/>
      </font>
      <fill>
        <patternFill patternType="solid">
          <fgColor theme="0" tint="-4.9989318521683403E-2"/>
          <bgColor theme="0" tint="-4.9989318521683403E-2"/>
        </patternFill>
      </fill>
    </dxf>
    <dxf>
      <font>
        <color theme="4" tint="0.79998168889431442"/>
      </font>
      <fill>
        <patternFill patternType="solid">
          <fgColor theme="0" tint="-4.9989318521683403E-2"/>
          <bgColor theme="0" tint="-4.9989318521683403E-2"/>
        </patternFill>
      </fill>
      <border diagonalUp="0" diagonalDown="0">
        <left/>
        <right/>
        <top/>
        <bottom/>
        <vertical/>
        <horizontal/>
      </border>
    </dxf>
  </dxfs>
  <tableStyles count="7" defaultTableStyle="TableStyleMedium2" defaultPivotStyle="PivotStyleLight16">
    <tableStyle name="PivotStyleDark16 2" table="0" count="13">
      <tableStyleElement type="wholeTable" dxfId="192"/>
      <tableStyleElement type="headerRow" dxfId="191"/>
      <tableStyleElement type="totalRow" dxfId="190"/>
      <tableStyleElement type="firstColumn" dxfId="189"/>
      <tableStyleElement type="firstRowStripe" dxfId="188"/>
      <tableStyleElement type="firstColumnStripe" dxfId="187"/>
      <tableStyleElement type="firstSubtotalColumn" dxfId="186"/>
      <tableStyleElement type="firstSubtotalRow" dxfId="185"/>
      <tableStyleElement type="firstColumnSubheading" dxfId="184"/>
      <tableStyleElement type="firstRowSubheading" dxfId="183"/>
      <tableStyleElement type="secondRowSubheading" dxfId="182"/>
      <tableStyleElement type="pageFieldLabels" dxfId="181"/>
      <tableStyleElement type="pageFieldValues" dxfId="180"/>
    </tableStyle>
    <tableStyle name="PivotStyleDark2 2" table="0" count="12">
      <tableStyleElement type="wholeTable" dxfId="179"/>
      <tableStyleElement type="headerRow" dxfId="178"/>
      <tableStyleElement type="totalRow" dxfId="177"/>
      <tableStyleElement type="firstRowStripe" dxfId="176"/>
      <tableStyleElement type="secondRowStripe" dxfId="175"/>
      <tableStyleElement type="firstColumnStripe" dxfId="174"/>
      <tableStyleElement type="secondColumnStripe" dxfId="173"/>
      <tableStyleElement type="firstSubtotalRow" dxfId="172"/>
      <tableStyleElement type="firstRowSubheading" dxfId="171"/>
      <tableStyleElement type="secondRowSubheading" dxfId="170"/>
      <tableStyleElement type="pageFieldLabels" dxfId="169"/>
      <tableStyleElement type="pageFieldValues" dxfId="168"/>
    </tableStyle>
    <tableStyle name="PivotStyleMedium2 3" table="0" count="13">
      <tableStyleElement type="wholeTable" dxfId="167"/>
      <tableStyleElement type="headerRow" dxfId="166"/>
      <tableStyleElement type="totalRow" dxfId="165"/>
      <tableStyleElement type="firstRowStripe" dxfId="164"/>
      <tableStyleElement type="firstColumnStripe" dxfId="163"/>
      <tableStyleElement type="firstHeaderCell" dxfId="162"/>
      <tableStyleElement type="firstSubtotalRow" dxfId="161"/>
      <tableStyleElement type="secondSubtotalRow" dxfId="160"/>
      <tableStyleElement type="firstColumnSubheading" dxfId="159"/>
      <tableStyleElement type="firstRowSubheading" dxfId="158"/>
      <tableStyleElement type="secondRowSubheading" dxfId="157"/>
      <tableStyleElement type="pageFieldLabels" dxfId="156"/>
      <tableStyleElement type="pageFieldValues" dxfId="155"/>
    </tableStyle>
    <tableStyle name="PivotTable Style 1" table="0" count="1">
      <tableStyleElement type="wholeTable" dxfId="154"/>
    </tableStyle>
    <tableStyle name="PivotTable Style 2" table="0" count="3">
      <tableStyleElement type="wholeTable" dxfId="153"/>
      <tableStyleElement type="firstRowStripe" dxfId="152"/>
      <tableStyleElement type="secondColumnStripe" dxfId="151"/>
    </tableStyle>
    <tableStyle name="PivotTable Style 3" table="0" count="1">
      <tableStyleElement type="wholeTable" dxfId="150"/>
    </tableStyle>
    <tableStyle name="SlicerStyleLight1 2" pivot="0" table="0" count="10">
      <tableStyleElement type="wholeTable" dxfId="149"/>
      <tableStyleElement type="headerRow" dxfId="148"/>
    </tableStyle>
  </tableStyles>
  <colors>
    <mruColors>
      <color rgb="FFFFFFFF"/>
      <color rgb="FFEAEAEA"/>
      <color rgb="FF478DE1"/>
      <color rgb="FFE9EFF7"/>
      <color rgb="FF9DDAFF"/>
      <color rgb="FF9DD7FF"/>
      <color rgb="FF9DBEFF"/>
      <color rgb="FF299EFF"/>
      <color rgb="FF9EA0FE"/>
      <color rgb="FFF9F9F9"/>
    </mruColors>
  </colors>
  <extLst>
    <ext xmlns:x14="http://schemas.microsoft.com/office/spreadsheetml/2009/9/main" uri="{46F421CA-312F-682f-3DD2-61675219B42D}">
      <x14:dxfs count="8">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theme="0"/>
            <name val="Cambria"/>
            <scheme val="major"/>
          </font>
          <fill>
            <patternFill patternType="solid">
              <fgColor auto="1"/>
              <bgColor theme="3" tint="-0.49998474074526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40000610370189521"/>
              </stop>
            </gradientFill>
          </fill>
          <border diagonalUp="0" diagonalDown="0">
            <left/>
            <right/>
            <top/>
            <bottom/>
            <vertical/>
            <horizontal/>
          </border>
        </dxf>
        <dxf>
          <font>
            <b/>
            <i val="0"/>
            <sz val="60"/>
            <color theme="2" tint="-0.24994659260841701"/>
            <name val="Cambria"/>
            <scheme val="major"/>
          </font>
          <fill>
            <patternFill patternType="solid">
              <fgColor theme="4" tint="0.79992065187536243"/>
              <bgColor theme="0" tint="-4.9989318521683403E-2"/>
            </patternFill>
          </fill>
          <border diagonalUp="0" diagonalDown="0">
            <left/>
            <right/>
            <top/>
            <bottom/>
            <vertical/>
            <horizontal/>
          </border>
        </dxf>
        <dxf>
          <font>
            <b/>
            <i val="0"/>
            <sz val="60"/>
            <color theme="0"/>
            <name val="Cambria"/>
            <scheme val="major"/>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sz val="60"/>
            <color theme="2" tint="-0.24994659260841701"/>
            <name val="Cambria"/>
            <scheme val="major"/>
          </font>
          <fill>
            <patternFill patternType="solid">
              <fgColor theme="0"/>
              <bgColor theme="0" tint="-4.9989318521683403E-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80001220740379042"/>
              </stop>
            </gradient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0207968890607264"/>
          <c:y val="8.8464524628578498E-2"/>
          <c:w val="0.72878371284938592"/>
          <c:h val="0.80740611713751353"/>
        </c:manualLayout>
      </c:layout>
      <c:lineChart>
        <c:grouping val="standard"/>
        <c:varyColors val="0"/>
        <c:ser>
          <c:idx val="0"/>
          <c:order val="0"/>
          <c:tx>
            <c:strRef>
              <c:f>'Matrics Chart Table'!$H$17</c:f>
              <c:strCache>
                <c:ptCount val="1"/>
                <c:pt idx="0">
                  <c:v>Revenue Growth</c:v>
                </c:pt>
              </c:strCache>
            </c:strRef>
          </c:tx>
          <c:spPr>
            <a:ln w="76200">
              <a:solidFill>
                <a:schemeClr val="tx2">
                  <a:lumMod val="50000"/>
                </a:schemeClr>
              </a:solidFill>
            </a:ln>
          </c:spPr>
          <c:marker>
            <c:symbol val="none"/>
          </c:marker>
          <c:cat>
            <c:strRef>
              <c:f>'Matrics Chart Table'!$G$18:$G$29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'Matrics Chart Table'!$H$18:$H$29</c:f>
              <c:numCache>
                <c:formatCode>0.0%</c:formatCode>
                <c:ptCount val="12"/>
                <c:pt idx="0">
                  <c:v>0</c:v>
                </c:pt>
                <c:pt idx="1">
                  <c:v>0.24986425856044864</c:v>
                </c:pt>
                <c:pt idx="2">
                  <c:v>-7.9804281147905859E-2</c:v>
                </c:pt>
                <c:pt idx="3">
                  <c:v>-2.2772082301891872E-2</c:v>
                </c:pt>
                <c:pt idx="4">
                  <c:v>8.5391984699883808E-2</c:v>
                </c:pt>
                <c:pt idx="5">
                  <c:v>9.2734844566659848E-3</c:v>
                </c:pt>
                <c:pt idx="6">
                  <c:v>0.10563837351328298</c:v>
                </c:pt>
                <c:pt idx="7">
                  <c:v>-0.31353756287619539</c:v>
                </c:pt>
                <c:pt idx="8">
                  <c:v>2.6916041281889111E-2</c:v>
                </c:pt>
                <c:pt idx="9">
                  <c:v>0.48461725182450122</c:v>
                </c:pt>
                <c:pt idx="10">
                  <c:v>-0.10348460666194821</c:v>
                </c:pt>
                <c:pt idx="11">
                  <c:v>-2.7299535747107168E-2</c:v>
                </c:pt>
              </c:numCache>
            </c:numRef>
          </c:val>
          <c:smooth val="0"/>
        </c:ser>
        <c:ser>
          <c:idx val="1"/>
          <c:order val="1"/>
          <c:tx>
            <c:strRef>
              <c:f>'Matrics Chart Table'!$I$17</c:f>
              <c:strCache>
                <c:ptCount val="1"/>
                <c:pt idx="0">
                  <c:v>MAX</c:v>
                </c:pt>
              </c:strCache>
            </c:strRef>
          </c:tx>
          <c:spPr>
            <a:ln w="38100">
              <a:solidFill>
                <a:srgbClr val="92D050"/>
              </a:solidFill>
            </a:ln>
          </c:spPr>
          <c:marker>
            <c:symbol val="circle"/>
            <c:size val="40"/>
            <c:spPr>
              <a:solidFill>
                <a:srgbClr val="92D050"/>
              </a:solidFill>
              <a:ln w="38100">
                <a:solidFill>
                  <a:srgbClr val="92D050"/>
                </a:solid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'Matrics Chart Table'!$G$18:$G$29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'Matrics Chart Table'!$I$18:$I$29</c:f>
              <c:numCache>
                <c:formatCode>0.0%</c:formatCode>
                <c:ptCount val="12"/>
                <c:pt idx="0">
                  <c:v>#N/A</c:v>
                </c:pt>
                <c:pt idx="1">
                  <c:v>#N/A</c:v>
                </c:pt>
                <c:pt idx="2">
                  <c:v>#N/A</c:v>
                </c:pt>
                <c:pt idx="3">
                  <c:v>#N/A</c:v>
                </c:pt>
                <c:pt idx="4">
                  <c:v>#N/A</c:v>
                </c:pt>
                <c:pt idx="5">
                  <c:v>#N/A</c:v>
                </c:pt>
                <c:pt idx="6">
                  <c:v>#N/A</c:v>
                </c:pt>
                <c:pt idx="7">
                  <c:v>#N/A</c:v>
                </c:pt>
                <c:pt idx="8">
                  <c:v>#N/A</c:v>
                </c:pt>
                <c:pt idx="9">
                  <c:v>0.48461725182450122</c:v>
                </c:pt>
                <c:pt idx="10">
                  <c:v>#N/A</c:v>
                </c:pt>
                <c:pt idx="11">
                  <c:v>#N/A</c:v>
                </c:pt>
              </c:numCache>
            </c:numRef>
          </c:val>
          <c:smooth val="0"/>
        </c:ser>
        <c:ser>
          <c:idx val="2"/>
          <c:order val="2"/>
          <c:tx>
            <c:strRef>
              <c:f>'Matrics Chart Table'!$J$17</c:f>
              <c:strCache>
                <c:ptCount val="1"/>
                <c:pt idx="0">
                  <c:v>MIN</c:v>
                </c:pt>
              </c:strCache>
            </c:strRef>
          </c:tx>
          <c:spPr>
            <a:ln w="38100">
              <a:solidFill>
                <a:srgbClr val="FF0000"/>
              </a:solidFill>
            </a:ln>
          </c:spPr>
          <c:marker>
            <c:symbol val="triangle"/>
            <c:size val="4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'Matrics Chart Table'!$G$18:$G$29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'Matrics Chart Table'!$J$18:$J$29</c:f>
              <c:numCache>
                <c:formatCode>0.0%</c:formatCode>
                <c:ptCount val="12"/>
                <c:pt idx="0">
                  <c:v>#N/A</c:v>
                </c:pt>
                <c:pt idx="1">
                  <c:v>#N/A</c:v>
                </c:pt>
                <c:pt idx="2">
                  <c:v>#N/A</c:v>
                </c:pt>
                <c:pt idx="3">
                  <c:v>#N/A</c:v>
                </c:pt>
                <c:pt idx="4">
                  <c:v>#N/A</c:v>
                </c:pt>
                <c:pt idx="5">
                  <c:v>#N/A</c:v>
                </c:pt>
                <c:pt idx="6">
                  <c:v>#N/A</c:v>
                </c:pt>
                <c:pt idx="7">
                  <c:v>-0.31353756287619539</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64657920"/>
        <c:axId val="264660096"/>
      </c:lineChart>
      <c:catAx>
        <c:axId val="264657920"/>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4298011218060207"/>
              <c:y val="0.91166614697132908"/>
            </c:manualLayout>
          </c:layout>
          <c:overlay val="0"/>
        </c:title>
        <c:majorTickMark val="out"/>
        <c:minorTickMark val="none"/>
        <c:tickLblPos val="nextTo"/>
        <c:txPr>
          <a:bodyPr/>
          <a:lstStyle/>
          <a:p>
            <a:pPr>
              <a:defRPr sz="6600" b="1">
                <a:latin typeface="+mj-lt"/>
              </a:defRPr>
            </a:pPr>
            <a:endParaRPr lang="id-ID"/>
          </a:p>
        </c:txPr>
        <c:crossAx val="264660096"/>
        <c:crosses val="autoZero"/>
        <c:auto val="1"/>
        <c:lblAlgn val="ctr"/>
        <c:lblOffset val="100"/>
        <c:noMultiLvlLbl val="0"/>
      </c:catAx>
      <c:valAx>
        <c:axId val="264660096"/>
        <c:scaling>
          <c:orientation val="minMax"/>
        </c:scaling>
        <c:delete val="0"/>
        <c:axPos val="l"/>
        <c:title>
          <c:tx>
            <c:rich>
              <a:bodyPr rot="-5400000" vert="horz"/>
              <a:lstStyle/>
              <a:p>
                <a:pPr>
                  <a:defRPr sz="6000" b="1"/>
                </a:pPr>
                <a:r>
                  <a:rPr lang="en-US" sz="8000" b="1">
                    <a:latin typeface="+mj-lt"/>
                  </a:rPr>
                  <a:t>Percent</a:t>
                </a:r>
                <a:r>
                  <a:rPr lang="en-US" sz="8000" b="1" baseline="0">
                    <a:latin typeface="+mj-lt"/>
                  </a:rPr>
                  <a:t> Growth</a:t>
                </a:r>
                <a:endParaRPr lang="id-ID" sz="8000" b="1">
                  <a:latin typeface="+mj-lt"/>
                </a:endParaRPr>
              </a:p>
            </c:rich>
          </c:tx>
          <c:layout>
            <c:manualLayout>
              <c:xMode val="edge"/>
              <c:yMode val="edge"/>
              <c:x val="2.4745497514230223E-2"/>
              <c:y val="0.31623401124849437"/>
            </c:manualLayout>
          </c:layout>
          <c:overlay val="0"/>
        </c:title>
        <c:numFmt formatCode="0.0%" sourceLinked="1"/>
        <c:majorTickMark val="out"/>
        <c:minorTickMark val="none"/>
        <c:tickLblPos val="nextTo"/>
        <c:txPr>
          <a:bodyPr/>
          <a:lstStyle/>
          <a:p>
            <a:pPr>
              <a:defRPr sz="6600" b="1">
                <a:latin typeface="+mj-lt"/>
              </a:defRPr>
            </a:pPr>
            <a:endParaRPr lang="id-ID"/>
          </a:p>
        </c:txPr>
        <c:crossAx val="264657920"/>
        <c:crosses val="autoZero"/>
        <c:crossBetween val="between"/>
      </c:valAx>
      <c:spPr>
        <a:noFill/>
        <a:ln w="25400">
          <a:noFill/>
        </a:ln>
      </c:spPr>
    </c:plotArea>
    <c:plotVisOnly val="1"/>
    <c:dispBlanksAs val="gap"/>
    <c:showDLblsOverMax val="0"/>
  </c:chart>
  <c:spPr>
    <a:solidFill>
      <a:schemeClr val="accent1">
        <a:lumMod val="20000"/>
        <a:lumOff val="80000"/>
      </a:schemeClr>
    </a:solidFill>
    <a:ln>
      <a:noFill/>
    </a:ln>
    <a:scene3d>
      <a:camera prst="orthographicFront"/>
      <a:lightRig rig="threePt" dir="t">
        <a:rot lat="0" lon="0" rev="0"/>
      </a:lightRig>
    </a:scene3d>
    <a:sp3d prstMaterial="clear">
      <a:bevelT w="260350" h="50800" prst="softRound"/>
      <a:bevelB prst="softRound"/>
    </a:sp3d>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828701001473925"/>
          <c:y val="0.12111914678695375"/>
          <c:w val="0.71412840563428259"/>
          <c:h val="0.66461151415766972"/>
        </c:manualLayout>
      </c:layout>
      <c:lineChart>
        <c:grouping val="standard"/>
        <c:varyColors val="0"/>
        <c:ser>
          <c:idx val="0"/>
          <c:order val="0"/>
          <c:tx>
            <c:strRef>
              <c:f>'Matrics Chart Table'!$C$17</c:f>
              <c:strCache>
                <c:ptCount val="1"/>
                <c:pt idx="0">
                  <c:v>Revenue</c:v>
                </c:pt>
              </c:strCache>
            </c:strRef>
          </c:tx>
          <c:spPr>
            <a:ln w="76200">
              <a:solidFill>
                <a:schemeClr val="tx2">
                  <a:lumMod val="50000"/>
                </a:schemeClr>
              </a:solidFill>
            </a:ln>
          </c:spPr>
          <c:marker>
            <c:symbol val="none"/>
          </c:marker>
          <c:cat>
            <c:strRef>
              <c:f>'Matrics Chart Table'!$B$18:$B$29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'Matrics Chart Table'!$C$18:$C$29</c:f>
              <c:numCache>
                <c:formatCode>[$$-409]#.0,\K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val>
          <c:smooth val="0"/>
        </c:ser>
        <c:ser>
          <c:idx val="1"/>
          <c:order val="1"/>
          <c:tx>
            <c:strRef>
              <c:f>'Matrics Chart Table'!$D$17</c:f>
              <c:strCache>
                <c:ptCount val="1"/>
                <c:pt idx="0">
                  <c:v>MAX</c:v>
                </c:pt>
              </c:strCache>
            </c:strRef>
          </c:tx>
          <c:spPr>
            <a:ln w="38100">
              <a:noFill/>
            </a:ln>
          </c:spPr>
          <c:marker>
            <c:symbol val="circle"/>
            <c:size val="40"/>
            <c:spPr>
              <a:solidFill>
                <a:srgbClr val="92D050"/>
              </a:solidFill>
              <a:ln w="38100">
                <a:no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'Matrics Chart Table'!$B$18:$B$29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'Matrics Chart Table'!$D$18:$D$29</c:f>
              <c:numCache>
                <c:formatCode>[$$-409]#.0,\K</c:formatCode>
                <c:ptCount val="12"/>
                <c:pt idx="0">
                  <c:v>#N/A</c:v>
                </c:pt>
                <c:pt idx="1">
                  <c:v>#N/A</c:v>
                </c:pt>
                <c:pt idx="2">
                  <c:v>#N/A</c:v>
                </c:pt>
                <c:pt idx="3">
                  <c:v>#N/A</c:v>
                </c:pt>
                <c:pt idx="4">
                  <c:v>#N/A</c:v>
                </c:pt>
                <c:pt idx="5">
                  <c:v>#N/A</c:v>
                </c:pt>
                <c:pt idx="6">
                  <c:v>#N/A</c:v>
                </c:pt>
                <c:pt idx="7">
                  <c:v>#N/A</c:v>
                </c:pt>
                <c:pt idx="8">
                  <c:v>#N/A</c:v>
                </c:pt>
                <c:pt idx="9">
                  <c:v>146726.46000000002</c:v>
                </c:pt>
                <c:pt idx="10">
                  <c:v>#N/A</c:v>
                </c:pt>
                <c:pt idx="11">
                  <c:v>#N/A</c:v>
                </c:pt>
              </c:numCache>
            </c:numRef>
          </c:val>
          <c:smooth val="0"/>
        </c:ser>
        <c:ser>
          <c:idx val="2"/>
          <c:order val="2"/>
          <c:tx>
            <c:strRef>
              <c:f>'Matrics Chart Table'!$E$17</c:f>
              <c:strCache>
                <c:ptCount val="1"/>
                <c:pt idx="0">
                  <c:v>MIN</c:v>
                </c:pt>
              </c:strCache>
            </c:strRef>
          </c:tx>
          <c:spPr>
            <a:ln w="38100">
              <a:solidFill>
                <a:srgbClr val="FF0000"/>
              </a:solidFill>
            </a:ln>
          </c:spPr>
          <c:marker>
            <c:symbol val="triangle"/>
            <c:size val="4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'Matrics Chart Table'!$B$18:$B$29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'Matrics Chart Table'!$E$18:$E$29</c:f>
              <c:numCache>
                <c:formatCode>[$$-409]#.0,\K</c:formatCode>
                <c:ptCount val="12"/>
                <c:pt idx="0">
                  <c:v>#N/A</c:v>
                </c:pt>
                <c:pt idx="1">
                  <c:v>#N/A</c:v>
                </c:pt>
                <c:pt idx="2">
                  <c:v>#N/A</c:v>
                </c:pt>
                <c:pt idx="3">
                  <c:v>#N/A</c:v>
                </c:pt>
                <c:pt idx="4">
                  <c:v>#N/A</c:v>
                </c:pt>
                <c:pt idx="5">
                  <c:v>#N/A</c:v>
                </c:pt>
                <c:pt idx="6">
                  <c:v>#N/A</c:v>
                </c:pt>
                <c:pt idx="7">
                  <c:v>96240.749999999985</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64526848"/>
        <c:axId val="264533120"/>
      </c:lineChart>
      <c:catAx>
        <c:axId val="264526848"/>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6115024259558884"/>
              <c:y val="0.91191281022251158"/>
            </c:manualLayout>
          </c:layout>
          <c:overlay val="0"/>
        </c:title>
        <c:majorTickMark val="out"/>
        <c:minorTickMark val="none"/>
        <c:tickLblPos val="nextTo"/>
        <c:txPr>
          <a:bodyPr/>
          <a:lstStyle/>
          <a:p>
            <a:pPr>
              <a:defRPr sz="6600" b="1">
                <a:latin typeface="+mj-lt"/>
              </a:defRPr>
            </a:pPr>
            <a:endParaRPr lang="id-ID"/>
          </a:p>
        </c:txPr>
        <c:crossAx val="264533120"/>
        <c:crosses val="autoZero"/>
        <c:auto val="1"/>
        <c:lblAlgn val="ctr"/>
        <c:lblOffset val="100"/>
        <c:noMultiLvlLbl val="0"/>
      </c:catAx>
      <c:valAx>
        <c:axId val="264533120"/>
        <c:scaling>
          <c:orientation val="minMax"/>
        </c:scaling>
        <c:delete val="0"/>
        <c:axPos val="l"/>
        <c:title>
          <c:tx>
            <c:rich>
              <a:bodyPr rot="-5400000" vert="horz"/>
              <a:lstStyle/>
              <a:p>
                <a:pPr>
                  <a:defRPr sz="6000" b="1"/>
                </a:pPr>
                <a:r>
                  <a:rPr lang="en-US" sz="8000" b="1">
                    <a:latin typeface="+mj-lt"/>
                  </a:rPr>
                  <a:t>Total</a:t>
                </a:r>
                <a:r>
                  <a:rPr lang="en-US" sz="8000" b="1" baseline="0">
                    <a:latin typeface="+mj-lt"/>
                  </a:rPr>
                  <a:t> </a:t>
                </a:r>
                <a:r>
                  <a:rPr lang="en-US" sz="8000" b="1">
                    <a:latin typeface="+mj-lt"/>
                  </a:rPr>
                  <a:t>Revenue</a:t>
                </a:r>
                <a:endParaRPr lang="id-ID" sz="8000" b="1">
                  <a:latin typeface="+mj-lt"/>
                </a:endParaRPr>
              </a:p>
            </c:rich>
          </c:tx>
          <c:layout>
            <c:manualLayout>
              <c:xMode val="edge"/>
              <c:yMode val="edge"/>
              <c:x val="3.4858384318487604E-2"/>
              <c:y val="0.32760139169905356"/>
            </c:manualLayout>
          </c:layout>
          <c:overlay val="0"/>
        </c:title>
        <c:numFmt formatCode="[$$-409]#.0,\K" sourceLinked="1"/>
        <c:majorTickMark val="out"/>
        <c:minorTickMark val="none"/>
        <c:tickLblPos val="nextTo"/>
        <c:txPr>
          <a:bodyPr/>
          <a:lstStyle/>
          <a:p>
            <a:pPr>
              <a:defRPr sz="6600" b="1">
                <a:latin typeface="+mj-lt"/>
              </a:defRPr>
            </a:pPr>
            <a:endParaRPr lang="id-ID"/>
          </a:p>
        </c:txPr>
        <c:crossAx val="264526848"/>
        <c:crosses val="autoZero"/>
        <c:crossBetween val="between"/>
      </c:valAx>
      <c:spPr>
        <a:noFill/>
        <a:ln w="25400">
          <a:noFill/>
        </a:ln>
      </c:spPr>
    </c:plotArea>
    <c:plotVisOnly val="1"/>
    <c:dispBlanksAs val="zero"/>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7026211728422006"/>
          <c:y val="9.849186268984185E-2"/>
          <c:w val="0.67530930218298135"/>
          <c:h val="0.69406565368959572"/>
        </c:manualLayout>
      </c:layout>
      <c:scatterChart>
        <c:scatterStyle val="lineMarker"/>
        <c:varyColors val="0"/>
        <c:ser>
          <c:idx val="0"/>
          <c:order val="0"/>
          <c:spPr>
            <a:ln w="28575">
              <a:noFill/>
            </a:ln>
          </c:spPr>
          <c:marker>
            <c:symbol val="circle"/>
            <c:size val="50"/>
            <c:spPr>
              <a:solidFill>
                <a:schemeClr val="tx2">
                  <a:lumMod val="50000"/>
                </a:schemeClr>
              </a:solidFill>
              <a:ln>
                <a:noFill/>
              </a:ln>
            </c:spPr>
          </c:marker>
          <c:dLbls>
            <c:dLbl>
              <c:idx val="0"/>
              <c:layout/>
              <c:tx>
                <c:strRef>
                  <c:f>'Pivot Scatter'!$I$3</c:f>
                  <c:strCache>
                    <c:ptCount val="1"/>
                  </c:strCache>
                </c:strRef>
              </c:tx>
              <c:showLegendKey val="0"/>
              <c:showVal val="1"/>
              <c:showCatName val="0"/>
              <c:showSerName val="0"/>
              <c:showPercent val="0"/>
              <c:showBubbleSize val="0"/>
            </c:dLbl>
            <c:dLbl>
              <c:idx val="1"/>
              <c:layout/>
              <c:tx>
                <c:strRef>
                  <c:f>'Pivot Scatter'!$I$4</c:f>
                  <c:strCache>
                    <c:ptCount val="1"/>
                  </c:strCache>
                </c:strRef>
              </c:tx>
              <c:showLegendKey val="0"/>
              <c:showVal val="1"/>
              <c:showCatName val="0"/>
              <c:showSerName val="0"/>
              <c:showPercent val="0"/>
              <c:showBubbleSize val="0"/>
            </c:dLbl>
            <c:dLbl>
              <c:idx val="2"/>
              <c:layout/>
              <c:tx>
                <c:strRef>
                  <c:f>'Pivot Scatter'!$I$5</c:f>
                  <c:strCache>
                    <c:ptCount val="1"/>
                  </c:strCache>
                </c:strRef>
              </c:tx>
              <c:showLegendKey val="0"/>
              <c:showVal val="1"/>
              <c:showCatName val="0"/>
              <c:showSerName val="0"/>
              <c:showPercent val="0"/>
              <c:showBubbleSize val="0"/>
            </c:dLbl>
            <c:dLbl>
              <c:idx val="3"/>
              <c:layout/>
              <c:tx>
                <c:strRef>
                  <c:f>'Pivot Scatter'!$I$6</c:f>
                  <c:strCache>
                    <c:ptCount val="1"/>
                  </c:strCache>
                </c:strRef>
              </c:tx>
              <c:showLegendKey val="0"/>
              <c:showVal val="1"/>
              <c:showCatName val="0"/>
              <c:showSerName val="0"/>
              <c:showPercent val="0"/>
              <c:showBubbleSize val="0"/>
            </c:dLbl>
            <c:dLbl>
              <c:idx val="4"/>
              <c:layout/>
              <c:tx>
                <c:strRef>
                  <c:f>'Pivot Scatter'!$I$7</c:f>
                  <c:strCache>
                    <c:ptCount val="1"/>
                  </c:strCache>
                </c:strRef>
              </c:tx>
              <c:showLegendKey val="0"/>
              <c:showVal val="1"/>
              <c:showCatName val="0"/>
              <c:showSerName val="0"/>
              <c:showPercent val="0"/>
              <c:showBubbleSize val="0"/>
            </c:dLbl>
            <c:dLbl>
              <c:idx val="5"/>
              <c:layout/>
              <c:tx>
                <c:strRef>
                  <c:f>'Pivot Scatter'!$I$8</c:f>
                  <c:strCache>
                    <c:ptCount val="1"/>
                  </c:strCache>
                </c:strRef>
              </c:tx>
              <c:showLegendKey val="0"/>
              <c:showVal val="1"/>
              <c:showCatName val="0"/>
              <c:showSerName val="0"/>
              <c:showPercent val="0"/>
              <c:showBubbleSize val="0"/>
            </c:dLbl>
            <c:dLbl>
              <c:idx val="6"/>
              <c:layout/>
              <c:tx>
                <c:strRef>
                  <c:f>'Pivot Scatter'!$I$9</c:f>
                  <c:strCache>
                    <c:ptCount val="1"/>
                  </c:strCache>
                </c:strRef>
              </c:tx>
              <c:spPr/>
              <c:txPr>
                <a:bodyPr/>
                <a:lstStyle/>
                <a:p>
                  <a:pPr>
                    <a:defRPr sz="6000" b="1">
                      <a:latin typeface="+mj-lt"/>
                    </a:defRPr>
                  </a:pPr>
                  <a:endParaRPr lang="id-ID"/>
                </a:p>
              </c:txPr>
              <c:showLegendKey val="0"/>
              <c:showVal val="1"/>
              <c:showCatName val="0"/>
              <c:showSerName val="0"/>
              <c:showPercent val="0"/>
              <c:showBubbleSize val="0"/>
            </c:dLbl>
            <c:dLbl>
              <c:idx val="7"/>
              <c:layout/>
              <c:tx>
                <c:strRef>
                  <c:f>'Pivot Scatter'!$I$10</c:f>
                  <c:strCache>
                    <c:ptCount val="1"/>
                  </c:strCache>
                </c:strRef>
              </c:tx>
              <c:showLegendKey val="0"/>
              <c:showVal val="1"/>
              <c:showCatName val="0"/>
              <c:showSerName val="0"/>
              <c:showPercent val="0"/>
              <c:showBubbleSize val="0"/>
            </c:dLbl>
            <c:dLbl>
              <c:idx val="8"/>
              <c:layout/>
              <c:tx>
                <c:strRef>
                  <c:f>'Pivot Scatter'!$I$11</c:f>
                  <c:strCache>
                    <c:ptCount val="1"/>
                  </c:strCache>
                </c:strRef>
              </c:tx>
              <c:showLegendKey val="0"/>
              <c:showVal val="1"/>
              <c:showCatName val="0"/>
              <c:showSerName val="0"/>
              <c:showPercent val="0"/>
              <c:showBubbleSize val="0"/>
            </c:dLbl>
            <c:dLbl>
              <c:idx val="9"/>
              <c:layout/>
              <c:tx>
                <c:strRef>
                  <c:f>'Pivot Scatter'!$I$12</c:f>
                  <c:strCache>
                    <c:ptCount val="1"/>
                    <c:pt idx="0">
                      <c:v>Okt</c:v>
                    </c:pt>
                  </c:strCache>
                </c:strRef>
              </c:tx>
              <c:spPr/>
              <c:txPr>
                <a:bodyPr/>
                <a:lstStyle/>
                <a:p>
                  <a:pPr>
                    <a:defRPr sz="8000"/>
                  </a:pPr>
                  <a:endParaRPr lang="id-ID"/>
                </a:p>
              </c:txPr>
              <c:showLegendKey val="0"/>
              <c:showVal val="1"/>
              <c:showCatName val="0"/>
              <c:showSerName val="0"/>
              <c:showPercent val="0"/>
              <c:showBubbleSize val="0"/>
            </c:dLbl>
            <c:dLbl>
              <c:idx val="10"/>
              <c:layout/>
              <c:tx>
                <c:strRef>
                  <c:f>'Pivot Scatter'!$I$13</c:f>
                  <c:strCache>
                    <c:ptCount val="1"/>
                  </c:strCache>
                </c:strRef>
              </c:tx>
              <c:showLegendKey val="0"/>
              <c:showVal val="1"/>
              <c:showCatName val="0"/>
              <c:showSerName val="0"/>
              <c:showPercent val="0"/>
              <c:showBubbleSize val="0"/>
            </c:dLbl>
            <c:dLbl>
              <c:idx val="11"/>
              <c:layout/>
              <c:tx>
                <c:strRef>
                  <c:f>'Pivot Scatter'!$I$14</c:f>
                  <c:strCache>
                    <c:ptCount val="1"/>
                  </c:strCache>
                </c:strRef>
              </c:tx>
              <c:showLegendKey val="0"/>
              <c:showVal val="1"/>
              <c:showCatName val="0"/>
              <c:showSerName val="0"/>
              <c:showPercent val="0"/>
              <c:showBubbleSize val="0"/>
            </c:dLbl>
            <c:showLegendKey val="0"/>
            <c:showVal val="1"/>
            <c:showCatName val="0"/>
            <c:showSerName val="0"/>
            <c:showPercent val="0"/>
            <c:showBubbleSize val="0"/>
            <c:showLeaderLines val="0"/>
          </c:dLbls>
          <c:xVal>
            <c:numRef>
              <c:f>'Pivot Scatter'!$G$3:$G$14</c:f>
              <c:numCache>
                <c:formatCode>General</c:formatCode>
                <c:ptCount val="12"/>
                <c:pt idx="0">
                  <c:v>70</c:v>
                </c:pt>
                <c:pt idx="1">
                  <c:v>93</c:v>
                </c:pt>
                <c:pt idx="2">
                  <c:v>86</c:v>
                </c:pt>
                <c:pt idx="3">
                  <c:v>77</c:v>
                </c:pt>
                <c:pt idx="4">
                  <c:v>91</c:v>
                </c:pt>
                <c:pt idx="5">
                  <c:v>91</c:v>
                </c:pt>
                <c:pt idx="6">
                  <c:v>90</c:v>
                </c:pt>
                <c:pt idx="7">
                  <c:v>77</c:v>
                </c:pt>
                <c:pt idx="8">
                  <c:v>70</c:v>
                </c:pt>
                <c:pt idx="9">
                  <c:v>98</c:v>
                </c:pt>
                <c:pt idx="10">
                  <c:v>76</c:v>
                </c:pt>
                <c:pt idx="11">
                  <c:v>87</c:v>
                </c:pt>
              </c:numCache>
            </c:numRef>
          </c:xVal>
          <c:yVal>
            <c:numRef>
              <c:f>'Pivot Scatter'!$H$3:$H$14</c:f>
              <c:numCache>
                <c:formatCode>[$$-409]#.00,\ \K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yVal>
          <c:smooth val="0"/>
        </c:ser>
        <c:dLbls>
          <c:showLegendKey val="0"/>
          <c:showVal val="0"/>
          <c:showCatName val="0"/>
          <c:showSerName val="0"/>
          <c:showPercent val="0"/>
          <c:showBubbleSize val="0"/>
        </c:dLbls>
        <c:axId val="264575232"/>
        <c:axId val="264610176"/>
      </c:scatterChart>
      <c:valAx>
        <c:axId val="264575232"/>
        <c:scaling>
          <c:orientation val="minMax"/>
        </c:scaling>
        <c:delete val="0"/>
        <c:axPos val="b"/>
        <c:title>
          <c:tx>
            <c:rich>
              <a:bodyPr/>
              <a:lstStyle/>
              <a:p>
                <a:pPr>
                  <a:defRPr>
                    <a:latin typeface="+mj-lt"/>
                  </a:defRPr>
                </a:pPr>
                <a:r>
                  <a:rPr lang="en-US" sz="6000">
                    <a:latin typeface="+mj-lt"/>
                  </a:rPr>
                  <a:t>Total</a:t>
                </a:r>
                <a:r>
                  <a:rPr lang="en-US" sz="6000" baseline="0">
                    <a:latin typeface="+mj-lt"/>
                  </a:rPr>
                  <a:t> Transactions</a:t>
                </a:r>
                <a:endParaRPr lang="id-ID" sz="6000">
                  <a:latin typeface="+mj-lt"/>
                </a:endParaRPr>
              </a:p>
            </c:rich>
          </c:tx>
          <c:layout>
            <c:manualLayout>
              <c:xMode val="edge"/>
              <c:yMode val="edge"/>
              <c:x val="0.40995400818742606"/>
              <c:y val="0.89965382918951153"/>
            </c:manualLayout>
          </c:layout>
          <c:overlay val="0"/>
        </c:title>
        <c:numFmt formatCode="General" sourceLinked="1"/>
        <c:majorTickMark val="out"/>
        <c:minorTickMark val="none"/>
        <c:tickLblPos val="nextTo"/>
        <c:txPr>
          <a:bodyPr/>
          <a:lstStyle/>
          <a:p>
            <a:pPr>
              <a:defRPr sz="6600" b="1">
                <a:latin typeface="+mj-lt"/>
              </a:defRPr>
            </a:pPr>
            <a:endParaRPr lang="id-ID"/>
          </a:p>
        </c:txPr>
        <c:crossAx val="264610176"/>
        <c:crosses val="autoZero"/>
        <c:crossBetween val="midCat"/>
      </c:valAx>
      <c:valAx>
        <c:axId val="264610176"/>
        <c:scaling>
          <c:orientation val="minMax"/>
        </c:scaling>
        <c:delete val="0"/>
        <c:axPos val="l"/>
        <c:title>
          <c:tx>
            <c:rich>
              <a:bodyPr rot="-5400000" vert="horz"/>
              <a:lstStyle/>
              <a:p>
                <a:pPr>
                  <a:defRPr/>
                </a:pPr>
                <a:r>
                  <a:rPr lang="en-US" sz="8000">
                    <a:latin typeface="+mj-lt"/>
                  </a:rPr>
                  <a:t>Total</a:t>
                </a:r>
                <a:r>
                  <a:rPr lang="en-US" sz="8000" baseline="0">
                    <a:latin typeface="+mj-lt"/>
                  </a:rPr>
                  <a:t> Revenue</a:t>
                </a:r>
                <a:endParaRPr lang="id-ID" sz="8000">
                  <a:latin typeface="+mj-lt"/>
                </a:endParaRPr>
              </a:p>
            </c:rich>
          </c:tx>
          <c:layout>
            <c:manualLayout>
              <c:xMode val="edge"/>
              <c:yMode val="edge"/>
              <c:x val="4.045757497492259E-2"/>
              <c:y val="0.3275178569884199"/>
            </c:manualLayout>
          </c:layout>
          <c:overlay val="0"/>
        </c:title>
        <c:numFmt formatCode="[$$-409]#.00,\ \K" sourceLinked="1"/>
        <c:majorTickMark val="out"/>
        <c:minorTickMark val="none"/>
        <c:tickLblPos val="nextTo"/>
        <c:txPr>
          <a:bodyPr/>
          <a:lstStyle/>
          <a:p>
            <a:pPr>
              <a:defRPr sz="6600" b="1">
                <a:latin typeface="+mj-lt"/>
              </a:defRPr>
            </a:pPr>
            <a:endParaRPr lang="id-ID"/>
          </a:p>
        </c:txPr>
        <c:crossAx val="264575232"/>
        <c:crosses val="autoZero"/>
        <c:crossBetween val="midCat"/>
      </c:valAx>
      <c:spPr>
        <a:noFill/>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txPr>
    <a:bodyPr/>
    <a:lstStyle/>
    <a:p>
      <a:pPr>
        <a:defRPr sz="8800"/>
      </a:pPr>
      <a:endParaRPr lang="id-ID"/>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[Shoe_Sales_Analytics_Dashboard.xlsx]Matrics Chart Table!Mtrks_Country Contribution</c:name>
    <c:fmtId val="17"/>
  </c:pivotSource>
  <c:chart>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3"/>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
        <c:idx val="5"/>
        <c:spPr>
          <a:noFill/>
          <a:ln>
            <a:noFill/>
          </a:ln>
        </c:spPr>
        <c:marker>
          <c:symbol val="none"/>
        </c:marker>
        <c:dLbl>
          <c:idx val="0"/>
          <c:spPr/>
          <c:txPr>
            <a:bodyPr/>
            <a:lstStyle/>
            <a:p>
              <a:pPr>
                <a:defRPr sz="6000" b="1">
                  <a:latin typeface="+mj-lt"/>
                </a:defRPr>
              </a:pPr>
              <a:endParaRPr lang="id-ID"/>
            </a:p>
          </c:txPr>
          <c:showLegendKey val="0"/>
          <c:showVal val="1"/>
          <c:showCatName val="0"/>
          <c:showSerName val="0"/>
          <c:showPercent val="0"/>
          <c:showBubbleSize val="0"/>
        </c:dLbl>
      </c:pivotFmt>
      <c:pivotFmt>
        <c:idx val="6"/>
        <c:spPr>
          <a:noFill/>
          <a:ln>
            <a:noFill/>
          </a:ln>
        </c:spPr>
        <c:marker>
          <c:symbol val="none"/>
        </c:marker>
        <c:dLbl>
          <c:idx val="0"/>
          <c:spPr/>
          <c:txPr>
            <a:bodyPr/>
            <a:lstStyle/>
            <a:p>
              <a:pPr>
                <a:defRPr sz="6000" b="1">
                  <a:latin typeface="+mj-lt"/>
                </a:defRPr>
              </a:pPr>
              <a:endParaRPr lang="id-ID"/>
            </a:p>
          </c:txPr>
          <c:showLegendKey val="0"/>
          <c:showVal val="1"/>
          <c:showCatName val="0"/>
          <c:showSerName val="0"/>
          <c:showPercent val="0"/>
          <c:showBubbleSize val="0"/>
        </c:dLbl>
      </c:pivotFmt>
      <c:pivotFmt>
        <c:idx val="7"/>
        <c:spPr>
          <a:noFill/>
          <a:ln>
            <a:noFill/>
          </a:ln>
        </c:spPr>
        <c:marker>
          <c:symbol val="none"/>
        </c:marker>
        <c:dLbl>
          <c:idx val="0"/>
          <c:delete val="1"/>
        </c:dLbl>
      </c:pivotFmt>
      <c:pivotFmt>
        <c:idx val="8"/>
      </c:pivotFmt>
      <c:pivotFmt>
        <c:idx val="9"/>
        <c:dLbl>
          <c:idx val="0"/>
          <c:layout>
            <c:manualLayout>
              <c:x val="0.36657521935984111"/>
              <c:y val="2.8443889437501389E-2"/>
            </c:manualLayout>
          </c:layout>
          <c:dLblPos val="outEnd"/>
          <c:showLegendKey val="0"/>
          <c:showVal val="1"/>
          <c:showCatName val="0"/>
          <c:showSerName val="0"/>
          <c:showPercent val="0"/>
          <c:showBubbleSize val="0"/>
        </c:dLbl>
      </c:pivotFmt>
      <c:pivotFmt>
        <c:idx val="10"/>
        <c:spPr>
          <a:noFill/>
          <a:ln>
            <a:noFill/>
          </a:ln>
        </c:spPr>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s>
    <c:plotArea>
      <c:layout>
        <c:manualLayout>
          <c:layoutTarget val="inner"/>
          <c:xMode val="edge"/>
          <c:yMode val="edge"/>
          <c:x val="0.36976235488505393"/>
          <c:y val="1.1831508866269764E-2"/>
          <c:w val="0.58047532036065774"/>
          <c:h val="0.83272682869983727"/>
        </c:manualLayout>
      </c:layout>
      <c:barChart>
        <c:barDir val="bar"/>
        <c:grouping val="clustered"/>
        <c:varyColors val="0"/>
        <c:ser>
          <c:idx val="0"/>
          <c:order val="0"/>
          <c:tx>
            <c:strRef>
              <c:f>'Matrics Chart Table'!$C$32</c:f>
              <c:strCache>
                <c:ptCount val="1"/>
                <c:pt idx="0">
                  <c:v>Sum of Revenue_USD2</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'Matrics Chart Table'!$B$33:$B$39</c:f>
              <c:strCache>
                <c:ptCount val="7"/>
                <c:pt idx="0">
                  <c:v>India</c:v>
                </c:pt>
                <c:pt idx="1">
                  <c:v>UK</c:v>
                </c:pt>
                <c:pt idx="2">
                  <c:v>Saudi Arabia</c:v>
                </c:pt>
                <c:pt idx="3">
                  <c:v>Germany</c:v>
                </c:pt>
                <c:pt idx="4">
                  <c:v>France</c:v>
                </c:pt>
                <c:pt idx="5">
                  <c:v>USA</c:v>
                </c:pt>
                <c:pt idx="6">
                  <c:v>UAE</c:v>
                </c:pt>
              </c:strCache>
            </c:strRef>
          </c:cat>
          <c:val>
            <c:numRef>
              <c:f>'Matrics Chart Table'!$C$33:$C$39</c:f>
              <c:numCache>
                <c:formatCode>[$$-409]#,\K</c:formatCode>
                <c:ptCount val="7"/>
                <c:pt idx="0">
                  <c:v>177959.75999999992</c:v>
                </c:pt>
                <c:pt idx="1">
                  <c:v>186632.60999999993</c:v>
                </c:pt>
                <c:pt idx="2">
                  <c:v>191782.69999999998</c:v>
                </c:pt>
                <c:pt idx="3">
                  <c:v>202201.71</c:v>
                </c:pt>
                <c:pt idx="4">
                  <c:v>229435.44999999987</c:v>
                </c:pt>
                <c:pt idx="5">
                  <c:v>231784.47999999992</c:v>
                </c:pt>
                <c:pt idx="6">
                  <c:v>240051.9200000001</c:v>
                </c:pt>
              </c:numCache>
            </c:numRef>
          </c:val>
        </c:ser>
        <c:ser>
          <c:idx val="1"/>
          <c:order val="1"/>
          <c:tx>
            <c:strRef>
              <c:f>'Matrics Chart Table'!$D$32</c:f>
              <c:strCache>
                <c:ptCount val="1"/>
                <c:pt idx="0">
                  <c:v>Sum of Revenue_USD</c:v>
                </c:pt>
              </c:strCache>
            </c:strRef>
          </c:tx>
          <c:spPr>
            <a:noFill/>
            <a:ln>
              <a:noFill/>
            </a:ln>
          </c:spPr>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'Matrics Chart Table'!$B$33:$B$39</c:f>
              <c:strCache>
                <c:ptCount val="7"/>
                <c:pt idx="0">
                  <c:v>India</c:v>
                </c:pt>
                <c:pt idx="1">
                  <c:v>UK</c:v>
                </c:pt>
                <c:pt idx="2">
                  <c:v>Saudi Arabia</c:v>
                </c:pt>
                <c:pt idx="3">
                  <c:v>Germany</c:v>
                </c:pt>
                <c:pt idx="4">
                  <c:v>France</c:v>
                </c:pt>
                <c:pt idx="5">
                  <c:v>USA</c:v>
                </c:pt>
                <c:pt idx="6">
                  <c:v>UAE</c:v>
                </c:pt>
              </c:strCache>
            </c:strRef>
          </c:cat>
          <c:val>
            <c:numRef>
              <c:f>'Matrics Chart Table'!$D$33:$D$39</c:f>
              <c:numCache>
                <c:formatCode>0.00%</c:formatCode>
                <c:ptCount val="7"/>
                <c:pt idx="0">
                  <c:v>0.12190288523269699</c:v>
                </c:pt>
                <c:pt idx="1">
                  <c:v>0.12784380939549872</c:v>
                </c:pt>
                <c:pt idx="2">
                  <c:v>0.13137163405770363</c:v>
                </c:pt>
                <c:pt idx="3">
                  <c:v>0.138508682232349</c:v>
                </c:pt>
                <c:pt idx="4">
                  <c:v>0.1571638629410502</c:v>
                </c:pt>
                <c:pt idx="5">
                  <c:v>0.1587729544261037</c:v>
                </c:pt>
                <c:pt idx="6">
                  <c:v>0.16443617171459765</c:v>
                </c:pt>
              </c:numCache>
            </c:numRef>
          </c:val>
        </c:ser>
        <c:dLbls>
          <c:showLegendKey val="0"/>
          <c:showVal val="1"/>
          <c:showCatName val="0"/>
          <c:showSerName val="0"/>
          <c:showPercent val="0"/>
          <c:showBubbleSize val="0"/>
        </c:dLbls>
        <c:gapWidth val="27"/>
        <c:overlap val="-37"/>
        <c:axId val="264991872"/>
        <c:axId val="264993792"/>
      </c:barChart>
      <c:catAx>
        <c:axId val="264991872"/>
        <c:scaling>
          <c:orientation val="minMax"/>
        </c:scaling>
        <c:delete val="0"/>
        <c:axPos val="l"/>
        <c:title>
          <c:tx>
            <c:rich>
              <a:bodyPr rot="-5400000" vert="horz"/>
              <a:lstStyle/>
              <a:p>
                <a:pPr>
                  <a:defRPr sz="5400" u="sng">
                    <a:latin typeface="+mj-lt"/>
                  </a:defRPr>
                </a:pPr>
                <a:r>
                  <a:rPr lang="en-US" sz="6000" b="1" u="sng">
                    <a:solidFill>
                      <a:schemeClr val="tx2">
                        <a:lumMod val="60000"/>
                        <a:lumOff val="40000"/>
                      </a:schemeClr>
                    </a:solidFill>
                    <a:latin typeface="+mj-lt"/>
                  </a:rPr>
                  <a:t>Country</a:t>
                </a:r>
                <a:endParaRPr lang="id-ID" sz="6000" b="1" u="sng">
                  <a:solidFill>
                    <a:schemeClr val="tx2">
                      <a:lumMod val="60000"/>
                      <a:lumOff val="40000"/>
                    </a:schemeClr>
                  </a:solidFill>
                  <a:latin typeface="+mj-lt"/>
                </a:endParaRPr>
              </a:p>
            </c:rich>
          </c:tx>
          <c:layout>
            <c:manualLayout>
              <c:xMode val="edge"/>
              <c:yMode val="edge"/>
              <c:x val="1.2597204608952924E-2"/>
              <c:y val="0.72979121326881458"/>
            </c:manualLayout>
          </c:layout>
          <c:overlay val="0"/>
        </c:title>
        <c:majorTickMark val="out"/>
        <c:minorTickMark val="none"/>
        <c:tickLblPos val="nextTo"/>
        <c:txPr>
          <a:bodyPr/>
          <a:lstStyle/>
          <a:p>
            <a:pPr>
              <a:defRPr sz="6000" b="1">
                <a:latin typeface="+mj-lt"/>
              </a:defRPr>
            </a:pPr>
            <a:endParaRPr lang="id-ID"/>
          </a:p>
        </c:txPr>
        <c:crossAx val="264993792"/>
        <c:crosses val="autoZero"/>
        <c:auto val="1"/>
        <c:lblAlgn val="ctr"/>
        <c:lblOffset val="100"/>
        <c:noMultiLvlLbl val="0"/>
      </c:catAx>
      <c:valAx>
        <c:axId val="264993792"/>
        <c:scaling>
          <c:orientation val="minMax"/>
        </c:scaling>
        <c:delete val="0"/>
        <c:axPos val="b"/>
        <c:title>
          <c:tx>
            <c:rich>
              <a:bodyPr/>
              <a:lstStyle/>
              <a:p>
                <a:pPr>
                  <a:defRPr sz="5400" b="1">
                    <a:latin typeface="+mj-lt"/>
                  </a:defRPr>
                </a:pPr>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Revenue</a:t>
                </a:r>
                <a:endParaRPr lang="id-ID" sz="6000" b="1" u="sng">
                  <a:solidFill>
                    <a:schemeClr val="tx2">
                      <a:lumMod val="60000"/>
                      <a:lumOff val="40000"/>
                    </a:schemeClr>
                  </a:solidFill>
                  <a:latin typeface="+mj-lt"/>
                </a:endParaRPr>
              </a:p>
            </c:rich>
          </c:tx>
          <c:layout>
            <c:manualLayout>
              <c:xMode val="edge"/>
              <c:yMode val="edge"/>
              <c:x val="1.7045819326179001E-2"/>
              <c:y val="0.91189351856160994"/>
            </c:manualLayout>
          </c:layout>
          <c:overlay val="0"/>
        </c:title>
        <c:numFmt formatCode="[$$-409]#,\K" sourceLinked="1"/>
        <c:majorTickMark val="out"/>
        <c:minorTickMark val="none"/>
        <c:tickLblPos val="nextTo"/>
        <c:txPr>
          <a:bodyPr/>
          <a:lstStyle/>
          <a:p>
            <a:pPr>
              <a:defRPr sz="6000" b="1"/>
            </a:pPr>
            <a:endParaRPr lang="id-ID"/>
          </a:p>
        </c:txPr>
        <c:crossAx val="264991872"/>
        <c:crosses val="autoZero"/>
        <c:crossBetween val="between"/>
      </c:valAx>
      <c:spPr>
        <a:noFill/>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[Shoe_Sales_Analytics_Dashboard.xlsx]Matrics Chart Table!Mtks_Brand Rev Performance</c:name>
    <c:fmtId val="29"/>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6"/>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7"/>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8"/>
        <c:spPr>
          <a:noFill/>
          <a:ln>
            <a:no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6935381933511335"/>
          <c:y val="1.7522215007176257E-2"/>
          <c:w val="0.57735057754974761"/>
          <c:h val="0.82113524743445754"/>
        </c:manualLayout>
      </c:layout>
      <c:barChart>
        <c:barDir val="bar"/>
        <c:grouping val="clustered"/>
        <c:varyColors val="0"/>
        <c:ser>
          <c:idx val="0"/>
          <c:order val="0"/>
          <c:tx>
            <c:strRef>
              <c:f>'Matrics Chart Table'!$C$43</c:f>
              <c:strCache>
                <c:ptCount val="1"/>
                <c:pt idx="0">
                  <c:v>Sum of Revenue_USD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'Matrics Chart Table'!$B$44:$B$49</c:f>
              <c:strCache>
                <c:ptCount val="6"/>
                <c:pt idx="0">
                  <c:v>Nike</c:v>
                </c:pt>
                <c:pt idx="1">
                  <c:v>Reebok</c:v>
                </c:pt>
                <c:pt idx="2">
                  <c:v>Puma</c:v>
                </c:pt>
                <c:pt idx="3">
                  <c:v>Adidas</c:v>
                </c:pt>
                <c:pt idx="4">
                  <c:v>New Balance</c:v>
                </c:pt>
                <c:pt idx="5">
                  <c:v>Skechers</c:v>
                </c:pt>
              </c:strCache>
            </c:strRef>
          </c:cat>
          <c:val>
            <c:numRef>
              <c:f>'Matrics Chart Table'!$C$44:$C$49</c:f>
              <c:numCache>
                <c:formatCode>[$$-409]#,\K</c:formatCode>
                <c:ptCount val="6"/>
                <c:pt idx="0">
                  <c:v>192770.14999999997</c:v>
                </c:pt>
                <c:pt idx="1">
                  <c:v>238826.94000000003</c:v>
                </c:pt>
                <c:pt idx="2">
                  <c:v>239055.77999999997</c:v>
                </c:pt>
                <c:pt idx="3">
                  <c:v>257039.03999999989</c:v>
                </c:pt>
                <c:pt idx="4">
                  <c:v>261631.67999999993</c:v>
                </c:pt>
                <c:pt idx="5">
                  <c:v>270525.0400000001</c:v>
                </c:pt>
              </c:numCache>
            </c:numRef>
          </c:val>
        </c:ser>
        <c:ser>
          <c:idx val="1"/>
          <c:order val="1"/>
          <c:tx>
            <c:strRef>
              <c:f>'Matrics Chart Table'!$D$43</c:f>
              <c:strCache>
                <c:ptCount val="1"/>
                <c:pt idx="0">
                  <c:v>Sum of Revenue_USD2</c:v>
                </c:pt>
              </c:strCache>
            </c:strRef>
          </c:tx>
          <c:spPr>
            <a:noFill/>
            <a:ln>
              <a:no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'Matrics Chart Table'!$B$44:$B$49</c:f>
              <c:strCache>
                <c:ptCount val="6"/>
                <c:pt idx="0">
                  <c:v>Nike</c:v>
                </c:pt>
                <c:pt idx="1">
                  <c:v>Reebok</c:v>
                </c:pt>
                <c:pt idx="2">
                  <c:v>Puma</c:v>
                </c:pt>
                <c:pt idx="3">
                  <c:v>Adidas</c:v>
                </c:pt>
                <c:pt idx="4">
                  <c:v>New Balance</c:v>
                </c:pt>
                <c:pt idx="5">
                  <c:v>Skechers</c:v>
                </c:pt>
              </c:strCache>
            </c:strRef>
          </c:cat>
          <c:val>
            <c:numRef>
              <c:f>'Matrics Chart Table'!$D$44:$D$49</c:f>
              <c:numCache>
                <c:formatCode>0.00%</c:formatCode>
                <c:ptCount val="6"/>
                <c:pt idx="0">
                  <c:v>0.13204803980259239</c:v>
                </c:pt>
                <c:pt idx="1">
                  <c:v>0.16359705731956611</c:v>
                </c:pt>
                <c:pt idx="2">
                  <c:v>0.16375381329775265</c:v>
                </c:pt>
                <c:pt idx="3">
                  <c:v>0.17607239183421361</c:v>
                </c:pt>
                <c:pt idx="4">
                  <c:v>0.17921836183796669</c:v>
                </c:pt>
                <c:pt idx="5">
                  <c:v>0.18531033590790855</c:v>
                </c:pt>
              </c:numCache>
            </c:numRef>
          </c:val>
        </c:ser>
        <c:dLbls>
          <c:showLegendKey val="0"/>
          <c:showVal val="0"/>
          <c:showCatName val="0"/>
          <c:showSerName val="0"/>
          <c:showPercent val="0"/>
          <c:showBubbleSize val="0"/>
        </c:dLbls>
        <c:gapWidth val="9"/>
        <c:overlap val="-14"/>
        <c:axId val="265074944"/>
        <c:axId val="265081216"/>
      </c:barChart>
      <c:catAx>
        <c:axId val="265074944"/>
        <c:scaling>
          <c:orientation val="minMax"/>
        </c:scaling>
        <c:delete val="0"/>
        <c:axPos val="l"/>
        <c:title>
          <c:tx>
            <c:rich>
              <a:bodyPr rot="-5400000" vert="horz"/>
              <a:lstStyle/>
              <a:p>
                <a:pPr>
                  <a:defRPr sz="6000" u="sng">
                    <a:solidFill>
                      <a:schemeClr val="tx2">
                        <a:lumMod val="60000"/>
                        <a:lumOff val="40000"/>
                      </a:schemeClr>
                    </a:solidFill>
                  </a:defRPr>
                </a:pPr>
                <a:r>
                  <a:rPr lang="en-US" sz="6000" u="sng">
                    <a:solidFill>
                      <a:schemeClr val="tx2">
                        <a:lumMod val="60000"/>
                        <a:lumOff val="40000"/>
                      </a:schemeClr>
                    </a:solidFill>
                  </a:rPr>
                  <a:t>Brands</a:t>
                </a:r>
                <a:endParaRPr lang="id-ID" sz="6000" u="sng">
                  <a:solidFill>
                    <a:schemeClr val="tx2">
                      <a:lumMod val="60000"/>
                      <a:lumOff val="40000"/>
                    </a:schemeClr>
                  </a:solidFill>
                </a:endParaRPr>
              </a:p>
            </c:rich>
          </c:tx>
          <c:layout>
            <c:manualLayout>
              <c:xMode val="edge"/>
              <c:yMode val="edge"/>
              <c:x val="1.8592695039897468E-4"/>
              <c:y val="0.75639218156718557"/>
            </c:manualLayout>
          </c:layout>
          <c:overlay val="0"/>
        </c:title>
        <c:majorTickMark val="out"/>
        <c:minorTickMark val="none"/>
        <c:tickLblPos val="nextTo"/>
        <c:txPr>
          <a:bodyPr/>
          <a:lstStyle/>
          <a:p>
            <a:pPr>
              <a:defRPr sz="6000" b="1">
                <a:latin typeface="+mj-lt"/>
              </a:defRPr>
            </a:pPr>
            <a:endParaRPr lang="id-ID"/>
          </a:p>
        </c:txPr>
        <c:crossAx val="265081216"/>
        <c:crosses val="autoZero"/>
        <c:auto val="1"/>
        <c:lblAlgn val="ctr"/>
        <c:lblOffset val="100"/>
        <c:noMultiLvlLbl val="0"/>
      </c:catAx>
      <c:valAx>
        <c:axId val="265081216"/>
        <c:scaling>
          <c:orientation val="minMax"/>
        </c:scaling>
        <c:delete val="0"/>
        <c:axPos val="b"/>
        <c:title>
          <c:tx>
            <c:rich>
              <a:bodyPr/>
              <a:lstStyle/>
              <a:p>
                <a:pPr>
                  <a:defRPr sz="6000">
                    <a:solidFill>
                      <a:schemeClr val="tx2">
                        <a:lumMod val="60000"/>
                        <a:lumOff val="40000"/>
                      </a:schemeClr>
                    </a:solidFill>
                  </a:defRPr>
                </a:pPr>
                <a:r>
                  <a:rPr lang="en-US" sz="6000" u="sng">
                    <a:solidFill>
                      <a:schemeClr val="tx2">
                        <a:lumMod val="60000"/>
                        <a:lumOff val="40000"/>
                      </a:schemeClr>
                    </a:solidFill>
                  </a:rPr>
                  <a:t>Total</a:t>
                </a:r>
                <a:r>
                  <a:rPr lang="en-US" sz="6000" u="sng" baseline="0">
                    <a:solidFill>
                      <a:schemeClr val="tx2">
                        <a:lumMod val="60000"/>
                        <a:lumOff val="40000"/>
                      </a:schemeClr>
                    </a:solidFill>
                  </a:rPr>
                  <a:t> Revenue</a:t>
                </a:r>
                <a:endParaRPr lang="id-ID" sz="6000" u="sng">
                  <a:solidFill>
                    <a:schemeClr val="tx2">
                      <a:lumMod val="60000"/>
                      <a:lumOff val="40000"/>
                    </a:schemeClr>
                  </a:solidFill>
                </a:endParaRPr>
              </a:p>
            </c:rich>
          </c:tx>
          <c:layout>
            <c:manualLayout>
              <c:xMode val="edge"/>
              <c:yMode val="edge"/>
              <c:x val="1.9116845243084241E-2"/>
              <c:y val="0.90792424380306291"/>
            </c:manualLayout>
          </c:layout>
          <c:overlay val="0"/>
        </c:title>
        <c:numFmt formatCode="[$$-409]#,\K" sourceLinked="1"/>
        <c:majorTickMark val="out"/>
        <c:minorTickMark val="none"/>
        <c:tickLblPos val="nextTo"/>
        <c:txPr>
          <a:bodyPr/>
          <a:lstStyle/>
          <a:p>
            <a:pPr>
              <a:defRPr sz="6000" b="1">
                <a:latin typeface="+mj-lt"/>
              </a:defRPr>
            </a:pPr>
            <a:endParaRPr lang="id-ID"/>
          </a:p>
        </c:txPr>
        <c:crossAx val="265074944"/>
        <c:crosses val="autoZero"/>
        <c:crossBetween val="between"/>
      </c:valAx>
      <c:spPr>
        <a:noFill/>
        <a:ln>
          <a:noFill/>
        </a:ln>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[Shoe_Sales_Analytics_Dashboard.xlsx]Matrics Chart Table!Mtrks_Channel_Rev</c:name>
    <c:fmtId val="46"/>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spPr/>
          <c:txPr>
            <a:bodyPr/>
            <a:lstStyle/>
            <a:p>
              <a:pPr>
                <a:defRPr sz="6000" b="1"/>
              </a:pPr>
              <a:endParaRPr lang="id-ID"/>
            </a:p>
          </c:txPr>
          <c:dLblPos val="outEnd"/>
          <c:showLegendKey val="0"/>
          <c:showVal val="1"/>
          <c:showCatName val="0"/>
          <c:showSerName val="0"/>
          <c:showPercent val="0"/>
          <c:showBubbleSize val="0"/>
        </c:dLbl>
      </c:pivotFmt>
      <c:pivotFmt>
        <c:idx val="6"/>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7"/>
        <c:spPr>
          <a:noFill/>
          <a:ln>
            <a:no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6828610011854629"/>
          <c:y val="2.345243600136241E-2"/>
          <c:w val="0.58907991608690025"/>
          <c:h val="0.82422812536879875"/>
        </c:manualLayout>
      </c:layout>
      <c:barChart>
        <c:barDir val="bar"/>
        <c:grouping val="clustered"/>
        <c:varyColors val="0"/>
        <c:ser>
          <c:idx val="0"/>
          <c:order val="0"/>
          <c:tx>
            <c:strRef>
              <c:f>'Matrics Chart Table'!$C$52</c:f>
              <c:strCache>
                <c:ptCount val="1"/>
                <c:pt idx="0">
                  <c:v>Sum of Revenue_USD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'Matrics Chart Table'!$B$53:$B$55</c:f>
              <c:strCache>
                <c:ptCount val="3"/>
                <c:pt idx="0">
                  <c:v>Mall</c:v>
                </c:pt>
                <c:pt idx="1">
                  <c:v>Online</c:v>
                </c:pt>
                <c:pt idx="2">
                  <c:v>Retail Store</c:v>
                </c:pt>
              </c:strCache>
            </c:strRef>
          </c:cat>
          <c:val>
            <c:numRef>
              <c:f>'Matrics Chart Table'!$C$53:$C$55</c:f>
              <c:numCache>
                <c:formatCode>[$$-409]#,\K</c:formatCode>
                <c:ptCount val="3"/>
                <c:pt idx="0">
                  <c:v>483057.52000000019</c:v>
                </c:pt>
                <c:pt idx="1">
                  <c:v>470665.9800000001</c:v>
                </c:pt>
                <c:pt idx="2">
                  <c:v>506125.1299999996</c:v>
                </c:pt>
              </c:numCache>
            </c:numRef>
          </c:val>
        </c:ser>
        <c:ser>
          <c:idx val="1"/>
          <c:order val="1"/>
          <c:tx>
            <c:strRef>
              <c:f>'Matrics Chart Table'!$D$52</c:f>
              <c:strCache>
                <c:ptCount val="1"/>
                <c:pt idx="0">
                  <c:v>Sum of Revenue_USD2</c:v>
                </c:pt>
              </c:strCache>
            </c:strRef>
          </c:tx>
          <c:spPr>
            <a:noFill/>
            <a:ln>
              <a:no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'Matrics Chart Table'!$B$53:$B$55</c:f>
              <c:strCache>
                <c:ptCount val="3"/>
                <c:pt idx="0">
                  <c:v>Mall</c:v>
                </c:pt>
                <c:pt idx="1">
                  <c:v>Online</c:v>
                </c:pt>
                <c:pt idx="2">
                  <c:v>Retail Store</c:v>
                </c:pt>
              </c:strCache>
            </c:strRef>
          </c:cat>
          <c:val>
            <c:numRef>
              <c:f>'Matrics Chart Table'!$D$53:$D$55</c:f>
              <c:numCache>
                <c:formatCode>0.00%</c:formatCode>
                <c:ptCount val="3"/>
                <c:pt idx="0">
                  <c:v>0.33089562169195597</c:v>
                </c:pt>
                <c:pt idx="1">
                  <c:v>0.3224073854835211</c:v>
                </c:pt>
                <c:pt idx="2">
                  <c:v>0.34669699282452293</c:v>
                </c:pt>
              </c:numCache>
            </c:numRef>
          </c:val>
        </c:ser>
        <c:dLbls>
          <c:showLegendKey val="0"/>
          <c:showVal val="0"/>
          <c:showCatName val="0"/>
          <c:showSerName val="0"/>
          <c:showPercent val="0"/>
          <c:showBubbleSize val="0"/>
        </c:dLbls>
        <c:gapWidth val="0"/>
        <c:overlap val="6"/>
        <c:axId val="265134848"/>
        <c:axId val="265136768"/>
      </c:barChart>
      <c:catAx>
        <c:axId val="265134848"/>
        <c:scaling>
          <c:orientation val="minMax"/>
        </c:scaling>
        <c:delete val="0"/>
        <c:axPos val="l"/>
        <c:title>
          <c:tx>
            <c:rich>
              <a:bodyPr rot="-5400000" vert="horz"/>
              <a:lstStyle/>
              <a:p>
                <a:pPr>
                  <a:defRPr sz="6000"/>
                </a:pPr>
                <a:r>
                  <a:rPr lang="en-US" sz="6000" u="sng">
                    <a:solidFill>
                      <a:schemeClr val="accent1"/>
                    </a:solidFill>
                  </a:rPr>
                  <a:t>Channel</a:t>
                </a:r>
                <a:endParaRPr lang="id-ID" sz="6000" u="sng">
                  <a:solidFill>
                    <a:schemeClr val="accent1"/>
                  </a:solidFill>
                </a:endParaRPr>
              </a:p>
            </c:rich>
          </c:tx>
          <c:layout>
            <c:manualLayout>
              <c:xMode val="edge"/>
              <c:yMode val="edge"/>
              <c:x val="1.0989348627163996E-3"/>
              <c:y val="0.75309655526065644"/>
            </c:manualLayout>
          </c:layout>
          <c:overlay val="0"/>
        </c:title>
        <c:majorTickMark val="out"/>
        <c:minorTickMark val="none"/>
        <c:tickLblPos val="nextTo"/>
        <c:txPr>
          <a:bodyPr/>
          <a:lstStyle/>
          <a:p>
            <a:pPr>
              <a:defRPr sz="6000" b="1"/>
            </a:pPr>
            <a:endParaRPr lang="id-ID"/>
          </a:p>
        </c:txPr>
        <c:crossAx val="265136768"/>
        <c:crosses val="autoZero"/>
        <c:auto val="1"/>
        <c:lblAlgn val="ctr"/>
        <c:lblOffset val="100"/>
        <c:noMultiLvlLbl val="0"/>
      </c:catAx>
      <c:valAx>
        <c:axId val="265136768"/>
        <c:scaling>
          <c:orientation val="minMax"/>
        </c:scaling>
        <c:delete val="0"/>
        <c:axPos val="b"/>
        <c:title>
          <c:tx>
            <c:rich>
              <a:bodyPr/>
              <a:lstStyle/>
              <a:p>
                <a:pPr>
                  <a:defRPr sz="6000"/>
                </a:pPr>
                <a:r>
                  <a:rPr lang="en-US" sz="6000" u="sng">
                    <a:solidFill>
                      <a:schemeClr val="accent1"/>
                    </a:solidFill>
                  </a:rPr>
                  <a:t>Total</a:t>
                </a:r>
                <a:r>
                  <a:rPr lang="en-US" sz="6000" u="sng" baseline="0">
                    <a:solidFill>
                      <a:schemeClr val="accent1"/>
                    </a:solidFill>
                  </a:rPr>
                  <a:t> Revenue</a:t>
                </a:r>
                <a:endParaRPr lang="id-ID" sz="6000" u="sng">
                  <a:solidFill>
                    <a:schemeClr val="accent1"/>
                  </a:solidFill>
                </a:endParaRPr>
              </a:p>
            </c:rich>
          </c:tx>
          <c:layout>
            <c:manualLayout>
              <c:xMode val="edge"/>
              <c:yMode val="edge"/>
              <c:x val="5.145466170362792E-3"/>
              <c:y val="0.91285818368410143"/>
            </c:manualLayout>
          </c:layout>
          <c:overlay val="0"/>
        </c:title>
        <c:numFmt formatCode="[$$-409]#,\K" sourceLinked="1"/>
        <c:majorTickMark val="out"/>
        <c:minorTickMark val="none"/>
        <c:tickLblPos val="nextTo"/>
        <c:txPr>
          <a:bodyPr/>
          <a:lstStyle/>
          <a:p>
            <a:pPr>
              <a:defRPr sz="6000" b="1"/>
            </a:pPr>
            <a:endParaRPr lang="id-ID"/>
          </a:p>
        </c:txPr>
        <c:crossAx val="265134848"/>
        <c:crosses val="autoZero"/>
        <c:crossBetween val="between"/>
      </c:valAx>
      <c:spPr>
        <a:noFill/>
        <a:ln>
          <a:noFill/>
        </a:ln>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[Shoe_Sales_Analytics_Dashboard.xlsx]Matrics Chart Table!mtrk_TypeofShoe</c:name>
    <c:fmtId val="51"/>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6"/>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7"/>
        <c:spPr>
          <a:noFill/>
          <a:ln>
            <a:no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6883467362723582"/>
          <c:y val="7.1895424836601303E-3"/>
          <c:w val="0.57690587684367423"/>
          <c:h val="0.83368126790987873"/>
        </c:manualLayout>
      </c:layout>
      <c:barChart>
        <c:barDir val="bar"/>
        <c:grouping val="clustered"/>
        <c:varyColors val="0"/>
        <c:ser>
          <c:idx val="0"/>
          <c:order val="0"/>
          <c:tx>
            <c:strRef>
              <c:f>'Matrics Chart Table'!$C$58</c:f>
              <c:strCache>
                <c:ptCount val="1"/>
                <c:pt idx="0">
                  <c:v>Sum of Revenue_USD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'Matrics Chart Table'!$B$59:$B$64</c:f>
              <c:strCache>
                <c:ptCount val="6"/>
                <c:pt idx="0">
                  <c:v>Sports</c:v>
                </c:pt>
                <c:pt idx="1">
                  <c:v>Casual</c:v>
                </c:pt>
                <c:pt idx="2">
                  <c:v>Running</c:v>
                </c:pt>
                <c:pt idx="3">
                  <c:v>Formal</c:v>
                </c:pt>
                <c:pt idx="4">
                  <c:v>Boots</c:v>
                </c:pt>
                <c:pt idx="5">
                  <c:v>Sneakers</c:v>
                </c:pt>
              </c:strCache>
            </c:strRef>
          </c:cat>
          <c:val>
            <c:numRef>
              <c:f>'Matrics Chart Table'!$C$59:$C$64</c:f>
              <c:numCache>
                <c:formatCode>[$$-409]#,\K</c:formatCode>
                <c:ptCount val="6"/>
                <c:pt idx="0">
                  <c:v>203885.75000000009</c:v>
                </c:pt>
                <c:pt idx="1">
                  <c:v>223235.78000000012</c:v>
                </c:pt>
                <c:pt idx="2">
                  <c:v>230560.18999999994</c:v>
                </c:pt>
                <c:pt idx="3">
                  <c:v>246771.00999999998</c:v>
                </c:pt>
                <c:pt idx="4">
                  <c:v>270824.45999999996</c:v>
                </c:pt>
                <c:pt idx="5">
                  <c:v>284571.43999999989</c:v>
                </c:pt>
              </c:numCache>
            </c:numRef>
          </c:val>
        </c:ser>
        <c:ser>
          <c:idx val="1"/>
          <c:order val="1"/>
          <c:tx>
            <c:strRef>
              <c:f>'Matrics Chart Table'!$D$58</c:f>
              <c:strCache>
                <c:ptCount val="1"/>
                <c:pt idx="0">
                  <c:v>Sum of Revenue_USD2</c:v>
                </c:pt>
              </c:strCache>
            </c:strRef>
          </c:tx>
          <c:spPr>
            <a:noFill/>
            <a:ln>
              <a:no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'Matrics Chart Table'!$B$59:$B$64</c:f>
              <c:strCache>
                <c:ptCount val="6"/>
                <c:pt idx="0">
                  <c:v>Sports</c:v>
                </c:pt>
                <c:pt idx="1">
                  <c:v>Casual</c:v>
                </c:pt>
                <c:pt idx="2">
                  <c:v>Running</c:v>
                </c:pt>
                <c:pt idx="3">
                  <c:v>Formal</c:v>
                </c:pt>
                <c:pt idx="4">
                  <c:v>Boots</c:v>
                </c:pt>
                <c:pt idx="5">
                  <c:v>Sneakers</c:v>
                </c:pt>
              </c:strCache>
            </c:strRef>
          </c:cat>
          <c:val>
            <c:numRef>
              <c:f>'Matrics Chart Table'!$D$59:$D$64</c:f>
              <c:numCache>
                <c:formatCode>0.00%</c:formatCode>
                <c:ptCount val="6"/>
                <c:pt idx="0">
                  <c:v>0.13966225388724043</c:v>
                </c:pt>
                <c:pt idx="1">
                  <c:v>0.15291707332697921</c:v>
                </c:pt>
                <c:pt idx="2">
                  <c:v>0.15793431268281558</c:v>
                </c:pt>
                <c:pt idx="3">
                  <c:v>0.16903876534103401</c:v>
                </c:pt>
                <c:pt idx="4">
                  <c:v>0.1855154393644223</c:v>
                </c:pt>
                <c:pt idx="5">
                  <c:v>0.19493215539750852</c:v>
                </c:pt>
              </c:numCache>
            </c:numRef>
          </c:val>
        </c:ser>
        <c:dLbls>
          <c:showLegendKey val="0"/>
          <c:showVal val="0"/>
          <c:showCatName val="0"/>
          <c:showSerName val="0"/>
          <c:showPercent val="0"/>
          <c:showBubbleSize val="0"/>
        </c:dLbls>
        <c:gapWidth val="25"/>
        <c:overlap val="-37"/>
        <c:axId val="265190400"/>
        <c:axId val="265204864"/>
      </c:barChart>
      <c:catAx>
        <c:axId val="265190400"/>
        <c:scaling>
          <c:orientation val="minMax"/>
        </c:scaling>
        <c:delete val="0"/>
        <c:axPos val="l"/>
        <c:title>
          <c:tx>
            <c:rich>
              <a:bodyPr rot="-5400000" vert="horz"/>
              <a:lstStyle/>
              <a:p>
                <a:pPr>
                  <a:defRPr sz="6000">
                    <a:latin typeface="+mj-lt"/>
                  </a:defRPr>
                </a:pPr>
                <a:r>
                  <a:rPr lang="en-US" sz="6000" u="sng">
                    <a:solidFill>
                      <a:schemeClr val="accent1"/>
                    </a:solidFill>
                    <a:latin typeface="+mj-lt"/>
                  </a:rPr>
                  <a:t>Shoe</a:t>
                </a:r>
                <a:r>
                  <a:rPr lang="en-US" sz="6000" u="sng" baseline="0">
                    <a:solidFill>
                      <a:schemeClr val="accent1"/>
                    </a:solidFill>
                    <a:latin typeface="+mj-lt"/>
                  </a:rPr>
                  <a:t> of Type</a:t>
                </a:r>
                <a:endParaRPr lang="id-ID" sz="6000" u="sng">
                  <a:solidFill>
                    <a:schemeClr val="accent1"/>
                  </a:solidFill>
                  <a:latin typeface="+mj-lt"/>
                </a:endParaRPr>
              </a:p>
            </c:rich>
          </c:tx>
          <c:layout>
            <c:manualLayout>
              <c:xMode val="edge"/>
              <c:yMode val="edge"/>
              <c:x val="1.0069997078637026E-2"/>
              <c:y val="0.67769062862494889"/>
            </c:manualLayout>
          </c:layout>
          <c:overlay val="0"/>
        </c:title>
        <c:majorTickMark val="out"/>
        <c:minorTickMark val="none"/>
        <c:tickLblPos val="nextTo"/>
        <c:txPr>
          <a:bodyPr/>
          <a:lstStyle/>
          <a:p>
            <a:pPr>
              <a:defRPr sz="6000" b="1">
                <a:latin typeface="+mj-lt"/>
              </a:defRPr>
            </a:pPr>
            <a:endParaRPr lang="id-ID"/>
          </a:p>
        </c:txPr>
        <c:crossAx val="265204864"/>
        <c:crosses val="autoZero"/>
        <c:auto val="1"/>
        <c:lblAlgn val="ctr"/>
        <c:lblOffset val="100"/>
        <c:noMultiLvlLbl val="0"/>
      </c:catAx>
      <c:valAx>
        <c:axId val="265204864"/>
        <c:scaling>
          <c:orientation val="minMax"/>
        </c:scaling>
        <c:delete val="0"/>
        <c:axPos val="b"/>
        <c:title>
          <c:tx>
            <c:rich>
              <a:bodyPr/>
              <a:lstStyle/>
              <a:p>
                <a:pPr>
                  <a:defRPr sz="6000">
                    <a:latin typeface="+mj-lt"/>
                  </a:defRPr>
                </a:pPr>
                <a:r>
                  <a:rPr lang="en-US" sz="6000" u="sng">
                    <a:solidFill>
                      <a:schemeClr val="accent1"/>
                    </a:solidFill>
                    <a:latin typeface="+mj-lt"/>
                  </a:rPr>
                  <a:t>Total</a:t>
                </a:r>
                <a:r>
                  <a:rPr lang="en-US" sz="6000" u="sng" baseline="0">
                    <a:solidFill>
                      <a:schemeClr val="accent1"/>
                    </a:solidFill>
                    <a:latin typeface="+mj-lt"/>
                  </a:rPr>
                  <a:t> Revenue</a:t>
                </a:r>
                <a:endParaRPr lang="id-ID" sz="6000" u="sng">
                  <a:solidFill>
                    <a:schemeClr val="accent1"/>
                  </a:solidFill>
                  <a:latin typeface="+mj-lt"/>
                </a:endParaRPr>
              </a:p>
            </c:rich>
          </c:tx>
          <c:layout>
            <c:manualLayout>
              <c:xMode val="edge"/>
              <c:yMode val="edge"/>
              <c:x val="9.5906230139258825E-3"/>
              <c:y val="0.92100624485665483"/>
            </c:manualLayout>
          </c:layout>
          <c:overlay val="0"/>
        </c:title>
        <c:numFmt formatCode="[$$-409]#,\K" sourceLinked="1"/>
        <c:majorTickMark val="out"/>
        <c:minorTickMark val="none"/>
        <c:tickLblPos val="nextTo"/>
        <c:txPr>
          <a:bodyPr/>
          <a:lstStyle/>
          <a:p>
            <a:pPr>
              <a:defRPr sz="6000" b="1">
                <a:latin typeface="+mj-lt"/>
              </a:defRPr>
            </a:pPr>
            <a:endParaRPr lang="id-ID"/>
          </a:p>
        </c:txPr>
        <c:crossAx val="265190400"/>
        <c:crosses val="autoZero"/>
        <c:crossBetween val="between"/>
      </c:valAx>
      <c:spPr>
        <a:noFill/>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0.26406018587299224"/>
          <c:y val="9.5946281714785656E-2"/>
          <c:w val="0.73551877713399028"/>
          <c:h val="0.83886679790026242"/>
        </c:manualLayout>
      </c:layout>
      <c:barChart>
        <c:barDir val="bar"/>
        <c:grouping val="stacked"/>
        <c:varyColors val="0"/>
        <c:ser>
          <c:idx val="0"/>
          <c:order val="0"/>
          <c:tx>
            <c:strRef>
              <c:f>'Pivot Heatmap'!$J$12</c:f>
              <c:strCache>
                <c:ptCount val="1"/>
                <c:pt idx="0">
                  <c:v>Black</c:v>
                </c:pt>
              </c:strCache>
            </c:strRef>
          </c:tx>
          <c:spPr>
            <a:solidFill>
              <a:schemeClr val="tx1">
                <a:lumMod val="50000"/>
                <a:lumOff val="50000"/>
              </a:schemeClr>
            </a:solidFill>
            <a:ln>
              <a:solidFill>
                <a:schemeClr val="tx1"/>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 Heatmap'!$K$11:$P$11</c:f>
              <c:strCache>
                <c:ptCount val="6"/>
                <c:pt idx="0">
                  <c:v>Boots</c:v>
                </c:pt>
                <c:pt idx="1">
                  <c:v>Casual</c:v>
                </c:pt>
                <c:pt idx="2">
                  <c:v>Formal</c:v>
                </c:pt>
                <c:pt idx="3">
                  <c:v>Running</c:v>
                </c:pt>
                <c:pt idx="4">
                  <c:v>Sneakers</c:v>
                </c:pt>
                <c:pt idx="5">
                  <c:v>Sports</c:v>
                </c:pt>
              </c:strCache>
            </c:strRef>
          </c:cat>
          <c:val>
            <c:numRef>
              <c:f>'Pivot Heatmap'!$K$12:$P$12</c:f>
              <c:numCache>
                <c:formatCode>General</c:formatCode>
                <c:ptCount val="6"/>
                <c:pt idx="0">
                  <c:v>270</c:v>
                </c:pt>
                <c:pt idx="1">
                  <c:v>357</c:v>
                </c:pt>
                <c:pt idx="2">
                  <c:v>367</c:v>
                </c:pt>
                <c:pt idx="3">
                  <c:v>252</c:v>
                </c:pt>
                <c:pt idx="4">
                  <c:v>289</c:v>
                </c:pt>
                <c:pt idx="5">
                  <c:v>271</c:v>
                </c:pt>
              </c:numCache>
            </c:numRef>
          </c:val>
        </c:ser>
        <c:ser>
          <c:idx val="1"/>
          <c:order val="1"/>
          <c:tx>
            <c:strRef>
              <c:f>'Pivot Heatmap'!$J$13</c:f>
              <c:strCache>
                <c:ptCount val="1"/>
                <c:pt idx="0">
                  <c:v>Blue</c:v>
                </c:pt>
              </c:strCache>
            </c:strRef>
          </c:tx>
          <c:spPr>
            <a:solidFill>
              <a:schemeClr val="tx2">
                <a:lumMod val="40000"/>
                <a:lumOff val="60000"/>
              </a:schemeClr>
            </a:solidFill>
            <a:ln>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 Heatmap'!$K$11:$P$11</c:f>
              <c:strCache>
                <c:ptCount val="6"/>
                <c:pt idx="0">
                  <c:v>Boots</c:v>
                </c:pt>
                <c:pt idx="1">
                  <c:v>Casual</c:v>
                </c:pt>
                <c:pt idx="2">
                  <c:v>Formal</c:v>
                </c:pt>
                <c:pt idx="3">
                  <c:v>Running</c:v>
                </c:pt>
                <c:pt idx="4">
                  <c:v>Sneakers</c:v>
                </c:pt>
                <c:pt idx="5">
                  <c:v>Sports</c:v>
                </c:pt>
              </c:strCache>
            </c:strRef>
          </c:cat>
          <c:val>
            <c:numRef>
              <c:f>'Pivot Heatmap'!$K$13:$P$13</c:f>
              <c:numCache>
                <c:formatCode>General</c:formatCode>
                <c:ptCount val="6"/>
                <c:pt idx="0">
                  <c:v>360</c:v>
                </c:pt>
                <c:pt idx="1">
                  <c:v>234</c:v>
                </c:pt>
                <c:pt idx="2">
                  <c:v>329</c:v>
                </c:pt>
                <c:pt idx="3">
                  <c:v>255</c:v>
                </c:pt>
                <c:pt idx="4">
                  <c:v>380</c:v>
                </c:pt>
                <c:pt idx="5">
                  <c:v>380</c:v>
                </c:pt>
              </c:numCache>
            </c:numRef>
          </c:val>
        </c:ser>
        <c:ser>
          <c:idx val="2"/>
          <c:order val="2"/>
          <c:tx>
            <c:strRef>
              <c:f>'Pivot Heatmap'!$J$14</c:f>
              <c:strCache>
                <c:ptCount val="1"/>
                <c:pt idx="0">
                  <c:v>Green</c:v>
                </c:pt>
              </c:strCache>
            </c:strRef>
          </c:tx>
          <c:spPr>
            <a:solidFill>
              <a:schemeClr val="accent3">
                <a:lumMod val="40000"/>
                <a:lumOff val="60000"/>
              </a:schemeClr>
            </a:solidFill>
            <a:ln>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 Heatmap'!$K$11:$P$11</c:f>
              <c:strCache>
                <c:ptCount val="6"/>
                <c:pt idx="0">
                  <c:v>Boots</c:v>
                </c:pt>
                <c:pt idx="1">
                  <c:v>Casual</c:v>
                </c:pt>
                <c:pt idx="2">
                  <c:v>Formal</c:v>
                </c:pt>
                <c:pt idx="3">
                  <c:v>Running</c:v>
                </c:pt>
                <c:pt idx="4">
                  <c:v>Sneakers</c:v>
                </c:pt>
                <c:pt idx="5">
                  <c:v>Sports</c:v>
                </c:pt>
              </c:strCache>
            </c:strRef>
          </c:cat>
          <c:val>
            <c:numRef>
              <c:f>'Pivot Heatmap'!$K$14:$P$14</c:f>
              <c:numCache>
                <c:formatCode>General</c:formatCode>
                <c:ptCount val="6"/>
                <c:pt idx="0">
                  <c:v>256</c:v>
                </c:pt>
                <c:pt idx="1">
                  <c:v>266</c:v>
                </c:pt>
                <c:pt idx="2">
                  <c:v>434</c:v>
                </c:pt>
                <c:pt idx="3">
                  <c:v>275</c:v>
                </c:pt>
                <c:pt idx="4">
                  <c:v>322</c:v>
                </c:pt>
                <c:pt idx="5">
                  <c:v>215</c:v>
                </c:pt>
              </c:numCache>
            </c:numRef>
          </c:val>
        </c:ser>
        <c:ser>
          <c:idx val="3"/>
          <c:order val="3"/>
          <c:tx>
            <c:strRef>
              <c:f>'Pivot Heatmap'!$J$15</c:f>
              <c:strCache>
                <c:ptCount val="1"/>
                <c:pt idx="0">
                  <c:v>White</c:v>
                </c:pt>
              </c:strCache>
            </c:strRef>
          </c:tx>
          <c:spPr>
            <a:noFill/>
            <a:ln>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 Heatmap'!$K$11:$P$11</c:f>
              <c:strCache>
                <c:ptCount val="6"/>
                <c:pt idx="0">
                  <c:v>Boots</c:v>
                </c:pt>
                <c:pt idx="1">
                  <c:v>Casual</c:v>
                </c:pt>
                <c:pt idx="2">
                  <c:v>Formal</c:v>
                </c:pt>
                <c:pt idx="3">
                  <c:v>Running</c:v>
                </c:pt>
                <c:pt idx="4">
                  <c:v>Sneakers</c:v>
                </c:pt>
                <c:pt idx="5">
                  <c:v>Sports</c:v>
                </c:pt>
              </c:strCache>
            </c:strRef>
          </c:cat>
          <c:val>
            <c:numRef>
              <c:f>'Pivot Heatmap'!$K$15:$P$15</c:f>
              <c:numCache>
                <c:formatCode>General</c:formatCode>
                <c:ptCount val="6"/>
                <c:pt idx="0">
                  <c:v>266</c:v>
                </c:pt>
                <c:pt idx="1">
                  <c:v>164</c:v>
                </c:pt>
                <c:pt idx="2">
                  <c:v>228</c:v>
                </c:pt>
                <c:pt idx="3">
                  <c:v>261</c:v>
                </c:pt>
                <c:pt idx="4">
                  <c:v>387</c:v>
                </c:pt>
                <c:pt idx="5">
                  <c:v>207</c:v>
                </c:pt>
              </c:numCache>
            </c:numRef>
          </c:val>
        </c:ser>
        <c:ser>
          <c:idx val="4"/>
          <c:order val="4"/>
          <c:tx>
            <c:strRef>
              <c:f>'Pivot Heatmap'!$J$16</c:f>
              <c:strCache>
                <c:ptCount val="1"/>
                <c:pt idx="0">
                  <c:v>Red</c:v>
                </c:pt>
              </c:strCache>
            </c:strRef>
          </c:tx>
          <c:spPr>
            <a:solidFill>
              <a:schemeClr val="accent2">
                <a:lumMod val="20000"/>
                <a:lumOff val="80000"/>
              </a:schemeClr>
            </a:solidFill>
            <a:ln>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 Heatmap'!$K$11:$P$11</c:f>
              <c:strCache>
                <c:ptCount val="6"/>
                <c:pt idx="0">
                  <c:v>Boots</c:v>
                </c:pt>
                <c:pt idx="1">
                  <c:v>Casual</c:v>
                </c:pt>
                <c:pt idx="2">
                  <c:v>Formal</c:v>
                </c:pt>
                <c:pt idx="3">
                  <c:v>Running</c:v>
                </c:pt>
                <c:pt idx="4">
                  <c:v>Sneakers</c:v>
                </c:pt>
                <c:pt idx="5">
                  <c:v>Sports</c:v>
                </c:pt>
              </c:strCache>
            </c:strRef>
          </c:cat>
          <c:val>
            <c:numRef>
              <c:f>'Pivot Heatmap'!$K$16:$P$16</c:f>
              <c:numCache>
                <c:formatCode>General</c:formatCode>
                <c:ptCount val="6"/>
                <c:pt idx="0">
                  <c:v>339</c:v>
                </c:pt>
                <c:pt idx="1">
                  <c:v>354</c:v>
                </c:pt>
                <c:pt idx="2">
                  <c:v>245</c:v>
                </c:pt>
                <c:pt idx="3">
                  <c:v>297</c:v>
                </c:pt>
                <c:pt idx="4">
                  <c:v>264</c:v>
                </c:pt>
                <c:pt idx="5">
                  <c:v>231</c:v>
                </c:pt>
              </c:numCache>
            </c:numRef>
          </c:val>
        </c:ser>
        <c:ser>
          <c:idx val="5"/>
          <c:order val="5"/>
          <c:tx>
            <c:strRef>
              <c:f>'Pivot Heatmap'!$J$17</c:f>
              <c:strCache>
                <c:ptCount val="1"/>
                <c:pt idx="0">
                  <c:v>Grey</c:v>
                </c:pt>
              </c:strCache>
            </c:strRef>
          </c:tx>
          <c:spPr>
            <a:solidFill>
              <a:schemeClr val="bg1">
                <a:lumMod val="85000"/>
              </a:schemeClr>
            </a:solidFill>
            <a:ln w="9525">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 Heatmap'!$K$11:$P$11</c:f>
              <c:strCache>
                <c:ptCount val="6"/>
                <c:pt idx="0">
                  <c:v>Boots</c:v>
                </c:pt>
                <c:pt idx="1">
                  <c:v>Casual</c:v>
                </c:pt>
                <c:pt idx="2">
                  <c:v>Formal</c:v>
                </c:pt>
                <c:pt idx="3">
                  <c:v>Running</c:v>
                </c:pt>
                <c:pt idx="4">
                  <c:v>Sneakers</c:v>
                </c:pt>
                <c:pt idx="5">
                  <c:v>Sports</c:v>
                </c:pt>
              </c:strCache>
            </c:strRef>
          </c:cat>
          <c:val>
            <c:numRef>
              <c:f>'Pivot Heatmap'!$K$17:$P$17</c:f>
              <c:numCache>
                <c:formatCode>General</c:formatCode>
                <c:ptCount val="6"/>
                <c:pt idx="0">
                  <c:v>376</c:v>
                </c:pt>
                <c:pt idx="1">
                  <c:v>340</c:v>
                </c:pt>
                <c:pt idx="2">
                  <c:v>289</c:v>
                </c:pt>
                <c:pt idx="3">
                  <c:v>334</c:v>
                </c:pt>
                <c:pt idx="4">
                  <c:v>356</c:v>
                </c:pt>
                <c:pt idx="5">
                  <c:v>201</c:v>
                </c:pt>
              </c:numCache>
            </c:numRef>
          </c:val>
        </c:ser>
        <c:dLbls>
          <c:showLegendKey val="0"/>
          <c:showVal val="1"/>
          <c:showCatName val="0"/>
          <c:showSerName val="0"/>
          <c:showPercent val="0"/>
          <c:showBubbleSize val="0"/>
        </c:dLbls>
        <c:gapWidth val="95"/>
        <c:overlap val="100"/>
        <c:axId val="265280128"/>
        <c:axId val="265298304"/>
      </c:barChart>
      <c:catAx>
        <c:axId val="265280128"/>
        <c:scaling>
          <c:orientation val="minMax"/>
        </c:scaling>
        <c:delete val="0"/>
        <c:axPos val="l"/>
        <c:majorTickMark val="none"/>
        <c:minorTickMark val="none"/>
        <c:tickLblPos val="nextTo"/>
        <c:txPr>
          <a:bodyPr/>
          <a:lstStyle/>
          <a:p>
            <a:pPr>
              <a:defRPr sz="8000" b="1">
                <a:latin typeface="+mj-lt"/>
              </a:defRPr>
            </a:pPr>
            <a:endParaRPr lang="id-ID"/>
          </a:p>
        </c:txPr>
        <c:crossAx val="265298304"/>
        <c:crosses val="autoZero"/>
        <c:auto val="1"/>
        <c:lblAlgn val="ctr"/>
        <c:lblOffset val="100"/>
        <c:noMultiLvlLbl val="0"/>
      </c:catAx>
      <c:valAx>
        <c:axId val="265298304"/>
        <c:scaling>
          <c:orientation val="minMax"/>
        </c:scaling>
        <c:delete val="1"/>
        <c:axPos val="b"/>
        <c:numFmt formatCode="General" sourceLinked="1"/>
        <c:majorTickMark val="out"/>
        <c:minorTickMark val="none"/>
        <c:tickLblPos val="nextTo"/>
        <c:crossAx val="265280128"/>
        <c:crosses val="autoZero"/>
        <c:crossBetween val="between"/>
      </c:valAx>
      <c:spPr>
        <a:noFill/>
        <a:ln>
          <a:noFill/>
        </a:ln>
      </c:spPr>
    </c:plotArea>
    <c:legend>
      <c:legendPos val="t"/>
      <c:layout>
        <c:manualLayout>
          <c:xMode val="edge"/>
          <c:yMode val="edge"/>
          <c:x val="0.12254292741709173"/>
          <c:y val="1.9470404984423675E-2"/>
          <c:w val="0.8241114247511514"/>
          <c:h val="6.1590109647509016E-2"/>
        </c:manualLayout>
      </c:layout>
      <c:overlay val="0"/>
      <c:txPr>
        <a:bodyPr/>
        <a:lstStyle/>
        <a:p>
          <a:pPr>
            <a:defRPr sz="8000" b="1">
              <a:latin typeface="+mj-lt"/>
            </a:defRPr>
          </a:pPr>
          <a:endParaRPr lang="id-ID"/>
        </a:p>
      </c:txPr>
    </c:legend>
    <c:plotVisOnly val="1"/>
    <c:dispBlanksAs val="gap"/>
    <c:showDLblsOverMax val="0"/>
  </c:chart>
  <c:spPr>
    <a:no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[Shoe_Sales_Analytics_Dashboard.xlsx]Sheet2!data</c:name>
    <c:fmtId val="0"/>
  </c:pivotSource>
  <c:chart>
    <c:autoTitleDeleted val="1"/>
    <c:pivotFmts>
      <c:pivotFmt>
        <c:idx val="0"/>
        <c:marker>
          <c:symbol val="none"/>
        </c:marker>
      </c:pivotFmt>
      <c:pivotFmt>
        <c:idx val="1"/>
        <c:marker>
          <c:symbol val="none"/>
        </c:marker>
      </c:pivotFmt>
      <c:pivotFmt>
        <c:idx val="2"/>
        <c:marker>
          <c:symbol val="none"/>
        </c:marker>
      </c:pivotFmt>
      <c:pivotFmt>
        <c:idx val="3"/>
      </c:pivotFmt>
    </c:pivotFmts>
    <c:plotArea>
      <c:layout>
        <c:manualLayout>
          <c:layoutTarget val="inner"/>
          <c:xMode val="edge"/>
          <c:yMode val="edge"/>
          <c:x val="5.5233202801521469E-2"/>
          <c:y val="9.2248295265821303E-2"/>
          <c:w val="0.92515895406122362"/>
          <c:h val="0.36802433194609979"/>
        </c:manualLayout>
      </c:layout>
      <c:lineChart>
        <c:grouping val="standard"/>
        <c:varyColors val="0"/>
        <c:ser>
          <c:idx val="0"/>
          <c:order val="0"/>
          <c:tx>
            <c:strRef>
              <c:f>Sheet2!$B$3</c:f>
              <c:strCache>
                <c:ptCount val="1"/>
                <c:pt idx="0">
                  <c:v>Total</c:v>
                </c:pt>
              </c:strCache>
            </c:strRef>
          </c:tx>
          <c:cat>
            <c:multiLvlStrRef>
              <c:f>Sheet2!$A$4:$A$71</c:f>
              <c:multiLvlStrCache>
                <c:ptCount val="56"/>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pt idx="14">
                    <c:v>Week 1</c:v>
                  </c:pt>
                  <c:pt idx="15">
                    <c:v>Week 2</c:v>
                  </c:pt>
                  <c:pt idx="16">
                    <c:v>Week 3</c:v>
                  </c:pt>
                  <c:pt idx="17">
                    <c:v>Week 4</c:v>
                  </c:pt>
                  <c:pt idx="18">
                    <c:v>Week 1</c:v>
                  </c:pt>
                  <c:pt idx="19">
                    <c:v>Week 2</c:v>
                  </c:pt>
                  <c:pt idx="20">
                    <c:v>Week 3</c:v>
                  </c:pt>
                  <c:pt idx="21">
                    <c:v>Week 4</c:v>
                  </c:pt>
                  <c:pt idx="22">
                    <c:v>Week 1</c:v>
                  </c:pt>
                  <c:pt idx="23">
                    <c:v>Week 2</c:v>
                  </c:pt>
                  <c:pt idx="24">
                    <c:v>Week 3</c:v>
                  </c:pt>
                  <c:pt idx="25">
                    <c:v>Week 4</c:v>
                  </c:pt>
                  <c:pt idx="26">
                    <c:v>Week 5</c:v>
                  </c:pt>
                  <c:pt idx="27">
                    <c:v>Week 1</c:v>
                  </c:pt>
                  <c:pt idx="28">
                    <c:v>Week 2</c:v>
                  </c:pt>
                  <c:pt idx="29">
                    <c:v>Week 3</c:v>
                  </c:pt>
                  <c:pt idx="30">
                    <c:v>Week 4</c:v>
                  </c:pt>
                  <c:pt idx="31">
                    <c:v>Week 5</c:v>
                  </c:pt>
                  <c:pt idx="32">
                    <c:v>Week 1</c:v>
                  </c:pt>
                  <c:pt idx="33">
                    <c:v>Week 2</c:v>
                  </c:pt>
                  <c:pt idx="34">
                    <c:v>Week 3</c:v>
                  </c:pt>
                  <c:pt idx="35">
                    <c:v>Week 4</c:v>
                  </c:pt>
                  <c:pt idx="36">
                    <c:v>Week 5</c:v>
                  </c:pt>
                  <c:pt idx="37">
                    <c:v>Week 1</c:v>
                  </c:pt>
                  <c:pt idx="38">
                    <c:v>Week 2</c:v>
                  </c:pt>
                  <c:pt idx="39">
                    <c:v>Week 3</c:v>
                  </c:pt>
                  <c:pt idx="40">
                    <c:v>Week 4</c:v>
                  </c:pt>
                  <c:pt idx="41">
                    <c:v>Week 1</c:v>
                  </c:pt>
                  <c:pt idx="42">
                    <c:v>Week 2</c:v>
                  </c:pt>
                  <c:pt idx="43">
                    <c:v>Week 3</c:v>
                  </c:pt>
                  <c:pt idx="44">
                    <c:v>Week 4</c:v>
                  </c:pt>
                  <c:pt idx="45">
                    <c:v>Week 5</c:v>
                  </c:pt>
                  <c:pt idx="46">
                    <c:v>Week 1</c:v>
                  </c:pt>
                  <c:pt idx="47">
                    <c:v>Week 2</c:v>
                  </c:pt>
                  <c:pt idx="48">
                    <c:v>Week 3</c:v>
                  </c:pt>
                  <c:pt idx="49">
                    <c:v>Week 4</c:v>
                  </c:pt>
                  <c:pt idx="50">
                    <c:v>Week 5</c:v>
                  </c:pt>
                  <c:pt idx="51">
                    <c:v>Week 1</c:v>
                  </c:pt>
                  <c:pt idx="52">
                    <c:v>Week 2</c:v>
                  </c:pt>
                  <c:pt idx="53">
                    <c:v>Week 3</c:v>
                  </c:pt>
                  <c:pt idx="54">
                    <c:v>Week 4</c:v>
                  </c:pt>
                  <c:pt idx="55">
                    <c:v>Week 5</c:v>
                  </c:pt>
                </c:lvl>
                <c:lvl>
                  <c:pt idx="0">
                    <c:v>Jan</c:v>
                  </c:pt>
                  <c:pt idx="5">
                    <c:v>Feb</c:v>
                  </c:pt>
                  <c:pt idx="9">
                    <c:v>Mar</c:v>
                  </c:pt>
                  <c:pt idx="14">
                    <c:v>Apr</c:v>
                  </c:pt>
                  <c:pt idx="18">
                    <c:v>Mei</c:v>
                  </c:pt>
                  <c:pt idx="22">
                    <c:v>Jun</c:v>
                  </c:pt>
                  <c:pt idx="27">
                    <c:v>Jul</c:v>
                  </c:pt>
                  <c:pt idx="32">
                    <c:v>Agu</c:v>
                  </c:pt>
                  <c:pt idx="37">
                    <c:v>Sep</c:v>
                  </c:pt>
                  <c:pt idx="41">
                    <c:v>Okt</c:v>
                  </c:pt>
                  <c:pt idx="46">
                    <c:v>Nov</c:v>
                  </c:pt>
                  <c:pt idx="51">
                    <c:v>Des</c:v>
                  </c:pt>
                </c:lvl>
              </c:multiLvlStrCache>
            </c:multiLvlStrRef>
          </c:cat>
          <c:val>
            <c:numRef>
              <c:f>Sheet2!$B$4:$B$71</c:f>
              <c:numCache>
                <c:formatCode>General</c:formatCode>
                <c:ptCount val="56"/>
                <c:pt idx="0">
                  <c:v>9</c:v>
                </c:pt>
                <c:pt idx="1">
                  <c:v>32</c:v>
                </c:pt>
                <c:pt idx="2">
                  <c:v>24</c:v>
                </c:pt>
                <c:pt idx="3">
                  <c:v>32</c:v>
                </c:pt>
                <c:pt idx="4">
                  <c:v>56</c:v>
                </c:pt>
                <c:pt idx="5">
                  <c:v>27</c:v>
                </c:pt>
                <c:pt idx="6">
                  <c:v>58</c:v>
                </c:pt>
                <c:pt idx="7">
                  <c:v>86</c:v>
                </c:pt>
                <c:pt idx="8">
                  <c:v>57</c:v>
                </c:pt>
                <c:pt idx="9">
                  <c:v>34</c:v>
                </c:pt>
                <c:pt idx="10">
                  <c:v>11</c:v>
                </c:pt>
                <c:pt idx="11">
                  <c:v>50</c:v>
                </c:pt>
                <c:pt idx="12">
                  <c:v>36</c:v>
                </c:pt>
                <c:pt idx="13">
                  <c:v>15</c:v>
                </c:pt>
                <c:pt idx="14">
                  <c:v>44</c:v>
                </c:pt>
                <c:pt idx="15">
                  <c:v>21</c:v>
                </c:pt>
                <c:pt idx="16">
                  <c:v>23</c:v>
                </c:pt>
                <c:pt idx="17">
                  <c:v>100</c:v>
                </c:pt>
                <c:pt idx="18">
                  <c:v>41</c:v>
                </c:pt>
                <c:pt idx="19">
                  <c:v>21</c:v>
                </c:pt>
                <c:pt idx="20">
                  <c:v>69</c:v>
                </c:pt>
                <c:pt idx="21">
                  <c:v>26</c:v>
                </c:pt>
                <c:pt idx="22">
                  <c:v>20</c:v>
                </c:pt>
                <c:pt idx="23">
                  <c:v>71</c:v>
                </c:pt>
                <c:pt idx="24">
                  <c:v>11</c:v>
                </c:pt>
                <c:pt idx="25">
                  <c:v>66</c:v>
                </c:pt>
                <c:pt idx="26">
                  <c:v>27</c:v>
                </c:pt>
                <c:pt idx="27">
                  <c:v>7</c:v>
                </c:pt>
                <c:pt idx="28">
                  <c:v>51</c:v>
                </c:pt>
                <c:pt idx="29">
                  <c:v>38</c:v>
                </c:pt>
                <c:pt idx="30">
                  <c:v>68</c:v>
                </c:pt>
                <c:pt idx="31">
                  <c:v>11</c:v>
                </c:pt>
                <c:pt idx="32">
                  <c:v>56</c:v>
                </c:pt>
                <c:pt idx="33">
                  <c:v>13</c:v>
                </c:pt>
                <c:pt idx="34">
                  <c:v>63</c:v>
                </c:pt>
                <c:pt idx="35">
                  <c:v>4</c:v>
                </c:pt>
                <c:pt idx="36">
                  <c:v>55</c:v>
                </c:pt>
                <c:pt idx="37">
                  <c:v>20</c:v>
                </c:pt>
                <c:pt idx="38">
                  <c:v>14</c:v>
                </c:pt>
                <c:pt idx="39">
                  <c:v>35</c:v>
                </c:pt>
                <c:pt idx="40">
                  <c:v>28</c:v>
                </c:pt>
                <c:pt idx="41">
                  <c:v>24</c:v>
                </c:pt>
                <c:pt idx="42">
                  <c:v>74</c:v>
                </c:pt>
                <c:pt idx="43">
                  <c:v>26</c:v>
                </c:pt>
                <c:pt idx="44">
                  <c:v>71</c:v>
                </c:pt>
                <c:pt idx="45">
                  <c:v>19</c:v>
                </c:pt>
                <c:pt idx="46">
                  <c:v>33</c:v>
                </c:pt>
                <c:pt idx="47">
                  <c:v>7</c:v>
                </c:pt>
                <c:pt idx="48">
                  <c:v>26</c:v>
                </c:pt>
                <c:pt idx="49">
                  <c:v>27</c:v>
                </c:pt>
                <c:pt idx="50">
                  <c:v>18</c:v>
                </c:pt>
                <c:pt idx="51">
                  <c:v>20</c:v>
                </c:pt>
                <c:pt idx="52">
                  <c:v>58</c:v>
                </c:pt>
                <c:pt idx="53">
                  <c:v>11</c:v>
                </c:pt>
                <c:pt idx="54">
                  <c:v>48</c:v>
                </c:pt>
                <c:pt idx="55">
                  <c:v>18</c:v>
                </c:pt>
              </c:numCache>
            </c:numRef>
          </c:val>
          <c:smooth val="0"/>
        </c:ser>
        <c:dLbls>
          <c:showLegendKey val="0"/>
          <c:showVal val="0"/>
          <c:showCatName val="0"/>
          <c:showSerName val="0"/>
          <c:showPercent val="0"/>
          <c:showBubbleSize val="0"/>
        </c:dLbls>
        <c:marker val="1"/>
        <c:smooth val="0"/>
        <c:axId val="266484736"/>
        <c:axId val="266498816"/>
      </c:lineChart>
      <c:catAx>
        <c:axId val="266484736"/>
        <c:scaling>
          <c:orientation val="minMax"/>
        </c:scaling>
        <c:delete val="0"/>
        <c:axPos val="b"/>
        <c:majorTickMark val="none"/>
        <c:minorTickMark val="none"/>
        <c:tickLblPos val="nextTo"/>
        <c:crossAx val="266498816"/>
        <c:crosses val="autoZero"/>
        <c:auto val="1"/>
        <c:lblAlgn val="ctr"/>
        <c:lblOffset val="100"/>
        <c:noMultiLvlLbl val="0"/>
      </c:catAx>
      <c:valAx>
        <c:axId val="266498816"/>
        <c:scaling>
          <c:orientation val="minMax"/>
        </c:scaling>
        <c:delete val="0"/>
        <c:axPos val="l"/>
        <c:numFmt formatCode="General" sourceLinked="1"/>
        <c:majorTickMark val="none"/>
        <c:minorTickMark val="none"/>
        <c:tickLblPos val="nextTo"/>
        <c:crossAx val="266484736"/>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Units_Sold / Standardized coefficients
(95% conf. interval)</a:t>
            </a:r>
          </a:p>
        </c:rich>
      </c:tx>
      <c:overlay val="0"/>
    </c:title>
    <c:autoTitleDeleted val="0"/>
    <c:plotArea>
      <c:layout/>
      <c:barChart>
        <c:barDir val="col"/>
        <c:grouping val="clustered"/>
        <c:varyColors val="0"/>
        <c:ser>
          <c:idx val="0"/>
          <c:order val="0"/>
          <c:tx>
            <c:v/>
          </c:tx>
          <c:spPr>
            <a:ln w="25400">
              <a:noFill/>
            </a:ln>
          </c:spPr>
          <c:invertIfNegative val="0"/>
          <c:dPt>
            <c:idx val="0"/>
            <c:invertIfNegative val="0"/>
            <c:bubble3D val="0"/>
            <c:spPr>
              <a:solidFill>
                <a:srgbClr val="2A7498"/>
              </a:solidFill>
              <a:ln>
                <a:solidFill>
                  <a:srgbClr val="2A7498"/>
                </a:solidFill>
                <a:prstDash val="solid"/>
              </a:ln>
            </c:spPr>
          </c:dPt>
          <c:dPt>
            <c:idx val="1"/>
            <c:invertIfNegative val="0"/>
            <c:bubble3D val="0"/>
            <c:spPr>
              <a:solidFill>
                <a:srgbClr val="2A7498"/>
              </a:solidFill>
              <a:ln>
                <a:solidFill>
                  <a:srgbClr val="2A7498"/>
                </a:solidFill>
                <a:prstDash val="solid"/>
              </a:ln>
            </c:spPr>
          </c:dPt>
          <c:dPt>
            <c:idx val="2"/>
            <c:invertIfNegative val="0"/>
            <c:bubble3D val="0"/>
            <c:spPr>
              <a:solidFill>
                <a:srgbClr val="2A7498"/>
              </a:solidFill>
              <a:ln>
                <a:solidFill>
                  <a:srgbClr val="2A7498"/>
                </a:solidFill>
                <a:prstDash val="solid"/>
              </a:ln>
            </c:spPr>
          </c:dPt>
          <c:dPt>
            <c:idx val="3"/>
            <c:invertIfNegative val="0"/>
            <c:bubble3D val="0"/>
            <c:spPr>
              <a:solidFill>
                <a:srgbClr val="2A7498"/>
              </a:solidFill>
              <a:ln>
                <a:solidFill>
                  <a:srgbClr val="2A7498"/>
                </a:solidFill>
                <a:prstDash val="solid"/>
              </a:ln>
            </c:spPr>
          </c:dPt>
          <c:dPt>
            <c:idx val="4"/>
            <c:invertIfNegative val="0"/>
            <c:bubble3D val="0"/>
            <c:spPr>
              <a:solidFill>
                <a:srgbClr val="2A7498"/>
              </a:solidFill>
              <a:ln>
                <a:solidFill>
                  <a:srgbClr val="2A7498"/>
                </a:solidFill>
                <a:prstDash val="solid"/>
              </a:ln>
            </c:spPr>
          </c:dPt>
          <c:dPt>
            <c:idx val="5"/>
            <c:invertIfNegative val="0"/>
            <c:bubble3D val="0"/>
            <c:spPr>
              <a:solidFill>
                <a:srgbClr val="2A7498"/>
              </a:solidFill>
              <a:ln>
                <a:solidFill>
                  <a:srgbClr val="2A7498"/>
                </a:solidFill>
                <a:prstDash val="solid"/>
              </a:ln>
            </c:spPr>
          </c:dPt>
          <c:dPt>
            <c:idx val="6"/>
            <c:invertIfNegative val="0"/>
            <c:bubble3D val="0"/>
            <c:spPr>
              <a:solidFill>
                <a:srgbClr val="2A7498"/>
              </a:solidFill>
              <a:ln>
                <a:solidFill>
                  <a:srgbClr val="2A7498"/>
                </a:solidFill>
                <a:prstDash val="solid"/>
              </a:ln>
            </c:spPr>
          </c:dPt>
          <c:dPt>
            <c:idx val="7"/>
            <c:invertIfNegative val="0"/>
            <c:bubble3D val="0"/>
            <c:spPr>
              <a:solidFill>
                <a:srgbClr val="2A7498"/>
              </a:solidFill>
              <a:ln>
                <a:solidFill>
                  <a:srgbClr val="2A7498"/>
                </a:solidFill>
                <a:prstDash val="solid"/>
              </a:ln>
            </c:spPr>
          </c:dPt>
          <c:dPt>
            <c:idx val="8"/>
            <c:invertIfNegative val="0"/>
            <c:bubble3D val="0"/>
            <c:spPr>
              <a:solidFill>
                <a:srgbClr val="2A7498"/>
              </a:solidFill>
              <a:ln>
                <a:solidFill>
                  <a:srgbClr val="2A7498"/>
                </a:solidFill>
                <a:prstDash val="solid"/>
              </a:ln>
            </c:spPr>
          </c:dPt>
          <c:dPt>
            <c:idx val="9"/>
            <c:invertIfNegative val="0"/>
            <c:bubble3D val="0"/>
            <c:spPr>
              <a:solidFill>
                <a:srgbClr val="2A7498"/>
              </a:solidFill>
              <a:ln>
                <a:solidFill>
                  <a:srgbClr val="2A7498"/>
                </a:solidFill>
                <a:prstDash val="solid"/>
              </a:ln>
            </c:spPr>
          </c:dPt>
          <c:dPt>
            <c:idx val="10"/>
            <c:invertIfNegative val="0"/>
            <c:bubble3D val="0"/>
            <c:spPr>
              <a:solidFill>
                <a:srgbClr val="2A7498"/>
              </a:solidFill>
              <a:ln>
                <a:solidFill>
                  <a:srgbClr val="2A7498"/>
                </a:solidFill>
                <a:prstDash val="solid"/>
              </a:ln>
            </c:spPr>
          </c:dPt>
          <c:dPt>
            <c:idx val="11"/>
            <c:invertIfNegative val="0"/>
            <c:bubble3D val="0"/>
            <c:spPr>
              <a:solidFill>
                <a:srgbClr val="2A7498"/>
              </a:solidFill>
              <a:ln>
                <a:solidFill>
                  <a:srgbClr val="2A7498"/>
                </a:solidFill>
                <a:prstDash val="solid"/>
              </a:ln>
            </c:spPr>
          </c:dPt>
          <c:dPt>
            <c:idx val="12"/>
            <c:invertIfNegative val="0"/>
            <c:bubble3D val="0"/>
            <c:spPr>
              <a:solidFill>
                <a:srgbClr val="2A7498"/>
              </a:solidFill>
              <a:ln>
                <a:solidFill>
                  <a:srgbClr val="2A7498"/>
                </a:solidFill>
                <a:prstDash val="solid"/>
              </a:ln>
            </c:spPr>
          </c:dPt>
          <c:dPt>
            <c:idx val="13"/>
            <c:invertIfNegative val="0"/>
            <c:bubble3D val="0"/>
            <c:spPr>
              <a:solidFill>
                <a:srgbClr val="2A7498"/>
              </a:solidFill>
              <a:ln>
                <a:solidFill>
                  <a:srgbClr val="2A7498"/>
                </a:solidFill>
                <a:prstDash val="solid"/>
              </a:ln>
            </c:spPr>
          </c:dPt>
          <c:dPt>
            <c:idx val="14"/>
            <c:invertIfNegative val="0"/>
            <c:bubble3D val="0"/>
            <c:spPr>
              <a:solidFill>
                <a:srgbClr val="2A7498"/>
              </a:solidFill>
              <a:ln>
                <a:solidFill>
                  <a:srgbClr val="2A7498"/>
                </a:solidFill>
                <a:prstDash val="solid"/>
              </a:ln>
            </c:spPr>
          </c:dPt>
          <c:dPt>
            <c:idx val="15"/>
            <c:invertIfNegative val="0"/>
            <c:bubble3D val="0"/>
            <c:spPr>
              <a:solidFill>
                <a:srgbClr val="2A7498"/>
              </a:solidFill>
              <a:ln>
                <a:solidFill>
                  <a:srgbClr val="2A7498"/>
                </a:solidFill>
                <a:prstDash val="solid"/>
              </a:ln>
            </c:spPr>
          </c:dPt>
          <c:dPt>
            <c:idx val="16"/>
            <c:invertIfNegative val="0"/>
            <c:bubble3D val="0"/>
            <c:spPr>
              <a:solidFill>
                <a:srgbClr val="2A7498"/>
              </a:solidFill>
              <a:ln>
                <a:solidFill>
                  <a:srgbClr val="2A7498"/>
                </a:solidFill>
                <a:prstDash val="solid"/>
              </a:ln>
            </c:spPr>
          </c:dPt>
          <c:dPt>
            <c:idx val="17"/>
            <c:invertIfNegative val="0"/>
            <c:bubble3D val="0"/>
            <c:spPr>
              <a:solidFill>
                <a:srgbClr val="2A7498"/>
              </a:solidFill>
              <a:ln>
                <a:solidFill>
                  <a:srgbClr val="2A7498"/>
                </a:solidFill>
                <a:prstDash val="solid"/>
              </a:ln>
            </c:spPr>
          </c:dPt>
          <c:dPt>
            <c:idx val="18"/>
            <c:invertIfNegative val="0"/>
            <c:bubble3D val="0"/>
            <c:spPr>
              <a:solidFill>
                <a:srgbClr val="2A7498"/>
              </a:solidFill>
              <a:ln>
                <a:solidFill>
                  <a:srgbClr val="2A7498"/>
                </a:solidFill>
                <a:prstDash val="solid"/>
              </a:ln>
            </c:spPr>
          </c:dPt>
          <c:dPt>
            <c:idx val="19"/>
            <c:invertIfNegative val="0"/>
            <c:bubble3D val="0"/>
            <c:spPr>
              <a:solidFill>
                <a:srgbClr val="2A7498"/>
              </a:solidFill>
              <a:ln>
                <a:solidFill>
                  <a:srgbClr val="2A7498"/>
                </a:solidFill>
                <a:prstDash val="solid"/>
              </a:ln>
            </c:spPr>
          </c:dPt>
          <c:dPt>
            <c:idx val="20"/>
            <c:invertIfNegative val="0"/>
            <c:bubble3D val="0"/>
            <c:spPr>
              <a:solidFill>
                <a:srgbClr val="B9D5E1"/>
              </a:solidFill>
              <a:ln>
                <a:solidFill>
                  <a:srgbClr val="2A7498"/>
                </a:solidFill>
                <a:prstDash val="solid"/>
              </a:ln>
            </c:spPr>
          </c:dPt>
          <c:dPt>
            <c:idx val="21"/>
            <c:invertIfNegative val="0"/>
            <c:bubble3D val="0"/>
            <c:spPr>
              <a:solidFill>
                <a:srgbClr val="2A7498"/>
              </a:solidFill>
              <a:ln>
                <a:solidFill>
                  <a:srgbClr val="2A7498"/>
                </a:solidFill>
                <a:prstDash val="solid"/>
              </a:ln>
            </c:spPr>
          </c:dPt>
          <c:dPt>
            <c:idx val="22"/>
            <c:invertIfNegative val="0"/>
            <c:bubble3D val="0"/>
            <c:spPr>
              <a:solidFill>
                <a:srgbClr val="2A7498"/>
              </a:solidFill>
              <a:ln>
                <a:solidFill>
                  <a:srgbClr val="2A7498"/>
                </a:solidFill>
                <a:prstDash val="solid"/>
              </a:ln>
            </c:spPr>
          </c:dPt>
          <c:dPt>
            <c:idx val="23"/>
            <c:invertIfNegative val="0"/>
            <c:bubble3D val="0"/>
            <c:spPr>
              <a:solidFill>
                <a:srgbClr val="2A7498"/>
              </a:solidFill>
              <a:ln>
                <a:solidFill>
                  <a:srgbClr val="2A7498"/>
                </a:solidFill>
                <a:prstDash val="solid"/>
              </a:ln>
            </c:spPr>
          </c:dPt>
          <c:dPt>
            <c:idx val="24"/>
            <c:invertIfNegative val="0"/>
            <c:bubble3D val="0"/>
            <c:spPr>
              <a:solidFill>
                <a:srgbClr val="2A7498"/>
              </a:solidFill>
              <a:ln>
                <a:solidFill>
                  <a:srgbClr val="2A7498"/>
                </a:solidFill>
                <a:prstDash val="solid"/>
              </a:ln>
            </c:spPr>
          </c:dPt>
          <c:dPt>
            <c:idx val="25"/>
            <c:invertIfNegative val="0"/>
            <c:bubble3D val="0"/>
            <c:spPr>
              <a:solidFill>
                <a:srgbClr val="2A7498"/>
              </a:solidFill>
              <a:ln>
                <a:solidFill>
                  <a:srgbClr val="2A7498"/>
                </a:solidFill>
                <a:prstDash val="solid"/>
              </a:ln>
            </c:spPr>
          </c:dPt>
          <c:dPt>
            <c:idx val="26"/>
            <c:invertIfNegative val="0"/>
            <c:bubble3D val="0"/>
            <c:spPr>
              <a:solidFill>
                <a:srgbClr val="2A7498"/>
              </a:solidFill>
              <a:ln>
                <a:solidFill>
                  <a:srgbClr val="2A7498"/>
                </a:solidFill>
                <a:prstDash val="solid"/>
              </a:ln>
            </c:spPr>
          </c:dPt>
          <c:dPt>
            <c:idx val="27"/>
            <c:invertIfNegative val="0"/>
            <c:bubble3D val="0"/>
            <c:spPr>
              <a:solidFill>
                <a:srgbClr val="2A7498"/>
              </a:solidFill>
              <a:ln>
                <a:solidFill>
                  <a:srgbClr val="2A7498"/>
                </a:solidFill>
                <a:prstDash val="solid"/>
              </a:ln>
            </c:spPr>
          </c:dPt>
          <c:dLbls>
            <c:txPr>
              <a:bodyPr rot="-5400000" vert="horz"/>
              <a:lstStyle/>
              <a:p>
                <a:pPr>
                  <a:defRPr sz="700"/>
                </a:pPr>
                <a:endParaRPr lang="id-ID"/>
              </a:p>
            </c:txPr>
            <c:showLegendKey val="0"/>
            <c:showVal val="0"/>
            <c:showCatName val="1"/>
            <c:showSerName val="0"/>
            <c:showPercent val="0"/>
            <c:showBubbleSize val="0"/>
            <c:showLeaderLines val="0"/>
          </c:dLbls>
          <c:errBars>
            <c:errBarType val="both"/>
            <c:errValType val="cust"/>
            <c:noEndCap val="0"/>
            <c:plus>
              <c:numLit>
                <c:formatCode>General</c:formatCode>
                <c:ptCount val="28"/>
                <c:pt idx="0">
                  <c:v>7.7142712452060599E-2</c:v>
                </c:pt>
                <c:pt idx="1">
                  <c:v>7.7415356775816346E-2</c:v>
                </c:pt>
                <c:pt idx="2">
                  <c:v>7.6019824225670982E-2</c:v>
                </c:pt>
                <c:pt idx="3">
                  <c:v>7.778025578020141E-2</c:v>
                </c:pt>
                <c:pt idx="4">
                  <c:v>7.7278964557888297E-2</c:v>
                </c:pt>
                <c:pt idx="5">
                  <c:v>0</c:v>
                </c:pt>
                <c:pt idx="6">
                  <c:v>8.3863813795452075E-2</c:v>
                </c:pt>
                <c:pt idx="7">
                  <c:v>8.265818523060503E-2</c:v>
                </c:pt>
                <c:pt idx="8">
                  <c:v>8.3643367732359142E-2</c:v>
                </c:pt>
                <c:pt idx="9">
                  <c:v>8.2141924248706533E-2</c:v>
                </c:pt>
                <c:pt idx="10">
                  <c:v>8.3968681143510568E-2</c:v>
                </c:pt>
                <c:pt idx="11">
                  <c:v>0</c:v>
                </c:pt>
                <c:pt idx="12">
                  <c:v>8.4175773160539452E-2</c:v>
                </c:pt>
                <c:pt idx="13">
                  <c:v>8.4716476329764132E-2</c:v>
                </c:pt>
                <c:pt idx="14">
                  <c:v>8.4879072223711091E-2</c:v>
                </c:pt>
                <c:pt idx="15">
                  <c:v>8.5272391003373707E-2</c:v>
                </c:pt>
                <c:pt idx="16">
                  <c:v>8.3752531392788085E-2</c:v>
                </c:pt>
                <c:pt idx="17">
                  <c:v>0</c:v>
                </c:pt>
                <c:pt idx="18">
                  <c:v>8.1854725188510447E-2</c:v>
                </c:pt>
                <c:pt idx="19">
                  <c:v>8.0049001279894269E-2</c:v>
                </c:pt>
                <c:pt idx="20">
                  <c:v>8.0815745453460694E-2</c:v>
                </c:pt>
                <c:pt idx="21">
                  <c:v>7.9280298135912114E-2</c:v>
                </c:pt>
                <c:pt idx="22">
                  <c:v>8.1627303325193606E-2</c:v>
                </c:pt>
                <c:pt idx="23">
                  <c:v>7.9842664275707562E-2</c:v>
                </c:pt>
                <c:pt idx="24">
                  <c:v>0</c:v>
                </c:pt>
                <c:pt idx="25">
                  <c:v>7.1969136210178586E-2</c:v>
                </c:pt>
                <c:pt idx="26">
                  <c:v>7.202780552698769E-2</c:v>
                </c:pt>
                <c:pt idx="27">
                  <c:v>0</c:v>
                </c:pt>
              </c:numLit>
            </c:plus>
            <c:minus>
              <c:numLit>
                <c:formatCode>General</c:formatCode>
                <c:ptCount val="28"/>
                <c:pt idx="0">
                  <c:v>7.7142712452060586E-2</c:v>
                </c:pt>
                <c:pt idx="1">
                  <c:v>7.7415356775816346E-2</c:v>
                </c:pt>
                <c:pt idx="2">
                  <c:v>7.6019824225670982E-2</c:v>
                </c:pt>
                <c:pt idx="3">
                  <c:v>7.778025578020141E-2</c:v>
                </c:pt>
                <c:pt idx="4">
                  <c:v>7.7278964557888297E-2</c:v>
                </c:pt>
                <c:pt idx="5">
                  <c:v>0</c:v>
                </c:pt>
                <c:pt idx="6">
                  <c:v>8.3863813795452075E-2</c:v>
                </c:pt>
                <c:pt idx="7">
                  <c:v>8.265818523060503E-2</c:v>
                </c:pt>
                <c:pt idx="8">
                  <c:v>8.3643367732359142E-2</c:v>
                </c:pt>
                <c:pt idx="9">
                  <c:v>8.2141924248706519E-2</c:v>
                </c:pt>
                <c:pt idx="10">
                  <c:v>8.3968681143510568E-2</c:v>
                </c:pt>
                <c:pt idx="11">
                  <c:v>0</c:v>
                </c:pt>
                <c:pt idx="12">
                  <c:v>8.4175773160539452E-2</c:v>
                </c:pt>
                <c:pt idx="13">
                  <c:v>8.4716476329764132E-2</c:v>
                </c:pt>
                <c:pt idx="14">
                  <c:v>8.4879072223711105E-2</c:v>
                </c:pt>
                <c:pt idx="15">
                  <c:v>8.5272391003373707E-2</c:v>
                </c:pt>
                <c:pt idx="16">
                  <c:v>8.3752531392788085E-2</c:v>
                </c:pt>
                <c:pt idx="17">
                  <c:v>0</c:v>
                </c:pt>
                <c:pt idx="18">
                  <c:v>8.1854725188510447E-2</c:v>
                </c:pt>
                <c:pt idx="19">
                  <c:v>8.0049001279894269E-2</c:v>
                </c:pt>
                <c:pt idx="20">
                  <c:v>8.0815745453460708E-2</c:v>
                </c:pt>
                <c:pt idx="21">
                  <c:v>7.9280298135912114E-2</c:v>
                </c:pt>
                <c:pt idx="22">
                  <c:v>8.1627303325193606E-2</c:v>
                </c:pt>
                <c:pt idx="23">
                  <c:v>7.9842664275707562E-2</c:v>
                </c:pt>
                <c:pt idx="24">
                  <c:v>0</c:v>
                </c:pt>
                <c:pt idx="25">
                  <c:v>7.1969136210178586E-2</c:v>
                </c:pt>
                <c:pt idx="26">
                  <c:v>7.202780552698769E-2</c:v>
                </c:pt>
                <c:pt idx="27">
                  <c:v>0</c:v>
                </c:pt>
              </c:numLit>
            </c:minus>
          </c:errBars>
          <c:cat>
            <c:strRef>
              <c:f>ANOVA!$B$161:$B$188</c:f>
              <c:strCache>
                <c:ptCount val="28"/>
                <c:pt idx="0">
                  <c:v>Brand-Adidas</c:v>
                </c:pt>
                <c:pt idx="1">
                  <c:v>Brand-New Balance</c:v>
                </c:pt>
                <c:pt idx="2">
                  <c:v>Brand-Nike</c:v>
                </c:pt>
                <c:pt idx="3">
                  <c:v>Brand-Puma</c:v>
                </c:pt>
                <c:pt idx="4">
                  <c:v>Brand-Reebok</c:v>
                </c:pt>
                <c:pt idx="5">
                  <c:v>Brand-Skechers</c:v>
                </c:pt>
                <c:pt idx="6">
                  <c:v>Shoe_Type-Boots</c:v>
                </c:pt>
                <c:pt idx="7">
                  <c:v>Shoe_Type-Casual</c:v>
                </c:pt>
                <c:pt idx="8">
                  <c:v>Shoe_Type-Formal</c:v>
                </c:pt>
                <c:pt idx="9">
                  <c:v>Shoe_Type-Running</c:v>
                </c:pt>
                <c:pt idx="10">
                  <c:v>Shoe_Type-Sneakers</c:v>
                </c:pt>
                <c:pt idx="11">
                  <c:v>Shoe_Type-Sports</c:v>
                </c:pt>
                <c:pt idx="12">
                  <c:v>Color-Black</c:v>
                </c:pt>
                <c:pt idx="13">
                  <c:v>Color-Blue</c:v>
                </c:pt>
                <c:pt idx="14">
                  <c:v>Color-Green</c:v>
                </c:pt>
                <c:pt idx="15">
                  <c:v>Color-Grey</c:v>
                </c:pt>
                <c:pt idx="16">
                  <c:v>Color-Red</c:v>
                </c:pt>
                <c:pt idx="17">
                  <c:v>Color-White</c:v>
                </c:pt>
                <c:pt idx="18">
                  <c:v>Country-France</c:v>
                </c:pt>
                <c:pt idx="19">
                  <c:v>Country-Germany</c:v>
                </c:pt>
                <c:pt idx="20">
                  <c:v>Country-India</c:v>
                </c:pt>
                <c:pt idx="21">
                  <c:v>Country-Saudi Arabia</c:v>
                </c:pt>
                <c:pt idx="22">
                  <c:v>Country-UAE</c:v>
                </c:pt>
                <c:pt idx="23">
                  <c:v>Country-UK</c:v>
                </c:pt>
                <c:pt idx="24">
                  <c:v>Country-USA</c:v>
                </c:pt>
                <c:pt idx="25">
                  <c:v>Sales_Channel-Mall</c:v>
                </c:pt>
                <c:pt idx="26">
                  <c:v>Sales_Channel-Online</c:v>
                </c:pt>
                <c:pt idx="27">
                  <c:v>Sales_Channel-Retail Store</c:v>
                </c:pt>
              </c:strCache>
            </c:strRef>
          </c:cat>
          <c:val>
            <c:numRef>
              <c:f>ANOVA!$C$161:$C$188</c:f>
              <c:numCache>
                <c:formatCode>0.000</c:formatCode>
                <c:ptCount val="28"/>
                <c:pt idx="0">
                  <c:v>6.8242191270887723E-2</c:v>
                </c:pt>
                <c:pt idx="1">
                  <c:v>7.0795133094180812E-2</c:v>
                </c:pt>
                <c:pt idx="2">
                  <c:v>-6.5384916783513825E-3</c:v>
                </c:pt>
                <c:pt idx="3">
                  <c:v>1.0816348020048886E-2</c:v>
                </c:pt>
                <c:pt idx="4">
                  <c:v>1.1251613269783665E-2</c:v>
                </c:pt>
                <c:pt idx="5">
                  <c:v>0</c:v>
                </c:pt>
                <c:pt idx="6">
                  <c:v>3.6279382862534904E-2</c:v>
                </c:pt>
                <c:pt idx="7">
                  <c:v>3.2710109325732123E-2</c:v>
                </c:pt>
                <c:pt idx="8">
                  <c:v>4.7356941011135724E-2</c:v>
                </c:pt>
                <c:pt idx="9">
                  <c:v>3.9715730525393018E-2</c:v>
                </c:pt>
                <c:pt idx="10">
                  <c:v>8.01159894799537E-2</c:v>
                </c:pt>
                <c:pt idx="11">
                  <c:v>0</c:v>
                </c:pt>
                <c:pt idx="12">
                  <c:v>1.1924654934004283E-2</c:v>
                </c:pt>
                <c:pt idx="13">
                  <c:v>3.4654524215803659E-2</c:v>
                </c:pt>
                <c:pt idx="14">
                  <c:v>-3.821027703213787E-2</c:v>
                </c:pt>
                <c:pt idx="15">
                  <c:v>-5.4067679256761714E-4</c:v>
                </c:pt>
                <c:pt idx="16">
                  <c:v>-1.252248216395572E-2</c:v>
                </c:pt>
                <c:pt idx="17">
                  <c:v>0</c:v>
                </c:pt>
                <c:pt idx="18">
                  <c:v>-2.2558072385857149E-3</c:v>
                </c:pt>
                <c:pt idx="19">
                  <c:v>3.6500071163125911E-2</c:v>
                </c:pt>
                <c:pt idx="20">
                  <c:v>-8.9383959869463347E-2</c:v>
                </c:pt>
                <c:pt idx="21">
                  <c:v>-2.2799646179943411E-2</c:v>
                </c:pt>
                <c:pt idx="22">
                  <c:v>5.7794373704995305E-3</c:v>
                </c:pt>
                <c:pt idx="23">
                  <c:v>-7.0093114552553229E-3</c:v>
                </c:pt>
                <c:pt idx="24">
                  <c:v>0</c:v>
                </c:pt>
                <c:pt idx="25">
                  <c:v>7.3118748544019879E-3</c:v>
                </c:pt>
                <c:pt idx="26">
                  <c:v>6.6232869504897042E-4</c:v>
                </c:pt>
                <c:pt idx="27">
                  <c:v>0</c:v>
                </c:pt>
              </c:numCache>
            </c:numRef>
          </c:val>
        </c:ser>
        <c:dLbls>
          <c:showLegendKey val="0"/>
          <c:showVal val="0"/>
          <c:showCatName val="0"/>
          <c:showSerName val="0"/>
          <c:showPercent val="0"/>
          <c:showBubbleSize val="0"/>
        </c:dLbls>
        <c:gapWidth val="60"/>
        <c:overlap val="-30"/>
        <c:axId val="275479936"/>
        <c:axId val="275482112"/>
      </c:barChart>
      <c:catAx>
        <c:axId val="275479936"/>
        <c:scaling>
          <c:orientation val="minMax"/>
        </c:scaling>
        <c:delete val="0"/>
        <c:axPos val="b"/>
        <c:title>
          <c:tx>
            <c:rich>
              <a:bodyPr/>
              <a:lstStyle/>
              <a:p>
                <a:pPr>
                  <a:defRPr sz="800" b="0">
                    <a:latin typeface="Arial"/>
                    <a:ea typeface="Arial"/>
                    <a:cs typeface="Arial"/>
                  </a:defRPr>
                </a:pPr>
                <a:r>
                  <a:t>Variable</a:t>
                </a:r>
              </a:p>
            </c:rich>
          </c:tx>
          <c:overlay val="0"/>
        </c:title>
        <c:numFmt formatCode="General" sourceLinked="0"/>
        <c:majorTickMark val="cross"/>
        <c:minorTickMark val="none"/>
        <c:tickLblPos val="none"/>
        <c:txPr>
          <a:bodyPr rot="0" vert="horz"/>
          <a:lstStyle/>
          <a:p>
            <a:pPr>
              <a:defRPr sz="700"/>
            </a:pPr>
            <a:endParaRPr lang="id-ID"/>
          </a:p>
        </c:txPr>
        <c:crossAx val="275482112"/>
        <c:crosses val="autoZero"/>
        <c:auto val="1"/>
        <c:lblAlgn val="ctr"/>
        <c:lblOffset val="100"/>
        <c:noMultiLvlLbl val="0"/>
      </c:catAx>
      <c:valAx>
        <c:axId val="275482112"/>
        <c:scaling>
          <c:orientation val="minMax"/>
        </c:scaling>
        <c:delete val="0"/>
        <c:axPos val="l"/>
        <c:title>
          <c:tx>
            <c:rich>
              <a:bodyPr/>
              <a:lstStyle/>
              <a:p>
                <a:pPr>
                  <a:defRPr sz="800" b="0">
                    <a:latin typeface="Arial"/>
                    <a:ea typeface="Arial"/>
                    <a:cs typeface="Arial"/>
                  </a:defRPr>
                </a:pPr>
                <a:r>
                  <a:t>Standardized coefficients</a:t>
                </a:r>
              </a:p>
            </c:rich>
          </c:tx>
          <c:overlay val="0"/>
        </c:title>
        <c:numFmt formatCode="General" sourceLinked="0"/>
        <c:majorTickMark val="cross"/>
        <c:minorTickMark val="none"/>
        <c:tickLblPos val="nextTo"/>
        <c:txPr>
          <a:bodyPr/>
          <a:lstStyle/>
          <a:p>
            <a:pPr>
              <a:defRPr sz="700"/>
            </a:pPr>
            <a:endParaRPr lang="id-ID"/>
          </a:p>
        </c:txPr>
        <c:crossAx val="275479936"/>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Units_Sold / Standardized residuals</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ANOVA!$D$214:$D$1219</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xVal>
          <c:yVal>
            <c:numRef>
              <c:f>ANOVA!$J$214:$J$1219</c:f>
              <c:numCache>
                <c:formatCode>0.000</c:formatCode>
                <c:ptCount val="1006"/>
                <c:pt idx="0">
                  <c:v>-1.1285076555520659</c:v>
                </c:pt>
                <c:pt idx="1">
                  <c:v>-1.0891121398451076</c:v>
                </c:pt>
                <c:pt idx="2">
                  <c:v>-1.40698587911843</c:v>
                </c:pt>
                <c:pt idx="3">
                  <c:v>-1.7045700423296577</c:v>
                </c:pt>
                <c:pt idx="4">
                  <c:v>0.42871971449999724</c:v>
                </c:pt>
                <c:pt idx="5">
                  <c:v>0.72292575296449546</c:v>
                </c:pt>
                <c:pt idx="6">
                  <c:v>-1.3130345329938378</c:v>
                </c:pt>
                <c:pt idx="7">
                  <c:v>8.498813971169758E-2</c:v>
                </c:pt>
                <c:pt idx="8">
                  <c:v>-0.9886556694665003</c:v>
                </c:pt>
                <c:pt idx="9">
                  <c:v>-0.62480492783868113</c:v>
                </c:pt>
                <c:pt idx="10">
                  <c:v>-1.4039964416175335</c:v>
                </c:pt>
                <c:pt idx="11">
                  <c:v>0.11832334053039788</c:v>
                </c:pt>
                <c:pt idx="12">
                  <c:v>-1.1999867122225643</c:v>
                </c:pt>
                <c:pt idx="13">
                  <c:v>-0.91523491470891016</c:v>
                </c:pt>
                <c:pt idx="14">
                  <c:v>-0.30825863649730578</c:v>
                </c:pt>
                <c:pt idx="15">
                  <c:v>0.66054456152508401</c:v>
                </c:pt>
                <c:pt idx="16">
                  <c:v>-0.57320717070489335</c:v>
                </c:pt>
                <c:pt idx="17">
                  <c:v>-5.8423564008986781E-2</c:v>
                </c:pt>
                <c:pt idx="18">
                  <c:v>1.3851145922490002</c:v>
                </c:pt>
                <c:pt idx="19">
                  <c:v>1.1399891525826602</c:v>
                </c:pt>
                <c:pt idx="20">
                  <c:v>-0.76050903558117577</c:v>
                </c:pt>
                <c:pt idx="21">
                  <c:v>1.6785831792003545</c:v>
                </c:pt>
                <c:pt idx="22">
                  <c:v>-1.2276908106546887</c:v>
                </c:pt>
                <c:pt idx="23">
                  <c:v>-1.2405968551668258</c:v>
                </c:pt>
                <c:pt idx="24">
                  <c:v>0.87141933058014043</c:v>
                </c:pt>
                <c:pt idx="25">
                  <c:v>0.96850828376458031</c:v>
                </c:pt>
                <c:pt idx="26">
                  <c:v>0.85431022609679097</c:v>
                </c:pt>
                <c:pt idx="27">
                  <c:v>0.24467086079284978</c:v>
                </c:pt>
                <c:pt idx="28">
                  <c:v>-1.2543293884421007</c:v>
                </c:pt>
                <c:pt idx="29">
                  <c:v>-0.91096328237596014</c:v>
                </c:pt>
                <c:pt idx="30">
                  <c:v>1.6928622199712089</c:v>
                </c:pt>
                <c:pt idx="31">
                  <c:v>-0.46440483388807907</c:v>
                </c:pt>
                <c:pt idx="32">
                  <c:v>0.57286670352617142</c:v>
                </c:pt>
                <c:pt idx="33">
                  <c:v>3.3544809268377197E-2</c:v>
                </c:pt>
                <c:pt idx="34">
                  <c:v>-1.470421101895681</c:v>
                </c:pt>
                <c:pt idx="35">
                  <c:v>-1.4374221195434709</c:v>
                </c:pt>
                <c:pt idx="36">
                  <c:v>0.64797821102316544</c:v>
                </c:pt>
                <c:pt idx="37">
                  <c:v>0.81746180979332517</c:v>
                </c:pt>
                <c:pt idx="38">
                  <c:v>0.48968893321848606</c:v>
                </c:pt>
                <c:pt idx="39">
                  <c:v>-0.98001172466309194</c:v>
                </c:pt>
                <c:pt idx="40">
                  <c:v>-0.80590681351002447</c:v>
                </c:pt>
                <c:pt idx="41">
                  <c:v>-0.39722787206201376</c:v>
                </c:pt>
                <c:pt idx="42">
                  <c:v>-1.5647615570117246</c:v>
                </c:pt>
                <c:pt idx="43">
                  <c:v>0.64471091041085959</c:v>
                </c:pt>
                <c:pt idx="44">
                  <c:v>-0.73690081347685843</c:v>
                </c:pt>
                <c:pt idx="45">
                  <c:v>0.6056516079872023</c:v>
                </c:pt>
                <c:pt idx="46">
                  <c:v>-1.0084426820340164</c:v>
                </c:pt>
                <c:pt idx="47">
                  <c:v>-1.3694696475574295</c:v>
                </c:pt>
                <c:pt idx="48">
                  <c:v>1.1839003778638346</c:v>
                </c:pt>
                <c:pt idx="49">
                  <c:v>-1.2841996623026362</c:v>
                </c:pt>
                <c:pt idx="50">
                  <c:v>-1.0066420874780067</c:v>
                </c:pt>
                <c:pt idx="51">
                  <c:v>-1.0368717317921077</c:v>
                </c:pt>
                <c:pt idx="52">
                  <c:v>-0.29845099061587915</c:v>
                </c:pt>
                <c:pt idx="53">
                  <c:v>0.38726219111864124</c:v>
                </c:pt>
                <c:pt idx="54">
                  <c:v>-1.0027860470583279</c:v>
                </c:pt>
                <c:pt idx="55">
                  <c:v>0.95089819094414196</c:v>
                </c:pt>
                <c:pt idx="56">
                  <c:v>-0.44608133661549126</c:v>
                </c:pt>
                <c:pt idx="57">
                  <c:v>-0.25472749221650026</c:v>
                </c:pt>
                <c:pt idx="58">
                  <c:v>-5.726779498061859E-2</c:v>
                </c:pt>
                <c:pt idx="59">
                  <c:v>1.3919839839683263</c:v>
                </c:pt>
                <c:pt idx="60">
                  <c:v>-0.39946375250337923</c:v>
                </c:pt>
                <c:pt idx="61">
                  <c:v>-1.2964385084894312</c:v>
                </c:pt>
                <c:pt idx="62">
                  <c:v>-1.5048205840496245</c:v>
                </c:pt>
                <c:pt idx="63">
                  <c:v>1.2910064077524541</c:v>
                </c:pt>
                <c:pt idx="64">
                  <c:v>-0.96281813148405193</c:v>
                </c:pt>
                <c:pt idx="65">
                  <c:v>0.35140253736915011</c:v>
                </c:pt>
                <c:pt idx="66">
                  <c:v>-0.45449531846679297</c:v>
                </c:pt>
                <c:pt idx="67">
                  <c:v>0.46291352724960144</c:v>
                </c:pt>
                <c:pt idx="68">
                  <c:v>0.76797011302634977</c:v>
                </c:pt>
                <c:pt idx="69">
                  <c:v>-0.31214027887179885</c:v>
                </c:pt>
                <c:pt idx="70">
                  <c:v>0.84031645830017088</c:v>
                </c:pt>
                <c:pt idx="71">
                  <c:v>-0.47841302596702406</c:v>
                </c:pt>
                <c:pt idx="72">
                  <c:v>-0.82530133216631663</c:v>
                </c:pt>
                <c:pt idx="73">
                  <c:v>1.250585389016164</c:v>
                </c:pt>
                <c:pt idx="74">
                  <c:v>-0.31951077765989105</c:v>
                </c:pt>
                <c:pt idx="75">
                  <c:v>0.17556603757746661</c:v>
                </c:pt>
                <c:pt idx="76">
                  <c:v>-0.18283431159764932</c:v>
                </c:pt>
                <c:pt idx="77">
                  <c:v>-0.66761393134749614</c:v>
                </c:pt>
                <c:pt idx="78">
                  <c:v>0.20022667965231011</c:v>
                </c:pt>
                <c:pt idx="79">
                  <c:v>0.66924201787629045</c:v>
                </c:pt>
                <c:pt idx="80">
                  <c:v>-0.59003421663730171</c:v>
                </c:pt>
                <c:pt idx="81">
                  <c:v>1.8513439313524749</c:v>
                </c:pt>
                <c:pt idx="82">
                  <c:v>-2.2283702989850732E-2</c:v>
                </c:pt>
                <c:pt idx="83">
                  <c:v>0.85302233512782166</c:v>
                </c:pt>
                <c:pt idx="84">
                  <c:v>-0.59966525564534301</c:v>
                </c:pt>
                <c:pt idx="85">
                  <c:v>1.6039169850904358</c:v>
                </c:pt>
                <c:pt idx="86">
                  <c:v>-0.77101499800633155</c:v>
                </c:pt>
                <c:pt idx="87">
                  <c:v>-0.95269922463591916</c:v>
                </c:pt>
                <c:pt idx="88">
                  <c:v>0.4103233370405413</c:v>
                </c:pt>
                <c:pt idx="89">
                  <c:v>-1.5935559476897221</c:v>
                </c:pt>
                <c:pt idx="90">
                  <c:v>0.77834031091098765</c:v>
                </c:pt>
                <c:pt idx="91">
                  <c:v>-0.69471815365858891</c:v>
                </c:pt>
                <c:pt idx="92">
                  <c:v>0.49426640006491657</c:v>
                </c:pt>
                <c:pt idx="93">
                  <c:v>-0.72342259864687841</c:v>
                </c:pt>
                <c:pt idx="94">
                  <c:v>-0.31960320638761325</c:v>
                </c:pt>
                <c:pt idx="95">
                  <c:v>-1.1445564758130946</c:v>
                </c:pt>
                <c:pt idx="96">
                  <c:v>1.3660911478546278</c:v>
                </c:pt>
                <c:pt idx="97">
                  <c:v>-1.0356237486719808</c:v>
                </c:pt>
                <c:pt idx="98">
                  <c:v>1.2492016631638863</c:v>
                </c:pt>
                <c:pt idx="99">
                  <c:v>1.3725924487388488</c:v>
                </c:pt>
                <c:pt idx="100">
                  <c:v>0.50762012505910237</c:v>
                </c:pt>
                <c:pt idx="101">
                  <c:v>1.4551700609075333</c:v>
                </c:pt>
                <c:pt idx="102">
                  <c:v>-1.4388095403871044</c:v>
                </c:pt>
                <c:pt idx="103">
                  <c:v>0.50985573810726847</c:v>
                </c:pt>
                <c:pt idx="104">
                  <c:v>1.4295225664299145</c:v>
                </c:pt>
                <c:pt idx="105">
                  <c:v>0.41123205509403921</c:v>
                </c:pt>
                <c:pt idx="106">
                  <c:v>0.91328887562156313</c:v>
                </c:pt>
                <c:pt idx="107">
                  <c:v>-0.93720594513138622</c:v>
                </c:pt>
                <c:pt idx="108">
                  <c:v>-0.30513919691734875</c:v>
                </c:pt>
                <c:pt idx="109">
                  <c:v>-0.63805102607157127</c:v>
                </c:pt>
                <c:pt idx="110">
                  <c:v>-1.2427057031227557</c:v>
                </c:pt>
                <c:pt idx="111">
                  <c:v>-0.95594983133263145</c:v>
                </c:pt>
                <c:pt idx="112">
                  <c:v>-0.18534707083941468</c:v>
                </c:pt>
                <c:pt idx="113">
                  <c:v>0.41878502849322846</c:v>
                </c:pt>
                <c:pt idx="114">
                  <c:v>-0.41055120922413685</c:v>
                </c:pt>
                <c:pt idx="115">
                  <c:v>-1.1183611606957362</c:v>
                </c:pt>
                <c:pt idx="116">
                  <c:v>0.30351904070098529</c:v>
                </c:pt>
                <c:pt idx="117">
                  <c:v>0.86010891988460836</c:v>
                </c:pt>
                <c:pt idx="118">
                  <c:v>-0.58886545933562773</c:v>
                </c:pt>
                <c:pt idx="119">
                  <c:v>1.3527953303188585</c:v>
                </c:pt>
                <c:pt idx="120">
                  <c:v>-0.26738504506735533</c:v>
                </c:pt>
                <c:pt idx="121">
                  <c:v>0.49476138551859</c:v>
                </c:pt>
                <c:pt idx="122">
                  <c:v>1.0101967880858</c:v>
                </c:pt>
                <c:pt idx="123">
                  <c:v>7.0928103506014292E-2</c:v>
                </c:pt>
                <c:pt idx="124">
                  <c:v>0.93516558661953042</c:v>
                </c:pt>
                <c:pt idx="125">
                  <c:v>1.1379452021566547</c:v>
                </c:pt>
                <c:pt idx="126">
                  <c:v>0.74115209542964078</c:v>
                </c:pt>
                <c:pt idx="127">
                  <c:v>-0.41172972943778702</c:v>
                </c:pt>
                <c:pt idx="128">
                  <c:v>1.4454376180964255</c:v>
                </c:pt>
                <c:pt idx="129">
                  <c:v>0.8012024733888955</c:v>
                </c:pt>
                <c:pt idx="130">
                  <c:v>0.19548961461152106</c:v>
                </c:pt>
                <c:pt idx="131">
                  <c:v>-0.72163209098544157</c:v>
                </c:pt>
                <c:pt idx="132">
                  <c:v>1.0871334027800634</c:v>
                </c:pt>
                <c:pt idx="133">
                  <c:v>-0.51961350185551214</c:v>
                </c:pt>
                <c:pt idx="134">
                  <c:v>-0.72457537021944363</c:v>
                </c:pt>
                <c:pt idx="135">
                  <c:v>-0.89804807592098967</c:v>
                </c:pt>
                <c:pt idx="136">
                  <c:v>-6.9492962181836274E-2</c:v>
                </c:pt>
                <c:pt idx="137">
                  <c:v>-0.40200875425677096</c:v>
                </c:pt>
                <c:pt idx="138">
                  <c:v>1.4783341802898202</c:v>
                </c:pt>
                <c:pt idx="139">
                  <c:v>0.19850963090480497</c:v>
                </c:pt>
                <c:pt idx="140">
                  <c:v>1.3719077930834915</c:v>
                </c:pt>
                <c:pt idx="141">
                  <c:v>-0.12292746565478722</c:v>
                </c:pt>
                <c:pt idx="142">
                  <c:v>1.6312327090947183</c:v>
                </c:pt>
                <c:pt idx="143">
                  <c:v>-1.1713019839757124</c:v>
                </c:pt>
                <c:pt idx="144">
                  <c:v>-1.2934467773019551</c:v>
                </c:pt>
                <c:pt idx="145">
                  <c:v>-1.4148643855235601</c:v>
                </c:pt>
                <c:pt idx="146">
                  <c:v>-1.277876130997085</c:v>
                </c:pt>
                <c:pt idx="147">
                  <c:v>-0.5992277043949793</c:v>
                </c:pt>
                <c:pt idx="148">
                  <c:v>-0.42886141987281273</c:v>
                </c:pt>
                <c:pt idx="149">
                  <c:v>1.2793878673814454</c:v>
                </c:pt>
                <c:pt idx="150">
                  <c:v>0.21683313819199668</c:v>
                </c:pt>
                <c:pt idx="151">
                  <c:v>1.7430891660174661</c:v>
                </c:pt>
                <c:pt idx="152">
                  <c:v>-1.4094255817331116</c:v>
                </c:pt>
                <c:pt idx="153">
                  <c:v>-1.4929629097105661</c:v>
                </c:pt>
                <c:pt idx="154">
                  <c:v>1.0336139699346978</c:v>
                </c:pt>
                <c:pt idx="155">
                  <c:v>0.76972300966751239</c:v>
                </c:pt>
                <c:pt idx="156">
                  <c:v>-1.1463442219756745</c:v>
                </c:pt>
                <c:pt idx="157">
                  <c:v>0.29267489926353063</c:v>
                </c:pt>
                <c:pt idx="158">
                  <c:v>0.18053311527445121</c:v>
                </c:pt>
                <c:pt idx="159">
                  <c:v>1.2336679033088109</c:v>
                </c:pt>
                <c:pt idx="160">
                  <c:v>1.7324954851739056</c:v>
                </c:pt>
                <c:pt idx="161">
                  <c:v>-0.61828110314131668</c:v>
                </c:pt>
                <c:pt idx="162">
                  <c:v>-0.98792017446820235</c:v>
                </c:pt>
                <c:pt idx="163">
                  <c:v>-0.65407540782721452</c:v>
                </c:pt>
                <c:pt idx="164">
                  <c:v>-0.45055675400760037</c:v>
                </c:pt>
                <c:pt idx="165">
                  <c:v>-0.43839424204918498</c:v>
                </c:pt>
                <c:pt idx="166">
                  <c:v>-0.64302901640001653</c:v>
                </c:pt>
                <c:pt idx="167">
                  <c:v>1.129951016938485</c:v>
                </c:pt>
                <c:pt idx="168">
                  <c:v>0.9992925747152811</c:v>
                </c:pt>
                <c:pt idx="169">
                  <c:v>1.340148995918738</c:v>
                </c:pt>
                <c:pt idx="170">
                  <c:v>4.5756349125237288E-2</c:v>
                </c:pt>
                <c:pt idx="171">
                  <c:v>-0.66142040347991438</c:v>
                </c:pt>
                <c:pt idx="172">
                  <c:v>-1.4282286317857935</c:v>
                </c:pt>
                <c:pt idx="173">
                  <c:v>-0.7097255213392214</c:v>
                </c:pt>
                <c:pt idx="174">
                  <c:v>-1.2253429325320204</c:v>
                </c:pt>
                <c:pt idx="175">
                  <c:v>0.50406735292885374</c:v>
                </c:pt>
                <c:pt idx="176">
                  <c:v>1.7336950178467143</c:v>
                </c:pt>
                <c:pt idx="177">
                  <c:v>1.4694958737478052</c:v>
                </c:pt>
                <c:pt idx="178">
                  <c:v>-1.6543533152664924</c:v>
                </c:pt>
                <c:pt idx="179">
                  <c:v>-0.38616671915339235</c:v>
                </c:pt>
                <c:pt idx="180">
                  <c:v>-0.99324598717957646</c:v>
                </c:pt>
                <c:pt idx="181">
                  <c:v>0.15132845781495796</c:v>
                </c:pt>
                <c:pt idx="182">
                  <c:v>-0.62784171252237309</c:v>
                </c:pt>
                <c:pt idx="183">
                  <c:v>-0.55653774277083301</c:v>
                </c:pt>
                <c:pt idx="184">
                  <c:v>0.67065046350087554</c:v>
                </c:pt>
                <c:pt idx="185">
                  <c:v>0.81448832446698405</c:v>
                </c:pt>
                <c:pt idx="186">
                  <c:v>1.1466216345287823</c:v>
                </c:pt>
                <c:pt idx="187">
                  <c:v>0.83307015899005477</c:v>
                </c:pt>
                <c:pt idx="188">
                  <c:v>0.29880402122071875</c:v>
                </c:pt>
                <c:pt idx="189">
                  <c:v>1.3555074900491384</c:v>
                </c:pt>
                <c:pt idx="190">
                  <c:v>-0.16170273792339945</c:v>
                </c:pt>
                <c:pt idx="191">
                  <c:v>1.608749095971052</c:v>
                </c:pt>
                <c:pt idx="192">
                  <c:v>0.36307145526290213</c:v>
                </c:pt>
                <c:pt idx="193">
                  <c:v>-0.83437370695291113</c:v>
                </c:pt>
                <c:pt idx="194">
                  <c:v>0.60254255818036817</c:v>
                </c:pt>
                <c:pt idx="195">
                  <c:v>-2.4393659611941888E-2</c:v>
                </c:pt>
                <c:pt idx="196">
                  <c:v>1.183464354867664</c:v>
                </c:pt>
                <c:pt idx="197">
                  <c:v>0.92480442395691131</c:v>
                </c:pt>
                <c:pt idx="198">
                  <c:v>-1.3545831581665821</c:v>
                </c:pt>
                <c:pt idx="199">
                  <c:v>1.3114131818975114</c:v>
                </c:pt>
                <c:pt idx="200">
                  <c:v>-0.94111293304190147</c:v>
                </c:pt>
                <c:pt idx="201">
                  <c:v>1.3538517197189084</c:v>
                </c:pt>
                <c:pt idx="202">
                  <c:v>0.87456945608717218</c:v>
                </c:pt>
                <c:pt idx="203">
                  <c:v>-1.1838809123862977</c:v>
                </c:pt>
                <c:pt idx="204">
                  <c:v>-1.2986046637216118</c:v>
                </c:pt>
                <c:pt idx="205">
                  <c:v>-1.4797954081399682</c:v>
                </c:pt>
                <c:pt idx="206">
                  <c:v>1.258670204438435</c:v>
                </c:pt>
                <c:pt idx="207">
                  <c:v>-1.1810372437523906</c:v>
                </c:pt>
                <c:pt idx="208">
                  <c:v>0.13456067899377044</c:v>
                </c:pt>
                <c:pt idx="209">
                  <c:v>1.0149389136713953E-2</c:v>
                </c:pt>
                <c:pt idx="210">
                  <c:v>-0.6216335430743597</c:v>
                </c:pt>
                <c:pt idx="211">
                  <c:v>1.5951300152959549</c:v>
                </c:pt>
                <c:pt idx="212">
                  <c:v>-0.40497885142179141</c:v>
                </c:pt>
                <c:pt idx="213">
                  <c:v>-0.20304999239630936</c:v>
                </c:pt>
                <c:pt idx="214">
                  <c:v>1.2486326444737392</c:v>
                </c:pt>
                <c:pt idx="215">
                  <c:v>-1.6039495905428829</c:v>
                </c:pt>
                <c:pt idx="216">
                  <c:v>-0.21560088897187543</c:v>
                </c:pt>
                <c:pt idx="217">
                  <c:v>-1.1587664221521496</c:v>
                </c:pt>
                <c:pt idx="218">
                  <c:v>0.60738014094699944</c:v>
                </c:pt>
                <c:pt idx="219">
                  <c:v>1.1903368757071879</c:v>
                </c:pt>
                <c:pt idx="220">
                  <c:v>0.28035559637532109</c:v>
                </c:pt>
                <c:pt idx="221">
                  <c:v>-1.1115221250362184</c:v>
                </c:pt>
                <c:pt idx="222">
                  <c:v>-0.17210956436150476</c:v>
                </c:pt>
                <c:pt idx="223">
                  <c:v>-5.4865415598642046E-2</c:v>
                </c:pt>
                <c:pt idx="224">
                  <c:v>0.67526418928576881</c:v>
                </c:pt>
                <c:pt idx="225">
                  <c:v>1.252653494899246</c:v>
                </c:pt>
                <c:pt idx="226">
                  <c:v>7.9316440292665963E-2</c:v>
                </c:pt>
                <c:pt idx="227">
                  <c:v>0.52051452285990685</c:v>
                </c:pt>
                <c:pt idx="228">
                  <c:v>0.95096100633377445</c:v>
                </c:pt>
                <c:pt idx="229">
                  <c:v>0.20133053544763935</c:v>
                </c:pt>
                <c:pt idx="230">
                  <c:v>0.13332689180385884</c:v>
                </c:pt>
                <c:pt idx="231">
                  <c:v>-1.6465747268358661</c:v>
                </c:pt>
                <c:pt idx="232">
                  <c:v>0.96423371293854565</c:v>
                </c:pt>
                <c:pt idx="233">
                  <c:v>0.23315548291374921</c:v>
                </c:pt>
                <c:pt idx="234">
                  <c:v>-0.29565556735297088</c:v>
                </c:pt>
                <c:pt idx="235">
                  <c:v>1.377988363677435</c:v>
                </c:pt>
                <c:pt idx="236">
                  <c:v>-1.5082710917717586</c:v>
                </c:pt>
                <c:pt idx="237">
                  <c:v>0.55716882824877623</c:v>
                </c:pt>
                <c:pt idx="238">
                  <c:v>-1.3311749687734085</c:v>
                </c:pt>
                <c:pt idx="239">
                  <c:v>-0.58272332938211446</c:v>
                </c:pt>
                <c:pt idx="240">
                  <c:v>0.30042290881202305</c:v>
                </c:pt>
                <c:pt idx="241">
                  <c:v>-1.2517781133891228</c:v>
                </c:pt>
                <c:pt idx="242">
                  <c:v>1.0651060015862208</c:v>
                </c:pt>
                <c:pt idx="243">
                  <c:v>-0.54379754506234534</c:v>
                </c:pt>
                <c:pt idx="244">
                  <c:v>-0.16904145849693122</c:v>
                </c:pt>
                <c:pt idx="245">
                  <c:v>0.26278861660815972</c:v>
                </c:pt>
                <c:pt idx="246">
                  <c:v>-0.51536292117186111</c:v>
                </c:pt>
                <c:pt idx="247">
                  <c:v>0.14525792933553083</c:v>
                </c:pt>
                <c:pt idx="248">
                  <c:v>-0.94282910270977016</c:v>
                </c:pt>
                <c:pt idx="249">
                  <c:v>0.38374536958149308</c:v>
                </c:pt>
                <c:pt idx="250">
                  <c:v>0.80025901405294697</c:v>
                </c:pt>
                <c:pt idx="251">
                  <c:v>0.62710602563047391</c:v>
                </c:pt>
                <c:pt idx="252">
                  <c:v>1.5404622686407428</c:v>
                </c:pt>
                <c:pt idx="253">
                  <c:v>-0.2492986143205711</c:v>
                </c:pt>
                <c:pt idx="254">
                  <c:v>5.1575022186738227E-2</c:v>
                </c:pt>
                <c:pt idx="255">
                  <c:v>1.3891176151119824</c:v>
                </c:pt>
                <c:pt idx="256">
                  <c:v>0.31283603588803183</c:v>
                </c:pt>
                <c:pt idx="257">
                  <c:v>-0.39062474515202511</c:v>
                </c:pt>
                <c:pt idx="258">
                  <c:v>-0.67541401007098489</c:v>
                </c:pt>
                <c:pt idx="259">
                  <c:v>0.76168962265256002</c:v>
                </c:pt>
                <c:pt idx="260">
                  <c:v>-0.22921371656818168</c:v>
                </c:pt>
                <c:pt idx="261">
                  <c:v>-0.23273348458003396</c:v>
                </c:pt>
                <c:pt idx="262">
                  <c:v>-0.14003519164216402</c:v>
                </c:pt>
                <c:pt idx="263">
                  <c:v>-1.0200851662102415</c:v>
                </c:pt>
                <c:pt idx="264">
                  <c:v>0.60115143857097009</c:v>
                </c:pt>
                <c:pt idx="265">
                  <c:v>-0.4187196330571003</c:v>
                </c:pt>
                <c:pt idx="266">
                  <c:v>1.0057780735985855</c:v>
                </c:pt>
                <c:pt idx="267">
                  <c:v>-0.71329749631707851</c:v>
                </c:pt>
                <c:pt idx="268">
                  <c:v>0.87852026605718669</c:v>
                </c:pt>
                <c:pt idx="269">
                  <c:v>0.59293400135072116</c:v>
                </c:pt>
                <c:pt idx="270">
                  <c:v>0.4425808352340137</c:v>
                </c:pt>
                <c:pt idx="271">
                  <c:v>0.27557830288628898</c:v>
                </c:pt>
                <c:pt idx="272">
                  <c:v>-1.4318844255322711</c:v>
                </c:pt>
                <c:pt idx="273">
                  <c:v>0.26683116646700811</c:v>
                </c:pt>
                <c:pt idx="274">
                  <c:v>0.52841026840716698</c:v>
                </c:pt>
                <c:pt idx="275">
                  <c:v>1.146289735732497</c:v>
                </c:pt>
                <c:pt idx="276">
                  <c:v>-1.5010725049033766</c:v>
                </c:pt>
                <c:pt idx="277">
                  <c:v>-0.73928351916294699</c:v>
                </c:pt>
                <c:pt idx="278">
                  <c:v>0.94281003125081553</c:v>
                </c:pt>
                <c:pt idx="279">
                  <c:v>1.4166854188903648</c:v>
                </c:pt>
                <c:pt idx="280">
                  <c:v>1.5116366829805328</c:v>
                </c:pt>
                <c:pt idx="281">
                  <c:v>-0.57376117418964645</c:v>
                </c:pt>
                <c:pt idx="282">
                  <c:v>-0.59903451258016216</c:v>
                </c:pt>
                <c:pt idx="283">
                  <c:v>0.10670731724180971</c:v>
                </c:pt>
                <c:pt idx="284">
                  <c:v>0.99483668517370116</c:v>
                </c:pt>
                <c:pt idx="285">
                  <c:v>-0.95207534117428949</c:v>
                </c:pt>
                <c:pt idx="286">
                  <c:v>-1.2163447351212329</c:v>
                </c:pt>
                <c:pt idx="287">
                  <c:v>-0.29575658209293537</c:v>
                </c:pt>
                <c:pt idx="288">
                  <c:v>-0.46564875162365638</c:v>
                </c:pt>
                <c:pt idx="289">
                  <c:v>1.1606510348805845</c:v>
                </c:pt>
                <c:pt idx="290">
                  <c:v>-1.5459965872242312</c:v>
                </c:pt>
                <c:pt idx="291">
                  <c:v>-0.77376601336515149</c:v>
                </c:pt>
                <c:pt idx="292">
                  <c:v>0.79993597012091155</c:v>
                </c:pt>
                <c:pt idx="293">
                  <c:v>-0.52146861086686846</c:v>
                </c:pt>
                <c:pt idx="294">
                  <c:v>-1.1897929237349574</c:v>
                </c:pt>
                <c:pt idx="295">
                  <c:v>0.55384492296022581</c:v>
                </c:pt>
                <c:pt idx="296">
                  <c:v>1.7952731676459772</c:v>
                </c:pt>
                <c:pt idx="297">
                  <c:v>-0.7400686497239759</c:v>
                </c:pt>
                <c:pt idx="298">
                  <c:v>1.5506384622295573</c:v>
                </c:pt>
                <c:pt idx="299">
                  <c:v>0.43769377298491646</c:v>
                </c:pt>
                <c:pt idx="300">
                  <c:v>-1.6957304360782828</c:v>
                </c:pt>
                <c:pt idx="301">
                  <c:v>-0.25760230425876873</c:v>
                </c:pt>
                <c:pt idx="302">
                  <c:v>-0.30567597708481148</c:v>
                </c:pt>
                <c:pt idx="303">
                  <c:v>-0.79785557980529387</c:v>
                </c:pt>
                <c:pt idx="304">
                  <c:v>0.89752758931740939</c:v>
                </c:pt>
                <c:pt idx="305">
                  <c:v>0.91936038803241626</c:v>
                </c:pt>
                <c:pt idx="306">
                  <c:v>6.6164638621048807E-2</c:v>
                </c:pt>
                <c:pt idx="307">
                  <c:v>-0.19468294009091155</c:v>
                </c:pt>
                <c:pt idx="308">
                  <c:v>-0.11755406990237124</c:v>
                </c:pt>
                <c:pt idx="309">
                  <c:v>0.4603397357782627</c:v>
                </c:pt>
                <c:pt idx="310">
                  <c:v>1.0994401021593405</c:v>
                </c:pt>
                <c:pt idx="311">
                  <c:v>1.277286445095176</c:v>
                </c:pt>
                <c:pt idx="312">
                  <c:v>4.4767368816757015E-3</c:v>
                </c:pt>
                <c:pt idx="313">
                  <c:v>-0.9611155707364184</c:v>
                </c:pt>
                <c:pt idx="314">
                  <c:v>1.894647135969584</c:v>
                </c:pt>
                <c:pt idx="315">
                  <c:v>0.40494202943486823</c:v>
                </c:pt>
                <c:pt idx="316">
                  <c:v>-1.0637544845178979</c:v>
                </c:pt>
                <c:pt idx="317">
                  <c:v>-0.50875363031860243</c:v>
                </c:pt>
                <c:pt idx="318">
                  <c:v>1.5178999267375057</c:v>
                </c:pt>
                <c:pt idx="319">
                  <c:v>-1.4237443242420651</c:v>
                </c:pt>
                <c:pt idx="320">
                  <c:v>-0.46689413044755473</c:v>
                </c:pt>
                <c:pt idx="321">
                  <c:v>0.97868202841212681</c:v>
                </c:pt>
                <c:pt idx="322">
                  <c:v>0.40104113863660462</c:v>
                </c:pt>
                <c:pt idx="323">
                  <c:v>-1.2340941138908472</c:v>
                </c:pt>
                <c:pt idx="324">
                  <c:v>-1.0595448157144083</c:v>
                </c:pt>
                <c:pt idx="325">
                  <c:v>1.1988555277374735</c:v>
                </c:pt>
                <c:pt idx="326">
                  <c:v>-0.87713677115092492</c:v>
                </c:pt>
                <c:pt idx="327">
                  <c:v>-0.28788919731381968</c:v>
                </c:pt>
                <c:pt idx="328">
                  <c:v>0.62150787533459173</c:v>
                </c:pt>
                <c:pt idx="329">
                  <c:v>0.75203665717736423</c:v>
                </c:pt>
                <c:pt idx="330">
                  <c:v>1.4077411831717686</c:v>
                </c:pt>
                <c:pt idx="331">
                  <c:v>0.60637684463118102</c:v>
                </c:pt>
                <c:pt idx="332">
                  <c:v>1.599572273197748</c:v>
                </c:pt>
                <c:pt idx="333">
                  <c:v>1.0806350888941465</c:v>
                </c:pt>
                <c:pt idx="334">
                  <c:v>-0.55797766947182392</c:v>
                </c:pt>
                <c:pt idx="335">
                  <c:v>-0.76223746790289415</c:v>
                </c:pt>
                <c:pt idx="336">
                  <c:v>1.4405730357832722</c:v>
                </c:pt>
                <c:pt idx="337">
                  <c:v>1.6523443266586071</c:v>
                </c:pt>
                <c:pt idx="338">
                  <c:v>-0.11656971550830858</c:v>
                </c:pt>
                <c:pt idx="339">
                  <c:v>1.5153010999444738</c:v>
                </c:pt>
                <c:pt idx="340">
                  <c:v>1.6507506068124362</c:v>
                </c:pt>
                <c:pt idx="341">
                  <c:v>-7.8032524120890359E-2</c:v>
                </c:pt>
                <c:pt idx="342">
                  <c:v>-1.3660525897898046</c:v>
                </c:pt>
                <c:pt idx="343">
                  <c:v>0.73989792422113088</c:v>
                </c:pt>
                <c:pt idx="344">
                  <c:v>0.41673260100304993</c:v>
                </c:pt>
                <c:pt idx="345">
                  <c:v>-0.11656041975882857</c:v>
                </c:pt>
                <c:pt idx="346">
                  <c:v>-1.1121621504173835</c:v>
                </c:pt>
                <c:pt idx="347">
                  <c:v>-0.49426628435344405</c:v>
                </c:pt>
                <c:pt idx="348">
                  <c:v>-0.95013093696074213</c:v>
                </c:pt>
                <c:pt idx="349">
                  <c:v>-1.7050243951659816</c:v>
                </c:pt>
                <c:pt idx="350">
                  <c:v>1.4230682035504063</c:v>
                </c:pt>
                <c:pt idx="351">
                  <c:v>0.86999130717160045</c:v>
                </c:pt>
                <c:pt idx="352">
                  <c:v>-0.9556342303099592</c:v>
                </c:pt>
                <c:pt idx="353">
                  <c:v>-1.207411740691404</c:v>
                </c:pt>
                <c:pt idx="354">
                  <c:v>1.5651078988192662</c:v>
                </c:pt>
                <c:pt idx="355">
                  <c:v>-0.41167654689566735</c:v>
                </c:pt>
                <c:pt idx="356">
                  <c:v>0.53750005337575435</c:v>
                </c:pt>
                <c:pt idx="357">
                  <c:v>1.4410838991140238</c:v>
                </c:pt>
                <c:pt idx="358">
                  <c:v>-0.52132579240948362</c:v>
                </c:pt>
                <c:pt idx="359">
                  <c:v>1.6391821064222467</c:v>
                </c:pt>
                <c:pt idx="360">
                  <c:v>0.43492089512522825</c:v>
                </c:pt>
                <c:pt idx="361">
                  <c:v>1.2820832807962419</c:v>
                </c:pt>
                <c:pt idx="362">
                  <c:v>-1.4211496272215902</c:v>
                </c:pt>
                <c:pt idx="363">
                  <c:v>3.6477601048707314E-2</c:v>
                </c:pt>
                <c:pt idx="364">
                  <c:v>-0.32727343313399559</c:v>
                </c:pt>
                <c:pt idx="365">
                  <c:v>1.4373817213487066</c:v>
                </c:pt>
                <c:pt idx="366">
                  <c:v>0.26491976755283153</c:v>
                </c:pt>
                <c:pt idx="367">
                  <c:v>-1.2329196525507742</c:v>
                </c:pt>
                <c:pt idx="368">
                  <c:v>0.9143033742187513</c:v>
                </c:pt>
                <c:pt idx="369">
                  <c:v>-1.4039194878769485</c:v>
                </c:pt>
                <c:pt idx="370">
                  <c:v>0.68599485395106441</c:v>
                </c:pt>
                <c:pt idx="371">
                  <c:v>0.17912973301120355</c:v>
                </c:pt>
                <c:pt idx="372">
                  <c:v>-0.42014862634137484</c:v>
                </c:pt>
                <c:pt idx="373">
                  <c:v>-0.2463291883227878</c:v>
                </c:pt>
                <c:pt idx="374">
                  <c:v>1.0668876060459527</c:v>
                </c:pt>
                <c:pt idx="375">
                  <c:v>0.21020296119973125</c:v>
                </c:pt>
                <c:pt idx="376">
                  <c:v>0.16331870612474511</c:v>
                </c:pt>
                <c:pt idx="377">
                  <c:v>0.1558438132713835</c:v>
                </c:pt>
                <c:pt idx="378">
                  <c:v>-0.67317637944976028</c:v>
                </c:pt>
                <c:pt idx="379">
                  <c:v>-1.2464379499574894</c:v>
                </c:pt>
                <c:pt idx="380">
                  <c:v>0.96335465820746136</c:v>
                </c:pt>
                <c:pt idx="381">
                  <c:v>4.4008948923823815E-2</c:v>
                </c:pt>
                <c:pt idx="382">
                  <c:v>1.100908605918423</c:v>
                </c:pt>
                <c:pt idx="383">
                  <c:v>-0.60403852425243887</c:v>
                </c:pt>
                <c:pt idx="384">
                  <c:v>1.2758817325647975</c:v>
                </c:pt>
                <c:pt idx="385">
                  <c:v>0.53998456108030557</c:v>
                </c:pt>
                <c:pt idx="386">
                  <c:v>0.10330656489054825</c:v>
                </c:pt>
                <c:pt idx="387">
                  <c:v>0.40344312384079389</c:v>
                </c:pt>
                <c:pt idx="388">
                  <c:v>-1.1972558512507718</c:v>
                </c:pt>
                <c:pt idx="389">
                  <c:v>-0.67065054518601941</c:v>
                </c:pt>
                <c:pt idx="390">
                  <c:v>-1.3462063838117835</c:v>
                </c:pt>
                <c:pt idx="391">
                  <c:v>-0.82287210326319682</c:v>
                </c:pt>
                <c:pt idx="392">
                  <c:v>0.21126255504725086</c:v>
                </c:pt>
                <c:pt idx="393">
                  <c:v>0.9301524783999604</c:v>
                </c:pt>
                <c:pt idx="394">
                  <c:v>1.0201469136510828</c:v>
                </c:pt>
                <c:pt idx="395">
                  <c:v>-1.7257511216002226</c:v>
                </c:pt>
                <c:pt idx="396">
                  <c:v>-1.132044263212759</c:v>
                </c:pt>
                <c:pt idx="397">
                  <c:v>4.4683650440625854E-2</c:v>
                </c:pt>
                <c:pt idx="398">
                  <c:v>-0.51393855571890223</c:v>
                </c:pt>
                <c:pt idx="399">
                  <c:v>0.14273459983459211</c:v>
                </c:pt>
                <c:pt idx="400">
                  <c:v>-0.67759725227917056</c:v>
                </c:pt>
                <c:pt idx="401">
                  <c:v>0.50784599648191697</c:v>
                </c:pt>
                <c:pt idx="402">
                  <c:v>-1.4852312821839839</c:v>
                </c:pt>
                <c:pt idx="403">
                  <c:v>-0.85761887343320697</c:v>
                </c:pt>
                <c:pt idx="404">
                  <c:v>1.3408089034693706</c:v>
                </c:pt>
                <c:pt idx="405">
                  <c:v>-0.83914400132080535</c:v>
                </c:pt>
                <c:pt idx="406">
                  <c:v>1.0026471691848067</c:v>
                </c:pt>
                <c:pt idx="407">
                  <c:v>-1.5814910848280905</c:v>
                </c:pt>
                <c:pt idx="408">
                  <c:v>0.28003895285643038</c:v>
                </c:pt>
                <c:pt idx="409">
                  <c:v>-1.4079608135275059</c:v>
                </c:pt>
                <c:pt idx="410">
                  <c:v>0.68001231284640007</c:v>
                </c:pt>
                <c:pt idx="411">
                  <c:v>-1.2395663866398918</c:v>
                </c:pt>
                <c:pt idx="412">
                  <c:v>-1.0874710315280058</c:v>
                </c:pt>
                <c:pt idx="413">
                  <c:v>-1.4722009040197814</c:v>
                </c:pt>
                <c:pt idx="414">
                  <c:v>0.43523531899242213</c:v>
                </c:pt>
                <c:pt idx="415">
                  <c:v>-0.75837710481910114</c:v>
                </c:pt>
                <c:pt idx="416">
                  <c:v>0.44932257302947187</c:v>
                </c:pt>
                <c:pt idx="417">
                  <c:v>1.6216927729319506</c:v>
                </c:pt>
                <c:pt idx="418">
                  <c:v>-0.47842903781818014</c:v>
                </c:pt>
                <c:pt idx="419">
                  <c:v>-0.53010244240170723</c:v>
                </c:pt>
                <c:pt idx="420">
                  <c:v>-1.4756150975608701E-2</c:v>
                </c:pt>
                <c:pt idx="421">
                  <c:v>-0.21073788405989333</c:v>
                </c:pt>
                <c:pt idx="422">
                  <c:v>-0.3311077195848085</c:v>
                </c:pt>
                <c:pt idx="423">
                  <c:v>0.37330288155681768</c:v>
                </c:pt>
                <c:pt idx="424">
                  <c:v>0.36202745122695856</c:v>
                </c:pt>
                <c:pt idx="425">
                  <c:v>-0.17856755608163161</c:v>
                </c:pt>
                <c:pt idx="426">
                  <c:v>-2.3698498970041195E-2</c:v>
                </c:pt>
                <c:pt idx="427">
                  <c:v>0.22173315103058616</c:v>
                </c:pt>
                <c:pt idx="428">
                  <c:v>-0.72891560783993004</c:v>
                </c:pt>
                <c:pt idx="429">
                  <c:v>1.3010278060052445</c:v>
                </c:pt>
                <c:pt idx="430">
                  <c:v>1.4296161939769088</c:v>
                </c:pt>
                <c:pt idx="431">
                  <c:v>1.1751528057375003</c:v>
                </c:pt>
                <c:pt idx="432">
                  <c:v>-1.6807325934648167</c:v>
                </c:pt>
                <c:pt idx="433">
                  <c:v>-0.38368745585242148</c:v>
                </c:pt>
                <c:pt idx="434">
                  <c:v>1.2983321861574131</c:v>
                </c:pt>
                <c:pt idx="435">
                  <c:v>0.52245030630587974</c:v>
                </c:pt>
                <c:pt idx="436">
                  <c:v>-1.1748505280780992</c:v>
                </c:pt>
                <c:pt idx="437">
                  <c:v>0.52285981228848533</c:v>
                </c:pt>
                <c:pt idx="438">
                  <c:v>-0.54044244515812878</c:v>
                </c:pt>
                <c:pt idx="439">
                  <c:v>-1.1148327350863965</c:v>
                </c:pt>
                <c:pt idx="440">
                  <c:v>0.8926592522893626</c:v>
                </c:pt>
                <c:pt idx="441">
                  <c:v>1.1232178300525049</c:v>
                </c:pt>
                <c:pt idx="442">
                  <c:v>-0.97935137075622603</c:v>
                </c:pt>
                <c:pt idx="443">
                  <c:v>-1.6019889847762767</c:v>
                </c:pt>
                <c:pt idx="444">
                  <c:v>-1.4921170558648527</c:v>
                </c:pt>
                <c:pt idx="445">
                  <c:v>-0.98350329187709629</c:v>
                </c:pt>
                <c:pt idx="446">
                  <c:v>1.5417264321706627</c:v>
                </c:pt>
                <c:pt idx="447">
                  <c:v>-1.7901079423359796</c:v>
                </c:pt>
                <c:pt idx="448">
                  <c:v>1.2505289591145572</c:v>
                </c:pt>
                <c:pt idx="449">
                  <c:v>0.65818867464328135</c:v>
                </c:pt>
                <c:pt idx="450">
                  <c:v>-0.89100277037128439</c:v>
                </c:pt>
                <c:pt idx="451">
                  <c:v>0.49033465456423536</c:v>
                </c:pt>
                <c:pt idx="452">
                  <c:v>-0.48298666841114979</c:v>
                </c:pt>
                <c:pt idx="453">
                  <c:v>-1.0181929870168873</c:v>
                </c:pt>
                <c:pt idx="454">
                  <c:v>-1.7199309049390183</c:v>
                </c:pt>
                <c:pt idx="455">
                  <c:v>-8.3113922982278154E-2</c:v>
                </c:pt>
                <c:pt idx="456">
                  <c:v>1.5084582467754848</c:v>
                </c:pt>
                <c:pt idx="457">
                  <c:v>1.1165873299185947</c:v>
                </c:pt>
                <c:pt idx="458">
                  <c:v>-0.57817183851828335</c:v>
                </c:pt>
                <c:pt idx="459">
                  <c:v>-9.3249903765276768E-2</c:v>
                </c:pt>
                <c:pt idx="460">
                  <c:v>1.3679084726583302</c:v>
                </c:pt>
                <c:pt idx="461">
                  <c:v>1.2122159482990367</c:v>
                </c:pt>
                <c:pt idx="462">
                  <c:v>-1.1338499825014625</c:v>
                </c:pt>
                <c:pt idx="463">
                  <c:v>-1.5671237441181392</c:v>
                </c:pt>
                <c:pt idx="464">
                  <c:v>1.2290805972670791</c:v>
                </c:pt>
                <c:pt idx="465">
                  <c:v>0.34479268960259229</c:v>
                </c:pt>
                <c:pt idx="466">
                  <c:v>-1.2659619147444063</c:v>
                </c:pt>
                <c:pt idx="467">
                  <c:v>0.49778101709275091</c:v>
                </c:pt>
                <c:pt idx="468">
                  <c:v>0.8605571374982447</c:v>
                </c:pt>
                <c:pt idx="469">
                  <c:v>0.74633892690266068</c:v>
                </c:pt>
                <c:pt idx="470">
                  <c:v>-1.4884259798293045</c:v>
                </c:pt>
                <c:pt idx="471">
                  <c:v>-0.11920984023260142</c:v>
                </c:pt>
                <c:pt idx="472">
                  <c:v>1.0281748877244465</c:v>
                </c:pt>
                <c:pt idx="473">
                  <c:v>-0.90696293253008542</c:v>
                </c:pt>
                <c:pt idx="474">
                  <c:v>-1.6571826932116061</c:v>
                </c:pt>
                <c:pt idx="475">
                  <c:v>-1.2110793717321922</c:v>
                </c:pt>
                <c:pt idx="476">
                  <c:v>1.509121039313196</c:v>
                </c:pt>
                <c:pt idx="477">
                  <c:v>-1.6283244570974589</c:v>
                </c:pt>
                <c:pt idx="478">
                  <c:v>0.114204165947263</c:v>
                </c:pt>
                <c:pt idx="479">
                  <c:v>1.707460369842118</c:v>
                </c:pt>
                <c:pt idx="480">
                  <c:v>0.1783622576634924</c:v>
                </c:pt>
                <c:pt idx="481">
                  <c:v>-0.47148809683434312</c:v>
                </c:pt>
                <c:pt idx="482">
                  <c:v>-1.0066420874780067</c:v>
                </c:pt>
                <c:pt idx="483">
                  <c:v>1.3549803815554933</c:v>
                </c:pt>
                <c:pt idx="484">
                  <c:v>-4.4483524000082569E-2</c:v>
                </c:pt>
                <c:pt idx="485">
                  <c:v>-3.189077447448279E-2</c:v>
                </c:pt>
                <c:pt idx="486">
                  <c:v>0.33376933924753882</c:v>
                </c:pt>
                <c:pt idx="487">
                  <c:v>1.4139384902717289</c:v>
                </c:pt>
                <c:pt idx="488">
                  <c:v>1.0945587621791368</c:v>
                </c:pt>
                <c:pt idx="489">
                  <c:v>9.5259391946575303E-2</c:v>
                </c:pt>
                <c:pt idx="490">
                  <c:v>0.37344492042086153</c:v>
                </c:pt>
                <c:pt idx="491">
                  <c:v>-0.34318635342826415</c:v>
                </c:pt>
                <c:pt idx="492">
                  <c:v>1.0800459318565443</c:v>
                </c:pt>
                <c:pt idx="493">
                  <c:v>1.3818464799456853</c:v>
                </c:pt>
                <c:pt idx="494">
                  <c:v>-1.1803739155675654</c:v>
                </c:pt>
                <c:pt idx="495">
                  <c:v>0.46078880591728788</c:v>
                </c:pt>
                <c:pt idx="496">
                  <c:v>0.76615750018116724</c:v>
                </c:pt>
                <c:pt idx="497">
                  <c:v>0.6576093795619713</c:v>
                </c:pt>
                <c:pt idx="498">
                  <c:v>-1.6663964574908732</c:v>
                </c:pt>
                <c:pt idx="499">
                  <c:v>1.3818464799456853</c:v>
                </c:pt>
                <c:pt idx="500">
                  <c:v>-1.1803739155675654</c:v>
                </c:pt>
                <c:pt idx="501">
                  <c:v>0.46078880591728788</c:v>
                </c:pt>
                <c:pt idx="502">
                  <c:v>0.76615750018116724</c:v>
                </c:pt>
                <c:pt idx="503">
                  <c:v>0.6576093795619713</c:v>
                </c:pt>
                <c:pt idx="504">
                  <c:v>-1.6663964574908732</c:v>
                </c:pt>
                <c:pt idx="505">
                  <c:v>0.84132238668218196</c:v>
                </c:pt>
                <c:pt idx="506">
                  <c:v>0.71328480857501708</c:v>
                </c:pt>
                <c:pt idx="507">
                  <c:v>0.9446387346029671</c:v>
                </c:pt>
                <c:pt idx="508">
                  <c:v>1.3822457416559035</c:v>
                </c:pt>
                <c:pt idx="509">
                  <c:v>-0.24731914873144009</c:v>
                </c:pt>
                <c:pt idx="510">
                  <c:v>0.30526708954678744</c:v>
                </c:pt>
                <c:pt idx="511">
                  <c:v>0.94815126232550639</c:v>
                </c:pt>
                <c:pt idx="512">
                  <c:v>0.17389846774031675</c:v>
                </c:pt>
                <c:pt idx="513">
                  <c:v>-0.58607430142521377</c:v>
                </c:pt>
                <c:pt idx="514">
                  <c:v>-0.94137348978618085</c:v>
                </c:pt>
                <c:pt idx="515">
                  <c:v>0.19536956732136546</c:v>
                </c:pt>
                <c:pt idx="516">
                  <c:v>-1.070810150503102</c:v>
                </c:pt>
                <c:pt idx="517">
                  <c:v>1.5723689449383678</c:v>
                </c:pt>
                <c:pt idx="518">
                  <c:v>-0.24904762841708653</c:v>
                </c:pt>
                <c:pt idx="519">
                  <c:v>-1.4065989263661467</c:v>
                </c:pt>
                <c:pt idx="520">
                  <c:v>1.0397259859100019</c:v>
                </c:pt>
                <c:pt idx="521">
                  <c:v>0.65955101240219882</c:v>
                </c:pt>
                <c:pt idx="522">
                  <c:v>-1.7043982392220158</c:v>
                </c:pt>
                <c:pt idx="523">
                  <c:v>-0.27644880289181467</c:v>
                </c:pt>
                <c:pt idx="524">
                  <c:v>1.0121904526279011</c:v>
                </c:pt>
                <c:pt idx="525">
                  <c:v>1.6246792413125322</c:v>
                </c:pt>
                <c:pt idx="526">
                  <c:v>-1.0701375751610454</c:v>
                </c:pt>
                <c:pt idx="527">
                  <c:v>-0.16128437845034713</c:v>
                </c:pt>
                <c:pt idx="528">
                  <c:v>-0.58465730328925802</c:v>
                </c:pt>
                <c:pt idx="529">
                  <c:v>0.4043560768329818</c:v>
                </c:pt>
                <c:pt idx="530">
                  <c:v>-1.5218266980463753</c:v>
                </c:pt>
                <c:pt idx="531">
                  <c:v>-0.86222752406176062</c:v>
                </c:pt>
                <c:pt idx="532">
                  <c:v>1.2038120769176657</c:v>
                </c:pt>
                <c:pt idx="533">
                  <c:v>-4.5348199080298267E-2</c:v>
                </c:pt>
                <c:pt idx="534">
                  <c:v>-0.75580033457116524</c:v>
                </c:pt>
                <c:pt idx="535">
                  <c:v>0.77079101756918411</c:v>
                </c:pt>
                <c:pt idx="536">
                  <c:v>0.58826679533491155</c:v>
                </c:pt>
                <c:pt idx="537">
                  <c:v>1.3510639910752984</c:v>
                </c:pt>
                <c:pt idx="538">
                  <c:v>1.887349123387971E-3</c:v>
                </c:pt>
                <c:pt idx="539">
                  <c:v>0.25238457683501886</c:v>
                </c:pt>
                <c:pt idx="540">
                  <c:v>0.94379222955306052</c:v>
                </c:pt>
                <c:pt idx="541">
                  <c:v>-1.233882536358031</c:v>
                </c:pt>
                <c:pt idx="542">
                  <c:v>-1.1375244317082078</c:v>
                </c:pt>
                <c:pt idx="543">
                  <c:v>0.77902014852524271</c:v>
                </c:pt>
                <c:pt idx="544">
                  <c:v>-0.18556849874595571</c:v>
                </c:pt>
                <c:pt idx="545">
                  <c:v>-1.1550313952308064</c:v>
                </c:pt>
                <c:pt idx="546">
                  <c:v>-0.17045787195743442</c:v>
                </c:pt>
                <c:pt idx="547">
                  <c:v>-1.0173668347141513</c:v>
                </c:pt>
                <c:pt idx="548">
                  <c:v>-0.55052411731761963</c:v>
                </c:pt>
                <c:pt idx="549">
                  <c:v>0.23329112278670872</c:v>
                </c:pt>
                <c:pt idx="550">
                  <c:v>-0.26711714999888542</c:v>
                </c:pt>
                <c:pt idx="551">
                  <c:v>8.1276764972379248E-2</c:v>
                </c:pt>
                <c:pt idx="552">
                  <c:v>-1.0135384674041541</c:v>
                </c:pt>
                <c:pt idx="553">
                  <c:v>-0.5623326698011234</c:v>
                </c:pt>
                <c:pt idx="554">
                  <c:v>0.54433618380339555</c:v>
                </c:pt>
                <c:pt idx="555">
                  <c:v>-1.2874162577878385</c:v>
                </c:pt>
                <c:pt idx="556">
                  <c:v>0.60450451947689376</c:v>
                </c:pt>
                <c:pt idx="557">
                  <c:v>-0.72705299407996338</c:v>
                </c:pt>
                <c:pt idx="558">
                  <c:v>-1.2548123406369069</c:v>
                </c:pt>
                <c:pt idx="559">
                  <c:v>-0.69965287145256305</c:v>
                </c:pt>
                <c:pt idx="560">
                  <c:v>0.81203438842099696</c:v>
                </c:pt>
                <c:pt idx="561">
                  <c:v>-1.53827544839476</c:v>
                </c:pt>
                <c:pt idx="562">
                  <c:v>1.5400376308538233</c:v>
                </c:pt>
                <c:pt idx="563">
                  <c:v>-1.3736140782086284</c:v>
                </c:pt>
                <c:pt idx="564">
                  <c:v>-1.4354220436774614</c:v>
                </c:pt>
                <c:pt idx="565">
                  <c:v>1.0822910523245777</c:v>
                </c:pt>
                <c:pt idx="566">
                  <c:v>1.0186936041069767</c:v>
                </c:pt>
                <c:pt idx="567">
                  <c:v>-1.1777292645377864</c:v>
                </c:pt>
                <c:pt idx="568">
                  <c:v>1.57429229420185</c:v>
                </c:pt>
                <c:pt idx="569">
                  <c:v>0.62967392278572609</c:v>
                </c:pt>
                <c:pt idx="570">
                  <c:v>-1.218123680686688</c:v>
                </c:pt>
                <c:pt idx="571">
                  <c:v>-0.6221333028976308</c:v>
                </c:pt>
                <c:pt idx="572">
                  <c:v>-0.42838950164460227</c:v>
                </c:pt>
                <c:pt idx="573">
                  <c:v>-0.58589429028485884</c:v>
                </c:pt>
                <c:pt idx="574">
                  <c:v>-1.4851364955678459</c:v>
                </c:pt>
                <c:pt idx="575">
                  <c:v>1.3892879075285809</c:v>
                </c:pt>
                <c:pt idx="576">
                  <c:v>-1.5568364539912198</c:v>
                </c:pt>
                <c:pt idx="577">
                  <c:v>-1.167931485736206</c:v>
                </c:pt>
                <c:pt idx="578">
                  <c:v>-1.5831514506020892</c:v>
                </c:pt>
                <c:pt idx="579">
                  <c:v>0.49329879323876163</c:v>
                </c:pt>
                <c:pt idx="580">
                  <c:v>0.42485836651443804</c:v>
                </c:pt>
                <c:pt idx="581">
                  <c:v>-0.4220417677724963</c:v>
                </c:pt>
                <c:pt idx="582">
                  <c:v>-1.5932510510362408</c:v>
                </c:pt>
                <c:pt idx="583">
                  <c:v>0.76645219672932818</c:v>
                </c:pt>
                <c:pt idx="584">
                  <c:v>-1.4479225485459981</c:v>
                </c:pt>
                <c:pt idx="585">
                  <c:v>-0.4321929590976259</c:v>
                </c:pt>
                <c:pt idx="586">
                  <c:v>-0.55628176550819242</c:v>
                </c:pt>
                <c:pt idx="587">
                  <c:v>0.26643735830750254</c:v>
                </c:pt>
                <c:pt idx="588">
                  <c:v>0.37189623950793965</c:v>
                </c:pt>
                <c:pt idx="589">
                  <c:v>-0.4770999873587829</c:v>
                </c:pt>
                <c:pt idx="590">
                  <c:v>-1.3411906298656902</c:v>
                </c:pt>
                <c:pt idx="591">
                  <c:v>0.77914158566911629</c:v>
                </c:pt>
                <c:pt idx="592">
                  <c:v>0.37060960498499607</c:v>
                </c:pt>
                <c:pt idx="593">
                  <c:v>-1.015903398633359</c:v>
                </c:pt>
                <c:pt idx="594">
                  <c:v>-7.4407795500315132E-3</c:v>
                </c:pt>
                <c:pt idx="595">
                  <c:v>-1.1109910708433377</c:v>
                </c:pt>
                <c:pt idx="596">
                  <c:v>0.97069924094361804</c:v>
                </c:pt>
                <c:pt idx="597">
                  <c:v>0.72464340116548975</c:v>
                </c:pt>
                <c:pt idx="598">
                  <c:v>-0.56858183510638716</c:v>
                </c:pt>
                <c:pt idx="599">
                  <c:v>-0.63321203526061409</c:v>
                </c:pt>
                <c:pt idx="600">
                  <c:v>0.36583793086895489</c:v>
                </c:pt>
                <c:pt idx="601">
                  <c:v>-1.6778084034073275</c:v>
                </c:pt>
                <c:pt idx="602">
                  <c:v>-1.1203692929401434</c:v>
                </c:pt>
                <c:pt idx="603">
                  <c:v>-0.5438316140889794</c:v>
                </c:pt>
                <c:pt idx="604">
                  <c:v>-1.5767159521058047</c:v>
                </c:pt>
                <c:pt idx="605">
                  <c:v>-1.329675189901401</c:v>
                </c:pt>
                <c:pt idx="606">
                  <c:v>0.15985604670333217</c:v>
                </c:pt>
                <c:pt idx="607">
                  <c:v>0.64033449559770661</c:v>
                </c:pt>
                <c:pt idx="608">
                  <c:v>0.56740472169386835</c:v>
                </c:pt>
                <c:pt idx="609">
                  <c:v>0.84859352184847847</c:v>
                </c:pt>
                <c:pt idx="610">
                  <c:v>-0.21437547763599654</c:v>
                </c:pt>
                <c:pt idx="611">
                  <c:v>-0.204530265566821</c:v>
                </c:pt>
                <c:pt idx="612">
                  <c:v>-0.65881861005114062</c:v>
                </c:pt>
                <c:pt idx="613">
                  <c:v>0.90353326874576911</c:v>
                </c:pt>
                <c:pt idx="614">
                  <c:v>0.4013883513446071</c:v>
                </c:pt>
                <c:pt idx="615">
                  <c:v>-1.3431975153156437</c:v>
                </c:pt>
                <c:pt idx="616">
                  <c:v>-0.60593154044878694</c:v>
                </c:pt>
                <c:pt idx="617">
                  <c:v>1.5601840161857212</c:v>
                </c:pt>
                <c:pt idx="618">
                  <c:v>-0.91821441086730526</c:v>
                </c:pt>
                <c:pt idx="619">
                  <c:v>0.17249375520993832</c:v>
                </c:pt>
                <c:pt idx="620">
                  <c:v>1.2611460476342615</c:v>
                </c:pt>
                <c:pt idx="621">
                  <c:v>-0.29530647805004379</c:v>
                </c:pt>
                <c:pt idx="622">
                  <c:v>1.3580204315957332</c:v>
                </c:pt>
                <c:pt idx="623">
                  <c:v>1.3759105272272816</c:v>
                </c:pt>
                <c:pt idx="624">
                  <c:v>-1.4077537743277613</c:v>
                </c:pt>
                <c:pt idx="625">
                  <c:v>0.983758814860206</c:v>
                </c:pt>
                <c:pt idx="626">
                  <c:v>1.5185367448815503</c:v>
                </c:pt>
                <c:pt idx="627">
                  <c:v>0.71209150173564806</c:v>
                </c:pt>
                <c:pt idx="628">
                  <c:v>1.1196072118314593</c:v>
                </c:pt>
                <c:pt idx="629">
                  <c:v>-0.58342559505330749</c:v>
                </c:pt>
                <c:pt idx="630">
                  <c:v>-0.39219203266162977</c:v>
                </c:pt>
                <c:pt idx="631">
                  <c:v>-1.7540871695305997</c:v>
                </c:pt>
                <c:pt idx="632">
                  <c:v>1.4714669569969452</c:v>
                </c:pt>
                <c:pt idx="633">
                  <c:v>-0.341567692010803</c:v>
                </c:pt>
                <c:pt idx="634">
                  <c:v>6.3967296242708948E-3</c:v>
                </c:pt>
                <c:pt idx="635">
                  <c:v>-1.2289910164101272</c:v>
                </c:pt>
                <c:pt idx="636">
                  <c:v>0.48858696272558894</c:v>
                </c:pt>
                <c:pt idx="637">
                  <c:v>0.35545240988918397</c:v>
                </c:pt>
                <c:pt idx="638">
                  <c:v>-0.56906048946310384</c:v>
                </c:pt>
                <c:pt idx="639">
                  <c:v>-1.553734426240879</c:v>
                </c:pt>
                <c:pt idx="640">
                  <c:v>0.5007028397966512</c:v>
                </c:pt>
                <c:pt idx="641">
                  <c:v>1.541618931074765</c:v>
                </c:pt>
                <c:pt idx="642">
                  <c:v>-0.95540756128111093</c:v>
                </c:pt>
                <c:pt idx="643">
                  <c:v>-0.43638506369687047</c:v>
                </c:pt>
                <c:pt idx="644">
                  <c:v>-0.19653651153989563</c:v>
                </c:pt>
                <c:pt idx="645">
                  <c:v>0.21131458939349226</c:v>
                </c:pt>
                <c:pt idx="646">
                  <c:v>-1.6707218709824316</c:v>
                </c:pt>
                <c:pt idx="647">
                  <c:v>1.6051345951123119</c:v>
                </c:pt>
                <c:pt idx="648">
                  <c:v>-8.4729763814341566E-2</c:v>
                </c:pt>
                <c:pt idx="649">
                  <c:v>1.0096012565419179</c:v>
                </c:pt>
                <c:pt idx="650">
                  <c:v>-0.86141869941634563</c:v>
                </c:pt>
                <c:pt idx="651">
                  <c:v>-0.34984410254629766</c:v>
                </c:pt>
                <c:pt idx="652">
                  <c:v>-1.502251757840168</c:v>
                </c:pt>
                <c:pt idx="653">
                  <c:v>7.8964394464331372E-2</c:v>
                </c:pt>
                <c:pt idx="654">
                  <c:v>0.22894825827890672</c:v>
                </c:pt>
                <c:pt idx="655">
                  <c:v>-0.47977648601124867</c:v>
                </c:pt>
                <c:pt idx="656">
                  <c:v>0.81263810752087118</c:v>
                </c:pt>
                <c:pt idx="657">
                  <c:v>-1.0794321086183361</c:v>
                </c:pt>
                <c:pt idx="658">
                  <c:v>-1.4683675041722808</c:v>
                </c:pt>
                <c:pt idx="659">
                  <c:v>-1.1095464396861416</c:v>
                </c:pt>
                <c:pt idx="660">
                  <c:v>0.25121564487116388</c:v>
                </c:pt>
                <c:pt idx="661">
                  <c:v>1.0650919210798548</c:v>
                </c:pt>
                <c:pt idx="662">
                  <c:v>-0.86048766835614876</c:v>
                </c:pt>
                <c:pt idx="663">
                  <c:v>-1.1341377224214102</c:v>
                </c:pt>
                <c:pt idx="664">
                  <c:v>0.37613535149879762</c:v>
                </c:pt>
                <c:pt idx="665">
                  <c:v>1.6245286013524627</c:v>
                </c:pt>
                <c:pt idx="666">
                  <c:v>1.4629070862795643</c:v>
                </c:pt>
                <c:pt idx="667">
                  <c:v>8.1222895945671572E-2</c:v>
                </c:pt>
                <c:pt idx="668">
                  <c:v>0.32240524688171734</c:v>
                </c:pt>
                <c:pt idx="669">
                  <c:v>-1.3599120723733857</c:v>
                </c:pt>
                <c:pt idx="670">
                  <c:v>-0.26468883668366455</c:v>
                </c:pt>
                <c:pt idx="671">
                  <c:v>0.57214447886306963</c:v>
                </c:pt>
                <c:pt idx="672">
                  <c:v>-1.6438106656899301</c:v>
                </c:pt>
                <c:pt idx="673">
                  <c:v>0.16629613450626687</c:v>
                </c:pt>
                <c:pt idx="674">
                  <c:v>-0.67621153173709081</c:v>
                </c:pt>
                <c:pt idx="675">
                  <c:v>-0.20789396374773011</c:v>
                </c:pt>
                <c:pt idx="676">
                  <c:v>-1.0823225039136921</c:v>
                </c:pt>
                <c:pt idx="677">
                  <c:v>0.84863400219902141</c:v>
                </c:pt>
                <c:pt idx="678">
                  <c:v>-0.6610175448350204</c:v>
                </c:pt>
                <c:pt idx="679">
                  <c:v>0.55849461496233488</c:v>
                </c:pt>
                <c:pt idx="680">
                  <c:v>-0.4913621353639559</c:v>
                </c:pt>
                <c:pt idx="681">
                  <c:v>-1.5630817003487329</c:v>
                </c:pt>
                <c:pt idx="682">
                  <c:v>1.84992285746305</c:v>
                </c:pt>
                <c:pt idx="683">
                  <c:v>-0.47685669787065282</c:v>
                </c:pt>
                <c:pt idx="684">
                  <c:v>0.83241035713793932</c:v>
                </c:pt>
                <c:pt idx="685">
                  <c:v>1.4816430232247988</c:v>
                </c:pt>
                <c:pt idx="686">
                  <c:v>1.4566053963152494</c:v>
                </c:pt>
                <c:pt idx="687">
                  <c:v>-1.0727328053310983</c:v>
                </c:pt>
                <c:pt idx="688">
                  <c:v>-0.15764319724918965</c:v>
                </c:pt>
                <c:pt idx="689">
                  <c:v>1.5230521003379758</c:v>
                </c:pt>
                <c:pt idx="690">
                  <c:v>0.97171236787896942</c:v>
                </c:pt>
                <c:pt idx="691">
                  <c:v>1.367718745558093</c:v>
                </c:pt>
                <c:pt idx="692">
                  <c:v>1.3822709236150932</c:v>
                </c:pt>
                <c:pt idx="693">
                  <c:v>-0.84215177792218676</c:v>
                </c:pt>
                <c:pt idx="694">
                  <c:v>-0.65525491461740371</c:v>
                </c:pt>
                <c:pt idx="695">
                  <c:v>0.1138089940861408</c:v>
                </c:pt>
                <c:pt idx="696">
                  <c:v>0.86460388443939851</c:v>
                </c:pt>
                <c:pt idx="697">
                  <c:v>-0.78025689045221913</c:v>
                </c:pt>
                <c:pt idx="698">
                  <c:v>-1.2838427608841596</c:v>
                </c:pt>
                <c:pt idx="699">
                  <c:v>1.1261516434083578</c:v>
                </c:pt>
                <c:pt idx="700">
                  <c:v>-0.72595007450604454</c:v>
                </c:pt>
                <c:pt idx="701">
                  <c:v>-0.85206499625046839</c:v>
                </c:pt>
                <c:pt idx="702">
                  <c:v>-1.4997454674102468</c:v>
                </c:pt>
                <c:pt idx="703">
                  <c:v>-0.5231149724173868</c:v>
                </c:pt>
                <c:pt idx="704">
                  <c:v>0.50216089727584823</c:v>
                </c:pt>
                <c:pt idx="705">
                  <c:v>1.044443429566827</c:v>
                </c:pt>
                <c:pt idx="706">
                  <c:v>-0.60667704373728992</c:v>
                </c:pt>
                <c:pt idx="707">
                  <c:v>-0.36761330060665504</c:v>
                </c:pt>
                <c:pt idx="708">
                  <c:v>1.0507732151251319</c:v>
                </c:pt>
                <c:pt idx="709">
                  <c:v>0.16066579167520806</c:v>
                </c:pt>
                <c:pt idx="710">
                  <c:v>0.44471268881950454</c:v>
                </c:pt>
                <c:pt idx="711">
                  <c:v>-0.77172090692224182</c:v>
                </c:pt>
                <c:pt idx="712">
                  <c:v>-0.32165027555561165</c:v>
                </c:pt>
                <c:pt idx="713">
                  <c:v>0.13965632711055712</c:v>
                </c:pt>
                <c:pt idx="714">
                  <c:v>1.1002958660974453</c:v>
                </c:pt>
                <c:pt idx="715">
                  <c:v>-1.707989928499867</c:v>
                </c:pt>
                <c:pt idx="716">
                  <c:v>-1.1555835534727141</c:v>
                </c:pt>
                <c:pt idx="717">
                  <c:v>-1.5610194837485547</c:v>
                </c:pt>
                <c:pt idx="718">
                  <c:v>-0.40468675355761125</c:v>
                </c:pt>
                <c:pt idx="719">
                  <c:v>1.0076535227466394</c:v>
                </c:pt>
                <c:pt idx="720">
                  <c:v>0.74791568043398349</c:v>
                </c:pt>
                <c:pt idx="721">
                  <c:v>-0.55198332532722216</c:v>
                </c:pt>
                <c:pt idx="722">
                  <c:v>1.2905817884131847</c:v>
                </c:pt>
                <c:pt idx="723">
                  <c:v>-1.617133635302562</c:v>
                </c:pt>
                <c:pt idx="724">
                  <c:v>0.76597559399348336</c:v>
                </c:pt>
                <c:pt idx="725">
                  <c:v>-0.17297828442475247</c:v>
                </c:pt>
                <c:pt idx="726">
                  <c:v>-1.355399831830566</c:v>
                </c:pt>
                <c:pt idx="727">
                  <c:v>5.8719805681774713E-2</c:v>
                </c:pt>
                <c:pt idx="728">
                  <c:v>-0.89765476062680316</c:v>
                </c:pt>
                <c:pt idx="729">
                  <c:v>1.6077359468372951</c:v>
                </c:pt>
                <c:pt idx="730">
                  <c:v>-1.0945476711149098</c:v>
                </c:pt>
                <c:pt idx="731">
                  <c:v>0.94614313008109896</c:v>
                </c:pt>
                <c:pt idx="732">
                  <c:v>-1.327641757519511</c:v>
                </c:pt>
                <c:pt idx="733">
                  <c:v>0.61048452347253446</c:v>
                </c:pt>
                <c:pt idx="734">
                  <c:v>-1.6946152137031938</c:v>
                </c:pt>
                <c:pt idx="735">
                  <c:v>0.55049472803130395</c:v>
                </c:pt>
                <c:pt idx="736">
                  <c:v>-1.533942940324927</c:v>
                </c:pt>
                <c:pt idx="737">
                  <c:v>1.4536811757002663</c:v>
                </c:pt>
                <c:pt idx="738">
                  <c:v>1.7349495138128013</c:v>
                </c:pt>
                <c:pt idx="739">
                  <c:v>0.28636886051743826</c:v>
                </c:pt>
                <c:pt idx="740">
                  <c:v>1.7729417440370008</c:v>
                </c:pt>
                <c:pt idx="741">
                  <c:v>0.81859579078285571</c:v>
                </c:pt>
                <c:pt idx="742">
                  <c:v>-7.6953007675864896E-2</c:v>
                </c:pt>
                <c:pt idx="743">
                  <c:v>0.17858439238563215</c:v>
                </c:pt>
                <c:pt idx="744">
                  <c:v>-1.396927379218829</c:v>
                </c:pt>
                <c:pt idx="745">
                  <c:v>-1.5805328578563866</c:v>
                </c:pt>
                <c:pt idx="746">
                  <c:v>-1.6983160066514007</c:v>
                </c:pt>
                <c:pt idx="747">
                  <c:v>1.1299928396430852</c:v>
                </c:pt>
                <c:pt idx="748">
                  <c:v>-1.4837084721593057</c:v>
                </c:pt>
                <c:pt idx="749">
                  <c:v>0.87052848934041649</c:v>
                </c:pt>
                <c:pt idx="750">
                  <c:v>-1.0940472409293871</c:v>
                </c:pt>
                <c:pt idx="751">
                  <c:v>-0.463582138194232</c:v>
                </c:pt>
                <c:pt idx="752">
                  <c:v>-0.68748753002590712</c:v>
                </c:pt>
                <c:pt idx="753">
                  <c:v>-1.1986678070124688</c:v>
                </c:pt>
                <c:pt idx="754">
                  <c:v>-0.48001561997929826</c:v>
                </c:pt>
                <c:pt idx="755">
                  <c:v>-1.4157319581235512</c:v>
                </c:pt>
                <c:pt idx="756">
                  <c:v>1.3239165158588442</c:v>
                </c:pt>
                <c:pt idx="757">
                  <c:v>1.4614692763470229</c:v>
                </c:pt>
                <c:pt idx="758">
                  <c:v>1.306914261808463</c:v>
                </c:pt>
                <c:pt idx="759">
                  <c:v>1.460435968201016</c:v>
                </c:pt>
                <c:pt idx="760">
                  <c:v>-0.53362441979782893</c:v>
                </c:pt>
                <c:pt idx="761">
                  <c:v>-0.97945578781702936</c:v>
                </c:pt>
                <c:pt idx="762">
                  <c:v>1.6300648810327718</c:v>
                </c:pt>
                <c:pt idx="763">
                  <c:v>-0.76890008403165033</c:v>
                </c:pt>
                <c:pt idx="764">
                  <c:v>-0.66575704731709662</c:v>
                </c:pt>
                <c:pt idx="765">
                  <c:v>0.27125244954352906</c:v>
                </c:pt>
                <c:pt idx="766">
                  <c:v>1.4932647719658063</c:v>
                </c:pt>
                <c:pt idx="767">
                  <c:v>-9.2492145079083821E-2</c:v>
                </c:pt>
                <c:pt idx="768">
                  <c:v>-0.89667017690847439</c:v>
                </c:pt>
                <c:pt idx="769">
                  <c:v>0.11371134515022399</c:v>
                </c:pt>
                <c:pt idx="770">
                  <c:v>-0.37272075599558591</c:v>
                </c:pt>
                <c:pt idx="771">
                  <c:v>1.7306437863310939</c:v>
                </c:pt>
                <c:pt idx="772">
                  <c:v>1.3507086418376901</c:v>
                </c:pt>
                <c:pt idx="773">
                  <c:v>-1.390098686140018</c:v>
                </c:pt>
                <c:pt idx="774">
                  <c:v>1.4305566017760722</c:v>
                </c:pt>
                <c:pt idx="775">
                  <c:v>0.69161462280482777</c:v>
                </c:pt>
                <c:pt idx="776">
                  <c:v>1.3055861516563092</c:v>
                </c:pt>
                <c:pt idx="777">
                  <c:v>2.6951503464006932E-2</c:v>
                </c:pt>
                <c:pt idx="778">
                  <c:v>1.000154462843621</c:v>
                </c:pt>
                <c:pt idx="779">
                  <c:v>-0.3273139608484662</c:v>
                </c:pt>
                <c:pt idx="780">
                  <c:v>9.0759184747301949E-2</c:v>
                </c:pt>
                <c:pt idx="781">
                  <c:v>1.7351807162123556</c:v>
                </c:pt>
                <c:pt idx="782">
                  <c:v>0.56475500465401629</c:v>
                </c:pt>
                <c:pt idx="783">
                  <c:v>0.95736702511007499</c:v>
                </c:pt>
                <c:pt idx="784">
                  <c:v>0.36317486165575946</c:v>
                </c:pt>
                <c:pt idx="785">
                  <c:v>-0.55164336272093362</c:v>
                </c:pt>
                <c:pt idx="786">
                  <c:v>1.4953557314468902</c:v>
                </c:pt>
                <c:pt idx="787">
                  <c:v>-0.94100851598109803</c:v>
                </c:pt>
                <c:pt idx="788">
                  <c:v>1.5712087603658274</c:v>
                </c:pt>
                <c:pt idx="789">
                  <c:v>0.42720941602712537</c:v>
                </c:pt>
                <c:pt idx="790">
                  <c:v>-8.6774794997622279E-2</c:v>
                </c:pt>
                <c:pt idx="791">
                  <c:v>-0.73809936114969277</c:v>
                </c:pt>
                <c:pt idx="792">
                  <c:v>1.3117943211043226</c:v>
                </c:pt>
                <c:pt idx="793">
                  <c:v>-0.61779925662354684</c:v>
                </c:pt>
                <c:pt idx="794">
                  <c:v>0.70531739464792342</c:v>
                </c:pt>
                <c:pt idx="795">
                  <c:v>0.86865634469803499</c:v>
                </c:pt>
                <c:pt idx="796">
                  <c:v>-0.65548143329469732</c:v>
                </c:pt>
                <c:pt idx="797">
                  <c:v>0.57046671059178233</c:v>
                </c:pt>
                <c:pt idx="798">
                  <c:v>-1.3983533680640643</c:v>
                </c:pt>
                <c:pt idx="799">
                  <c:v>1.6667811494918969</c:v>
                </c:pt>
                <c:pt idx="800">
                  <c:v>4.9424241781967998E-2</c:v>
                </c:pt>
                <c:pt idx="801">
                  <c:v>1.7034059378866262</c:v>
                </c:pt>
                <c:pt idx="802">
                  <c:v>-1.5912460623581111</c:v>
                </c:pt>
                <c:pt idx="803">
                  <c:v>1.2820879879142286</c:v>
                </c:pt>
                <c:pt idx="804">
                  <c:v>0.2187493327227289</c:v>
                </c:pt>
                <c:pt idx="805">
                  <c:v>-1.6226624391454332</c:v>
                </c:pt>
                <c:pt idx="806">
                  <c:v>-0.14823556267389409</c:v>
                </c:pt>
                <c:pt idx="807">
                  <c:v>0.54082183312689047</c:v>
                </c:pt>
                <c:pt idx="808">
                  <c:v>1.6132851733269249</c:v>
                </c:pt>
                <c:pt idx="809">
                  <c:v>-1.285474580672632</c:v>
                </c:pt>
                <c:pt idx="810">
                  <c:v>-1.3199221888995492</c:v>
                </c:pt>
                <c:pt idx="811">
                  <c:v>0.18367992002571235</c:v>
                </c:pt>
                <c:pt idx="812">
                  <c:v>-0.24793785628508491</c:v>
                </c:pt>
                <c:pt idx="813">
                  <c:v>-0.19246530262040473</c:v>
                </c:pt>
                <c:pt idx="814">
                  <c:v>1.1951426970313941</c:v>
                </c:pt>
                <c:pt idx="815">
                  <c:v>1.4031154367492926E-2</c:v>
                </c:pt>
                <c:pt idx="816">
                  <c:v>-0.15706763264032361</c:v>
                </c:pt>
                <c:pt idx="817">
                  <c:v>0.65840637334671781</c:v>
                </c:pt>
                <c:pt idx="818">
                  <c:v>-0.81064880855674537</c:v>
                </c:pt>
                <c:pt idx="819">
                  <c:v>1.3142245873399254</c:v>
                </c:pt>
                <c:pt idx="820">
                  <c:v>-1.7594748196229064</c:v>
                </c:pt>
                <c:pt idx="821">
                  <c:v>0.50099924706428001</c:v>
                </c:pt>
                <c:pt idx="822">
                  <c:v>1.2959659774390735</c:v>
                </c:pt>
                <c:pt idx="823">
                  <c:v>1.4644850925906274</c:v>
                </c:pt>
                <c:pt idx="824">
                  <c:v>-1.195314585766635</c:v>
                </c:pt>
                <c:pt idx="825">
                  <c:v>1.6909964751797957</c:v>
                </c:pt>
                <c:pt idx="826">
                  <c:v>-0.8715461217768885</c:v>
                </c:pt>
                <c:pt idx="827">
                  <c:v>0.37187002009189896</c:v>
                </c:pt>
                <c:pt idx="828">
                  <c:v>0.20141998649167919</c:v>
                </c:pt>
                <c:pt idx="829">
                  <c:v>0.35766141570303905</c:v>
                </c:pt>
                <c:pt idx="830">
                  <c:v>-1.0202175876709754</c:v>
                </c:pt>
                <c:pt idx="831">
                  <c:v>1.0629893619767907</c:v>
                </c:pt>
                <c:pt idx="832">
                  <c:v>0.32319877016781784</c:v>
                </c:pt>
                <c:pt idx="833">
                  <c:v>-0.63484243413452701</c:v>
                </c:pt>
                <c:pt idx="834">
                  <c:v>0.7942985900909767</c:v>
                </c:pt>
                <c:pt idx="835">
                  <c:v>-0.3807881155660523</c:v>
                </c:pt>
                <c:pt idx="836">
                  <c:v>-0.83782588795444568</c:v>
                </c:pt>
                <c:pt idx="837">
                  <c:v>-0.22526787408450455</c:v>
                </c:pt>
                <c:pt idx="838">
                  <c:v>0.96077803925568761</c:v>
                </c:pt>
                <c:pt idx="839">
                  <c:v>-1.5478979385466562</c:v>
                </c:pt>
                <c:pt idx="840">
                  <c:v>-0.79783647288969139</c:v>
                </c:pt>
                <c:pt idx="841">
                  <c:v>-0.87534667640603137</c:v>
                </c:pt>
                <c:pt idx="842">
                  <c:v>-1.4192801739765935</c:v>
                </c:pt>
                <c:pt idx="843">
                  <c:v>-0.60426452812114384</c:v>
                </c:pt>
                <c:pt idx="844">
                  <c:v>-0.48236713101476991</c:v>
                </c:pt>
                <c:pt idx="845">
                  <c:v>1.461760789964978</c:v>
                </c:pt>
                <c:pt idx="846">
                  <c:v>-2.1992182686854989E-2</c:v>
                </c:pt>
                <c:pt idx="847">
                  <c:v>0.23991197653914972</c:v>
                </c:pt>
                <c:pt idx="848">
                  <c:v>0.32594569878645369</c:v>
                </c:pt>
                <c:pt idx="849">
                  <c:v>1.6351406697052877</c:v>
                </c:pt>
                <c:pt idx="850">
                  <c:v>1.238355468095055</c:v>
                </c:pt>
                <c:pt idx="851">
                  <c:v>0.39021227479854648</c:v>
                </c:pt>
                <c:pt idx="852">
                  <c:v>1.2273948312708129</c:v>
                </c:pt>
                <c:pt idx="853">
                  <c:v>1.4925734560113586</c:v>
                </c:pt>
                <c:pt idx="854">
                  <c:v>-0.28457457525266061</c:v>
                </c:pt>
                <c:pt idx="855">
                  <c:v>0.5501977538191094</c:v>
                </c:pt>
                <c:pt idx="856">
                  <c:v>1.2869064150192799</c:v>
                </c:pt>
                <c:pt idx="857">
                  <c:v>-0.42800971290822959</c:v>
                </c:pt>
                <c:pt idx="858">
                  <c:v>0.42094075704941963</c:v>
                </c:pt>
                <c:pt idx="859">
                  <c:v>1.2408693261742694</c:v>
                </c:pt>
                <c:pt idx="860">
                  <c:v>0.38379740392773448</c:v>
                </c:pt>
                <c:pt idx="861">
                  <c:v>1.5472552703762059</c:v>
                </c:pt>
                <c:pt idx="862">
                  <c:v>0.55643165607868827</c:v>
                </c:pt>
                <c:pt idx="863">
                  <c:v>0.78662297746489318</c:v>
                </c:pt>
                <c:pt idx="864">
                  <c:v>-0.11469362038642676</c:v>
                </c:pt>
                <c:pt idx="865">
                  <c:v>-0.72826457293156355</c:v>
                </c:pt>
                <c:pt idx="866">
                  <c:v>0.72472697578843859</c:v>
                </c:pt>
                <c:pt idx="867">
                  <c:v>0.15007288055692208</c:v>
                </c:pt>
                <c:pt idx="868">
                  <c:v>1.4251341048577189</c:v>
                </c:pt>
                <c:pt idx="869">
                  <c:v>-0.72968584240385137</c:v>
                </c:pt>
                <c:pt idx="870">
                  <c:v>1.1478318305751305</c:v>
                </c:pt>
                <c:pt idx="871">
                  <c:v>1.1622323481244425</c:v>
                </c:pt>
                <c:pt idx="872">
                  <c:v>9.6553876080112205E-2</c:v>
                </c:pt>
                <c:pt idx="873">
                  <c:v>0.34769637787638885</c:v>
                </c:pt>
                <c:pt idx="874">
                  <c:v>1.2668075231724694</c:v>
                </c:pt>
                <c:pt idx="875">
                  <c:v>-0.15502218272716312</c:v>
                </c:pt>
                <c:pt idx="876">
                  <c:v>-0.66431821692788928</c:v>
                </c:pt>
                <c:pt idx="877">
                  <c:v>-0.44705520897836504</c:v>
                </c:pt>
                <c:pt idx="878">
                  <c:v>1.2363600056926549</c:v>
                </c:pt>
                <c:pt idx="879">
                  <c:v>1.2174113965607556</c:v>
                </c:pt>
                <c:pt idx="880">
                  <c:v>0.90657724682543828</c:v>
                </c:pt>
                <c:pt idx="881">
                  <c:v>-1.7235876778478152</c:v>
                </c:pt>
                <c:pt idx="882">
                  <c:v>-0.3222880704630392</c:v>
                </c:pt>
                <c:pt idx="883">
                  <c:v>-6.0667870483881087E-2</c:v>
                </c:pt>
                <c:pt idx="884">
                  <c:v>2.5587648612690129E-2</c:v>
                </c:pt>
                <c:pt idx="885">
                  <c:v>1.0202164141316552</c:v>
                </c:pt>
                <c:pt idx="886">
                  <c:v>-0.28268566663339428</c:v>
                </c:pt>
                <c:pt idx="887">
                  <c:v>-0.45614147572417951</c:v>
                </c:pt>
                <c:pt idx="888">
                  <c:v>-0.42051831975524395</c:v>
                </c:pt>
                <c:pt idx="889">
                  <c:v>-0.96013725895771251</c:v>
                </c:pt>
                <c:pt idx="890">
                  <c:v>-1.3445943712213464</c:v>
                </c:pt>
                <c:pt idx="891">
                  <c:v>-0.23558502287155506</c:v>
                </c:pt>
                <c:pt idx="892">
                  <c:v>1.3631392877692954</c:v>
                </c:pt>
                <c:pt idx="893">
                  <c:v>1.0112592807759582</c:v>
                </c:pt>
                <c:pt idx="894">
                  <c:v>0.72054091096079487</c:v>
                </c:pt>
                <c:pt idx="895">
                  <c:v>-1.691484309289415</c:v>
                </c:pt>
                <c:pt idx="896">
                  <c:v>-0.10665206110762178</c:v>
                </c:pt>
                <c:pt idx="897">
                  <c:v>-0.4408139631624492</c:v>
                </c:pt>
                <c:pt idx="898">
                  <c:v>0.97191433264831073</c:v>
                </c:pt>
                <c:pt idx="899">
                  <c:v>0.65917901640814336</c:v>
                </c:pt>
                <c:pt idx="900">
                  <c:v>-0.3964234748365445</c:v>
                </c:pt>
                <c:pt idx="901">
                  <c:v>0.66498507211014934</c:v>
                </c:pt>
                <c:pt idx="902">
                  <c:v>0.92916458103458133</c:v>
                </c:pt>
                <c:pt idx="903">
                  <c:v>0.93393290119096972</c:v>
                </c:pt>
                <c:pt idx="904">
                  <c:v>-0.66569017336873804</c:v>
                </c:pt>
                <c:pt idx="905">
                  <c:v>-0.92077071930079168</c:v>
                </c:pt>
                <c:pt idx="906">
                  <c:v>0.81697094981314156</c:v>
                </c:pt>
                <c:pt idx="907">
                  <c:v>1.2467749093741678</c:v>
                </c:pt>
                <c:pt idx="908">
                  <c:v>1.3337017807507061</c:v>
                </c:pt>
                <c:pt idx="909">
                  <c:v>-0.78924304770679055</c:v>
                </c:pt>
                <c:pt idx="910">
                  <c:v>0.80410997404548579</c:v>
                </c:pt>
                <c:pt idx="911">
                  <c:v>-1.3014786412085002</c:v>
                </c:pt>
                <c:pt idx="912">
                  <c:v>1.4357717317351781</c:v>
                </c:pt>
                <c:pt idx="913">
                  <c:v>-1.3577205465145712E-2</c:v>
                </c:pt>
                <c:pt idx="914">
                  <c:v>0.2839583790886358</c:v>
                </c:pt>
                <c:pt idx="915">
                  <c:v>0.85018959556450102</c:v>
                </c:pt>
                <c:pt idx="916">
                  <c:v>-0.22642825697286839</c:v>
                </c:pt>
                <c:pt idx="917">
                  <c:v>-0.80853684525032199</c:v>
                </c:pt>
                <c:pt idx="918">
                  <c:v>1.6110882870924028</c:v>
                </c:pt>
                <c:pt idx="919">
                  <c:v>-0.45300676895979636</c:v>
                </c:pt>
                <c:pt idx="920">
                  <c:v>-0.78824827400822206</c:v>
                </c:pt>
                <c:pt idx="921">
                  <c:v>-1.136843542246625</c:v>
                </c:pt>
                <c:pt idx="922">
                  <c:v>5.5226873852523665E-2</c:v>
                </c:pt>
                <c:pt idx="923">
                  <c:v>-0.77992482821175679</c:v>
                </c:pt>
                <c:pt idx="924">
                  <c:v>1.4156192591176022</c:v>
                </c:pt>
                <c:pt idx="925">
                  <c:v>0.21606775963985997</c:v>
                </c:pt>
                <c:pt idx="926">
                  <c:v>-0.17711154314930808</c:v>
                </c:pt>
                <c:pt idx="927">
                  <c:v>-1.8587083590109637</c:v>
                </c:pt>
                <c:pt idx="928">
                  <c:v>-1.5788065439806753</c:v>
                </c:pt>
                <c:pt idx="929">
                  <c:v>-1.2231120135998206E-2</c:v>
                </c:pt>
                <c:pt idx="930">
                  <c:v>0.46747492563024962</c:v>
                </c:pt>
                <c:pt idx="931">
                  <c:v>0.34964843300312981</c:v>
                </c:pt>
                <c:pt idx="932">
                  <c:v>-0.61239022773162977</c:v>
                </c:pt>
                <c:pt idx="933">
                  <c:v>1.3292678115406444</c:v>
                </c:pt>
                <c:pt idx="934">
                  <c:v>-0.96760910102936459</c:v>
                </c:pt>
                <c:pt idx="935">
                  <c:v>-0.27951045463411334</c:v>
                </c:pt>
                <c:pt idx="936">
                  <c:v>-1.0122439832706174</c:v>
                </c:pt>
                <c:pt idx="937">
                  <c:v>-0.38761816505658758</c:v>
                </c:pt>
                <c:pt idx="938">
                  <c:v>-1.3896371431025316</c:v>
                </c:pt>
                <c:pt idx="939">
                  <c:v>3.2575747897795979E-2</c:v>
                </c:pt>
                <c:pt idx="940">
                  <c:v>-1.4668997939342345</c:v>
                </c:pt>
                <c:pt idx="941">
                  <c:v>1.364825988232262</c:v>
                </c:pt>
                <c:pt idx="942">
                  <c:v>-1.6759505494343399</c:v>
                </c:pt>
                <c:pt idx="943">
                  <c:v>-1.4629364248443713</c:v>
                </c:pt>
                <c:pt idx="944">
                  <c:v>-0.51441751606618036</c:v>
                </c:pt>
                <c:pt idx="945">
                  <c:v>-1.5298997390182112</c:v>
                </c:pt>
                <c:pt idx="946">
                  <c:v>-0.11669854904528791</c:v>
                </c:pt>
                <c:pt idx="947">
                  <c:v>-1.2207347237981274</c:v>
                </c:pt>
                <c:pt idx="948">
                  <c:v>-0.32463871575053105</c:v>
                </c:pt>
                <c:pt idx="949">
                  <c:v>-1.6071167289410524</c:v>
                </c:pt>
                <c:pt idx="950">
                  <c:v>0.21121179266223344</c:v>
                </c:pt>
                <c:pt idx="951">
                  <c:v>1.6014727030803222</c:v>
                </c:pt>
                <c:pt idx="952">
                  <c:v>-1.0295026220719885</c:v>
                </c:pt>
                <c:pt idx="953">
                  <c:v>-9.2527833209586685E-2</c:v>
                </c:pt>
                <c:pt idx="954">
                  <c:v>-1.7261136058531195</c:v>
                </c:pt>
                <c:pt idx="955">
                  <c:v>-1.1601855423589844</c:v>
                </c:pt>
                <c:pt idx="956">
                  <c:v>0.93321083063527965</c:v>
                </c:pt>
                <c:pt idx="957">
                  <c:v>0.68459328618238779</c:v>
                </c:pt>
                <c:pt idx="958">
                  <c:v>-0.67674298749166628</c:v>
                </c:pt>
                <c:pt idx="959">
                  <c:v>-1.6861574777429305</c:v>
                </c:pt>
                <c:pt idx="960">
                  <c:v>1.5100737851530872</c:v>
                </c:pt>
                <c:pt idx="961">
                  <c:v>1.2818386921370224</c:v>
                </c:pt>
                <c:pt idx="962">
                  <c:v>-1.2140600842908298</c:v>
                </c:pt>
                <c:pt idx="963">
                  <c:v>-1.0713585155900629</c:v>
                </c:pt>
                <c:pt idx="964">
                  <c:v>-0.84728832080385019</c:v>
                </c:pt>
                <c:pt idx="965">
                  <c:v>-1.5915829690859773</c:v>
                </c:pt>
                <c:pt idx="966">
                  <c:v>1.4566720075480781</c:v>
                </c:pt>
                <c:pt idx="967">
                  <c:v>1.6216922807488579</c:v>
                </c:pt>
                <c:pt idx="968">
                  <c:v>-1.3177589974829198</c:v>
                </c:pt>
                <c:pt idx="969">
                  <c:v>0.2721744622258111</c:v>
                </c:pt>
                <c:pt idx="970">
                  <c:v>-1.0360955947549177</c:v>
                </c:pt>
                <c:pt idx="971">
                  <c:v>-0.60675917526320944</c:v>
                </c:pt>
                <c:pt idx="972">
                  <c:v>-0.34460276688876734</c:v>
                </c:pt>
                <c:pt idx="973">
                  <c:v>0.97642227987244534</c:v>
                </c:pt>
                <c:pt idx="974">
                  <c:v>0.83908949292164536</c:v>
                </c:pt>
                <c:pt idx="975">
                  <c:v>1.0667307413097968</c:v>
                </c:pt>
                <c:pt idx="976">
                  <c:v>1.8894088485097247</c:v>
                </c:pt>
                <c:pt idx="977">
                  <c:v>0.69796376734805576</c:v>
                </c:pt>
                <c:pt idx="978">
                  <c:v>1.3923160825793028</c:v>
                </c:pt>
                <c:pt idx="979">
                  <c:v>0.25226963780711725</c:v>
                </c:pt>
                <c:pt idx="980">
                  <c:v>-0.23216214430957968</c:v>
                </c:pt>
                <c:pt idx="981">
                  <c:v>-0.33298095499262043</c:v>
                </c:pt>
                <c:pt idx="982">
                  <c:v>1.267541490732262</c:v>
                </c:pt>
                <c:pt idx="983">
                  <c:v>-1.3316514861668476</c:v>
                </c:pt>
                <c:pt idx="984">
                  <c:v>1.2906434731837479</c:v>
                </c:pt>
                <c:pt idx="985">
                  <c:v>1.3292015735514329</c:v>
                </c:pt>
                <c:pt idx="986">
                  <c:v>0.83360717814692498</c:v>
                </c:pt>
                <c:pt idx="987">
                  <c:v>1.6939084128089554</c:v>
                </c:pt>
                <c:pt idx="988">
                  <c:v>-1.1551495317556315</c:v>
                </c:pt>
                <c:pt idx="989">
                  <c:v>-1.1058263473737826</c:v>
                </c:pt>
                <c:pt idx="990">
                  <c:v>0.58002924882688345</c:v>
                </c:pt>
                <c:pt idx="991">
                  <c:v>1.3861723699134265</c:v>
                </c:pt>
                <c:pt idx="992">
                  <c:v>-1.5054265523861992</c:v>
                </c:pt>
                <c:pt idx="993">
                  <c:v>1.2143006923781767</c:v>
                </c:pt>
                <c:pt idx="994">
                  <c:v>-0.67442411890368115</c:v>
                </c:pt>
                <c:pt idx="995">
                  <c:v>1.2309914046563453</c:v>
                </c:pt>
                <c:pt idx="996">
                  <c:v>-1.0952060631183524</c:v>
                </c:pt>
                <c:pt idx="997">
                  <c:v>1.1626249916839468</c:v>
                </c:pt>
                <c:pt idx="998">
                  <c:v>-0.25239599396020851</c:v>
                </c:pt>
                <c:pt idx="999">
                  <c:v>-1.3001513391955106</c:v>
                </c:pt>
                <c:pt idx="1000">
                  <c:v>-0.51122806761705919</c:v>
                </c:pt>
                <c:pt idx="1001">
                  <c:v>-0.58979642212385974</c:v>
                </c:pt>
                <c:pt idx="1002">
                  <c:v>-1.4892648262534922</c:v>
                </c:pt>
                <c:pt idx="1003">
                  <c:v>-0.83629705621639305</c:v>
                </c:pt>
                <c:pt idx="1004">
                  <c:v>-1.6427230454311332</c:v>
                </c:pt>
                <c:pt idx="1005">
                  <c:v>-1.2573891108848427</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4</c:v>
              </c:pt>
            </c:numLit>
          </c:xVal>
          <c:yVal>
            <c:numLit>
              <c:formatCode>General</c:formatCode>
              <c:ptCount val="1"/>
              <c:pt idx="0">
                <c:v>-1.0891121398451076</c:v>
              </c:pt>
            </c:numLit>
          </c:yVal>
          <c:smooth val="0"/>
        </c:ser>
        <c:dLbls>
          <c:showLegendKey val="0"/>
          <c:showVal val="0"/>
          <c:showCatName val="0"/>
          <c:showSerName val="0"/>
          <c:showPercent val="0"/>
          <c:showBubbleSize val="0"/>
        </c:dLbls>
        <c:axId val="275269120"/>
        <c:axId val="275275776"/>
      </c:scatterChart>
      <c:valAx>
        <c:axId val="275269120"/>
        <c:scaling>
          <c:orientation val="minMax"/>
          <c:max val="20"/>
          <c:min val="0"/>
        </c:scaling>
        <c:delete val="0"/>
        <c:axPos val="b"/>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rot="0" vert="horz"/>
          <a:lstStyle/>
          <a:p>
            <a:pPr>
              <a:defRPr sz="700"/>
            </a:pPr>
            <a:endParaRPr lang="id-ID"/>
          </a:p>
        </c:txPr>
        <c:crossAx val="275275776"/>
        <c:crosses val="autoZero"/>
        <c:crossBetween val="midCat"/>
      </c:valAx>
      <c:valAx>
        <c:axId val="275275776"/>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5269120"/>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Pred(Units_Sold) / Standardized residuals</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ANOVA!$E$214:$E$1219</c:f>
              <c:numCache>
                <c:formatCode>0.000</c:formatCode>
                <c:ptCount val="1006"/>
                <c:pt idx="0">
                  <c:v>10.596497758159861</c:v>
                </c:pt>
                <c:pt idx="1">
                  <c:v>10.366218034523097</c:v>
                </c:pt>
                <c:pt idx="2">
                  <c:v>10.22429440483233</c:v>
                </c:pt>
                <c:pt idx="3">
                  <c:v>10.96377154158816</c:v>
                </c:pt>
                <c:pt idx="4">
                  <c:v>11.493992511557499</c:v>
                </c:pt>
                <c:pt idx="5">
                  <c:v>9.7742616230516948</c:v>
                </c:pt>
                <c:pt idx="6">
                  <c:v>10.675117940642734</c:v>
                </c:pt>
                <c:pt idx="7">
                  <c:v>8.5032164200923095</c:v>
                </c:pt>
                <c:pt idx="8">
                  <c:v>8.7790169833074003</c:v>
                </c:pt>
                <c:pt idx="9">
                  <c:v>10.652189939073869</c:v>
                </c:pt>
                <c:pt idx="10">
                  <c:v>11.206820161147935</c:v>
                </c:pt>
                <c:pt idx="11">
                  <c:v>11.308361226699056</c:v>
                </c:pt>
                <c:pt idx="12">
                  <c:v>10.014316312391699</c:v>
                </c:pt>
                <c:pt idx="13">
                  <c:v>11.349848566258498</c:v>
                </c:pt>
                <c:pt idx="14">
                  <c:v>9.8018729377543661</c:v>
                </c:pt>
                <c:pt idx="15">
                  <c:v>9.1389001679981305</c:v>
                </c:pt>
                <c:pt idx="16">
                  <c:v>10.350584108059278</c:v>
                </c:pt>
                <c:pt idx="17">
                  <c:v>9.3415049132479808</c:v>
                </c:pt>
                <c:pt idx="18">
                  <c:v>10.903550447696992</c:v>
                </c:pt>
                <c:pt idx="19">
                  <c:v>10.336389122092994</c:v>
                </c:pt>
                <c:pt idx="20">
                  <c:v>10.445425003180308</c:v>
                </c:pt>
                <c:pt idx="21">
                  <c:v>10.18813020540548</c:v>
                </c:pt>
                <c:pt idx="22">
                  <c:v>11.176255863532756</c:v>
                </c:pt>
                <c:pt idx="23">
                  <c:v>11.251695931016727</c:v>
                </c:pt>
                <c:pt idx="24">
                  <c:v>11.906267908499931</c:v>
                </c:pt>
                <c:pt idx="25">
                  <c:v>11.338751100906864</c:v>
                </c:pt>
                <c:pt idx="26">
                  <c:v>12.006276241463633</c:v>
                </c:pt>
                <c:pt idx="27">
                  <c:v>10.569818488366813</c:v>
                </c:pt>
                <c:pt idx="28">
                  <c:v>10.331967096673898</c:v>
                </c:pt>
                <c:pt idx="29">
                  <c:v>10.324879472810741</c:v>
                </c:pt>
                <c:pt idx="30">
                  <c:v>10.10466452400739</c:v>
                </c:pt>
                <c:pt idx="31">
                  <c:v>9.7145987273986893</c:v>
                </c:pt>
                <c:pt idx="32">
                  <c:v>11.651406034382482</c:v>
                </c:pt>
                <c:pt idx="33">
                  <c:v>10.803919576399771</c:v>
                </c:pt>
                <c:pt idx="34">
                  <c:v>9.5950941090078423</c:v>
                </c:pt>
                <c:pt idx="35">
                  <c:v>10.402204222938419</c:v>
                </c:pt>
                <c:pt idx="36">
                  <c:v>12.212354612464088</c:v>
                </c:pt>
                <c:pt idx="37">
                  <c:v>11.221667332823703</c:v>
                </c:pt>
                <c:pt idx="38">
                  <c:v>11.13760741074352</c:v>
                </c:pt>
                <c:pt idx="39">
                  <c:v>9.7284902879528641</c:v>
                </c:pt>
                <c:pt idx="40">
                  <c:v>11.710789920165821</c:v>
                </c:pt>
                <c:pt idx="41">
                  <c:v>11.321927329995674</c:v>
                </c:pt>
                <c:pt idx="42">
                  <c:v>11.146545043004675</c:v>
                </c:pt>
                <c:pt idx="43">
                  <c:v>10.231453057262645</c:v>
                </c:pt>
                <c:pt idx="44">
                  <c:v>10.307427193932762</c:v>
                </c:pt>
                <c:pt idx="45">
                  <c:v>10.459767503873021</c:v>
                </c:pt>
                <c:pt idx="46">
                  <c:v>10.894678568233422</c:v>
                </c:pt>
                <c:pt idx="47">
                  <c:v>10.004999714034968</c:v>
                </c:pt>
                <c:pt idx="48">
                  <c:v>10.079713593397871</c:v>
                </c:pt>
                <c:pt idx="49">
                  <c:v>10.506568654392398</c:v>
                </c:pt>
                <c:pt idx="50">
                  <c:v>9.8841535018826203</c:v>
                </c:pt>
                <c:pt idx="51">
                  <c:v>9.0608556978906627</c:v>
                </c:pt>
                <c:pt idx="52">
                  <c:v>10.744544027532656</c:v>
                </c:pt>
                <c:pt idx="53">
                  <c:v>10.736325347049156</c:v>
                </c:pt>
                <c:pt idx="54">
                  <c:v>8.8616136796150062</c:v>
                </c:pt>
                <c:pt idx="55">
                  <c:v>12.441687875185263</c:v>
                </c:pt>
                <c:pt idx="56">
                  <c:v>10.607491869872637</c:v>
                </c:pt>
                <c:pt idx="57">
                  <c:v>11.488965824096089</c:v>
                </c:pt>
                <c:pt idx="58">
                  <c:v>10.334749063815261</c:v>
                </c:pt>
                <c:pt idx="59">
                  <c:v>9.863396597739909</c:v>
                </c:pt>
                <c:pt idx="60">
                  <c:v>9.3349967852593743</c:v>
                </c:pt>
                <c:pt idx="61">
                  <c:v>9.5781087286102924</c:v>
                </c:pt>
                <c:pt idx="62">
                  <c:v>9.7961703762302754</c:v>
                </c:pt>
                <c:pt idx="63">
                  <c:v>10.453643683663808</c:v>
                </c:pt>
                <c:pt idx="64">
                  <c:v>10.627988090823536</c:v>
                </c:pt>
                <c:pt idx="65">
                  <c:v>11.945936796650876</c:v>
                </c:pt>
                <c:pt idx="66">
                  <c:v>9.6566743562707096</c:v>
                </c:pt>
                <c:pt idx="67">
                  <c:v>11.294118449528776</c:v>
                </c:pt>
                <c:pt idx="68">
                  <c:v>9.5109625495328629</c:v>
                </c:pt>
                <c:pt idx="69">
                  <c:v>9.8245624118534991</c:v>
                </c:pt>
                <c:pt idx="70">
                  <c:v>11.088074408666545</c:v>
                </c:pt>
                <c:pt idx="71">
                  <c:v>10.796481209267569</c:v>
                </c:pt>
                <c:pt idx="72">
                  <c:v>7.8241572493171985</c:v>
                </c:pt>
                <c:pt idx="73">
                  <c:v>10.689917809200011</c:v>
                </c:pt>
                <c:pt idx="74">
                  <c:v>10.867645397150914</c:v>
                </c:pt>
                <c:pt idx="75">
                  <c:v>12.973758868545543</c:v>
                </c:pt>
                <c:pt idx="76">
                  <c:v>10.068726579421021</c:v>
                </c:pt>
                <c:pt idx="77">
                  <c:v>10.90242261962827</c:v>
                </c:pt>
                <c:pt idx="78">
                  <c:v>9.8296093190399105</c:v>
                </c:pt>
                <c:pt idx="79">
                  <c:v>10.088060680077811</c:v>
                </c:pt>
                <c:pt idx="80">
                  <c:v>10.44894371618731</c:v>
                </c:pt>
                <c:pt idx="81">
                  <c:v>9.1782868882930462</c:v>
                </c:pt>
                <c:pt idx="82">
                  <c:v>10.130255560157579</c:v>
                </c:pt>
                <c:pt idx="83">
                  <c:v>10.013804387017421</c:v>
                </c:pt>
                <c:pt idx="84">
                  <c:v>9.5052403012505415</c:v>
                </c:pt>
                <c:pt idx="85">
                  <c:v>10.624578624371198</c:v>
                </c:pt>
                <c:pt idx="86">
                  <c:v>11.506835802871294</c:v>
                </c:pt>
                <c:pt idx="87">
                  <c:v>8.5688397580582762</c:v>
                </c:pt>
                <c:pt idx="88">
                  <c:v>10.601525377703807</c:v>
                </c:pt>
                <c:pt idx="89">
                  <c:v>10.314857710287441</c:v>
                </c:pt>
                <c:pt idx="90">
                  <c:v>10.450345338155397</c:v>
                </c:pt>
                <c:pt idx="91">
                  <c:v>9.0608556978906627</c:v>
                </c:pt>
                <c:pt idx="92">
                  <c:v>12.11085061415293</c:v>
                </c:pt>
                <c:pt idx="93">
                  <c:v>10.228642603086131</c:v>
                </c:pt>
                <c:pt idx="94">
                  <c:v>10.868185673410636</c:v>
                </c:pt>
                <c:pt idx="95">
                  <c:v>9.6903083817317484</c:v>
                </c:pt>
                <c:pt idx="96">
                  <c:v>10.014748725956405</c:v>
                </c:pt>
                <c:pt idx="97">
                  <c:v>11.053560826815897</c:v>
                </c:pt>
                <c:pt idx="98">
                  <c:v>10.698006141111232</c:v>
                </c:pt>
                <c:pt idx="99">
                  <c:v>10.976746487782037</c:v>
                </c:pt>
                <c:pt idx="100">
                  <c:v>9.0327937072690005</c:v>
                </c:pt>
                <c:pt idx="101">
                  <c:v>11.494053232787287</c:v>
                </c:pt>
                <c:pt idx="102">
                  <c:v>9.4103141532872527</c:v>
                </c:pt>
                <c:pt idx="103">
                  <c:v>12.019725815006341</c:v>
                </c:pt>
                <c:pt idx="104">
                  <c:v>10.643971258590369</c:v>
                </c:pt>
                <c:pt idx="105">
                  <c:v>12.596213622330941</c:v>
                </c:pt>
                <c:pt idx="106">
                  <c:v>9.6615266711302965</c:v>
                </c:pt>
                <c:pt idx="107">
                  <c:v>8.4782764526031631</c:v>
                </c:pt>
                <c:pt idx="108">
                  <c:v>9.7836387892355994</c:v>
                </c:pt>
                <c:pt idx="109">
                  <c:v>10.729617732202025</c:v>
                </c:pt>
                <c:pt idx="110">
                  <c:v>11.26402283969577</c:v>
                </c:pt>
                <c:pt idx="111">
                  <c:v>11.587840621439245</c:v>
                </c:pt>
                <c:pt idx="112">
                  <c:v>11.083414482177863</c:v>
                </c:pt>
                <c:pt idx="113">
                  <c:v>10.552064013021628</c:v>
                </c:pt>
                <c:pt idx="114">
                  <c:v>10.399806610024269</c:v>
                </c:pt>
                <c:pt idx="115">
                  <c:v>10.537188164429001</c:v>
                </c:pt>
                <c:pt idx="116">
                  <c:v>10.225831555778482</c:v>
                </c:pt>
                <c:pt idx="117">
                  <c:v>10.972380972447597</c:v>
                </c:pt>
                <c:pt idx="118">
                  <c:v>8.44211194603281</c:v>
                </c:pt>
                <c:pt idx="119">
                  <c:v>12.092467144733723</c:v>
                </c:pt>
                <c:pt idx="120">
                  <c:v>10.562953376235122</c:v>
                </c:pt>
                <c:pt idx="121">
                  <c:v>12.107957261662662</c:v>
                </c:pt>
                <c:pt idx="122">
                  <c:v>10.095068105986076</c:v>
                </c:pt>
                <c:pt idx="123">
                  <c:v>10.58540194790343</c:v>
                </c:pt>
                <c:pt idx="124">
                  <c:v>11.533650112788823</c:v>
                </c:pt>
                <c:pt idx="125">
                  <c:v>11.348336683402483</c:v>
                </c:pt>
                <c:pt idx="126">
                  <c:v>10.667722667272995</c:v>
                </c:pt>
                <c:pt idx="127">
                  <c:v>10.406695447604628</c:v>
                </c:pt>
                <c:pt idx="128">
                  <c:v>8.5509425563723234</c:v>
                </c:pt>
                <c:pt idx="129">
                  <c:v>10.316708492370395</c:v>
                </c:pt>
                <c:pt idx="130">
                  <c:v>9.8572990194757804</c:v>
                </c:pt>
                <c:pt idx="131">
                  <c:v>11.218176497945835</c:v>
                </c:pt>
                <c:pt idx="132">
                  <c:v>10.645348333280731</c:v>
                </c:pt>
                <c:pt idx="133">
                  <c:v>11.03731151776962</c:v>
                </c:pt>
                <c:pt idx="134">
                  <c:v>9.2353809314055582</c:v>
                </c:pt>
                <c:pt idx="135">
                  <c:v>10.249385850762863</c:v>
                </c:pt>
                <c:pt idx="136">
                  <c:v>10.406209179871373</c:v>
                </c:pt>
                <c:pt idx="137">
                  <c:v>11.349873156082529</c:v>
                </c:pt>
                <c:pt idx="138">
                  <c:v>10.358651349757745</c:v>
                </c:pt>
                <c:pt idx="139">
                  <c:v>8.839646032710256</c:v>
                </c:pt>
                <c:pt idx="140">
                  <c:v>11.98074852487364</c:v>
                </c:pt>
                <c:pt idx="141">
                  <c:v>10.718551396278645</c:v>
                </c:pt>
                <c:pt idx="142">
                  <c:v>10.464909249271908</c:v>
                </c:pt>
                <c:pt idx="143">
                  <c:v>9.8466446580233313</c:v>
                </c:pt>
                <c:pt idx="144">
                  <c:v>8.5606210775747762</c:v>
                </c:pt>
                <c:pt idx="145">
                  <c:v>10.270346861440313</c:v>
                </c:pt>
                <c:pt idx="146">
                  <c:v>10.469605537770637</c:v>
                </c:pt>
                <c:pt idx="147">
                  <c:v>10.502682670535407</c:v>
                </c:pt>
                <c:pt idx="148">
                  <c:v>11.506835802871294</c:v>
                </c:pt>
                <c:pt idx="149">
                  <c:v>11.521557866729722</c:v>
                </c:pt>
                <c:pt idx="150">
                  <c:v>11.732539116645556</c:v>
                </c:pt>
                <c:pt idx="151">
                  <c:v>9.811071533863899</c:v>
                </c:pt>
                <c:pt idx="152">
                  <c:v>9.2385552676179277</c:v>
                </c:pt>
                <c:pt idx="153">
                  <c:v>9.7268583766086838</c:v>
                </c:pt>
                <c:pt idx="154">
                  <c:v>10.958186989753765</c:v>
                </c:pt>
                <c:pt idx="155">
                  <c:v>11.500716293154515</c:v>
                </c:pt>
                <c:pt idx="156">
                  <c:v>10.700758345004569</c:v>
                </c:pt>
                <c:pt idx="157">
                  <c:v>11.289219122827236</c:v>
                </c:pt>
                <c:pt idx="158">
                  <c:v>9.944724668616491</c:v>
                </c:pt>
                <c:pt idx="159">
                  <c:v>10.788806067505767</c:v>
                </c:pt>
                <c:pt idx="160">
                  <c:v>9.8729950765101577</c:v>
                </c:pt>
                <c:pt idx="161">
                  <c:v>12.614056041816664</c:v>
                </c:pt>
                <c:pt idx="162">
                  <c:v>9.7747177735647455</c:v>
                </c:pt>
                <c:pt idx="163">
                  <c:v>9.8232855046862859</c:v>
                </c:pt>
                <c:pt idx="164">
                  <c:v>10.633652153897858</c:v>
                </c:pt>
                <c:pt idx="165">
                  <c:v>12.562558278306884</c:v>
                </c:pt>
                <c:pt idx="166">
                  <c:v>11.758715720044798</c:v>
                </c:pt>
                <c:pt idx="167">
                  <c:v>10.395065320652332</c:v>
                </c:pt>
                <c:pt idx="168">
                  <c:v>11.158806813206398</c:v>
                </c:pt>
                <c:pt idx="169">
                  <c:v>11.166389121344972</c:v>
                </c:pt>
                <c:pt idx="170">
                  <c:v>11.732539116645556</c:v>
                </c:pt>
                <c:pt idx="171">
                  <c:v>10.866219415784148</c:v>
                </c:pt>
                <c:pt idx="172">
                  <c:v>10.348465268590322</c:v>
                </c:pt>
                <c:pt idx="173">
                  <c:v>9.1485786892005834</c:v>
                </c:pt>
                <c:pt idx="174">
                  <c:v>11.16253174505078</c:v>
                </c:pt>
                <c:pt idx="175">
                  <c:v>11.053560826815897</c:v>
                </c:pt>
                <c:pt idx="176">
                  <c:v>9.8659834142072107</c:v>
                </c:pt>
                <c:pt idx="177">
                  <c:v>9.4103141532872527</c:v>
                </c:pt>
                <c:pt idx="178">
                  <c:v>11.670238284755936</c:v>
                </c:pt>
                <c:pt idx="179">
                  <c:v>10.257271259648778</c:v>
                </c:pt>
                <c:pt idx="180">
                  <c:v>9.8058488974327283</c:v>
                </c:pt>
                <c:pt idx="181">
                  <c:v>10.115435479935826</c:v>
                </c:pt>
                <c:pt idx="182">
                  <c:v>11.669940942586724</c:v>
                </c:pt>
                <c:pt idx="183">
                  <c:v>9.253145828880708</c:v>
                </c:pt>
                <c:pt idx="184">
                  <c:v>12.079827852981463</c:v>
                </c:pt>
                <c:pt idx="185">
                  <c:v>10.239048330810407</c:v>
                </c:pt>
                <c:pt idx="186">
                  <c:v>11.297620087542469</c:v>
                </c:pt>
                <c:pt idx="187">
                  <c:v>9.1304314072380368</c:v>
                </c:pt>
                <c:pt idx="188">
                  <c:v>11.253392392675103</c:v>
                </c:pt>
                <c:pt idx="189">
                  <c:v>11.076613680654376</c:v>
                </c:pt>
                <c:pt idx="190">
                  <c:v>9.9452055933800469</c:v>
                </c:pt>
                <c:pt idx="191">
                  <c:v>10.596333349796103</c:v>
                </c:pt>
                <c:pt idx="192">
                  <c:v>9.8777281404245869</c:v>
                </c:pt>
                <c:pt idx="193">
                  <c:v>9.8771882585855231</c:v>
                </c:pt>
                <c:pt idx="194">
                  <c:v>11.477940920756716</c:v>
                </c:pt>
                <c:pt idx="195">
                  <c:v>10.142588949354332</c:v>
                </c:pt>
                <c:pt idx="196">
                  <c:v>11.082262290965492</c:v>
                </c:pt>
                <c:pt idx="197">
                  <c:v>10.594214510327147</c:v>
                </c:pt>
                <c:pt idx="198">
                  <c:v>10.917983296015583</c:v>
                </c:pt>
                <c:pt idx="199">
                  <c:v>10.334359388837033</c:v>
                </c:pt>
                <c:pt idx="200">
                  <c:v>9.5011140796817877</c:v>
                </c:pt>
                <c:pt idx="201">
                  <c:v>11.086292201856828</c:v>
                </c:pt>
                <c:pt idx="202">
                  <c:v>10.887854390662614</c:v>
                </c:pt>
                <c:pt idx="203">
                  <c:v>9.9201726244950219</c:v>
                </c:pt>
                <c:pt idx="204">
                  <c:v>11.590770617134137</c:v>
                </c:pt>
                <c:pt idx="205">
                  <c:v>12.64989000677647</c:v>
                </c:pt>
                <c:pt idx="206">
                  <c:v>10.642659408651495</c:v>
                </c:pt>
                <c:pt idx="207">
                  <c:v>10.903550447696992</c:v>
                </c:pt>
                <c:pt idx="208">
                  <c:v>11.213448652340203</c:v>
                </c:pt>
                <c:pt idx="209">
                  <c:v>11.940673488250043</c:v>
                </c:pt>
                <c:pt idx="210">
                  <c:v>10.633652153897858</c:v>
                </c:pt>
                <c:pt idx="211">
                  <c:v>10.675941347756496</c:v>
                </c:pt>
                <c:pt idx="212">
                  <c:v>9.3672343491539127</c:v>
                </c:pt>
                <c:pt idx="213">
                  <c:v>12.186893870898366</c:v>
                </c:pt>
                <c:pt idx="214">
                  <c:v>10.701332242175269</c:v>
                </c:pt>
                <c:pt idx="215">
                  <c:v>10.375611965203372</c:v>
                </c:pt>
                <c:pt idx="216">
                  <c:v>10.260257982090963</c:v>
                </c:pt>
                <c:pt idx="217">
                  <c:v>9.773370183490897</c:v>
                </c:pt>
                <c:pt idx="218">
                  <c:v>11.449663661211334</c:v>
                </c:pt>
                <c:pt idx="219">
                  <c:v>10.0420901502735</c:v>
                </c:pt>
                <c:pt idx="220">
                  <c:v>11.36122949288043</c:v>
                </c:pt>
                <c:pt idx="221">
                  <c:v>9.497211755607994</c:v>
                </c:pt>
                <c:pt idx="222">
                  <c:v>10.006036910678411</c:v>
                </c:pt>
                <c:pt idx="223">
                  <c:v>13.320706367578783</c:v>
                </c:pt>
                <c:pt idx="224">
                  <c:v>10.052859110991029</c:v>
                </c:pt>
                <c:pt idx="225">
                  <c:v>10.677829051313195</c:v>
                </c:pt>
                <c:pt idx="226">
                  <c:v>10.536369365328021</c:v>
                </c:pt>
                <c:pt idx="227">
                  <c:v>10.957421718636617</c:v>
                </c:pt>
                <c:pt idx="228">
                  <c:v>10.441320698609323</c:v>
                </c:pt>
                <c:pt idx="229">
                  <c:v>10.823156919498448</c:v>
                </c:pt>
                <c:pt idx="230">
                  <c:v>10.220660543542055</c:v>
                </c:pt>
                <c:pt idx="231">
                  <c:v>11.624769881513981</c:v>
                </c:pt>
                <c:pt idx="232">
                  <c:v>11.363737370811466</c:v>
                </c:pt>
                <c:pt idx="233">
                  <c:v>10.637129652797231</c:v>
                </c:pt>
                <c:pt idx="234">
                  <c:v>9.7282038607680263</c:v>
                </c:pt>
                <c:pt idx="235">
                  <c:v>9.9452055933800469</c:v>
                </c:pt>
                <c:pt idx="236">
                  <c:v>9.8163397267363077</c:v>
                </c:pt>
                <c:pt idx="237">
                  <c:v>8.7431652693028283</c:v>
                </c:pt>
                <c:pt idx="238">
                  <c:v>10.78115474363938</c:v>
                </c:pt>
                <c:pt idx="239">
                  <c:v>10.406209179871373</c:v>
                </c:pt>
                <c:pt idx="240">
                  <c:v>8.2439294631910069</c:v>
                </c:pt>
                <c:pt idx="241">
                  <c:v>12.317054056355014</c:v>
                </c:pt>
                <c:pt idx="242">
                  <c:v>8.7741057252916761</c:v>
                </c:pt>
                <c:pt idx="243">
                  <c:v>12.178675190414866</c:v>
                </c:pt>
                <c:pt idx="244">
                  <c:v>10.988102824579938</c:v>
                </c:pt>
                <c:pt idx="245">
                  <c:v>8.4639142572075539</c:v>
                </c:pt>
                <c:pt idx="246">
                  <c:v>10.012465478123691</c:v>
                </c:pt>
                <c:pt idx="247">
                  <c:v>10.150919711973044</c:v>
                </c:pt>
                <c:pt idx="248">
                  <c:v>10.511145654843039</c:v>
                </c:pt>
                <c:pt idx="249">
                  <c:v>9.7568823235760878</c:v>
                </c:pt>
                <c:pt idx="250">
                  <c:v>10.322223321945437</c:v>
                </c:pt>
                <c:pt idx="251">
                  <c:v>10.334359388837033</c:v>
                </c:pt>
                <c:pt idx="252">
                  <c:v>10.995492275462293</c:v>
                </c:pt>
                <c:pt idx="253">
                  <c:v>9.4572322503860367</c:v>
                </c:pt>
                <c:pt idx="254">
                  <c:v>9.6985270622152484</c:v>
                </c:pt>
                <c:pt idx="255">
                  <c:v>8.8801514647910178</c:v>
                </c:pt>
                <c:pt idx="256">
                  <c:v>10.171370659955784</c:v>
                </c:pt>
                <c:pt idx="257">
                  <c:v>11.28332988526919</c:v>
                </c:pt>
                <c:pt idx="258">
                  <c:v>9.9480166406876958</c:v>
                </c:pt>
                <c:pt idx="259">
                  <c:v>10.547674077777287</c:v>
                </c:pt>
                <c:pt idx="260">
                  <c:v>12.339829428752813</c:v>
                </c:pt>
                <c:pt idx="261">
                  <c:v>11.360403628391776</c:v>
                </c:pt>
                <c:pt idx="262">
                  <c:v>10.818551671480799</c:v>
                </c:pt>
                <c:pt idx="263">
                  <c:v>8.9627327107020527</c:v>
                </c:pt>
                <c:pt idx="264">
                  <c:v>11.486072471605821</c:v>
                </c:pt>
                <c:pt idx="265">
                  <c:v>9.4475537291835838</c:v>
                </c:pt>
                <c:pt idx="266">
                  <c:v>9.1208969429154987</c:v>
                </c:pt>
                <c:pt idx="267">
                  <c:v>10.169458055696428</c:v>
                </c:pt>
                <c:pt idx="268">
                  <c:v>11.864760609258564</c:v>
                </c:pt>
                <c:pt idx="269">
                  <c:v>10.534106090105887</c:v>
                </c:pt>
                <c:pt idx="270">
                  <c:v>8.412969709986168</c:v>
                </c:pt>
                <c:pt idx="271">
                  <c:v>8.3891543418040779</c:v>
                </c:pt>
                <c:pt idx="272">
                  <c:v>11.369834583308119</c:v>
                </c:pt>
                <c:pt idx="273">
                  <c:v>11.440284226033244</c:v>
                </c:pt>
                <c:pt idx="274">
                  <c:v>9.9112684935829307</c:v>
                </c:pt>
                <c:pt idx="275">
                  <c:v>10.299560144975718</c:v>
                </c:pt>
                <c:pt idx="276">
                  <c:v>9.7742616230516948</c:v>
                </c:pt>
                <c:pt idx="277">
                  <c:v>11.32135489095751</c:v>
                </c:pt>
                <c:pt idx="278">
                  <c:v>11.488965824096089</c:v>
                </c:pt>
                <c:pt idx="279">
                  <c:v>11.719008600649321</c:v>
                </c:pt>
                <c:pt idx="280">
                  <c:v>11.163987287658024</c:v>
                </c:pt>
                <c:pt idx="281">
                  <c:v>11.353822440317998</c:v>
                </c:pt>
                <c:pt idx="282">
                  <c:v>11.501553400949094</c:v>
                </c:pt>
                <c:pt idx="283">
                  <c:v>11.376260696591814</c:v>
                </c:pt>
                <c:pt idx="284">
                  <c:v>11.184852950533895</c:v>
                </c:pt>
                <c:pt idx="285">
                  <c:v>10.56519295439173</c:v>
                </c:pt>
                <c:pt idx="286">
                  <c:v>11.109934326897951</c:v>
                </c:pt>
                <c:pt idx="287">
                  <c:v>10.728794325088263</c:v>
                </c:pt>
                <c:pt idx="288">
                  <c:v>10.721869834966016</c:v>
                </c:pt>
                <c:pt idx="289">
                  <c:v>10.215613636355643</c:v>
                </c:pt>
                <c:pt idx="290">
                  <c:v>10.036857633684813</c:v>
                </c:pt>
                <c:pt idx="291">
                  <c:v>9.5229163908565315</c:v>
                </c:pt>
                <c:pt idx="292">
                  <c:v>11.324111619789917</c:v>
                </c:pt>
                <c:pt idx="293">
                  <c:v>10.0481552390101</c:v>
                </c:pt>
                <c:pt idx="294">
                  <c:v>10.954730271858585</c:v>
                </c:pt>
                <c:pt idx="295">
                  <c:v>10.762594587018473</c:v>
                </c:pt>
                <c:pt idx="296">
                  <c:v>9.5060389113019497</c:v>
                </c:pt>
                <c:pt idx="297">
                  <c:v>9.3259442368606678</c:v>
                </c:pt>
                <c:pt idx="298">
                  <c:v>9.9360090828893757</c:v>
                </c:pt>
                <c:pt idx="299">
                  <c:v>9.4415361933516593</c:v>
                </c:pt>
                <c:pt idx="300">
                  <c:v>10.912101140830723</c:v>
                </c:pt>
                <c:pt idx="301">
                  <c:v>10.505770044340991</c:v>
                </c:pt>
                <c:pt idx="302">
                  <c:v>9.7867764455500001</c:v>
                </c:pt>
                <c:pt idx="303">
                  <c:v>9.663727815781872</c:v>
                </c:pt>
                <c:pt idx="304">
                  <c:v>9.7536565643211439</c:v>
                </c:pt>
                <c:pt idx="305">
                  <c:v>9.6260366876908492</c:v>
                </c:pt>
                <c:pt idx="306">
                  <c:v>10.613245964096103</c:v>
                </c:pt>
                <c:pt idx="307">
                  <c:v>10.137985703104004</c:v>
                </c:pt>
                <c:pt idx="308">
                  <c:v>11.687142133913316</c:v>
                </c:pt>
                <c:pt idx="309">
                  <c:v>10.309163105705567</c:v>
                </c:pt>
                <c:pt idx="310">
                  <c:v>10.57341163487523</c:v>
                </c:pt>
                <c:pt idx="311">
                  <c:v>12.533841369931606</c:v>
                </c:pt>
                <c:pt idx="312">
                  <c:v>10.973832003125048</c:v>
                </c:pt>
                <c:pt idx="313">
                  <c:v>11.618036064269138</c:v>
                </c:pt>
                <c:pt idx="314">
                  <c:v>8.9251654400046352</c:v>
                </c:pt>
                <c:pt idx="315">
                  <c:v>10.632980887449042</c:v>
                </c:pt>
                <c:pt idx="316">
                  <c:v>11.217994213714102</c:v>
                </c:pt>
                <c:pt idx="317">
                  <c:v>10.973832003125048</c:v>
                </c:pt>
                <c:pt idx="318">
                  <c:v>11.1273765715513</c:v>
                </c:pt>
                <c:pt idx="319">
                  <c:v>11.322253018710075</c:v>
                </c:pt>
                <c:pt idx="320">
                  <c:v>11.729149483074284</c:v>
                </c:pt>
                <c:pt idx="321">
                  <c:v>11.279282223199694</c:v>
                </c:pt>
                <c:pt idx="322">
                  <c:v>12.655782874904753</c:v>
                </c:pt>
                <c:pt idx="323">
                  <c:v>11.213685273279626</c:v>
                </c:pt>
                <c:pt idx="324">
                  <c:v>9.1933873174398979</c:v>
                </c:pt>
                <c:pt idx="325">
                  <c:v>10.992295832313971</c:v>
                </c:pt>
                <c:pt idx="326">
                  <c:v>11.127152408785504</c:v>
                </c:pt>
                <c:pt idx="327">
                  <c:v>9.6828068780357839</c:v>
                </c:pt>
                <c:pt idx="328">
                  <c:v>11.367082415300299</c:v>
                </c:pt>
                <c:pt idx="329">
                  <c:v>8.6040988302399306</c:v>
                </c:pt>
                <c:pt idx="330">
                  <c:v>10.771290594994596</c:v>
                </c:pt>
                <c:pt idx="331">
                  <c:v>11.455528257579383</c:v>
                </c:pt>
                <c:pt idx="332">
                  <c:v>9.6499748918390917</c:v>
                </c:pt>
                <c:pt idx="333">
                  <c:v>10.68333311146932</c:v>
                </c:pt>
                <c:pt idx="334">
                  <c:v>11.26156267320451</c:v>
                </c:pt>
                <c:pt idx="335">
                  <c:v>11.455528257579383</c:v>
                </c:pt>
                <c:pt idx="336">
                  <c:v>11.579377637131612</c:v>
                </c:pt>
                <c:pt idx="337">
                  <c:v>9.3415049132479808</c:v>
                </c:pt>
                <c:pt idx="338">
                  <c:v>11.681388259296938</c:v>
                </c:pt>
                <c:pt idx="339">
                  <c:v>10.142567567402981</c:v>
                </c:pt>
                <c:pt idx="340">
                  <c:v>10.350820728998702</c:v>
                </c:pt>
                <c:pt idx="341">
                  <c:v>10.456125723112793</c:v>
                </c:pt>
                <c:pt idx="342">
                  <c:v>10.985025889495326</c:v>
                </c:pt>
                <c:pt idx="343">
                  <c:v>10.675053709756032</c:v>
                </c:pt>
                <c:pt idx="344">
                  <c:v>9.5640611255543959</c:v>
                </c:pt>
                <c:pt idx="345">
                  <c:v>11.681333922589248</c:v>
                </c:pt>
                <c:pt idx="346">
                  <c:v>11.500952914093938</c:v>
                </c:pt>
                <c:pt idx="347">
                  <c:v>10.889148709475522</c:v>
                </c:pt>
                <c:pt idx="348">
                  <c:v>11.553827273377056</c:v>
                </c:pt>
                <c:pt idx="349">
                  <c:v>10.966427383089526</c:v>
                </c:pt>
                <c:pt idx="350">
                  <c:v>10.681699128716511</c:v>
                </c:pt>
                <c:pt idx="351">
                  <c:v>10.914615174171271</c:v>
                </c:pt>
                <c:pt idx="352">
                  <c:v>10.585995829843647</c:v>
                </c:pt>
                <c:pt idx="353">
                  <c:v>9.0577180415762601</c:v>
                </c:pt>
                <c:pt idx="354">
                  <c:v>8.851430475419356</c:v>
                </c:pt>
                <c:pt idx="355">
                  <c:v>11.406384578185055</c:v>
                </c:pt>
                <c:pt idx="356">
                  <c:v>9.8581357160847496</c:v>
                </c:pt>
                <c:pt idx="357">
                  <c:v>11.5763914732368</c:v>
                </c:pt>
                <c:pt idx="358">
                  <c:v>8.0473204182365521</c:v>
                </c:pt>
                <c:pt idx="359">
                  <c:v>10.418442411947609</c:v>
                </c:pt>
                <c:pt idx="360">
                  <c:v>10.457744574832365</c:v>
                </c:pt>
                <c:pt idx="361">
                  <c:v>9.5058022903625243</c:v>
                </c:pt>
                <c:pt idx="362">
                  <c:v>9.3070861627348762</c:v>
                </c:pt>
                <c:pt idx="363">
                  <c:v>9.7867764455500001</c:v>
                </c:pt>
                <c:pt idx="364">
                  <c:v>10.913020667030894</c:v>
                </c:pt>
                <c:pt idx="365">
                  <c:v>10.598031917773508</c:v>
                </c:pt>
                <c:pt idx="366">
                  <c:v>11.4514569802368</c:v>
                </c:pt>
                <c:pt idx="367">
                  <c:v>11.206820161147935</c:v>
                </c:pt>
                <c:pt idx="368">
                  <c:v>8.6555965937497099</c:v>
                </c:pt>
                <c:pt idx="369">
                  <c:v>10.206370341268775</c:v>
                </c:pt>
                <c:pt idx="370">
                  <c:v>11.990134852932222</c:v>
                </c:pt>
                <c:pt idx="371">
                  <c:v>9.95292789870342</c:v>
                </c:pt>
                <c:pt idx="372">
                  <c:v>11.455906664097022</c:v>
                </c:pt>
                <c:pt idx="373">
                  <c:v>11.439874980507511</c:v>
                </c:pt>
                <c:pt idx="374">
                  <c:v>9.7636916622884442</c:v>
                </c:pt>
                <c:pt idx="375">
                  <c:v>8.7712946779840273</c:v>
                </c:pt>
                <c:pt idx="376">
                  <c:v>11.045348541928659</c:v>
                </c:pt>
                <c:pt idx="377">
                  <c:v>11.089041744812217</c:v>
                </c:pt>
                <c:pt idx="378">
                  <c:v>10.9349369550481</c:v>
                </c:pt>
                <c:pt idx="379">
                  <c:v>11.285839047815488</c:v>
                </c:pt>
                <c:pt idx="380">
                  <c:v>11.368875734325766</c:v>
                </c:pt>
                <c:pt idx="381">
                  <c:v>10.742753244528981</c:v>
                </c:pt>
                <c:pt idx="382">
                  <c:v>11.564827748264467</c:v>
                </c:pt>
                <c:pt idx="383">
                  <c:v>10.530803492089886</c:v>
                </c:pt>
                <c:pt idx="384">
                  <c:v>11.542052375866668</c:v>
                </c:pt>
                <c:pt idx="385">
                  <c:v>10.843612952838464</c:v>
                </c:pt>
                <c:pt idx="386">
                  <c:v>9.3961392106194204</c:v>
                </c:pt>
                <c:pt idx="387">
                  <c:v>8.6417424827668583</c:v>
                </c:pt>
                <c:pt idx="388">
                  <c:v>11.998353533415722</c:v>
                </c:pt>
                <c:pt idx="389">
                  <c:v>9.9201726244950219</c:v>
                </c:pt>
                <c:pt idx="390">
                  <c:v>8.8690182996505307</c:v>
                </c:pt>
                <c:pt idx="391">
                  <c:v>10.809957608814408</c:v>
                </c:pt>
                <c:pt idx="392">
                  <c:v>9.7651010040595878</c:v>
                </c:pt>
                <c:pt idx="393">
                  <c:v>10.562953376235122</c:v>
                </c:pt>
                <c:pt idx="394">
                  <c:v>9.0369063552333202</c:v>
                </c:pt>
                <c:pt idx="395">
                  <c:v>11.087581904093264</c:v>
                </c:pt>
                <c:pt idx="396">
                  <c:v>10.61717039107509</c:v>
                </c:pt>
                <c:pt idx="397">
                  <c:v>9.7388093926453756</c:v>
                </c:pt>
                <c:pt idx="398">
                  <c:v>11.004139594403702</c:v>
                </c:pt>
                <c:pt idx="399">
                  <c:v>11.16566940136518</c:v>
                </c:pt>
                <c:pt idx="400">
                  <c:v>10.960778408196283</c:v>
                </c:pt>
                <c:pt idx="401">
                  <c:v>12.031473414644578</c:v>
                </c:pt>
                <c:pt idx="402">
                  <c:v>10.681664475269063</c:v>
                </c:pt>
                <c:pt idx="403">
                  <c:v>11.013063888512297</c:v>
                </c:pt>
                <c:pt idx="404">
                  <c:v>11.16253174505078</c:v>
                </c:pt>
                <c:pt idx="405">
                  <c:v>9.9050721953481702</c:v>
                </c:pt>
                <c:pt idx="406">
                  <c:v>9.1391981071520867</c:v>
                </c:pt>
                <c:pt idx="407">
                  <c:v>10.244334625727307</c:v>
                </c:pt>
                <c:pt idx="408">
                  <c:v>10.363080378208696</c:v>
                </c:pt>
                <c:pt idx="409">
                  <c:v>10.229993216543692</c:v>
                </c:pt>
                <c:pt idx="410">
                  <c:v>10.02510476987595</c:v>
                </c:pt>
                <c:pt idx="411">
                  <c:v>10.24567250415353</c:v>
                </c:pt>
                <c:pt idx="412">
                  <c:v>10.356625217601211</c:v>
                </c:pt>
                <c:pt idx="413">
                  <c:v>9.6054976367675664</c:v>
                </c:pt>
                <c:pt idx="414">
                  <c:v>11.455906664097022</c:v>
                </c:pt>
                <c:pt idx="415">
                  <c:v>9.4329631679208052</c:v>
                </c:pt>
                <c:pt idx="416">
                  <c:v>11.37356203912541</c:v>
                </c:pt>
                <c:pt idx="417">
                  <c:v>10.520673308293643</c:v>
                </c:pt>
                <c:pt idx="418">
                  <c:v>10.796574803794584</c:v>
                </c:pt>
                <c:pt idx="419">
                  <c:v>10.09862281898946</c:v>
                </c:pt>
                <c:pt idx="420">
                  <c:v>11.086254547189627</c:v>
                </c:pt>
                <c:pt idx="421">
                  <c:v>11.23183212175941</c:v>
                </c:pt>
                <c:pt idx="422">
                  <c:v>10.935433330208227</c:v>
                </c:pt>
                <c:pt idx="423">
                  <c:v>11.81792209455636</c:v>
                </c:pt>
                <c:pt idx="424">
                  <c:v>10.88383068678192</c:v>
                </c:pt>
                <c:pt idx="425">
                  <c:v>11.04378599256939</c:v>
                </c:pt>
                <c:pt idx="426">
                  <c:v>10.138525507167389</c:v>
                </c:pt>
                <c:pt idx="427">
                  <c:v>12.703896932832548</c:v>
                </c:pt>
                <c:pt idx="428">
                  <c:v>11.260751045283442</c:v>
                </c:pt>
                <c:pt idx="429">
                  <c:v>10.395065320652332</c:v>
                </c:pt>
                <c:pt idx="430">
                  <c:v>11.643423974838406</c:v>
                </c:pt>
                <c:pt idx="431">
                  <c:v>11.130846024477817</c:v>
                </c:pt>
                <c:pt idx="432">
                  <c:v>10.824433826665659</c:v>
                </c:pt>
                <c:pt idx="433">
                  <c:v>10.242779151663262</c:v>
                </c:pt>
                <c:pt idx="434">
                  <c:v>10.410822103688396</c:v>
                </c:pt>
                <c:pt idx="435">
                  <c:v>8.9461064288387853</c:v>
                </c:pt>
                <c:pt idx="436">
                  <c:v>10.86738706335923</c:v>
                </c:pt>
                <c:pt idx="437">
                  <c:v>10.943712731921515</c:v>
                </c:pt>
                <c:pt idx="438">
                  <c:v>12.159063529928842</c:v>
                </c:pt>
                <c:pt idx="439">
                  <c:v>11.516563358290263</c:v>
                </c:pt>
                <c:pt idx="440">
                  <c:v>10.782113592621734</c:v>
                </c:pt>
                <c:pt idx="441">
                  <c:v>9.434423008639758</c:v>
                </c:pt>
                <c:pt idx="442">
                  <c:v>10.724630302559941</c:v>
                </c:pt>
                <c:pt idx="443">
                  <c:v>11.364151580791779</c:v>
                </c:pt>
                <c:pt idx="444">
                  <c:v>9.7219140831698851</c:v>
                </c:pt>
                <c:pt idx="445">
                  <c:v>10.748899644669525</c:v>
                </c:pt>
                <c:pt idx="446">
                  <c:v>10.988102824579938</c:v>
                </c:pt>
                <c:pt idx="447">
                  <c:v>11.463768650915144</c:v>
                </c:pt>
                <c:pt idx="448">
                  <c:v>9.6902476605019601</c:v>
                </c:pt>
                <c:pt idx="449">
                  <c:v>10.152671100306682</c:v>
                </c:pt>
                <c:pt idx="450">
                  <c:v>12.208203726711213</c:v>
                </c:pt>
                <c:pt idx="451">
                  <c:v>10.133832957474484</c:v>
                </c:pt>
                <c:pt idx="452">
                  <c:v>10.82321565097106</c:v>
                </c:pt>
                <c:pt idx="453">
                  <c:v>8.9516723020769184</c:v>
                </c:pt>
                <c:pt idx="454">
                  <c:v>11.053560826815897</c:v>
                </c:pt>
                <c:pt idx="455">
                  <c:v>11.485828167781689</c:v>
                </c:pt>
                <c:pt idx="456">
                  <c:v>10.18256629082021</c:v>
                </c:pt>
                <c:pt idx="457">
                  <c:v>11.473180458847237</c:v>
                </c:pt>
                <c:pt idx="458">
                  <c:v>10.379604221427508</c:v>
                </c:pt>
                <c:pt idx="459">
                  <c:v>10.545076303301951</c:v>
                </c:pt>
                <c:pt idx="460">
                  <c:v>10.004125865814968</c:v>
                </c:pt>
                <c:pt idx="461">
                  <c:v>9.9141997876404329</c:v>
                </c:pt>
                <c:pt idx="462">
                  <c:v>9.6277254131710386</c:v>
                </c:pt>
                <c:pt idx="463">
                  <c:v>10.160352802194572</c:v>
                </c:pt>
                <c:pt idx="464">
                  <c:v>10.815620377423297</c:v>
                </c:pt>
                <c:pt idx="465">
                  <c:v>10.984573526990598</c:v>
                </c:pt>
                <c:pt idx="466">
                  <c:v>10.399963032100102</c:v>
                </c:pt>
                <c:pt idx="467">
                  <c:v>10.090306523706722</c:v>
                </c:pt>
                <c:pt idx="468">
                  <c:v>9.9697609933371556</c:v>
                </c:pt>
                <c:pt idx="469">
                  <c:v>9.6374039343734914</c:v>
                </c:pt>
                <c:pt idx="470">
                  <c:v>9.7003385318885957</c:v>
                </c:pt>
                <c:pt idx="471">
                  <c:v>11.696820655115769</c:v>
                </c:pt>
                <c:pt idx="472">
                  <c:v>11.989980211031309</c:v>
                </c:pt>
                <c:pt idx="473">
                  <c:v>11.301496114567364</c:v>
                </c:pt>
                <c:pt idx="474">
                  <c:v>12.686776927786052</c:v>
                </c:pt>
                <c:pt idx="475">
                  <c:v>10.07915654916572</c:v>
                </c:pt>
                <c:pt idx="476">
                  <c:v>11.178692050829346</c:v>
                </c:pt>
                <c:pt idx="477">
                  <c:v>10.518091062967267</c:v>
                </c:pt>
                <c:pt idx="478">
                  <c:v>10.332439154544238</c:v>
                </c:pt>
                <c:pt idx="479">
                  <c:v>10.01933354514963</c:v>
                </c:pt>
                <c:pt idx="480">
                  <c:v>9.9574140440881784</c:v>
                </c:pt>
                <c:pt idx="481">
                  <c:v>10.756002724895392</c:v>
                </c:pt>
                <c:pt idx="482">
                  <c:v>9.8841535018826203</c:v>
                </c:pt>
                <c:pt idx="483">
                  <c:v>10.07969480285991</c:v>
                </c:pt>
                <c:pt idx="484">
                  <c:v>10.260020802604167</c:v>
                </c:pt>
                <c:pt idx="485">
                  <c:v>10.18641204717747</c:v>
                </c:pt>
                <c:pt idx="486">
                  <c:v>11.049008629000561</c:v>
                </c:pt>
                <c:pt idx="487">
                  <c:v>9.7350653002964247</c:v>
                </c:pt>
                <c:pt idx="488">
                  <c:v>11.601944669700304</c:v>
                </c:pt>
                <c:pt idx="489">
                  <c:v>11.443177578523512</c:v>
                </c:pt>
                <c:pt idx="490">
                  <c:v>10.817091830761846</c:v>
                </c:pt>
                <c:pt idx="491">
                  <c:v>10.006036910678411</c:v>
                </c:pt>
                <c:pt idx="492">
                  <c:v>12.686776927786052</c:v>
                </c:pt>
                <c:pt idx="493">
                  <c:v>10.922653637095991</c:v>
                </c:pt>
                <c:pt idx="494">
                  <c:v>10.899673076672881</c:v>
                </c:pt>
                <c:pt idx="495">
                  <c:v>9.3065381433043264</c:v>
                </c:pt>
                <c:pt idx="496">
                  <c:v>11.521557866729722</c:v>
                </c:pt>
                <c:pt idx="497">
                  <c:v>11.15605727025101</c:v>
                </c:pt>
                <c:pt idx="498">
                  <c:v>10.740634405060025</c:v>
                </c:pt>
                <c:pt idx="499">
                  <c:v>10.922653637095991</c:v>
                </c:pt>
                <c:pt idx="500">
                  <c:v>10.899673076672881</c:v>
                </c:pt>
                <c:pt idx="501">
                  <c:v>9.3065381433043264</c:v>
                </c:pt>
                <c:pt idx="502">
                  <c:v>11.521557866729722</c:v>
                </c:pt>
                <c:pt idx="503">
                  <c:v>11.15605727025101</c:v>
                </c:pt>
                <c:pt idx="504">
                  <c:v>10.740634405060025</c:v>
                </c:pt>
                <c:pt idx="505">
                  <c:v>12.08219442700744</c:v>
                </c:pt>
                <c:pt idx="506">
                  <c:v>10.830616108321559</c:v>
                </c:pt>
                <c:pt idx="507">
                  <c:v>8.4782764526031631</c:v>
                </c:pt>
                <c:pt idx="508">
                  <c:v>10.920319821314223</c:v>
                </c:pt>
                <c:pt idx="509">
                  <c:v>10.445661624119731</c:v>
                </c:pt>
                <c:pt idx="510">
                  <c:v>10.215613636355643</c:v>
                </c:pt>
                <c:pt idx="511">
                  <c:v>10.457744574832365</c:v>
                </c:pt>
                <c:pt idx="512">
                  <c:v>11.983506361739954</c:v>
                </c:pt>
                <c:pt idx="513">
                  <c:v>9.4257967116539092</c:v>
                </c:pt>
                <c:pt idx="514">
                  <c:v>10.502637119398051</c:v>
                </c:pt>
                <c:pt idx="515">
                  <c:v>10.858000735300648</c:v>
                </c:pt>
                <c:pt idx="516">
                  <c:v>11.25923689791278</c:v>
                </c:pt>
                <c:pt idx="517">
                  <c:v>8.8089872769076738</c:v>
                </c:pt>
                <c:pt idx="518">
                  <c:v>11.455765155376517</c:v>
                </c:pt>
                <c:pt idx="519">
                  <c:v>10.222032538950966</c:v>
                </c:pt>
                <c:pt idx="520">
                  <c:v>11.922460249681977</c:v>
                </c:pt>
                <c:pt idx="521">
                  <c:v>10.144707788823288</c:v>
                </c:pt>
                <c:pt idx="522">
                  <c:v>10.962767296017624</c:v>
                </c:pt>
                <c:pt idx="523">
                  <c:v>11.615934016530646</c:v>
                </c:pt>
                <c:pt idx="524">
                  <c:v>11.083414482177863</c:v>
                </c:pt>
                <c:pt idx="525">
                  <c:v>8.5032164200923095</c:v>
                </c:pt>
                <c:pt idx="526">
                  <c:v>10.255305474218627</c:v>
                </c:pt>
                <c:pt idx="527">
                  <c:v>9.942760144904339</c:v>
                </c:pt>
                <c:pt idx="528">
                  <c:v>10.41751389232064</c:v>
                </c:pt>
                <c:pt idx="529">
                  <c:v>11.636405972786935</c:v>
                </c:pt>
                <c:pt idx="530">
                  <c:v>10.895576695985987</c:v>
                </c:pt>
                <c:pt idx="531">
                  <c:v>11.040002964547652</c:v>
                </c:pt>
                <c:pt idx="532">
                  <c:v>9.9633231750222908</c:v>
                </c:pt>
                <c:pt idx="533">
                  <c:v>9.2650751123380157</c:v>
                </c:pt>
                <c:pt idx="534">
                  <c:v>9.4179010998168131</c:v>
                </c:pt>
                <c:pt idx="535">
                  <c:v>11.494473436321055</c:v>
                </c:pt>
                <c:pt idx="536">
                  <c:v>9.5613874416046478</c:v>
                </c:pt>
                <c:pt idx="537">
                  <c:v>9.102587391045363</c:v>
                </c:pt>
                <c:pt idx="538">
                  <c:v>10.988967824719627</c:v>
                </c:pt>
                <c:pt idx="539">
                  <c:v>10.524729285534283</c:v>
                </c:pt>
                <c:pt idx="540">
                  <c:v>10.483224552544273</c:v>
                </c:pt>
                <c:pt idx="541">
                  <c:v>12.212448533135213</c:v>
                </c:pt>
                <c:pt idx="542">
                  <c:v>10.649203775179057</c:v>
                </c:pt>
                <c:pt idx="543">
                  <c:v>10.446371464095897</c:v>
                </c:pt>
                <c:pt idx="544">
                  <c:v>11.084708800990771</c:v>
                </c:pt>
                <c:pt idx="545">
                  <c:v>9.7515377248521879</c:v>
                </c:pt>
                <c:pt idx="546">
                  <c:v>10.996382226293226</c:v>
                </c:pt>
                <c:pt idx="547">
                  <c:v>9.9468431706252307</c:v>
                </c:pt>
                <c:pt idx="548">
                  <c:v>11.217994213714102</c:v>
                </c:pt>
                <c:pt idx="549">
                  <c:v>9.6363367932065209</c:v>
                </c:pt>
                <c:pt idx="550">
                  <c:v>9.5613874416046478</c:v>
                </c:pt>
                <c:pt idx="551">
                  <c:v>10.524910623961603</c:v>
                </c:pt>
                <c:pt idx="552">
                  <c:v>10.924465106769338</c:v>
                </c:pt>
                <c:pt idx="553">
                  <c:v>9.2870190799622971</c:v>
                </c:pt>
                <c:pt idx="554">
                  <c:v>10.818176289297908</c:v>
                </c:pt>
                <c:pt idx="555">
                  <c:v>11.525370711075535</c:v>
                </c:pt>
                <c:pt idx="556">
                  <c:v>10.466472612827696</c:v>
                </c:pt>
                <c:pt idx="557">
                  <c:v>12.249863456323377</c:v>
                </c:pt>
                <c:pt idx="558">
                  <c:v>8.3347901108153302</c:v>
                </c:pt>
                <c:pt idx="559">
                  <c:v>11.08970074356222</c:v>
                </c:pt>
                <c:pt idx="560">
                  <c:v>11.253392392675103</c:v>
                </c:pt>
                <c:pt idx="561">
                  <c:v>11.991725042223454</c:v>
                </c:pt>
                <c:pt idx="562">
                  <c:v>9.9979744227438498</c:v>
                </c:pt>
                <c:pt idx="563">
                  <c:v>11.029225271890052</c:v>
                </c:pt>
                <c:pt idx="564">
                  <c:v>10.390513122836996</c:v>
                </c:pt>
                <c:pt idx="565">
                  <c:v>10.673653461532794</c:v>
                </c:pt>
                <c:pt idx="566">
                  <c:v>12.045401426668983</c:v>
                </c:pt>
                <c:pt idx="567">
                  <c:v>9.8842142231124086</c:v>
                </c:pt>
                <c:pt idx="568">
                  <c:v>9.797744668988889</c:v>
                </c:pt>
                <c:pt idx="569">
                  <c:v>10.319349186872989</c:v>
                </c:pt>
                <c:pt idx="570">
                  <c:v>11.120332847791168</c:v>
                </c:pt>
                <c:pt idx="571">
                  <c:v>9.6365734141459445</c:v>
                </c:pt>
                <c:pt idx="572">
                  <c:v>8.5040772858872842</c:v>
                </c:pt>
                <c:pt idx="573">
                  <c:v>9.4247444874373052</c:v>
                </c:pt>
                <c:pt idx="574">
                  <c:v>9.6811104163774093</c:v>
                </c:pt>
                <c:pt idx="575">
                  <c:v>10.879156049705619</c:v>
                </c:pt>
                <c:pt idx="576">
                  <c:v>11.100220213881233</c:v>
                </c:pt>
                <c:pt idx="577">
                  <c:v>10.826942989211958</c:v>
                </c:pt>
                <c:pt idx="578">
                  <c:v>10.254040008807362</c:v>
                </c:pt>
                <c:pt idx="579">
                  <c:v>10.116506593736329</c:v>
                </c:pt>
                <c:pt idx="580">
                  <c:v>11.516563358290263</c:v>
                </c:pt>
                <c:pt idx="581">
                  <c:v>11.466972697317827</c:v>
                </c:pt>
                <c:pt idx="582">
                  <c:v>11.313075489244222</c:v>
                </c:pt>
                <c:pt idx="583">
                  <c:v>10.519835268650997</c:v>
                </c:pt>
                <c:pt idx="584">
                  <c:v>9.4635826779574082</c:v>
                </c:pt>
                <c:pt idx="585">
                  <c:v>10.526309743450767</c:v>
                </c:pt>
                <c:pt idx="586">
                  <c:v>11.251649557738158</c:v>
                </c:pt>
                <c:pt idx="587">
                  <c:v>10.442586164020588</c:v>
                </c:pt>
                <c:pt idx="588">
                  <c:v>10.826144379160551</c:v>
                </c:pt>
                <c:pt idx="589">
                  <c:v>10.788806067505767</c:v>
                </c:pt>
                <c:pt idx="590">
                  <c:v>10.83969957106406</c:v>
                </c:pt>
                <c:pt idx="591">
                  <c:v>10.445661624119731</c:v>
                </c:pt>
                <c:pt idx="592">
                  <c:v>10.833665180374803</c:v>
                </c:pt>
                <c:pt idx="593">
                  <c:v>10.938288906257894</c:v>
                </c:pt>
                <c:pt idx="594">
                  <c:v>11.043493799425519</c:v>
                </c:pt>
                <c:pt idx="595">
                  <c:v>11.494107569494977</c:v>
                </c:pt>
                <c:pt idx="596">
                  <c:v>9.3259442368606678</c:v>
                </c:pt>
                <c:pt idx="597">
                  <c:v>10.764221405378892</c:v>
                </c:pt>
                <c:pt idx="598">
                  <c:v>9.3235475028965453</c:v>
                </c:pt>
                <c:pt idx="599">
                  <c:v>10.701332242175269</c:v>
                </c:pt>
                <c:pt idx="600">
                  <c:v>10.861557182218368</c:v>
                </c:pt>
                <c:pt idx="601">
                  <c:v>10.807340975710009</c:v>
                </c:pt>
                <c:pt idx="602">
                  <c:v>10.548926356707227</c:v>
                </c:pt>
                <c:pt idx="603">
                  <c:v>11.17887433506108</c:v>
                </c:pt>
                <c:pt idx="604">
                  <c:v>12.216422407194713</c:v>
                </c:pt>
                <c:pt idx="605">
                  <c:v>10.77238804372533</c:v>
                </c:pt>
                <c:pt idx="606">
                  <c:v>10.06558892310662</c:v>
                </c:pt>
                <c:pt idx="607">
                  <c:v>10.257034638709355</c:v>
                </c:pt>
                <c:pt idx="608">
                  <c:v>10.68333311146932</c:v>
                </c:pt>
                <c:pt idx="609">
                  <c:v>10.039692254702469</c:v>
                </c:pt>
                <c:pt idx="610">
                  <c:v>11.253095050505891</c:v>
                </c:pt>
                <c:pt idx="611">
                  <c:v>10.195546553583064</c:v>
                </c:pt>
                <c:pt idx="612">
                  <c:v>11.851011078972551</c:v>
                </c:pt>
                <c:pt idx="613">
                  <c:v>10.718551396278645</c:v>
                </c:pt>
                <c:pt idx="614">
                  <c:v>10.653753302629656</c:v>
                </c:pt>
                <c:pt idx="615">
                  <c:v>8.851430475419356</c:v>
                </c:pt>
                <c:pt idx="616">
                  <c:v>11.541868793272323</c:v>
                </c:pt>
                <c:pt idx="617">
                  <c:v>8.8802121860208061</c:v>
                </c:pt>
                <c:pt idx="618">
                  <c:v>11.367264699532033</c:v>
                </c:pt>
                <c:pt idx="619">
                  <c:v>10.991717367675015</c:v>
                </c:pt>
                <c:pt idx="620">
                  <c:v>11.628187292303435</c:v>
                </c:pt>
                <c:pt idx="621">
                  <c:v>11.726163319179472</c:v>
                </c:pt>
                <c:pt idx="622">
                  <c:v>12.061924712265952</c:v>
                </c:pt>
                <c:pt idx="623">
                  <c:v>11.957351229626134</c:v>
                </c:pt>
                <c:pt idx="624">
                  <c:v>10.228783004446107</c:v>
                </c:pt>
                <c:pt idx="625">
                  <c:v>11.249606739600933</c:v>
                </c:pt>
                <c:pt idx="626">
                  <c:v>10.123654160419326</c:v>
                </c:pt>
                <c:pt idx="627">
                  <c:v>9.837591378583987</c:v>
                </c:pt>
                <c:pt idx="628">
                  <c:v>11.455528257579383</c:v>
                </c:pt>
                <c:pt idx="629">
                  <c:v>9.4103141532872527</c:v>
                </c:pt>
                <c:pt idx="630">
                  <c:v>8.2924911953344207</c:v>
                </c:pt>
                <c:pt idx="631">
                  <c:v>12.253215407533171</c:v>
                </c:pt>
                <c:pt idx="632">
                  <c:v>10.398792524550284</c:v>
                </c:pt>
                <c:pt idx="633">
                  <c:v>9.9965753032546854</c:v>
                </c:pt>
                <c:pt idx="634">
                  <c:v>10.962609015172861</c:v>
                </c:pt>
                <c:pt idx="635">
                  <c:v>10.183855993056646</c:v>
                </c:pt>
                <c:pt idx="636">
                  <c:v>10.144048790073285</c:v>
                </c:pt>
                <c:pt idx="637">
                  <c:v>10.922263962117762</c:v>
                </c:pt>
                <c:pt idx="638">
                  <c:v>11.326345394763278</c:v>
                </c:pt>
                <c:pt idx="639">
                  <c:v>10.082087843223222</c:v>
                </c:pt>
                <c:pt idx="640">
                  <c:v>10.07322751071005</c:v>
                </c:pt>
                <c:pt idx="641">
                  <c:v>10.988731203780203</c:v>
                </c:pt>
                <c:pt idx="642">
                  <c:v>11.584670874950088</c:v>
                </c:pt>
                <c:pt idx="643">
                  <c:v>9.5508139711844819</c:v>
                </c:pt>
                <c:pt idx="644">
                  <c:v>10.148820436787606</c:v>
                </c:pt>
                <c:pt idx="645">
                  <c:v>11.764796846221898</c:v>
                </c:pt>
                <c:pt idx="646">
                  <c:v>10.765917867037269</c:v>
                </c:pt>
                <c:pt idx="647">
                  <c:v>10.617461294027798</c:v>
                </c:pt>
                <c:pt idx="648">
                  <c:v>10.49527328795771</c:v>
                </c:pt>
                <c:pt idx="649">
                  <c:v>10.098549183384891</c:v>
                </c:pt>
                <c:pt idx="650">
                  <c:v>11.035275118942019</c:v>
                </c:pt>
                <c:pt idx="651">
                  <c:v>11.044953640144472</c:v>
                </c:pt>
                <c:pt idx="652">
                  <c:v>10.78115474363938</c:v>
                </c:pt>
                <c:pt idx="653">
                  <c:v>11.538427188778268</c:v>
                </c:pt>
                <c:pt idx="654">
                  <c:v>11.661722262103224</c:v>
                </c:pt>
                <c:pt idx="655">
                  <c:v>10.804451080877051</c:v>
                </c:pt>
                <c:pt idx="656">
                  <c:v>12.249863456323377</c:v>
                </c:pt>
                <c:pt idx="657">
                  <c:v>10.309635073856271</c:v>
                </c:pt>
                <c:pt idx="658">
                  <c:v>10.583090156077683</c:v>
                </c:pt>
                <c:pt idx="659">
                  <c:v>11.485663226080089</c:v>
                </c:pt>
                <c:pt idx="660">
                  <c:v>11.531562076646576</c:v>
                </c:pt>
                <c:pt idx="661">
                  <c:v>8.7741880304742956</c:v>
                </c:pt>
                <c:pt idx="662">
                  <c:v>9.0298329367191954</c:v>
                </c:pt>
                <c:pt idx="663">
                  <c:v>10.629407347473858</c:v>
                </c:pt>
                <c:pt idx="664">
                  <c:v>9.8013653777893968</c:v>
                </c:pt>
                <c:pt idx="665">
                  <c:v>10.504096960117003</c:v>
                </c:pt>
                <c:pt idx="666">
                  <c:v>11.448827779268798</c:v>
                </c:pt>
                <c:pt idx="667">
                  <c:v>10.525225506108979</c:v>
                </c:pt>
                <c:pt idx="668">
                  <c:v>10.115435479935826</c:v>
                </c:pt>
                <c:pt idx="669">
                  <c:v>11.949132549142634</c:v>
                </c:pt>
                <c:pt idx="670">
                  <c:v>10.547193153013732</c:v>
                </c:pt>
                <c:pt idx="671">
                  <c:v>11.655627674659002</c:v>
                </c:pt>
                <c:pt idx="672">
                  <c:v>11.608613036619859</c:v>
                </c:pt>
                <c:pt idx="673">
                  <c:v>12.027944495489841</c:v>
                </c:pt>
                <c:pt idx="674">
                  <c:v>10.952678416668274</c:v>
                </c:pt>
                <c:pt idx="675">
                  <c:v>8.2152084738193416</c:v>
                </c:pt>
                <c:pt idx="676">
                  <c:v>10.326530383331761</c:v>
                </c:pt>
                <c:pt idx="677">
                  <c:v>10.039455633763044</c:v>
                </c:pt>
                <c:pt idx="678">
                  <c:v>9.8638645747382547</c:v>
                </c:pt>
                <c:pt idx="679">
                  <c:v>9.7354156106799898</c:v>
                </c:pt>
                <c:pt idx="680">
                  <c:v>10.872173005142219</c:v>
                </c:pt>
                <c:pt idx="681">
                  <c:v>10.136725729279211</c:v>
                </c:pt>
                <c:pt idx="682">
                  <c:v>9.1865935317434939</c:v>
                </c:pt>
                <c:pt idx="683">
                  <c:v>11.78738396057088</c:v>
                </c:pt>
                <c:pt idx="684">
                  <c:v>10.134288165689693</c:v>
                </c:pt>
                <c:pt idx="685">
                  <c:v>10.339310076443997</c:v>
                </c:pt>
                <c:pt idx="686">
                  <c:v>11.485663226080089</c:v>
                </c:pt>
                <c:pt idx="687">
                  <c:v>9.2704754466281525</c:v>
                </c:pt>
                <c:pt idx="688">
                  <c:v>10.921476245311528</c:v>
                </c:pt>
                <c:pt idx="689">
                  <c:v>11.097260425295717</c:v>
                </c:pt>
                <c:pt idx="690">
                  <c:v>10.320022177293861</c:v>
                </c:pt>
                <c:pt idx="691">
                  <c:v>11.005234883007025</c:v>
                </c:pt>
                <c:pt idx="692">
                  <c:v>9.9201726244950219</c:v>
                </c:pt>
                <c:pt idx="693">
                  <c:v>10.922653637095991</c:v>
                </c:pt>
                <c:pt idx="694">
                  <c:v>8.8301801091304277</c:v>
                </c:pt>
                <c:pt idx="695">
                  <c:v>10.334749063815261</c:v>
                </c:pt>
                <c:pt idx="696">
                  <c:v>8.9461064288387853</c:v>
                </c:pt>
                <c:pt idx="697">
                  <c:v>8.560857698514198</c:v>
                </c:pt>
                <c:pt idx="698">
                  <c:v>10.504482448423584</c:v>
                </c:pt>
                <c:pt idx="699">
                  <c:v>10.417273906345653</c:v>
                </c:pt>
                <c:pt idx="700">
                  <c:v>11.243416529303438</c:v>
                </c:pt>
                <c:pt idx="701">
                  <c:v>10.980599652931097</c:v>
                </c:pt>
                <c:pt idx="702">
                  <c:v>10.766504653211607</c:v>
                </c:pt>
                <c:pt idx="703">
                  <c:v>9.0577787628060484</c:v>
                </c:pt>
                <c:pt idx="704">
                  <c:v>11.064704686034938</c:v>
                </c:pt>
                <c:pt idx="705">
                  <c:v>11.894885242677466</c:v>
                </c:pt>
                <c:pt idx="706">
                  <c:v>10.546226504757147</c:v>
                </c:pt>
                <c:pt idx="707">
                  <c:v>10.148820436787606</c:v>
                </c:pt>
                <c:pt idx="708">
                  <c:v>10.857885567894964</c:v>
                </c:pt>
                <c:pt idx="709">
                  <c:v>9.0608556978906627</c:v>
                </c:pt>
                <c:pt idx="710">
                  <c:v>11.400508325849136</c:v>
                </c:pt>
                <c:pt idx="711">
                  <c:v>10.510962072248695</c:v>
                </c:pt>
                <c:pt idx="712">
                  <c:v>8.8801514647910178</c:v>
                </c:pt>
                <c:pt idx="713">
                  <c:v>11.183662916095187</c:v>
                </c:pt>
                <c:pt idx="714">
                  <c:v>11.568409413692724</c:v>
                </c:pt>
                <c:pt idx="715">
                  <c:v>10.983761899069529</c:v>
                </c:pt>
                <c:pt idx="716">
                  <c:v>10.754765271060647</c:v>
                </c:pt>
                <c:pt idx="717">
                  <c:v>10.124671396184535</c:v>
                </c:pt>
                <c:pt idx="718">
                  <c:v>11.365526941236254</c:v>
                </c:pt>
                <c:pt idx="719">
                  <c:v>11.109934326897951</c:v>
                </c:pt>
                <c:pt idx="720">
                  <c:v>11.628187292303435</c:v>
                </c:pt>
                <c:pt idx="721">
                  <c:v>10.226523763617175</c:v>
                </c:pt>
                <c:pt idx="722">
                  <c:v>10.456125723112793</c:v>
                </c:pt>
                <c:pt idx="723">
                  <c:v>10.452677035407223</c:v>
                </c:pt>
                <c:pt idx="724">
                  <c:v>11.522621168120146</c:v>
                </c:pt>
                <c:pt idx="725">
                  <c:v>10.01111486466613</c:v>
                </c:pt>
                <c:pt idx="726">
                  <c:v>9.9227570217117389</c:v>
                </c:pt>
                <c:pt idx="727">
                  <c:v>10.656763456912554</c:v>
                </c:pt>
                <c:pt idx="728">
                  <c:v>10.247086793735127</c:v>
                </c:pt>
                <c:pt idx="729">
                  <c:v>10.602255539119877</c:v>
                </c:pt>
                <c:pt idx="730">
                  <c:v>10.397990499387873</c:v>
                </c:pt>
                <c:pt idx="731">
                  <c:v>10.469482767110593</c:v>
                </c:pt>
                <c:pt idx="732">
                  <c:v>9.7605019638369797</c:v>
                </c:pt>
                <c:pt idx="733">
                  <c:v>11.431517526119194</c:v>
                </c:pt>
                <c:pt idx="734">
                  <c:v>10.905582299898692</c:v>
                </c:pt>
                <c:pt idx="735">
                  <c:v>10.782177576313499</c:v>
                </c:pt>
                <c:pt idx="736">
                  <c:v>9.9664001101069033</c:v>
                </c:pt>
                <c:pt idx="737">
                  <c:v>10.502756255654322</c:v>
                </c:pt>
                <c:pt idx="738">
                  <c:v>9.8586504734095115</c:v>
                </c:pt>
                <c:pt idx="739">
                  <c:v>10.326079989695806</c:v>
                </c:pt>
                <c:pt idx="740">
                  <c:v>9.6365734141459445</c:v>
                </c:pt>
                <c:pt idx="741">
                  <c:v>11.215038841631435</c:v>
                </c:pt>
                <c:pt idx="742">
                  <c:v>9.4498155950649476</c:v>
                </c:pt>
                <c:pt idx="743">
                  <c:v>11.956115593706034</c:v>
                </c:pt>
                <c:pt idx="744">
                  <c:v>11.165499170514039</c:v>
                </c:pt>
                <c:pt idx="745">
                  <c:v>10.238733474472767</c:v>
                </c:pt>
                <c:pt idx="746">
                  <c:v>10.927214649724727</c:v>
                </c:pt>
                <c:pt idx="747">
                  <c:v>11.394820853212721</c:v>
                </c:pt>
                <c:pt idx="748">
                  <c:v>10.672763150706068</c:v>
                </c:pt>
                <c:pt idx="749">
                  <c:v>10.911475168026975</c:v>
                </c:pt>
                <c:pt idx="750">
                  <c:v>10.395065320652332</c:v>
                </c:pt>
                <c:pt idx="751">
                  <c:v>12.709789800960831</c:v>
                </c:pt>
                <c:pt idx="752">
                  <c:v>10.018590328800411</c:v>
                </c:pt>
                <c:pt idx="753">
                  <c:v>11.006606878415937</c:v>
                </c:pt>
                <c:pt idx="754">
                  <c:v>9.8058488974327283</c:v>
                </c:pt>
                <c:pt idx="755">
                  <c:v>10.275418108128562</c:v>
                </c:pt>
                <c:pt idx="756">
                  <c:v>11.261273296740381</c:v>
                </c:pt>
                <c:pt idx="757">
                  <c:v>9.4572322503860367</c:v>
                </c:pt>
                <c:pt idx="758">
                  <c:v>11.360657053842266</c:v>
                </c:pt>
                <c:pt idx="759">
                  <c:v>11.463272275755017</c:v>
                </c:pt>
                <c:pt idx="760">
                  <c:v>11.119209933204862</c:v>
                </c:pt>
                <c:pt idx="761">
                  <c:v>10.72524065456253</c:v>
                </c:pt>
                <c:pt idx="762">
                  <c:v>8.4717355877151128</c:v>
                </c:pt>
                <c:pt idx="763">
                  <c:v>11.494473436321055</c:v>
                </c:pt>
                <c:pt idx="764">
                  <c:v>8.8915685228187087</c:v>
                </c:pt>
                <c:pt idx="765">
                  <c:v>9.4144403748560066</c:v>
                </c:pt>
                <c:pt idx="766">
                  <c:v>10.271377139402068</c:v>
                </c:pt>
                <c:pt idx="767">
                  <c:v>10.540646954993939</c:v>
                </c:pt>
                <c:pt idx="768">
                  <c:v>10.241331578643122</c:v>
                </c:pt>
                <c:pt idx="769">
                  <c:v>9.3353198539057782</c:v>
                </c:pt>
                <c:pt idx="770">
                  <c:v>12.178675190414866</c:v>
                </c:pt>
                <c:pt idx="771">
                  <c:v>9.8838188641958684</c:v>
                </c:pt>
                <c:pt idx="772">
                  <c:v>10.10466452400739</c:v>
                </c:pt>
                <c:pt idx="773">
                  <c:v>10.125583217472938</c:v>
                </c:pt>
                <c:pt idx="774">
                  <c:v>9.6379269824977527</c:v>
                </c:pt>
                <c:pt idx="775">
                  <c:v>10.957285458900339</c:v>
                </c:pt>
                <c:pt idx="776">
                  <c:v>11.368420293726523</c:v>
                </c:pt>
                <c:pt idx="777">
                  <c:v>9.842459613539452</c:v>
                </c:pt>
                <c:pt idx="778">
                  <c:v>11.153768794121275</c:v>
                </c:pt>
                <c:pt idx="779">
                  <c:v>10.913257564828028</c:v>
                </c:pt>
                <c:pt idx="780">
                  <c:v>10.469482767110593</c:v>
                </c:pt>
                <c:pt idx="781">
                  <c:v>9.8572990194757804</c:v>
                </c:pt>
                <c:pt idx="782">
                  <c:v>12.698821577521942</c:v>
                </c:pt>
                <c:pt idx="783">
                  <c:v>11.403875415638757</c:v>
                </c:pt>
                <c:pt idx="784">
                  <c:v>11.877123696107965</c:v>
                </c:pt>
                <c:pt idx="785">
                  <c:v>10.224536570566949</c:v>
                </c:pt>
                <c:pt idx="786">
                  <c:v>11.259154794731641</c:v>
                </c:pt>
                <c:pt idx="787">
                  <c:v>9.5005037276791988</c:v>
                </c:pt>
                <c:pt idx="788">
                  <c:v>10.815768936645791</c:v>
                </c:pt>
                <c:pt idx="789">
                  <c:v>10.502820701992395</c:v>
                </c:pt>
                <c:pt idx="790">
                  <c:v>12.507227166648306</c:v>
                </c:pt>
                <c:pt idx="791">
                  <c:v>11.314433098587465</c:v>
                </c:pt>
                <c:pt idx="792">
                  <c:v>10.332131505037657</c:v>
                </c:pt>
                <c:pt idx="793">
                  <c:v>10.611239490720525</c:v>
                </c:pt>
                <c:pt idx="794">
                  <c:v>9.8771882585855231</c:v>
                </c:pt>
                <c:pt idx="795">
                  <c:v>9.9224184681239329</c:v>
                </c:pt>
                <c:pt idx="796">
                  <c:v>9.831504185169786</c:v>
                </c:pt>
                <c:pt idx="797">
                  <c:v>10.665434781049294</c:v>
                </c:pt>
                <c:pt idx="798">
                  <c:v>9.1738345434948751</c:v>
                </c:pt>
                <c:pt idx="799">
                  <c:v>10.257116943891974</c:v>
                </c:pt>
                <c:pt idx="800">
                  <c:v>11.711099079825019</c:v>
                </c:pt>
                <c:pt idx="801">
                  <c:v>10.043033031079949</c:v>
                </c:pt>
                <c:pt idx="802">
                  <c:v>10.301355672142982</c:v>
                </c:pt>
                <c:pt idx="803">
                  <c:v>10.505774775712451</c:v>
                </c:pt>
                <c:pt idx="804">
                  <c:v>10.721338330488736</c:v>
                </c:pt>
                <c:pt idx="805">
                  <c:v>10.484994709084823</c:v>
                </c:pt>
                <c:pt idx="806">
                  <c:v>10.866485532505804</c:v>
                </c:pt>
                <c:pt idx="807">
                  <c:v>10.838718822833147</c:v>
                </c:pt>
                <c:pt idx="808">
                  <c:v>10.569818488366813</c:v>
                </c:pt>
                <c:pt idx="809">
                  <c:v>9.5140209708460244</c:v>
                </c:pt>
                <c:pt idx="810">
                  <c:v>10.715378550765733</c:v>
                </c:pt>
                <c:pt idx="811">
                  <c:v>9.9263305616869228</c:v>
                </c:pt>
                <c:pt idx="812">
                  <c:v>11.449278172904753</c:v>
                </c:pt>
                <c:pt idx="813">
                  <c:v>12.125022883994502</c:v>
                </c:pt>
                <c:pt idx="814">
                  <c:v>12.013998546787006</c:v>
                </c:pt>
                <c:pt idx="815">
                  <c:v>10.917983296015583</c:v>
                </c:pt>
                <c:pt idx="816">
                  <c:v>9.9181118812034228</c:v>
                </c:pt>
                <c:pt idx="817">
                  <c:v>11.151398579910291</c:v>
                </c:pt>
                <c:pt idx="818">
                  <c:v>10.738508438104981</c:v>
                </c:pt>
                <c:pt idx="819">
                  <c:v>10.317925800985925</c:v>
                </c:pt>
                <c:pt idx="820">
                  <c:v>11.284707991195145</c:v>
                </c:pt>
                <c:pt idx="821">
                  <c:v>10.071494912914371</c:v>
                </c:pt>
                <c:pt idx="822">
                  <c:v>10.424653370520369</c:v>
                </c:pt>
                <c:pt idx="823">
                  <c:v>10.439603814289848</c:v>
                </c:pt>
                <c:pt idx="824">
                  <c:v>9.987006199304961</c:v>
                </c:pt>
                <c:pt idx="825">
                  <c:v>10.11557041487424</c:v>
                </c:pt>
                <c:pt idx="826">
                  <c:v>11.094473227673127</c:v>
                </c:pt>
                <c:pt idx="827">
                  <c:v>9.8262976402556639</c:v>
                </c:pt>
                <c:pt idx="828">
                  <c:v>10.822634048777482</c:v>
                </c:pt>
                <c:pt idx="829">
                  <c:v>10.909351597875334</c:v>
                </c:pt>
                <c:pt idx="830">
                  <c:v>9.963506757616635</c:v>
                </c:pt>
                <c:pt idx="831">
                  <c:v>12.786478178743582</c:v>
                </c:pt>
                <c:pt idx="832">
                  <c:v>10.110797075799127</c:v>
                </c:pt>
                <c:pt idx="833">
                  <c:v>11.710862458885595</c:v>
                </c:pt>
                <c:pt idx="834">
                  <c:v>11.357063956928622</c:v>
                </c:pt>
                <c:pt idx="835">
                  <c:v>10.225831555778482</c:v>
                </c:pt>
                <c:pt idx="836">
                  <c:v>10.897367389959022</c:v>
                </c:pt>
                <c:pt idx="837">
                  <c:v>9.316764683937329</c:v>
                </c:pt>
                <c:pt idx="838">
                  <c:v>10.383936918054017</c:v>
                </c:pt>
                <c:pt idx="839">
                  <c:v>10.047971656415758</c:v>
                </c:pt>
                <c:pt idx="840">
                  <c:v>9.6636161295869965</c:v>
                </c:pt>
                <c:pt idx="841">
                  <c:v>11.116688717277972</c:v>
                </c:pt>
                <c:pt idx="842">
                  <c:v>9.2961585947392713</c:v>
                </c:pt>
                <c:pt idx="843">
                  <c:v>10.532124558904021</c:v>
                </c:pt>
                <c:pt idx="844">
                  <c:v>10.819594251482798</c:v>
                </c:pt>
                <c:pt idx="845">
                  <c:v>11.455528257579383</c:v>
                </c:pt>
                <c:pt idx="846">
                  <c:v>11.128551528274668</c:v>
                </c:pt>
                <c:pt idx="847">
                  <c:v>11.597635729265829</c:v>
                </c:pt>
                <c:pt idx="848">
                  <c:v>12.094740376152023</c:v>
                </c:pt>
                <c:pt idx="849">
                  <c:v>10.442065936442109</c:v>
                </c:pt>
                <c:pt idx="850">
                  <c:v>8.7614057123096298</c:v>
                </c:pt>
                <c:pt idx="851">
                  <c:v>11.719081139369095</c:v>
                </c:pt>
                <c:pt idx="852">
                  <c:v>9.825474233141902</c:v>
                </c:pt>
                <c:pt idx="853">
                  <c:v>10.275418108128562</c:v>
                </c:pt>
                <c:pt idx="854">
                  <c:v>10.663431823832109</c:v>
                </c:pt>
                <c:pt idx="855">
                  <c:v>10.783913488086304</c:v>
                </c:pt>
                <c:pt idx="856">
                  <c:v>11.477609487298189</c:v>
                </c:pt>
                <c:pt idx="857">
                  <c:v>9.501857296031007</c:v>
                </c:pt>
                <c:pt idx="858">
                  <c:v>11.539463071842226</c:v>
                </c:pt>
                <c:pt idx="859">
                  <c:v>11.746711386487128</c:v>
                </c:pt>
                <c:pt idx="860">
                  <c:v>11.756578165738398</c:v>
                </c:pt>
                <c:pt idx="861">
                  <c:v>8.9557849500412381</c:v>
                </c:pt>
                <c:pt idx="862">
                  <c:v>9.7474742826652445</c:v>
                </c:pt>
                <c:pt idx="863">
                  <c:v>10.401930432784024</c:v>
                </c:pt>
                <c:pt idx="864">
                  <c:v>11.67042186735028</c:v>
                </c:pt>
                <c:pt idx="865">
                  <c:v>10.25694553249636</c:v>
                </c:pt>
                <c:pt idx="866">
                  <c:v>11.763732884268549</c:v>
                </c:pt>
                <c:pt idx="867">
                  <c:v>11.122774741239976</c:v>
                </c:pt>
                <c:pt idx="868">
                  <c:v>11.669623257298873</c:v>
                </c:pt>
                <c:pt idx="869">
                  <c:v>10.265253319192855</c:v>
                </c:pt>
                <c:pt idx="870">
                  <c:v>10.290546094320186</c:v>
                </c:pt>
                <c:pt idx="871">
                  <c:v>10.206370341268775</c:v>
                </c:pt>
                <c:pt idx="872">
                  <c:v>11.43561089375816</c:v>
                </c:pt>
                <c:pt idx="873">
                  <c:v>10.967600515691775</c:v>
                </c:pt>
                <c:pt idx="874">
                  <c:v>9.5950941090078423</c:v>
                </c:pt>
                <c:pt idx="875">
                  <c:v>10.906155554899202</c:v>
                </c:pt>
                <c:pt idx="876">
                  <c:v>11.883158086797222</c:v>
                </c:pt>
                <c:pt idx="877">
                  <c:v>11.613184473575258</c:v>
                </c:pt>
                <c:pt idx="878">
                  <c:v>9.7730698452015634</c:v>
                </c:pt>
                <c:pt idx="879">
                  <c:v>10.88383068678192</c:v>
                </c:pt>
                <c:pt idx="880">
                  <c:v>10.700758345004569</c:v>
                </c:pt>
                <c:pt idx="881">
                  <c:v>11.074935865058928</c:v>
                </c:pt>
                <c:pt idx="882">
                  <c:v>9.8838795854256567</c:v>
                </c:pt>
                <c:pt idx="883">
                  <c:v>12.354623621444091</c:v>
                </c:pt>
                <c:pt idx="884">
                  <c:v>9.8504317929260115</c:v>
                </c:pt>
                <c:pt idx="885">
                  <c:v>12.036500102105988</c:v>
                </c:pt>
                <c:pt idx="886">
                  <c:v>10.652390532786313</c:v>
                </c:pt>
                <c:pt idx="887">
                  <c:v>10.666296685906229</c:v>
                </c:pt>
                <c:pt idx="888">
                  <c:v>10.45806764347877</c:v>
                </c:pt>
                <c:pt idx="889">
                  <c:v>8.6123175107234307</c:v>
                </c:pt>
                <c:pt idx="890">
                  <c:v>9.8595955568037024</c:v>
                </c:pt>
                <c:pt idx="891">
                  <c:v>10.377071805922325</c:v>
                </c:pt>
                <c:pt idx="892">
                  <c:v>11.032003317309417</c:v>
                </c:pt>
                <c:pt idx="893">
                  <c:v>12.088857487374668</c:v>
                </c:pt>
                <c:pt idx="894">
                  <c:v>10.78820180755428</c:v>
                </c:pt>
                <c:pt idx="895">
                  <c:v>10.887281135662104</c:v>
                </c:pt>
                <c:pt idx="896">
                  <c:v>11.623416313162172</c:v>
                </c:pt>
                <c:pt idx="897">
                  <c:v>10.576702342656374</c:v>
                </c:pt>
                <c:pt idx="898">
                  <c:v>10.31884162690802</c:v>
                </c:pt>
                <c:pt idx="899">
                  <c:v>9.1468822275422088</c:v>
                </c:pt>
                <c:pt idx="900">
                  <c:v>10.317225364113234</c:v>
                </c:pt>
                <c:pt idx="901">
                  <c:v>10.112943925720678</c:v>
                </c:pt>
                <c:pt idx="902">
                  <c:v>10.568727960682072</c:v>
                </c:pt>
                <c:pt idx="903">
                  <c:v>11.540855563833849</c:v>
                </c:pt>
                <c:pt idx="904">
                  <c:v>12.891177622634508</c:v>
                </c:pt>
                <c:pt idx="905">
                  <c:v>11.382207161612548</c:v>
                </c:pt>
                <c:pt idx="906">
                  <c:v>10.224536570566949</c:v>
                </c:pt>
                <c:pt idx="907">
                  <c:v>10.712191313763563</c:v>
                </c:pt>
                <c:pt idx="908">
                  <c:v>12.204075210750799</c:v>
                </c:pt>
                <c:pt idx="909">
                  <c:v>10.613384738000921</c:v>
                </c:pt>
                <c:pt idx="910">
                  <c:v>10.299713196442461</c:v>
                </c:pt>
                <c:pt idx="911">
                  <c:v>12.607569959128842</c:v>
                </c:pt>
                <c:pt idx="912">
                  <c:v>10.607442835656121</c:v>
                </c:pt>
                <c:pt idx="913">
                  <c:v>11.079363223609764</c:v>
                </c:pt>
                <c:pt idx="914">
                  <c:v>11.340170045056045</c:v>
                </c:pt>
                <c:pt idx="915">
                  <c:v>10.030362679809643</c:v>
                </c:pt>
                <c:pt idx="916">
                  <c:v>9.3235475028965453</c:v>
                </c:pt>
                <c:pt idx="917">
                  <c:v>11.726163319179472</c:v>
                </c:pt>
                <c:pt idx="918">
                  <c:v>8.5826600096889418</c:v>
                </c:pt>
                <c:pt idx="919">
                  <c:v>11.647973295681972</c:v>
                </c:pt>
                <c:pt idx="920">
                  <c:v>12.607569959128842</c:v>
                </c:pt>
                <c:pt idx="921">
                  <c:v>11.645223752726583</c:v>
                </c:pt>
                <c:pt idx="922">
                  <c:v>10.677180790253361</c:v>
                </c:pt>
                <c:pt idx="923">
                  <c:v>9.5589166856960723</c:v>
                </c:pt>
                <c:pt idx="924">
                  <c:v>10.72524065456253</c:v>
                </c:pt>
                <c:pt idx="925">
                  <c:v>10.737013005571763</c:v>
                </c:pt>
                <c:pt idx="926">
                  <c:v>11.035275118942019</c:v>
                </c:pt>
                <c:pt idx="927">
                  <c:v>11.864760609258564</c:v>
                </c:pt>
                <c:pt idx="928">
                  <c:v>10.228642603086131</c:v>
                </c:pt>
                <c:pt idx="929">
                  <c:v>10.071494912914371</c:v>
                </c:pt>
                <c:pt idx="930">
                  <c:v>11.26745557839628</c:v>
                </c:pt>
                <c:pt idx="931">
                  <c:v>10.956190112577538</c:v>
                </c:pt>
                <c:pt idx="932">
                  <c:v>11.579621940955745</c:v>
                </c:pt>
                <c:pt idx="933">
                  <c:v>10.229993216543692</c:v>
                </c:pt>
                <c:pt idx="934">
                  <c:v>10.655992880786265</c:v>
                </c:pt>
                <c:pt idx="935">
                  <c:v>10.633830376165406</c:v>
                </c:pt>
                <c:pt idx="936">
                  <c:v>10.916898422003985</c:v>
                </c:pt>
                <c:pt idx="937">
                  <c:v>11.265755437491448</c:v>
                </c:pt>
                <c:pt idx="938">
                  <c:v>11.122885346885091</c:v>
                </c:pt>
                <c:pt idx="939">
                  <c:v>9.8095840582728968</c:v>
                </c:pt>
                <c:pt idx="940">
                  <c:v>11.574510907857906</c:v>
                </c:pt>
                <c:pt idx="941">
                  <c:v>10.022143999326143</c:v>
                </c:pt>
                <c:pt idx="942">
                  <c:v>10.796481209267569</c:v>
                </c:pt>
                <c:pt idx="943">
                  <c:v>10.551343714274932</c:v>
                </c:pt>
                <c:pt idx="944">
                  <c:v>10.006939274885729</c:v>
                </c:pt>
                <c:pt idx="945">
                  <c:v>10.942766271005926</c:v>
                </c:pt>
                <c:pt idx="946">
                  <c:v>10.682141333619189</c:v>
                </c:pt>
                <c:pt idx="947">
                  <c:v>11.1355952520348</c:v>
                </c:pt>
                <c:pt idx="948">
                  <c:v>10.897619878894542</c:v>
                </c:pt>
                <c:pt idx="949">
                  <c:v>11.39412492897506</c:v>
                </c:pt>
                <c:pt idx="950">
                  <c:v>10.765397726866313</c:v>
                </c:pt>
                <c:pt idx="951">
                  <c:v>10.638866255226601</c:v>
                </c:pt>
                <c:pt idx="952">
                  <c:v>11.017780832151608</c:v>
                </c:pt>
                <c:pt idx="953">
                  <c:v>11.540855563833849</c:v>
                </c:pt>
                <c:pt idx="954">
                  <c:v>11.08970074356222</c:v>
                </c:pt>
                <c:pt idx="955">
                  <c:v>8.781665407025173</c:v>
                </c:pt>
                <c:pt idx="956">
                  <c:v>10.545076303301951</c:v>
                </c:pt>
                <c:pt idx="957">
                  <c:v>10.998327476702649</c:v>
                </c:pt>
                <c:pt idx="958">
                  <c:v>8.9557849500412381</c:v>
                </c:pt>
                <c:pt idx="959">
                  <c:v>10.856144056368397</c:v>
                </c:pt>
                <c:pt idx="960">
                  <c:v>11.173122938589815</c:v>
                </c:pt>
                <c:pt idx="961">
                  <c:v>10.507231991378973</c:v>
                </c:pt>
                <c:pt idx="962">
                  <c:v>12.096579792698041</c:v>
                </c:pt>
                <c:pt idx="963">
                  <c:v>10.262442271885206</c:v>
                </c:pt>
                <c:pt idx="964">
                  <c:v>10.952678416668274</c:v>
                </c:pt>
                <c:pt idx="965">
                  <c:v>11.303325002580525</c:v>
                </c:pt>
                <c:pt idx="966">
                  <c:v>11.485273861554415</c:v>
                </c:pt>
                <c:pt idx="967">
                  <c:v>10.520676185265414</c:v>
                </c:pt>
                <c:pt idx="968">
                  <c:v>10.702733986716865</c:v>
                </c:pt>
                <c:pt idx="969">
                  <c:v>10.409050908013008</c:v>
                </c:pt>
                <c:pt idx="970">
                  <c:v>9.0563189220870957</c:v>
                </c:pt>
                <c:pt idx="971">
                  <c:v>11.546706590491556</c:v>
                </c:pt>
                <c:pt idx="972">
                  <c:v>10.014316312391699</c:v>
                </c:pt>
                <c:pt idx="973">
                  <c:v>8.2924911953344207</c:v>
                </c:pt>
                <c:pt idx="974">
                  <c:v>10.095246424141109</c:v>
                </c:pt>
                <c:pt idx="975">
                  <c:v>11.764608588173081</c:v>
                </c:pt>
                <c:pt idx="976">
                  <c:v>8.9557849500412381</c:v>
                </c:pt>
                <c:pt idx="977">
                  <c:v>9.9201726244950219</c:v>
                </c:pt>
                <c:pt idx="978">
                  <c:v>10.861455372324187</c:v>
                </c:pt>
                <c:pt idx="979">
                  <c:v>10.525401141889132</c:v>
                </c:pt>
                <c:pt idx="980">
                  <c:v>11.357063956928622</c:v>
                </c:pt>
                <c:pt idx="981">
                  <c:v>11.946383006187245</c:v>
                </c:pt>
                <c:pt idx="982">
                  <c:v>10.59080382764474</c:v>
                </c:pt>
                <c:pt idx="983">
                  <c:v>9.7839401442541476</c:v>
                </c:pt>
                <c:pt idx="984">
                  <c:v>11.455765155376517</c:v>
                </c:pt>
                <c:pt idx="985">
                  <c:v>11.23038039933788</c:v>
                </c:pt>
                <c:pt idx="986">
                  <c:v>11.127292353952084</c:v>
                </c:pt>
                <c:pt idx="987">
                  <c:v>10.098549183384891</c:v>
                </c:pt>
                <c:pt idx="988">
                  <c:v>9.7522282716263557</c:v>
                </c:pt>
                <c:pt idx="989">
                  <c:v>10.463918065134221</c:v>
                </c:pt>
                <c:pt idx="990">
                  <c:v>9.6095386054940608</c:v>
                </c:pt>
                <c:pt idx="991">
                  <c:v>10.897367389959022</c:v>
                </c:pt>
                <c:pt idx="992">
                  <c:v>10.799712460108985</c:v>
                </c:pt>
                <c:pt idx="993">
                  <c:v>9.9020137740350069</c:v>
                </c:pt>
                <c:pt idx="994">
                  <c:v>8.9422304018138909</c:v>
                </c:pt>
                <c:pt idx="995">
                  <c:v>10.804451080877051</c:v>
                </c:pt>
                <c:pt idx="996">
                  <c:v>11.401839016811156</c:v>
                </c:pt>
                <c:pt idx="997">
                  <c:v>12.204075210750799</c:v>
                </c:pt>
                <c:pt idx="998">
                  <c:v>9.475337451310919</c:v>
                </c:pt>
                <c:pt idx="999">
                  <c:v>10.599811443083327</c:v>
                </c:pt>
                <c:pt idx="1000">
                  <c:v>9.988295901541397</c:v>
                </c:pt>
                <c:pt idx="1001">
                  <c:v>9.4475537291835838</c:v>
                </c:pt>
                <c:pt idx="1002">
                  <c:v>10.705241864647901</c:v>
                </c:pt>
                <c:pt idx="1003">
                  <c:v>8.8884308665043061</c:v>
                </c:pt>
                <c:pt idx="1004">
                  <c:v>10.602255539119877</c:v>
                </c:pt>
                <c:pt idx="1005">
                  <c:v>8.3498521789193223</c:v>
                </c:pt>
              </c:numCache>
            </c:numRef>
          </c:xVal>
          <c:yVal>
            <c:numRef>
              <c:f>ANOVA!$J$214:$J$1219</c:f>
              <c:numCache>
                <c:formatCode>0.000</c:formatCode>
                <c:ptCount val="1006"/>
                <c:pt idx="0">
                  <c:v>-1.1285076555520659</c:v>
                </c:pt>
                <c:pt idx="1">
                  <c:v>-1.0891121398451076</c:v>
                </c:pt>
                <c:pt idx="2">
                  <c:v>-1.40698587911843</c:v>
                </c:pt>
                <c:pt idx="3">
                  <c:v>-1.7045700423296577</c:v>
                </c:pt>
                <c:pt idx="4">
                  <c:v>0.42871971449999724</c:v>
                </c:pt>
                <c:pt idx="5">
                  <c:v>0.72292575296449546</c:v>
                </c:pt>
                <c:pt idx="6">
                  <c:v>-1.3130345329938378</c:v>
                </c:pt>
                <c:pt idx="7">
                  <c:v>8.498813971169758E-2</c:v>
                </c:pt>
                <c:pt idx="8">
                  <c:v>-0.9886556694665003</c:v>
                </c:pt>
                <c:pt idx="9">
                  <c:v>-0.62480492783868113</c:v>
                </c:pt>
                <c:pt idx="10">
                  <c:v>-1.4039964416175335</c:v>
                </c:pt>
                <c:pt idx="11">
                  <c:v>0.11832334053039788</c:v>
                </c:pt>
                <c:pt idx="12">
                  <c:v>-1.1999867122225643</c:v>
                </c:pt>
                <c:pt idx="13">
                  <c:v>-0.91523491470891016</c:v>
                </c:pt>
                <c:pt idx="14">
                  <c:v>-0.30825863649730578</c:v>
                </c:pt>
                <c:pt idx="15">
                  <c:v>0.66054456152508401</c:v>
                </c:pt>
                <c:pt idx="16">
                  <c:v>-0.57320717070489335</c:v>
                </c:pt>
                <c:pt idx="17">
                  <c:v>-5.8423564008986781E-2</c:v>
                </c:pt>
                <c:pt idx="18">
                  <c:v>1.3851145922490002</c:v>
                </c:pt>
                <c:pt idx="19">
                  <c:v>1.1399891525826602</c:v>
                </c:pt>
                <c:pt idx="20">
                  <c:v>-0.76050903558117577</c:v>
                </c:pt>
                <c:pt idx="21">
                  <c:v>1.6785831792003545</c:v>
                </c:pt>
                <c:pt idx="22">
                  <c:v>-1.2276908106546887</c:v>
                </c:pt>
                <c:pt idx="23">
                  <c:v>-1.2405968551668258</c:v>
                </c:pt>
                <c:pt idx="24">
                  <c:v>0.87141933058014043</c:v>
                </c:pt>
                <c:pt idx="25">
                  <c:v>0.96850828376458031</c:v>
                </c:pt>
                <c:pt idx="26">
                  <c:v>0.85431022609679097</c:v>
                </c:pt>
                <c:pt idx="27">
                  <c:v>0.24467086079284978</c:v>
                </c:pt>
                <c:pt idx="28">
                  <c:v>-1.2543293884421007</c:v>
                </c:pt>
                <c:pt idx="29">
                  <c:v>-0.91096328237596014</c:v>
                </c:pt>
                <c:pt idx="30">
                  <c:v>1.6928622199712089</c:v>
                </c:pt>
                <c:pt idx="31">
                  <c:v>-0.46440483388807907</c:v>
                </c:pt>
                <c:pt idx="32">
                  <c:v>0.57286670352617142</c:v>
                </c:pt>
                <c:pt idx="33">
                  <c:v>3.3544809268377197E-2</c:v>
                </c:pt>
                <c:pt idx="34">
                  <c:v>-1.470421101895681</c:v>
                </c:pt>
                <c:pt idx="35">
                  <c:v>-1.4374221195434709</c:v>
                </c:pt>
                <c:pt idx="36">
                  <c:v>0.64797821102316544</c:v>
                </c:pt>
                <c:pt idx="37">
                  <c:v>0.81746180979332517</c:v>
                </c:pt>
                <c:pt idx="38">
                  <c:v>0.48968893321848606</c:v>
                </c:pt>
                <c:pt idx="39">
                  <c:v>-0.98001172466309194</c:v>
                </c:pt>
                <c:pt idx="40">
                  <c:v>-0.80590681351002447</c:v>
                </c:pt>
                <c:pt idx="41">
                  <c:v>-0.39722787206201376</c:v>
                </c:pt>
                <c:pt idx="42">
                  <c:v>-1.5647615570117246</c:v>
                </c:pt>
                <c:pt idx="43">
                  <c:v>0.64471091041085959</c:v>
                </c:pt>
                <c:pt idx="44">
                  <c:v>-0.73690081347685843</c:v>
                </c:pt>
                <c:pt idx="45">
                  <c:v>0.6056516079872023</c:v>
                </c:pt>
                <c:pt idx="46">
                  <c:v>-1.0084426820340164</c:v>
                </c:pt>
                <c:pt idx="47">
                  <c:v>-1.3694696475574295</c:v>
                </c:pt>
                <c:pt idx="48">
                  <c:v>1.1839003778638346</c:v>
                </c:pt>
                <c:pt idx="49">
                  <c:v>-1.2841996623026362</c:v>
                </c:pt>
                <c:pt idx="50">
                  <c:v>-1.0066420874780067</c:v>
                </c:pt>
                <c:pt idx="51">
                  <c:v>-1.0368717317921077</c:v>
                </c:pt>
                <c:pt idx="52">
                  <c:v>-0.29845099061587915</c:v>
                </c:pt>
                <c:pt idx="53">
                  <c:v>0.38726219111864124</c:v>
                </c:pt>
                <c:pt idx="54">
                  <c:v>-1.0027860470583279</c:v>
                </c:pt>
                <c:pt idx="55">
                  <c:v>0.95089819094414196</c:v>
                </c:pt>
                <c:pt idx="56">
                  <c:v>-0.44608133661549126</c:v>
                </c:pt>
                <c:pt idx="57">
                  <c:v>-0.25472749221650026</c:v>
                </c:pt>
                <c:pt idx="58">
                  <c:v>-5.726779498061859E-2</c:v>
                </c:pt>
                <c:pt idx="59">
                  <c:v>1.3919839839683263</c:v>
                </c:pt>
                <c:pt idx="60">
                  <c:v>-0.39946375250337923</c:v>
                </c:pt>
                <c:pt idx="61">
                  <c:v>-1.2964385084894312</c:v>
                </c:pt>
                <c:pt idx="62">
                  <c:v>-1.5048205840496245</c:v>
                </c:pt>
                <c:pt idx="63">
                  <c:v>1.2910064077524541</c:v>
                </c:pt>
                <c:pt idx="64">
                  <c:v>-0.96281813148405193</c:v>
                </c:pt>
                <c:pt idx="65">
                  <c:v>0.35140253736915011</c:v>
                </c:pt>
                <c:pt idx="66">
                  <c:v>-0.45449531846679297</c:v>
                </c:pt>
                <c:pt idx="67">
                  <c:v>0.46291352724960144</c:v>
                </c:pt>
                <c:pt idx="68">
                  <c:v>0.76797011302634977</c:v>
                </c:pt>
                <c:pt idx="69">
                  <c:v>-0.31214027887179885</c:v>
                </c:pt>
                <c:pt idx="70">
                  <c:v>0.84031645830017088</c:v>
                </c:pt>
                <c:pt idx="71">
                  <c:v>-0.47841302596702406</c:v>
                </c:pt>
                <c:pt idx="72">
                  <c:v>-0.82530133216631663</c:v>
                </c:pt>
                <c:pt idx="73">
                  <c:v>1.250585389016164</c:v>
                </c:pt>
                <c:pt idx="74">
                  <c:v>-0.31951077765989105</c:v>
                </c:pt>
                <c:pt idx="75">
                  <c:v>0.17556603757746661</c:v>
                </c:pt>
                <c:pt idx="76">
                  <c:v>-0.18283431159764932</c:v>
                </c:pt>
                <c:pt idx="77">
                  <c:v>-0.66761393134749614</c:v>
                </c:pt>
                <c:pt idx="78">
                  <c:v>0.20022667965231011</c:v>
                </c:pt>
                <c:pt idx="79">
                  <c:v>0.66924201787629045</c:v>
                </c:pt>
                <c:pt idx="80">
                  <c:v>-0.59003421663730171</c:v>
                </c:pt>
                <c:pt idx="81">
                  <c:v>1.8513439313524749</c:v>
                </c:pt>
                <c:pt idx="82">
                  <c:v>-2.2283702989850732E-2</c:v>
                </c:pt>
                <c:pt idx="83">
                  <c:v>0.85302233512782166</c:v>
                </c:pt>
                <c:pt idx="84">
                  <c:v>-0.59966525564534301</c:v>
                </c:pt>
                <c:pt idx="85">
                  <c:v>1.6039169850904358</c:v>
                </c:pt>
                <c:pt idx="86">
                  <c:v>-0.77101499800633155</c:v>
                </c:pt>
                <c:pt idx="87">
                  <c:v>-0.95269922463591916</c:v>
                </c:pt>
                <c:pt idx="88">
                  <c:v>0.4103233370405413</c:v>
                </c:pt>
                <c:pt idx="89">
                  <c:v>-1.5935559476897221</c:v>
                </c:pt>
                <c:pt idx="90">
                  <c:v>0.77834031091098765</c:v>
                </c:pt>
                <c:pt idx="91">
                  <c:v>-0.69471815365858891</c:v>
                </c:pt>
                <c:pt idx="92">
                  <c:v>0.49426640006491657</c:v>
                </c:pt>
                <c:pt idx="93">
                  <c:v>-0.72342259864687841</c:v>
                </c:pt>
                <c:pt idx="94">
                  <c:v>-0.31960320638761325</c:v>
                </c:pt>
                <c:pt idx="95">
                  <c:v>-1.1445564758130946</c:v>
                </c:pt>
                <c:pt idx="96">
                  <c:v>1.3660911478546278</c:v>
                </c:pt>
                <c:pt idx="97">
                  <c:v>-1.0356237486719808</c:v>
                </c:pt>
                <c:pt idx="98">
                  <c:v>1.2492016631638863</c:v>
                </c:pt>
                <c:pt idx="99">
                  <c:v>1.3725924487388488</c:v>
                </c:pt>
                <c:pt idx="100">
                  <c:v>0.50762012505910237</c:v>
                </c:pt>
                <c:pt idx="101">
                  <c:v>1.4551700609075333</c:v>
                </c:pt>
                <c:pt idx="102">
                  <c:v>-1.4388095403871044</c:v>
                </c:pt>
                <c:pt idx="103">
                  <c:v>0.50985573810726847</c:v>
                </c:pt>
                <c:pt idx="104">
                  <c:v>1.4295225664299145</c:v>
                </c:pt>
                <c:pt idx="105">
                  <c:v>0.41123205509403921</c:v>
                </c:pt>
                <c:pt idx="106">
                  <c:v>0.91328887562156313</c:v>
                </c:pt>
                <c:pt idx="107">
                  <c:v>-0.93720594513138622</c:v>
                </c:pt>
                <c:pt idx="108">
                  <c:v>-0.30513919691734875</c:v>
                </c:pt>
                <c:pt idx="109">
                  <c:v>-0.63805102607157127</c:v>
                </c:pt>
                <c:pt idx="110">
                  <c:v>-1.2427057031227557</c:v>
                </c:pt>
                <c:pt idx="111">
                  <c:v>-0.95594983133263145</c:v>
                </c:pt>
                <c:pt idx="112">
                  <c:v>-0.18534707083941468</c:v>
                </c:pt>
                <c:pt idx="113">
                  <c:v>0.41878502849322846</c:v>
                </c:pt>
                <c:pt idx="114">
                  <c:v>-0.41055120922413685</c:v>
                </c:pt>
                <c:pt idx="115">
                  <c:v>-1.1183611606957362</c:v>
                </c:pt>
                <c:pt idx="116">
                  <c:v>0.30351904070098529</c:v>
                </c:pt>
                <c:pt idx="117">
                  <c:v>0.86010891988460836</c:v>
                </c:pt>
                <c:pt idx="118">
                  <c:v>-0.58886545933562773</c:v>
                </c:pt>
                <c:pt idx="119">
                  <c:v>1.3527953303188585</c:v>
                </c:pt>
                <c:pt idx="120">
                  <c:v>-0.26738504506735533</c:v>
                </c:pt>
                <c:pt idx="121">
                  <c:v>0.49476138551859</c:v>
                </c:pt>
                <c:pt idx="122">
                  <c:v>1.0101967880858</c:v>
                </c:pt>
                <c:pt idx="123">
                  <c:v>7.0928103506014292E-2</c:v>
                </c:pt>
                <c:pt idx="124">
                  <c:v>0.93516558661953042</c:v>
                </c:pt>
                <c:pt idx="125">
                  <c:v>1.1379452021566547</c:v>
                </c:pt>
                <c:pt idx="126">
                  <c:v>0.74115209542964078</c:v>
                </c:pt>
                <c:pt idx="127">
                  <c:v>-0.41172972943778702</c:v>
                </c:pt>
                <c:pt idx="128">
                  <c:v>1.4454376180964255</c:v>
                </c:pt>
                <c:pt idx="129">
                  <c:v>0.8012024733888955</c:v>
                </c:pt>
                <c:pt idx="130">
                  <c:v>0.19548961461152106</c:v>
                </c:pt>
                <c:pt idx="131">
                  <c:v>-0.72163209098544157</c:v>
                </c:pt>
                <c:pt idx="132">
                  <c:v>1.0871334027800634</c:v>
                </c:pt>
                <c:pt idx="133">
                  <c:v>-0.51961350185551214</c:v>
                </c:pt>
                <c:pt idx="134">
                  <c:v>-0.72457537021944363</c:v>
                </c:pt>
                <c:pt idx="135">
                  <c:v>-0.89804807592098967</c:v>
                </c:pt>
                <c:pt idx="136">
                  <c:v>-6.9492962181836274E-2</c:v>
                </c:pt>
                <c:pt idx="137">
                  <c:v>-0.40200875425677096</c:v>
                </c:pt>
                <c:pt idx="138">
                  <c:v>1.4783341802898202</c:v>
                </c:pt>
                <c:pt idx="139">
                  <c:v>0.19850963090480497</c:v>
                </c:pt>
                <c:pt idx="140">
                  <c:v>1.3719077930834915</c:v>
                </c:pt>
                <c:pt idx="141">
                  <c:v>-0.12292746565478722</c:v>
                </c:pt>
                <c:pt idx="142">
                  <c:v>1.6312327090947183</c:v>
                </c:pt>
                <c:pt idx="143">
                  <c:v>-1.1713019839757124</c:v>
                </c:pt>
                <c:pt idx="144">
                  <c:v>-1.2934467773019551</c:v>
                </c:pt>
                <c:pt idx="145">
                  <c:v>-1.4148643855235601</c:v>
                </c:pt>
                <c:pt idx="146">
                  <c:v>-1.277876130997085</c:v>
                </c:pt>
                <c:pt idx="147">
                  <c:v>-0.5992277043949793</c:v>
                </c:pt>
                <c:pt idx="148">
                  <c:v>-0.42886141987281273</c:v>
                </c:pt>
                <c:pt idx="149">
                  <c:v>1.2793878673814454</c:v>
                </c:pt>
                <c:pt idx="150">
                  <c:v>0.21683313819199668</c:v>
                </c:pt>
                <c:pt idx="151">
                  <c:v>1.7430891660174661</c:v>
                </c:pt>
                <c:pt idx="152">
                  <c:v>-1.4094255817331116</c:v>
                </c:pt>
                <c:pt idx="153">
                  <c:v>-1.4929629097105661</c:v>
                </c:pt>
                <c:pt idx="154">
                  <c:v>1.0336139699346978</c:v>
                </c:pt>
                <c:pt idx="155">
                  <c:v>0.76972300966751239</c:v>
                </c:pt>
                <c:pt idx="156">
                  <c:v>-1.1463442219756745</c:v>
                </c:pt>
                <c:pt idx="157">
                  <c:v>0.29267489926353063</c:v>
                </c:pt>
                <c:pt idx="158">
                  <c:v>0.18053311527445121</c:v>
                </c:pt>
                <c:pt idx="159">
                  <c:v>1.2336679033088109</c:v>
                </c:pt>
                <c:pt idx="160">
                  <c:v>1.7324954851739056</c:v>
                </c:pt>
                <c:pt idx="161">
                  <c:v>-0.61828110314131668</c:v>
                </c:pt>
                <c:pt idx="162">
                  <c:v>-0.98792017446820235</c:v>
                </c:pt>
                <c:pt idx="163">
                  <c:v>-0.65407540782721452</c:v>
                </c:pt>
                <c:pt idx="164">
                  <c:v>-0.45055675400760037</c:v>
                </c:pt>
                <c:pt idx="165">
                  <c:v>-0.43839424204918498</c:v>
                </c:pt>
                <c:pt idx="166">
                  <c:v>-0.64302901640001653</c:v>
                </c:pt>
                <c:pt idx="167">
                  <c:v>1.129951016938485</c:v>
                </c:pt>
                <c:pt idx="168">
                  <c:v>0.9992925747152811</c:v>
                </c:pt>
                <c:pt idx="169">
                  <c:v>1.340148995918738</c:v>
                </c:pt>
                <c:pt idx="170">
                  <c:v>4.5756349125237288E-2</c:v>
                </c:pt>
                <c:pt idx="171">
                  <c:v>-0.66142040347991438</c:v>
                </c:pt>
                <c:pt idx="172">
                  <c:v>-1.4282286317857935</c:v>
                </c:pt>
                <c:pt idx="173">
                  <c:v>-0.7097255213392214</c:v>
                </c:pt>
                <c:pt idx="174">
                  <c:v>-1.2253429325320204</c:v>
                </c:pt>
                <c:pt idx="175">
                  <c:v>0.50406735292885374</c:v>
                </c:pt>
                <c:pt idx="176">
                  <c:v>1.7336950178467143</c:v>
                </c:pt>
                <c:pt idx="177">
                  <c:v>1.4694958737478052</c:v>
                </c:pt>
                <c:pt idx="178">
                  <c:v>-1.6543533152664924</c:v>
                </c:pt>
                <c:pt idx="179">
                  <c:v>-0.38616671915339235</c:v>
                </c:pt>
                <c:pt idx="180">
                  <c:v>-0.99324598717957646</c:v>
                </c:pt>
                <c:pt idx="181">
                  <c:v>0.15132845781495796</c:v>
                </c:pt>
                <c:pt idx="182">
                  <c:v>-0.62784171252237309</c:v>
                </c:pt>
                <c:pt idx="183">
                  <c:v>-0.55653774277083301</c:v>
                </c:pt>
                <c:pt idx="184">
                  <c:v>0.67065046350087554</c:v>
                </c:pt>
                <c:pt idx="185">
                  <c:v>0.81448832446698405</c:v>
                </c:pt>
                <c:pt idx="186">
                  <c:v>1.1466216345287823</c:v>
                </c:pt>
                <c:pt idx="187">
                  <c:v>0.83307015899005477</c:v>
                </c:pt>
                <c:pt idx="188">
                  <c:v>0.29880402122071875</c:v>
                </c:pt>
                <c:pt idx="189">
                  <c:v>1.3555074900491384</c:v>
                </c:pt>
                <c:pt idx="190">
                  <c:v>-0.16170273792339945</c:v>
                </c:pt>
                <c:pt idx="191">
                  <c:v>1.608749095971052</c:v>
                </c:pt>
                <c:pt idx="192">
                  <c:v>0.36307145526290213</c:v>
                </c:pt>
                <c:pt idx="193">
                  <c:v>-0.83437370695291113</c:v>
                </c:pt>
                <c:pt idx="194">
                  <c:v>0.60254255818036817</c:v>
                </c:pt>
                <c:pt idx="195">
                  <c:v>-2.4393659611941888E-2</c:v>
                </c:pt>
                <c:pt idx="196">
                  <c:v>1.183464354867664</c:v>
                </c:pt>
                <c:pt idx="197">
                  <c:v>0.92480442395691131</c:v>
                </c:pt>
                <c:pt idx="198">
                  <c:v>-1.3545831581665821</c:v>
                </c:pt>
                <c:pt idx="199">
                  <c:v>1.3114131818975114</c:v>
                </c:pt>
                <c:pt idx="200">
                  <c:v>-0.94111293304190147</c:v>
                </c:pt>
                <c:pt idx="201">
                  <c:v>1.3538517197189084</c:v>
                </c:pt>
                <c:pt idx="202">
                  <c:v>0.87456945608717218</c:v>
                </c:pt>
                <c:pt idx="203">
                  <c:v>-1.1838809123862977</c:v>
                </c:pt>
                <c:pt idx="204">
                  <c:v>-1.2986046637216118</c:v>
                </c:pt>
                <c:pt idx="205">
                  <c:v>-1.4797954081399682</c:v>
                </c:pt>
                <c:pt idx="206">
                  <c:v>1.258670204438435</c:v>
                </c:pt>
                <c:pt idx="207">
                  <c:v>-1.1810372437523906</c:v>
                </c:pt>
                <c:pt idx="208">
                  <c:v>0.13456067899377044</c:v>
                </c:pt>
                <c:pt idx="209">
                  <c:v>1.0149389136713953E-2</c:v>
                </c:pt>
                <c:pt idx="210">
                  <c:v>-0.6216335430743597</c:v>
                </c:pt>
                <c:pt idx="211">
                  <c:v>1.5951300152959549</c:v>
                </c:pt>
                <c:pt idx="212">
                  <c:v>-0.40497885142179141</c:v>
                </c:pt>
                <c:pt idx="213">
                  <c:v>-0.20304999239630936</c:v>
                </c:pt>
                <c:pt idx="214">
                  <c:v>1.2486326444737392</c:v>
                </c:pt>
                <c:pt idx="215">
                  <c:v>-1.6039495905428829</c:v>
                </c:pt>
                <c:pt idx="216">
                  <c:v>-0.21560088897187543</c:v>
                </c:pt>
                <c:pt idx="217">
                  <c:v>-1.1587664221521496</c:v>
                </c:pt>
                <c:pt idx="218">
                  <c:v>0.60738014094699944</c:v>
                </c:pt>
                <c:pt idx="219">
                  <c:v>1.1903368757071879</c:v>
                </c:pt>
                <c:pt idx="220">
                  <c:v>0.28035559637532109</c:v>
                </c:pt>
                <c:pt idx="221">
                  <c:v>-1.1115221250362184</c:v>
                </c:pt>
                <c:pt idx="222">
                  <c:v>-0.17210956436150476</c:v>
                </c:pt>
                <c:pt idx="223">
                  <c:v>-5.4865415598642046E-2</c:v>
                </c:pt>
                <c:pt idx="224">
                  <c:v>0.67526418928576881</c:v>
                </c:pt>
                <c:pt idx="225">
                  <c:v>1.252653494899246</c:v>
                </c:pt>
                <c:pt idx="226">
                  <c:v>7.9316440292665963E-2</c:v>
                </c:pt>
                <c:pt idx="227">
                  <c:v>0.52051452285990685</c:v>
                </c:pt>
                <c:pt idx="228">
                  <c:v>0.95096100633377445</c:v>
                </c:pt>
                <c:pt idx="229">
                  <c:v>0.20133053544763935</c:v>
                </c:pt>
                <c:pt idx="230">
                  <c:v>0.13332689180385884</c:v>
                </c:pt>
                <c:pt idx="231">
                  <c:v>-1.6465747268358661</c:v>
                </c:pt>
                <c:pt idx="232">
                  <c:v>0.96423371293854565</c:v>
                </c:pt>
                <c:pt idx="233">
                  <c:v>0.23315548291374921</c:v>
                </c:pt>
                <c:pt idx="234">
                  <c:v>-0.29565556735297088</c:v>
                </c:pt>
                <c:pt idx="235">
                  <c:v>1.377988363677435</c:v>
                </c:pt>
                <c:pt idx="236">
                  <c:v>-1.5082710917717586</c:v>
                </c:pt>
                <c:pt idx="237">
                  <c:v>0.55716882824877623</c:v>
                </c:pt>
                <c:pt idx="238">
                  <c:v>-1.3311749687734085</c:v>
                </c:pt>
                <c:pt idx="239">
                  <c:v>-0.58272332938211446</c:v>
                </c:pt>
                <c:pt idx="240">
                  <c:v>0.30042290881202305</c:v>
                </c:pt>
                <c:pt idx="241">
                  <c:v>-1.2517781133891228</c:v>
                </c:pt>
                <c:pt idx="242">
                  <c:v>1.0651060015862208</c:v>
                </c:pt>
                <c:pt idx="243">
                  <c:v>-0.54379754506234534</c:v>
                </c:pt>
                <c:pt idx="244">
                  <c:v>-0.16904145849693122</c:v>
                </c:pt>
                <c:pt idx="245">
                  <c:v>0.26278861660815972</c:v>
                </c:pt>
                <c:pt idx="246">
                  <c:v>-0.51536292117186111</c:v>
                </c:pt>
                <c:pt idx="247">
                  <c:v>0.14525792933553083</c:v>
                </c:pt>
                <c:pt idx="248">
                  <c:v>-0.94282910270977016</c:v>
                </c:pt>
                <c:pt idx="249">
                  <c:v>0.38374536958149308</c:v>
                </c:pt>
                <c:pt idx="250">
                  <c:v>0.80025901405294697</c:v>
                </c:pt>
                <c:pt idx="251">
                  <c:v>0.62710602563047391</c:v>
                </c:pt>
                <c:pt idx="252">
                  <c:v>1.5404622686407428</c:v>
                </c:pt>
                <c:pt idx="253">
                  <c:v>-0.2492986143205711</c:v>
                </c:pt>
                <c:pt idx="254">
                  <c:v>5.1575022186738227E-2</c:v>
                </c:pt>
                <c:pt idx="255">
                  <c:v>1.3891176151119824</c:v>
                </c:pt>
                <c:pt idx="256">
                  <c:v>0.31283603588803183</c:v>
                </c:pt>
                <c:pt idx="257">
                  <c:v>-0.39062474515202511</c:v>
                </c:pt>
                <c:pt idx="258">
                  <c:v>-0.67541401007098489</c:v>
                </c:pt>
                <c:pt idx="259">
                  <c:v>0.76168962265256002</c:v>
                </c:pt>
                <c:pt idx="260">
                  <c:v>-0.22921371656818168</c:v>
                </c:pt>
                <c:pt idx="261">
                  <c:v>-0.23273348458003396</c:v>
                </c:pt>
                <c:pt idx="262">
                  <c:v>-0.14003519164216402</c:v>
                </c:pt>
                <c:pt idx="263">
                  <c:v>-1.0200851662102415</c:v>
                </c:pt>
                <c:pt idx="264">
                  <c:v>0.60115143857097009</c:v>
                </c:pt>
                <c:pt idx="265">
                  <c:v>-0.4187196330571003</c:v>
                </c:pt>
                <c:pt idx="266">
                  <c:v>1.0057780735985855</c:v>
                </c:pt>
                <c:pt idx="267">
                  <c:v>-0.71329749631707851</c:v>
                </c:pt>
                <c:pt idx="268">
                  <c:v>0.87852026605718669</c:v>
                </c:pt>
                <c:pt idx="269">
                  <c:v>0.59293400135072116</c:v>
                </c:pt>
                <c:pt idx="270">
                  <c:v>0.4425808352340137</c:v>
                </c:pt>
                <c:pt idx="271">
                  <c:v>0.27557830288628898</c:v>
                </c:pt>
                <c:pt idx="272">
                  <c:v>-1.4318844255322711</c:v>
                </c:pt>
                <c:pt idx="273">
                  <c:v>0.26683116646700811</c:v>
                </c:pt>
                <c:pt idx="274">
                  <c:v>0.52841026840716698</c:v>
                </c:pt>
                <c:pt idx="275">
                  <c:v>1.146289735732497</c:v>
                </c:pt>
                <c:pt idx="276">
                  <c:v>-1.5010725049033766</c:v>
                </c:pt>
                <c:pt idx="277">
                  <c:v>-0.73928351916294699</c:v>
                </c:pt>
                <c:pt idx="278">
                  <c:v>0.94281003125081553</c:v>
                </c:pt>
                <c:pt idx="279">
                  <c:v>1.4166854188903648</c:v>
                </c:pt>
                <c:pt idx="280">
                  <c:v>1.5116366829805328</c:v>
                </c:pt>
                <c:pt idx="281">
                  <c:v>-0.57376117418964645</c:v>
                </c:pt>
                <c:pt idx="282">
                  <c:v>-0.59903451258016216</c:v>
                </c:pt>
                <c:pt idx="283">
                  <c:v>0.10670731724180971</c:v>
                </c:pt>
                <c:pt idx="284">
                  <c:v>0.99483668517370116</c:v>
                </c:pt>
                <c:pt idx="285">
                  <c:v>-0.95207534117428949</c:v>
                </c:pt>
                <c:pt idx="286">
                  <c:v>-1.2163447351212329</c:v>
                </c:pt>
                <c:pt idx="287">
                  <c:v>-0.29575658209293537</c:v>
                </c:pt>
                <c:pt idx="288">
                  <c:v>-0.46564875162365638</c:v>
                </c:pt>
                <c:pt idx="289">
                  <c:v>1.1606510348805845</c:v>
                </c:pt>
                <c:pt idx="290">
                  <c:v>-1.5459965872242312</c:v>
                </c:pt>
                <c:pt idx="291">
                  <c:v>-0.77376601336515149</c:v>
                </c:pt>
                <c:pt idx="292">
                  <c:v>0.79993597012091155</c:v>
                </c:pt>
                <c:pt idx="293">
                  <c:v>-0.52146861086686846</c:v>
                </c:pt>
                <c:pt idx="294">
                  <c:v>-1.1897929237349574</c:v>
                </c:pt>
                <c:pt idx="295">
                  <c:v>0.55384492296022581</c:v>
                </c:pt>
                <c:pt idx="296">
                  <c:v>1.7952731676459772</c:v>
                </c:pt>
                <c:pt idx="297">
                  <c:v>-0.7400686497239759</c:v>
                </c:pt>
                <c:pt idx="298">
                  <c:v>1.5506384622295573</c:v>
                </c:pt>
                <c:pt idx="299">
                  <c:v>0.43769377298491646</c:v>
                </c:pt>
                <c:pt idx="300">
                  <c:v>-1.6957304360782828</c:v>
                </c:pt>
                <c:pt idx="301">
                  <c:v>-0.25760230425876873</c:v>
                </c:pt>
                <c:pt idx="302">
                  <c:v>-0.30567597708481148</c:v>
                </c:pt>
                <c:pt idx="303">
                  <c:v>-0.79785557980529387</c:v>
                </c:pt>
                <c:pt idx="304">
                  <c:v>0.89752758931740939</c:v>
                </c:pt>
                <c:pt idx="305">
                  <c:v>0.91936038803241626</c:v>
                </c:pt>
                <c:pt idx="306">
                  <c:v>6.6164638621048807E-2</c:v>
                </c:pt>
                <c:pt idx="307">
                  <c:v>-0.19468294009091155</c:v>
                </c:pt>
                <c:pt idx="308">
                  <c:v>-0.11755406990237124</c:v>
                </c:pt>
                <c:pt idx="309">
                  <c:v>0.4603397357782627</c:v>
                </c:pt>
                <c:pt idx="310">
                  <c:v>1.0994401021593405</c:v>
                </c:pt>
                <c:pt idx="311">
                  <c:v>1.277286445095176</c:v>
                </c:pt>
                <c:pt idx="312">
                  <c:v>4.4767368816757015E-3</c:v>
                </c:pt>
                <c:pt idx="313">
                  <c:v>-0.9611155707364184</c:v>
                </c:pt>
                <c:pt idx="314">
                  <c:v>1.894647135969584</c:v>
                </c:pt>
                <c:pt idx="315">
                  <c:v>0.40494202943486823</c:v>
                </c:pt>
                <c:pt idx="316">
                  <c:v>-1.0637544845178979</c:v>
                </c:pt>
                <c:pt idx="317">
                  <c:v>-0.50875363031860243</c:v>
                </c:pt>
                <c:pt idx="318">
                  <c:v>1.5178999267375057</c:v>
                </c:pt>
                <c:pt idx="319">
                  <c:v>-1.4237443242420651</c:v>
                </c:pt>
                <c:pt idx="320">
                  <c:v>-0.46689413044755473</c:v>
                </c:pt>
                <c:pt idx="321">
                  <c:v>0.97868202841212681</c:v>
                </c:pt>
                <c:pt idx="322">
                  <c:v>0.40104113863660462</c:v>
                </c:pt>
                <c:pt idx="323">
                  <c:v>-1.2340941138908472</c:v>
                </c:pt>
                <c:pt idx="324">
                  <c:v>-1.0595448157144083</c:v>
                </c:pt>
                <c:pt idx="325">
                  <c:v>1.1988555277374735</c:v>
                </c:pt>
                <c:pt idx="326">
                  <c:v>-0.87713677115092492</c:v>
                </c:pt>
                <c:pt idx="327">
                  <c:v>-0.28788919731381968</c:v>
                </c:pt>
                <c:pt idx="328">
                  <c:v>0.62150787533459173</c:v>
                </c:pt>
                <c:pt idx="329">
                  <c:v>0.75203665717736423</c:v>
                </c:pt>
                <c:pt idx="330">
                  <c:v>1.4077411831717686</c:v>
                </c:pt>
                <c:pt idx="331">
                  <c:v>0.60637684463118102</c:v>
                </c:pt>
                <c:pt idx="332">
                  <c:v>1.599572273197748</c:v>
                </c:pt>
                <c:pt idx="333">
                  <c:v>1.0806350888941465</c:v>
                </c:pt>
                <c:pt idx="334">
                  <c:v>-0.55797766947182392</c:v>
                </c:pt>
                <c:pt idx="335">
                  <c:v>-0.76223746790289415</c:v>
                </c:pt>
                <c:pt idx="336">
                  <c:v>1.4405730357832722</c:v>
                </c:pt>
                <c:pt idx="337">
                  <c:v>1.6523443266586071</c:v>
                </c:pt>
                <c:pt idx="338">
                  <c:v>-0.11656971550830858</c:v>
                </c:pt>
                <c:pt idx="339">
                  <c:v>1.5153010999444738</c:v>
                </c:pt>
                <c:pt idx="340">
                  <c:v>1.6507506068124362</c:v>
                </c:pt>
                <c:pt idx="341">
                  <c:v>-7.8032524120890359E-2</c:v>
                </c:pt>
                <c:pt idx="342">
                  <c:v>-1.3660525897898046</c:v>
                </c:pt>
                <c:pt idx="343">
                  <c:v>0.73989792422113088</c:v>
                </c:pt>
                <c:pt idx="344">
                  <c:v>0.41673260100304993</c:v>
                </c:pt>
                <c:pt idx="345">
                  <c:v>-0.11656041975882857</c:v>
                </c:pt>
                <c:pt idx="346">
                  <c:v>-1.1121621504173835</c:v>
                </c:pt>
                <c:pt idx="347">
                  <c:v>-0.49426628435344405</c:v>
                </c:pt>
                <c:pt idx="348">
                  <c:v>-0.95013093696074213</c:v>
                </c:pt>
                <c:pt idx="349">
                  <c:v>-1.7050243951659816</c:v>
                </c:pt>
                <c:pt idx="350">
                  <c:v>1.4230682035504063</c:v>
                </c:pt>
                <c:pt idx="351">
                  <c:v>0.86999130717160045</c:v>
                </c:pt>
                <c:pt idx="352">
                  <c:v>-0.9556342303099592</c:v>
                </c:pt>
                <c:pt idx="353">
                  <c:v>-1.207411740691404</c:v>
                </c:pt>
                <c:pt idx="354">
                  <c:v>1.5651078988192662</c:v>
                </c:pt>
                <c:pt idx="355">
                  <c:v>-0.41167654689566735</c:v>
                </c:pt>
                <c:pt idx="356">
                  <c:v>0.53750005337575435</c:v>
                </c:pt>
                <c:pt idx="357">
                  <c:v>1.4410838991140238</c:v>
                </c:pt>
                <c:pt idx="358">
                  <c:v>-0.52132579240948362</c:v>
                </c:pt>
                <c:pt idx="359">
                  <c:v>1.6391821064222467</c:v>
                </c:pt>
                <c:pt idx="360">
                  <c:v>0.43492089512522825</c:v>
                </c:pt>
                <c:pt idx="361">
                  <c:v>1.2820832807962419</c:v>
                </c:pt>
                <c:pt idx="362">
                  <c:v>-1.4211496272215902</c:v>
                </c:pt>
                <c:pt idx="363">
                  <c:v>3.6477601048707314E-2</c:v>
                </c:pt>
                <c:pt idx="364">
                  <c:v>-0.32727343313399559</c:v>
                </c:pt>
                <c:pt idx="365">
                  <c:v>1.4373817213487066</c:v>
                </c:pt>
                <c:pt idx="366">
                  <c:v>0.26491976755283153</c:v>
                </c:pt>
                <c:pt idx="367">
                  <c:v>-1.2329196525507742</c:v>
                </c:pt>
                <c:pt idx="368">
                  <c:v>0.9143033742187513</c:v>
                </c:pt>
                <c:pt idx="369">
                  <c:v>-1.4039194878769485</c:v>
                </c:pt>
                <c:pt idx="370">
                  <c:v>0.68599485395106441</c:v>
                </c:pt>
                <c:pt idx="371">
                  <c:v>0.17912973301120355</c:v>
                </c:pt>
                <c:pt idx="372">
                  <c:v>-0.42014862634137484</c:v>
                </c:pt>
                <c:pt idx="373">
                  <c:v>-0.2463291883227878</c:v>
                </c:pt>
                <c:pt idx="374">
                  <c:v>1.0668876060459527</c:v>
                </c:pt>
                <c:pt idx="375">
                  <c:v>0.21020296119973125</c:v>
                </c:pt>
                <c:pt idx="376">
                  <c:v>0.16331870612474511</c:v>
                </c:pt>
                <c:pt idx="377">
                  <c:v>0.1558438132713835</c:v>
                </c:pt>
                <c:pt idx="378">
                  <c:v>-0.67317637944976028</c:v>
                </c:pt>
                <c:pt idx="379">
                  <c:v>-1.2464379499574894</c:v>
                </c:pt>
                <c:pt idx="380">
                  <c:v>0.96335465820746136</c:v>
                </c:pt>
                <c:pt idx="381">
                  <c:v>4.4008948923823815E-2</c:v>
                </c:pt>
                <c:pt idx="382">
                  <c:v>1.100908605918423</c:v>
                </c:pt>
                <c:pt idx="383">
                  <c:v>-0.60403852425243887</c:v>
                </c:pt>
                <c:pt idx="384">
                  <c:v>1.2758817325647975</c:v>
                </c:pt>
                <c:pt idx="385">
                  <c:v>0.53998456108030557</c:v>
                </c:pt>
                <c:pt idx="386">
                  <c:v>0.10330656489054825</c:v>
                </c:pt>
                <c:pt idx="387">
                  <c:v>0.40344312384079389</c:v>
                </c:pt>
                <c:pt idx="388">
                  <c:v>-1.1972558512507718</c:v>
                </c:pt>
                <c:pt idx="389">
                  <c:v>-0.67065054518601941</c:v>
                </c:pt>
                <c:pt idx="390">
                  <c:v>-1.3462063838117835</c:v>
                </c:pt>
                <c:pt idx="391">
                  <c:v>-0.82287210326319682</c:v>
                </c:pt>
                <c:pt idx="392">
                  <c:v>0.21126255504725086</c:v>
                </c:pt>
                <c:pt idx="393">
                  <c:v>0.9301524783999604</c:v>
                </c:pt>
                <c:pt idx="394">
                  <c:v>1.0201469136510828</c:v>
                </c:pt>
                <c:pt idx="395">
                  <c:v>-1.7257511216002226</c:v>
                </c:pt>
                <c:pt idx="396">
                  <c:v>-1.132044263212759</c:v>
                </c:pt>
                <c:pt idx="397">
                  <c:v>4.4683650440625854E-2</c:v>
                </c:pt>
                <c:pt idx="398">
                  <c:v>-0.51393855571890223</c:v>
                </c:pt>
                <c:pt idx="399">
                  <c:v>0.14273459983459211</c:v>
                </c:pt>
                <c:pt idx="400">
                  <c:v>-0.67759725227917056</c:v>
                </c:pt>
                <c:pt idx="401">
                  <c:v>0.50784599648191697</c:v>
                </c:pt>
                <c:pt idx="402">
                  <c:v>-1.4852312821839839</c:v>
                </c:pt>
                <c:pt idx="403">
                  <c:v>-0.85761887343320697</c:v>
                </c:pt>
                <c:pt idx="404">
                  <c:v>1.3408089034693706</c:v>
                </c:pt>
                <c:pt idx="405">
                  <c:v>-0.83914400132080535</c:v>
                </c:pt>
                <c:pt idx="406">
                  <c:v>1.0026471691848067</c:v>
                </c:pt>
                <c:pt idx="407">
                  <c:v>-1.5814910848280905</c:v>
                </c:pt>
                <c:pt idx="408">
                  <c:v>0.28003895285643038</c:v>
                </c:pt>
                <c:pt idx="409">
                  <c:v>-1.4079608135275059</c:v>
                </c:pt>
                <c:pt idx="410">
                  <c:v>0.68001231284640007</c:v>
                </c:pt>
                <c:pt idx="411">
                  <c:v>-1.2395663866398918</c:v>
                </c:pt>
                <c:pt idx="412">
                  <c:v>-1.0874710315280058</c:v>
                </c:pt>
                <c:pt idx="413">
                  <c:v>-1.4722009040197814</c:v>
                </c:pt>
                <c:pt idx="414">
                  <c:v>0.43523531899242213</c:v>
                </c:pt>
                <c:pt idx="415">
                  <c:v>-0.75837710481910114</c:v>
                </c:pt>
                <c:pt idx="416">
                  <c:v>0.44932257302947187</c:v>
                </c:pt>
                <c:pt idx="417">
                  <c:v>1.6216927729319506</c:v>
                </c:pt>
                <c:pt idx="418">
                  <c:v>-0.47842903781818014</c:v>
                </c:pt>
                <c:pt idx="419">
                  <c:v>-0.53010244240170723</c:v>
                </c:pt>
                <c:pt idx="420">
                  <c:v>-1.4756150975608701E-2</c:v>
                </c:pt>
                <c:pt idx="421">
                  <c:v>-0.21073788405989333</c:v>
                </c:pt>
                <c:pt idx="422">
                  <c:v>-0.3311077195848085</c:v>
                </c:pt>
                <c:pt idx="423">
                  <c:v>0.37330288155681768</c:v>
                </c:pt>
                <c:pt idx="424">
                  <c:v>0.36202745122695856</c:v>
                </c:pt>
                <c:pt idx="425">
                  <c:v>-0.17856755608163161</c:v>
                </c:pt>
                <c:pt idx="426">
                  <c:v>-2.3698498970041195E-2</c:v>
                </c:pt>
                <c:pt idx="427">
                  <c:v>0.22173315103058616</c:v>
                </c:pt>
                <c:pt idx="428">
                  <c:v>-0.72891560783993004</c:v>
                </c:pt>
                <c:pt idx="429">
                  <c:v>1.3010278060052445</c:v>
                </c:pt>
                <c:pt idx="430">
                  <c:v>1.4296161939769088</c:v>
                </c:pt>
                <c:pt idx="431">
                  <c:v>1.1751528057375003</c:v>
                </c:pt>
                <c:pt idx="432">
                  <c:v>-1.6807325934648167</c:v>
                </c:pt>
                <c:pt idx="433">
                  <c:v>-0.38368745585242148</c:v>
                </c:pt>
                <c:pt idx="434">
                  <c:v>1.2983321861574131</c:v>
                </c:pt>
                <c:pt idx="435">
                  <c:v>0.52245030630587974</c:v>
                </c:pt>
                <c:pt idx="436">
                  <c:v>-1.1748505280780992</c:v>
                </c:pt>
                <c:pt idx="437">
                  <c:v>0.52285981228848533</c:v>
                </c:pt>
                <c:pt idx="438">
                  <c:v>-0.54044244515812878</c:v>
                </c:pt>
                <c:pt idx="439">
                  <c:v>-1.1148327350863965</c:v>
                </c:pt>
                <c:pt idx="440">
                  <c:v>0.8926592522893626</c:v>
                </c:pt>
                <c:pt idx="441">
                  <c:v>1.1232178300525049</c:v>
                </c:pt>
                <c:pt idx="442">
                  <c:v>-0.97935137075622603</c:v>
                </c:pt>
                <c:pt idx="443">
                  <c:v>-1.6019889847762767</c:v>
                </c:pt>
                <c:pt idx="444">
                  <c:v>-1.4921170558648527</c:v>
                </c:pt>
                <c:pt idx="445">
                  <c:v>-0.98350329187709629</c:v>
                </c:pt>
                <c:pt idx="446">
                  <c:v>1.5417264321706627</c:v>
                </c:pt>
                <c:pt idx="447">
                  <c:v>-1.7901079423359796</c:v>
                </c:pt>
                <c:pt idx="448">
                  <c:v>1.2505289591145572</c:v>
                </c:pt>
                <c:pt idx="449">
                  <c:v>0.65818867464328135</c:v>
                </c:pt>
                <c:pt idx="450">
                  <c:v>-0.89100277037128439</c:v>
                </c:pt>
                <c:pt idx="451">
                  <c:v>0.49033465456423536</c:v>
                </c:pt>
                <c:pt idx="452">
                  <c:v>-0.48298666841114979</c:v>
                </c:pt>
                <c:pt idx="453">
                  <c:v>-1.0181929870168873</c:v>
                </c:pt>
                <c:pt idx="454">
                  <c:v>-1.7199309049390183</c:v>
                </c:pt>
                <c:pt idx="455">
                  <c:v>-8.3113922982278154E-2</c:v>
                </c:pt>
                <c:pt idx="456">
                  <c:v>1.5084582467754848</c:v>
                </c:pt>
                <c:pt idx="457">
                  <c:v>1.1165873299185947</c:v>
                </c:pt>
                <c:pt idx="458">
                  <c:v>-0.57817183851828335</c:v>
                </c:pt>
                <c:pt idx="459">
                  <c:v>-9.3249903765276768E-2</c:v>
                </c:pt>
                <c:pt idx="460">
                  <c:v>1.3679084726583302</c:v>
                </c:pt>
                <c:pt idx="461">
                  <c:v>1.2122159482990367</c:v>
                </c:pt>
                <c:pt idx="462">
                  <c:v>-1.1338499825014625</c:v>
                </c:pt>
                <c:pt idx="463">
                  <c:v>-1.5671237441181392</c:v>
                </c:pt>
                <c:pt idx="464">
                  <c:v>1.2290805972670791</c:v>
                </c:pt>
                <c:pt idx="465">
                  <c:v>0.34479268960259229</c:v>
                </c:pt>
                <c:pt idx="466">
                  <c:v>-1.2659619147444063</c:v>
                </c:pt>
                <c:pt idx="467">
                  <c:v>0.49778101709275091</c:v>
                </c:pt>
                <c:pt idx="468">
                  <c:v>0.8605571374982447</c:v>
                </c:pt>
                <c:pt idx="469">
                  <c:v>0.74633892690266068</c:v>
                </c:pt>
                <c:pt idx="470">
                  <c:v>-1.4884259798293045</c:v>
                </c:pt>
                <c:pt idx="471">
                  <c:v>-0.11920984023260142</c:v>
                </c:pt>
                <c:pt idx="472">
                  <c:v>1.0281748877244465</c:v>
                </c:pt>
                <c:pt idx="473">
                  <c:v>-0.90696293253008542</c:v>
                </c:pt>
                <c:pt idx="474">
                  <c:v>-1.6571826932116061</c:v>
                </c:pt>
                <c:pt idx="475">
                  <c:v>-1.2110793717321922</c:v>
                </c:pt>
                <c:pt idx="476">
                  <c:v>1.509121039313196</c:v>
                </c:pt>
                <c:pt idx="477">
                  <c:v>-1.6283244570974589</c:v>
                </c:pt>
                <c:pt idx="478">
                  <c:v>0.114204165947263</c:v>
                </c:pt>
                <c:pt idx="479">
                  <c:v>1.707460369842118</c:v>
                </c:pt>
                <c:pt idx="480">
                  <c:v>0.1783622576634924</c:v>
                </c:pt>
                <c:pt idx="481">
                  <c:v>-0.47148809683434312</c:v>
                </c:pt>
                <c:pt idx="482">
                  <c:v>-1.0066420874780067</c:v>
                </c:pt>
                <c:pt idx="483">
                  <c:v>1.3549803815554933</c:v>
                </c:pt>
                <c:pt idx="484">
                  <c:v>-4.4483524000082569E-2</c:v>
                </c:pt>
                <c:pt idx="485">
                  <c:v>-3.189077447448279E-2</c:v>
                </c:pt>
                <c:pt idx="486">
                  <c:v>0.33376933924753882</c:v>
                </c:pt>
                <c:pt idx="487">
                  <c:v>1.4139384902717289</c:v>
                </c:pt>
                <c:pt idx="488">
                  <c:v>1.0945587621791368</c:v>
                </c:pt>
                <c:pt idx="489">
                  <c:v>9.5259391946575303E-2</c:v>
                </c:pt>
                <c:pt idx="490">
                  <c:v>0.37344492042086153</c:v>
                </c:pt>
                <c:pt idx="491">
                  <c:v>-0.34318635342826415</c:v>
                </c:pt>
                <c:pt idx="492">
                  <c:v>1.0800459318565443</c:v>
                </c:pt>
                <c:pt idx="493">
                  <c:v>1.3818464799456853</c:v>
                </c:pt>
                <c:pt idx="494">
                  <c:v>-1.1803739155675654</c:v>
                </c:pt>
                <c:pt idx="495">
                  <c:v>0.46078880591728788</c:v>
                </c:pt>
                <c:pt idx="496">
                  <c:v>0.76615750018116724</c:v>
                </c:pt>
                <c:pt idx="497">
                  <c:v>0.6576093795619713</c:v>
                </c:pt>
                <c:pt idx="498">
                  <c:v>-1.6663964574908732</c:v>
                </c:pt>
                <c:pt idx="499">
                  <c:v>1.3818464799456853</c:v>
                </c:pt>
                <c:pt idx="500">
                  <c:v>-1.1803739155675654</c:v>
                </c:pt>
                <c:pt idx="501">
                  <c:v>0.46078880591728788</c:v>
                </c:pt>
                <c:pt idx="502">
                  <c:v>0.76615750018116724</c:v>
                </c:pt>
                <c:pt idx="503">
                  <c:v>0.6576093795619713</c:v>
                </c:pt>
                <c:pt idx="504">
                  <c:v>-1.6663964574908732</c:v>
                </c:pt>
                <c:pt idx="505">
                  <c:v>0.84132238668218196</c:v>
                </c:pt>
                <c:pt idx="506">
                  <c:v>0.71328480857501708</c:v>
                </c:pt>
                <c:pt idx="507">
                  <c:v>0.9446387346029671</c:v>
                </c:pt>
                <c:pt idx="508">
                  <c:v>1.3822457416559035</c:v>
                </c:pt>
                <c:pt idx="509">
                  <c:v>-0.24731914873144009</c:v>
                </c:pt>
                <c:pt idx="510">
                  <c:v>0.30526708954678744</c:v>
                </c:pt>
                <c:pt idx="511">
                  <c:v>0.94815126232550639</c:v>
                </c:pt>
                <c:pt idx="512">
                  <c:v>0.17389846774031675</c:v>
                </c:pt>
                <c:pt idx="513">
                  <c:v>-0.58607430142521377</c:v>
                </c:pt>
                <c:pt idx="514">
                  <c:v>-0.94137348978618085</c:v>
                </c:pt>
                <c:pt idx="515">
                  <c:v>0.19536956732136546</c:v>
                </c:pt>
                <c:pt idx="516">
                  <c:v>-1.070810150503102</c:v>
                </c:pt>
                <c:pt idx="517">
                  <c:v>1.5723689449383678</c:v>
                </c:pt>
                <c:pt idx="518">
                  <c:v>-0.24904762841708653</c:v>
                </c:pt>
                <c:pt idx="519">
                  <c:v>-1.4065989263661467</c:v>
                </c:pt>
                <c:pt idx="520">
                  <c:v>1.0397259859100019</c:v>
                </c:pt>
                <c:pt idx="521">
                  <c:v>0.65955101240219882</c:v>
                </c:pt>
                <c:pt idx="522">
                  <c:v>-1.7043982392220158</c:v>
                </c:pt>
                <c:pt idx="523">
                  <c:v>-0.27644880289181467</c:v>
                </c:pt>
                <c:pt idx="524">
                  <c:v>1.0121904526279011</c:v>
                </c:pt>
                <c:pt idx="525">
                  <c:v>1.6246792413125322</c:v>
                </c:pt>
                <c:pt idx="526">
                  <c:v>-1.0701375751610454</c:v>
                </c:pt>
                <c:pt idx="527">
                  <c:v>-0.16128437845034713</c:v>
                </c:pt>
                <c:pt idx="528">
                  <c:v>-0.58465730328925802</c:v>
                </c:pt>
                <c:pt idx="529">
                  <c:v>0.4043560768329818</c:v>
                </c:pt>
                <c:pt idx="530">
                  <c:v>-1.5218266980463753</c:v>
                </c:pt>
                <c:pt idx="531">
                  <c:v>-0.86222752406176062</c:v>
                </c:pt>
                <c:pt idx="532">
                  <c:v>1.2038120769176657</c:v>
                </c:pt>
                <c:pt idx="533">
                  <c:v>-4.5348199080298267E-2</c:v>
                </c:pt>
                <c:pt idx="534">
                  <c:v>-0.75580033457116524</c:v>
                </c:pt>
                <c:pt idx="535">
                  <c:v>0.77079101756918411</c:v>
                </c:pt>
                <c:pt idx="536">
                  <c:v>0.58826679533491155</c:v>
                </c:pt>
                <c:pt idx="537">
                  <c:v>1.3510639910752984</c:v>
                </c:pt>
                <c:pt idx="538">
                  <c:v>1.887349123387971E-3</c:v>
                </c:pt>
                <c:pt idx="539">
                  <c:v>0.25238457683501886</c:v>
                </c:pt>
                <c:pt idx="540">
                  <c:v>0.94379222955306052</c:v>
                </c:pt>
                <c:pt idx="541">
                  <c:v>-1.233882536358031</c:v>
                </c:pt>
                <c:pt idx="542">
                  <c:v>-1.1375244317082078</c:v>
                </c:pt>
                <c:pt idx="543">
                  <c:v>0.77902014852524271</c:v>
                </c:pt>
                <c:pt idx="544">
                  <c:v>-0.18556849874595571</c:v>
                </c:pt>
                <c:pt idx="545">
                  <c:v>-1.1550313952308064</c:v>
                </c:pt>
                <c:pt idx="546">
                  <c:v>-0.17045787195743442</c:v>
                </c:pt>
                <c:pt idx="547">
                  <c:v>-1.0173668347141513</c:v>
                </c:pt>
                <c:pt idx="548">
                  <c:v>-0.55052411731761963</c:v>
                </c:pt>
                <c:pt idx="549">
                  <c:v>0.23329112278670872</c:v>
                </c:pt>
                <c:pt idx="550">
                  <c:v>-0.26711714999888542</c:v>
                </c:pt>
                <c:pt idx="551">
                  <c:v>8.1276764972379248E-2</c:v>
                </c:pt>
                <c:pt idx="552">
                  <c:v>-1.0135384674041541</c:v>
                </c:pt>
                <c:pt idx="553">
                  <c:v>-0.5623326698011234</c:v>
                </c:pt>
                <c:pt idx="554">
                  <c:v>0.54433618380339555</c:v>
                </c:pt>
                <c:pt idx="555">
                  <c:v>-1.2874162577878385</c:v>
                </c:pt>
                <c:pt idx="556">
                  <c:v>0.60450451947689376</c:v>
                </c:pt>
                <c:pt idx="557">
                  <c:v>-0.72705299407996338</c:v>
                </c:pt>
                <c:pt idx="558">
                  <c:v>-1.2548123406369069</c:v>
                </c:pt>
                <c:pt idx="559">
                  <c:v>-0.69965287145256305</c:v>
                </c:pt>
                <c:pt idx="560">
                  <c:v>0.81203438842099696</c:v>
                </c:pt>
                <c:pt idx="561">
                  <c:v>-1.53827544839476</c:v>
                </c:pt>
                <c:pt idx="562">
                  <c:v>1.5400376308538233</c:v>
                </c:pt>
                <c:pt idx="563">
                  <c:v>-1.3736140782086284</c:v>
                </c:pt>
                <c:pt idx="564">
                  <c:v>-1.4354220436774614</c:v>
                </c:pt>
                <c:pt idx="565">
                  <c:v>1.0822910523245777</c:v>
                </c:pt>
                <c:pt idx="566">
                  <c:v>1.0186936041069767</c:v>
                </c:pt>
                <c:pt idx="567">
                  <c:v>-1.1777292645377864</c:v>
                </c:pt>
                <c:pt idx="568">
                  <c:v>1.57429229420185</c:v>
                </c:pt>
                <c:pt idx="569">
                  <c:v>0.62967392278572609</c:v>
                </c:pt>
                <c:pt idx="570">
                  <c:v>-1.218123680686688</c:v>
                </c:pt>
                <c:pt idx="571">
                  <c:v>-0.6221333028976308</c:v>
                </c:pt>
                <c:pt idx="572">
                  <c:v>-0.42838950164460227</c:v>
                </c:pt>
                <c:pt idx="573">
                  <c:v>-0.58589429028485884</c:v>
                </c:pt>
                <c:pt idx="574">
                  <c:v>-1.4851364955678459</c:v>
                </c:pt>
                <c:pt idx="575">
                  <c:v>1.3892879075285809</c:v>
                </c:pt>
                <c:pt idx="576">
                  <c:v>-1.5568364539912198</c:v>
                </c:pt>
                <c:pt idx="577">
                  <c:v>-1.167931485736206</c:v>
                </c:pt>
                <c:pt idx="578">
                  <c:v>-1.5831514506020892</c:v>
                </c:pt>
                <c:pt idx="579">
                  <c:v>0.49329879323876163</c:v>
                </c:pt>
                <c:pt idx="580">
                  <c:v>0.42485836651443804</c:v>
                </c:pt>
                <c:pt idx="581">
                  <c:v>-0.4220417677724963</c:v>
                </c:pt>
                <c:pt idx="582">
                  <c:v>-1.5932510510362408</c:v>
                </c:pt>
                <c:pt idx="583">
                  <c:v>0.76645219672932818</c:v>
                </c:pt>
                <c:pt idx="584">
                  <c:v>-1.4479225485459981</c:v>
                </c:pt>
                <c:pt idx="585">
                  <c:v>-0.4321929590976259</c:v>
                </c:pt>
                <c:pt idx="586">
                  <c:v>-0.55628176550819242</c:v>
                </c:pt>
                <c:pt idx="587">
                  <c:v>0.26643735830750254</c:v>
                </c:pt>
                <c:pt idx="588">
                  <c:v>0.37189623950793965</c:v>
                </c:pt>
                <c:pt idx="589">
                  <c:v>-0.4770999873587829</c:v>
                </c:pt>
                <c:pt idx="590">
                  <c:v>-1.3411906298656902</c:v>
                </c:pt>
                <c:pt idx="591">
                  <c:v>0.77914158566911629</c:v>
                </c:pt>
                <c:pt idx="592">
                  <c:v>0.37060960498499607</c:v>
                </c:pt>
                <c:pt idx="593">
                  <c:v>-1.015903398633359</c:v>
                </c:pt>
                <c:pt idx="594">
                  <c:v>-7.4407795500315132E-3</c:v>
                </c:pt>
                <c:pt idx="595">
                  <c:v>-1.1109910708433377</c:v>
                </c:pt>
                <c:pt idx="596">
                  <c:v>0.97069924094361804</c:v>
                </c:pt>
                <c:pt idx="597">
                  <c:v>0.72464340116548975</c:v>
                </c:pt>
                <c:pt idx="598">
                  <c:v>-0.56858183510638716</c:v>
                </c:pt>
                <c:pt idx="599">
                  <c:v>-0.63321203526061409</c:v>
                </c:pt>
                <c:pt idx="600">
                  <c:v>0.36583793086895489</c:v>
                </c:pt>
                <c:pt idx="601">
                  <c:v>-1.6778084034073275</c:v>
                </c:pt>
                <c:pt idx="602">
                  <c:v>-1.1203692929401434</c:v>
                </c:pt>
                <c:pt idx="603">
                  <c:v>-0.5438316140889794</c:v>
                </c:pt>
                <c:pt idx="604">
                  <c:v>-1.5767159521058047</c:v>
                </c:pt>
                <c:pt idx="605">
                  <c:v>-1.329675189901401</c:v>
                </c:pt>
                <c:pt idx="606">
                  <c:v>0.15985604670333217</c:v>
                </c:pt>
                <c:pt idx="607">
                  <c:v>0.64033449559770661</c:v>
                </c:pt>
                <c:pt idx="608">
                  <c:v>0.56740472169386835</c:v>
                </c:pt>
                <c:pt idx="609">
                  <c:v>0.84859352184847847</c:v>
                </c:pt>
                <c:pt idx="610">
                  <c:v>-0.21437547763599654</c:v>
                </c:pt>
                <c:pt idx="611">
                  <c:v>-0.204530265566821</c:v>
                </c:pt>
                <c:pt idx="612">
                  <c:v>-0.65881861005114062</c:v>
                </c:pt>
                <c:pt idx="613">
                  <c:v>0.90353326874576911</c:v>
                </c:pt>
                <c:pt idx="614">
                  <c:v>0.4013883513446071</c:v>
                </c:pt>
                <c:pt idx="615">
                  <c:v>-1.3431975153156437</c:v>
                </c:pt>
                <c:pt idx="616">
                  <c:v>-0.60593154044878694</c:v>
                </c:pt>
                <c:pt idx="617">
                  <c:v>1.5601840161857212</c:v>
                </c:pt>
                <c:pt idx="618">
                  <c:v>-0.91821441086730526</c:v>
                </c:pt>
                <c:pt idx="619">
                  <c:v>0.17249375520993832</c:v>
                </c:pt>
                <c:pt idx="620">
                  <c:v>1.2611460476342615</c:v>
                </c:pt>
                <c:pt idx="621">
                  <c:v>-0.29530647805004379</c:v>
                </c:pt>
                <c:pt idx="622">
                  <c:v>1.3580204315957332</c:v>
                </c:pt>
                <c:pt idx="623">
                  <c:v>1.3759105272272816</c:v>
                </c:pt>
                <c:pt idx="624">
                  <c:v>-1.4077537743277613</c:v>
                </c:pt>
                <c:pt idx="625">
                  <c:v>0.983758814860206</c:v>
                </c:pt>
                <c:pt idx="626">
                  <c:v>1.5185367448815503</c:v>
                </c:pt>
                <c:pt idx="627">
                  <c:v>0.71209150173564806</c:v>
                </c:pt>
                <c:pt idx="628">
                  <c:v>1.1196072118314593</c:v>
                </c:pt>
                <c:pt idx="629">
                  <c:v>-0.58342559505330749</c:v>
                </c:pt>
                <c:pt idx="630">
                  <c:v>-0.39219203266162977</c:v>
                </c:pt>
                <c:pt idx="631">
                  <c:v>-1.7540871695305997</c:v>
                </c:pt>
                <c:pt idx="632">
                  <c:v>1.4714669569969452</c:v>
                </c:pt>
                <c:pt idx="633">
                  <c:v>-0.341567692010803</c:v>
                </c:pt>
                <c:pt idx="634">
                  <c:v>6.3967296242708948E-3</c:v>
                </c:pt>
                <c:pt idx="635">
                  <c:v>-1.2289910164101272</c:v>
                </c:pt>
                <c:pt idx="636">
                  <c:v>0.48858696272558894</c:v>
                </c:pt>
                <c:pt idx="637">
                  <c:v>0.35545240988918397</c:v>
                </c:pt>
                <c:pt idx="638">
                  <c:v>-0.56906048946310384</c:v>
                </c:pt>
                <c:pt idx="639">
                  <c:v>-1.553734426240879</c:v>
                </c:pt>
                <c:pt idx="640">
                  <c:v>0.5007028397966512</c:v>
                </c:pt>
                <c:pt idx="641">
                  <c:v>1.541618931074765</c:v>
                </c:pt>
                <c:pt idx="642">
                  <c:v>-0.95540756128111093</c:v>
                </c:pt>
                <c:pt idx="643">
                  <c:v>-0.43638506369687047</c:v>
                </c:pt>
                <c:pt idx="644">
                  <c:v>-0.19653651153989563</c:v>
                </c:pt>
                <c:pt idx="645">
                  <c:v>0.21131458939349226</c:v>
                </c:pt>
                <c:pt idx="646">
                  <c:v>-1.6707218709824316</c:v>
                </c:pt>
                <c:pt idx="647">
                  <c:v>1.6051345951123119</c:v>
                </c:pt>
                <c:pt idx="648">
                  <c:v>-8.4729763814341566E-2</c:v>
                </c:pt>
                <c:pt idx="649">
                  <c:v>1.0096012565419179</c:v>
                </c:pt>
                <c:pt idx="650">
                  <c:v>-0.86141869941634563</c:v>
                </c:pt>
                <c:pt idx="651">
                  <c:v>-0.34984410254629766</c:v>
                </c:pt>
                <c:pt idx="652">
                  <c:v>-1.502251757840168</c:v>
                </c:pt>
                <c:pt idx="653">
                  <c:v>7.8964394464331372E-2</c:v>
                </c:pt>
                <c:pt idx="654">
                  <c:v>0.22894825827890672</c:v>
                </c:pt>
                <c:pt idx="655">
                  <c:v>-0.47977648601124867</c:v>
                </c:pt>
                <c:pt idx="656">
                  <c:v>0.81263810752087118</c:v>
                </c:pt>
                <c:pt idx="657">
                  <c:v>-1.0794321086183361</c:v>
                </c:pt>
                <c:pt idx="658">
                  <c:v>-1.4683675041722808</c:v>
                </c:pt>
                <c:pt idx="659">
                  <c:v>-1.1095464396861416</c:v>
                </c:pt>
                <c:pt idx="660">
                  <c:v>0.25121564487116388</c:v>
                </c:pt>
                <c:pt idx="661">
                  <c:v>1.0650919210798548</c:v>
                </c:pt>
                <c:pt idx="662">
                  <c:v>-0.86048766835614876</c:v>
                </c:pt>
                <c:pt idx="663">
                  <c:v>-1.1341377224214102</c:v>
                </c:pt>
                <c:pt idx="664">
                  <c:v>0.37613535149879762</c:v>
                </c:pt>
                <c:pt idx="665">
                  <c:v>1.6245286013524627</c:v>
                </c:pt>
                <c:pt idx="666">
                  <c:v>1.4629070862795643</c:v>
                </c:pt>
                <c:pt idx="667">
                  <c:v>8.1222895945671572E-2</c:v>
                </c:pt>
                <c:pt idx="668">
                  <c:v>0.32240524688171734</c:v>
                </c:pt>
                <c:pt idx="669">
                  <c:v>-1.3599120723733857</c:v>
                </c:pt>
                <c:pt idx="670">
                  <c:v>-0.26468883668366455</c:v>
                </c:pt>
                <c:pt idx="671">
                  <c:v>0.57214447886306963</c:v>
                </c:pt>
                <c:pt idx="672">
                  <c:v>-1.6438106656899301</c:v>
                </c:pt>
                <c:pt idx="673">
                  <c:v>0.16629613450626687</c:v>
                </c:pt>
                <c:pt idx="674">
                  <c:v>-0.67621153173709081</c:v>
                </c:pt>
                <c:pt idx="675">
                  <c:v>-0.20789396374773011</c:v>
                </c:pt>
                <c:pt idx="676">
                  <c:v>-1.0823225039136921</c:v>
                </c:pt>
                <c:pt idx="677">
                  <c:v>0.84863400219902141</c:v>
                </c:pt>
                <c:pt idx="678">
                  <c:v>-0.6610175448350204</c:v>
                </c:pt>
                <c:pt idx="679">
                  <c:v>0.55849461496233488</c:v>
                </c:pt>
                <c:pt idx="680">
                  <c:v>-0.4913621353639559</c:v>
                </c:pt>
                <c:pt idx="681">
                  <c:v>-1.5630817003487329</c:v>
                </c:pt>
                <c:pt idx="682">
                  <c:v>1.84992285746305</c:v>
                </c:pt>
                <c:pt idx="683">
                  <c:v>-0.47685669787065282</c:v>
                </c:pt>
                <c:pt idx="684">
                  <c:v>0.83241035713793932</c:v>
                </c:pt>
                <c:pt idx="685">
                  <c:v>1.4816430232247988</c:v>
                </c:pt>
                <c:pt idx="686">
                  <c:v>1.4566053963152494</c:v>
                </c:pt>
                <c:pt idx="687">
                  <c:v>-1.0727328053310983</c:v>
                </c:pt>
                <c:pt idx="688">
                  <c:v>-0.15764319724918965</c:v>
                </c:pt>
                <c:pt idx="689">
                  <c:v>1.5230521003379758</c:v>
                </c:pt>
                <c:pt idx="690">
                  <c:v>0.97171236787896942</c:v>
                </c:pt>
                <c:pt idx="691">
                  <c:v>1.367718745558093</c:v>
                </c:pt>
                <c:pt idx="692">
                  <c:v>1.3822709236150932</c:v>
                </c:pt>
                <c:pt idx="693">
                  <c:v>-0.84215177792218676</c:v>
                </c:pt>
                <c:pt idx="694">
                  <c:v>-0.65525491461740371</c:v>
                </c:pt>
                <c:pt idx="695">
                  <c:v>0.1138089940861408</c:v>
                </c:pt>
                <c:pt idx="696">
                  <c:v>0.86460388443939851</c:v>
                </c:pt>
                <c:pt idx="697">
                  <c:v>-0.78025689045221913</c:v>
                </c:pt>
                <c:pt idx="698">
                  <c:v>-1.2838427608841596</c:v>
                </c:pt>
                <c:pt idx="699">
                  <c:v>1.1261516434083578</c:v>
                </c:pt>
                <c:pt idx="700">
                  <c:v>-0.72595007450604454</c:v>
                </c:pt>
                <c:pt idx="701">
                  <c:v>-0.85206499625046839</c:v>
                </c:pt>
                <c:pt idx="702">
                  <c:v>-1.4997454674102468</c:v>
                </c:pt>
                <c:pt idx="703">
                  <c:v>-0.5231149724173868</c:v>
                </c:pt>
                <c:pt idx="704">
                  <c:v>0.50216089727584823</c:v>
                </c:pt>
                <c:pt idx="705">
                  <c:v>1.044443429566827</c:v>
                </c:pt>
                <c:pt idx="706">
                  <c:v>-0.60667704373728992</c:v>
                </c:pt>
                <c:pt idx="707">
                  <c:v>-0.36761330060665504</c:v>
                </c:pt>
                <c:pt idx="708">
                  <c:v>1.0507732151251319</c:v>
                </c:pt>
                <c:pt idx="709">
                  <c:v>0.16066579167520806</c:v>
                </c:pt>
                <c:pt idx="710">
                  <c:v>0.44471268881950454</c:v>
                </c:pt>
                <c:pt idx="711">
                  <c:v>-0.77172090692224182</c:v>
                </c:pt>
                <c:pt idx="712">
                  <c:v>-0.32165027555561165</c:v>
                </c:pt>
                <c:pt idx="713">
                  <c:v>0.13965632711055712</c:v>
                </c:pt>
                <c:pt idx="714">
                  <c:v>1.1002958660974453</c:v>
                </c:pt>
                <c:pt idx="715">
                  <c:v>-1.707989928499867</c:v>
                </c:pt>
                <c:pt idx="716">
                  <c:v>-1.1555835534727141</c:v>
                </c:pt>
                <c:pt idx="717">
                  <c:v>-1.5610194837485547</c:v>
                </c:pt>
                <c:pt idx="718">
                  <c:v>-0.40468675355761125</c:v>
                </c:pt>
                <c:pt idx="719">
                  <c:v>1.0076535227466394</c:v>
                </c:pt>
                <c:pt idx="720">
                  <c:v>0.74791568043398349</c:v>
                </c:pt>
                <c:pt idx="721">
                  <c:v>-0.55198332532722216</c:v>
                </c:pt>
                <c:pt idx="722">
                  <c:v>1.2905817884131847</c:v>
                </c:pt>
                <c:pt idx="723">
                  <c:v>-1.617133635302562</c:v>
                </c:pt>
                <c:pt idx="724">
                  <c:v>0.76597559399348336</c:v>
                </c:pt>
                <c:pt idx="725">
                  <c:v>-0.17297828442475247</c:v>
                </c:pt>
                <c:pt idx="726">
                  <c:v>-1.355399831830566</c:v>
                </c:pt>
                <c:pt idx="727">
                  <c:v>5.8719805681774713E-2</c:v>
                </c:pt>
                <c:pt idx="728">
                  <c:v>-0.89765476062680316</c:v>
                </c:pt>
                <c:pt idx="729">
                  <c:v>1.6077359468372951</c:v>
                </c:pt>
                <c:pt idx="730">
                  <c:v>-1.0945476711149098</c:v>
                </c:pt>
                <c:pt idx="731">
                  <c:v>0.94614313008109896</c:v>
                </c:pt>
                <c:pt idx="732">
                  <c:v>-1.327641757519511</c:v>
                </c:pt>
                <c:pt idx="733">
                  <c:v>0.61048452347253446</c:v>
                </c:pt>
                <c:pt idx="734">
                  <c:v>-1.6946152137031938</c:v>
                </c:pt>
                <c:pt idx="735">
                  <c:v>0.55049472803130395</c:v>
                </c:pt>
                <c:pt idx="736">
                  <c:v>-1.533942940324927</c:v>
                </c:pt>
                <c:pt idx="737">
                  <c:v>1.4536811757002663</c:v>
                </c:pt>
                <c:pt idx="738">
                  <c:v>1.7349495138128013</c:v>
                </c:pt>
                <c:pt idx="739">
                  <c:v>0.28636886051743826</c:v>
                </c:pt>
                <c:pt idx="740">
                  <c:v>1.7729417440370008</c:v>
                </c:pt>
                <c:pt idx="741">
                  <c:v>0.81859579078285571</c:v>
                </c:pt>
                <c:pt idx="742">
                  <c:v>-7.6953007675864896E-2</c:v>
                </c:pt>
                <c:pt idx="743">
                  <c:v>0.17858439238563215</c:v>
                </c:pt>
                <c:pt idx="744">
                  <c:v>-1.396927379218829</c:v>
                </c:pt>
                <c:pt idx="745">
                  <c:v>-1.5805328578563866</c:v>
                </c:pt>
                <c:pt idx="746">
                  <c:v>-1.6983160066514007</c:v>
                </c:pt>
                <c:pt idx="747">
                  <c:v>1.1299928396430852</c:v>
                </c:pt>
                <c:pt idx="748">
                  <c:v>-1.4837084721593057</c:v>
                </c:pt>
                <c:pt idx="749">
                  <c:v>0.87052848934041649</c:v>
                </c:pt>
                <c:pt idx="750">
                  <c:v>-1.0940472409293871</c:v>
                </c:pt>
                <c:pt idx="751">
                  <c:v>-0.463582138194232</c:v>
                </c:pt>
                <c:pt idx="752">
                  <c:v>-0.68748753002590712</c:v>
                </c:pt>
                <c:pt idx="753">
                  <c:v>-1.1986678070124688</c:v>
                </c:pt>
                <c:pt idx="754">
                  <c:v>-0.48001561997929826</c:v>
                </c:pt>
                <c:pt idx="755">
                  <c:v>-1.4157319581235512</c:v>
                </c:pt>
                <c:pt idx="756">
                  <c:v>1.3239165158588442</c:v>
                </c:pt>
                <c:pt idx="757">
                  <c:v>1.4614692763470229</c:v>
                </c:pt>
                <c:pt idx="758">
                  <c:v>1.306914261808463</c:v>
                </c:pt>
                <c:pt idx="759">
                  <c:v>1.460435968201016</c:v>
                </c:pt>
                <c:pt idx="760">
                  <c:v>-0.53362441979782893</c:v>
                </c:pt>
                <c:pt idx="761">
                  <c:v>-0.97945578781702936</c:v>
                </c:pt>
                <c:pt idx="762">
                  <c:v>1.6300648810327718</c:v>
                </c:pt>
                <c:pt idx="763">
                  <c:v>-0.76890008403165033</c:v>
                </c:pt>
                <c:pt idx="764">
                  <c:v>-0.66575704731709662</c:v>
                </c:pt>
                <c:pt idx="765">
                  <c:v>0.27125244954352906</c:v>
                </c:pt>
                <c:pt idx="766">
                  <c:v>1.4932647719658063</c:v>
                </c:pt>
                <c:pt idx="767">
                  <c:v>-9.2492145079083821E-2</c:v>
                </c:pt>
                <c:pt idx="768">
                  <c:v>-0.89667017690847439</c:v>
                </c:pt>
                <c:pt idx="769">
                  <c:v>0.11371134515022399</c:v>
                </c:pt>
                <c:pt idx="770">
                  <c:v>-0.37272075599558591</c:v>
                </c:pt>
                <c:pt idx="771">
                  <c:v>1.7306437863310939</c:v>
                </c:pt>
                <c:pt idx="772">
                  <c:v>1.3507086418376901</c:v>
                </c:pt>
                <c:pt idx="773">
                  <c:v>-1.390098686140018</c:v>
                </c:pt>
                <c:pt idx="774">
                  <c:v>1.4305566017760722</c:v>
                </c:pt>
                <c:pt idx="775">
                  <c:v>0.69161462280482777</c:v>
                </c:pt>
                <c:pt idx="776">
                  <c:v>1.3055861516563092</c:v>
                </c:pt>
                <c:pt idx="777">
                  <c:v>2.6951503464006932E-2</c:v>
                </c:pt>
                <c:pt idx="778">
                  <c:v>1.000154462843621</c:v>
                </c:pt>
                <c:pt idx="779">
                  <c:v>-0.3273139608484662</c:v>
                </c:pt>
                <c:pt idx="780">
                  <c:v>9.0759184747301949E-2</c:v>
                </c:pt>
                <c:pt idx="781">
                  <c:v>1.7351807162123556</c:v>
                </c:pt>
                <c:pt idx="782">
                  <c:v>0.56475500465401629</c:v>
                </c:pt>
                <c:pt idx="783">
                  <c:v>0.95736702511007499</c:v>
                </c:pt>
                <c:pt idx="784">
                  <c:v>0.36317486165575946</c:v>
                </c:pt>
                <c:pt idx="785">
                  <c:v>-0.55164336272093362</c:v>
                </c:pt>
                <c:pt idx="786">
                  <c:v>1.4953557314468902</c:v>
                </c:pt>
                <c:pt idx="787">
                  <c:v>-0.94100851598109803</c:v>
                </c:pt>
                <c:pt idx="788">
                  <c:v>1.5712087603658274</c:v>
                </c:pt>
                <c:pt idx="789">
                  <c:v>0.42720941602712537</c:v>
                </c:pt>
                <c:pt idx="790">
                  <c:v>-8.6774794997622279E-2</c:v>
                </c:pt>
                <c:pt idx="791">
                  <c:v>-0.73809936114969277</c:v>
                </c:pt>
                <c:pt idx="792">
                  <c:v>1.3117943211043226</c:v>
                </c:pt>
                <c:pt idx="793">
                  <c:v>-0.61779925662354684</c:v>
                </c:pt>
                <c:pt idx="794">
                  <c:v>0.70531739464792342</c:v>
                </c:pt>
                <c:pt idx="795">
                  <c:v>0.86865634469803499</c:v>
                </c:pt>
                <c:pt idx="796">
                  <c:v>-0.65548143329469732</c:v>
                </c:pt>
                <c:pt idx="797">
                  <c:v>0.57046671059178233</c:v>
                </c:pt>
                <c:pt idx="798">
                  <c:v>-1.3983533680640643</c:v>
                </c:pt>
                <c:pt idx="799">
                  <c:v>1.6667811494918969</c:v>
                </c:pt>
                <c:pt idx="800">
                  <c:v>4.9424241781967998E-2</c:v>
                </c:pt>
                <c:pt idx="801">
                  <c:v>1.7034059378866262</c:v>
                </c:pt>
                <c:pt idx="802">
                  <c:v>-1.5912460623581111</c:v>
                </c:pt>
                <c:pt idx="803">
                  <c:v>1.2820879879142286</c:v>
                </c:pt>
                <c:pt idx="804">
                  <c:v>0.2187493327227289</c:v>
                </c:pt>
                <c:pt idx="805">
                  <c:v>-1.6226624391454332</c:v>
                </c:pt>
                <c:pt idx="806">
                  <c:v>-0.14823556267389409</c:v>
                </c:pt>
                <c:pt idx="807">
                  <c:v>0.54082183312689047</c:v>
                </c:pt>
                <c:pt idx="808">
                  <c:v>1.6132851733269249</c:v>
                </c:pt>
                <c:pt idx="809">
                  <c:v>-1.285474580672632</c:v>
                </c:pt>
                <c:pt idx="810">
                  <c:v>-1.3199221888995492</c:v>
                </c:pt>
                <c:pt idx="811">
                  <c:v>0.18367992002571235</c:v>
                </c:pt>
                <c:pt idx="812">
                  <c:v>-0.24793785628508491</c:v>
                </c:pt>
                <c:pt idx="813">
                  <c:v>-0.19246530262040473</c:v>
                </c:pt>
                <c:pt idx="814">
                  <c:v>1.1951426970313941</c:v>
                </c:pt>
                <c:pt idx="815">
                  <c:v>1.4031154367492926E-2</c:v>
                </c:pt>
                <c:pt idx="816">
                  <c:v>-0.15706763264032361</c:v>
                </c:pt>
                <c:pt idx="817">
                  <c:v>0.65840637334671781</c:v>
                </c:pt>
                <c:pt idx="818">
                  <c:v>-0.81064880855674537</c:v>
                </c:pt>
                <c:pt idx="819">
                  <c:v>1.3142245873399254</c:v>
                </c:pt>
                <c:pt idx="820">
                  <c:v>-1.7594748196229064</c:v>
                </c:pt>
                <c:pt idx="821">
                  <c:v>0.50099924706428001</c:v>
                </c:pt>
                <c:pt idx="822">
                  <c:v>1.2959659774390735</c:v>
                </c:pt>
                <c:pt idx="823">
                  <c:v>1.4644850925906274</c:v>
                </c:pt>
                <c:pt idx="824">
                  <c:v>-1.195314585766635</c:v>
                </c:pt>
                <c:pt idx="825">
                  <c:v>1.6909964751797957</c:v>
                </c:pt>
                <c:pt idx="826">
                  <c:v>-0.8715461217768885</c:v>
                </c:pt>
                <c:pt idx="827">
                  <c:v>0.37187002009189896</c:v>
                </c:pt>
                <c:pt idx="828">
                  <c:v>0.20141998649167919</c:v>
                </c:pt>
                <c:pt idx="829">
                  <c:v>0.35766141570303905</c:v>
                </c:pt>
                <c:pt idx="830">
                  <c:v>-1.0202175876709754</c:v>
                </c:pt>
                <c:pt idx="831">
                  <c:v>1.0629893619767907</c:v>
                </c:pt>
                <c:pt idx="832">
                  <c:v>0.32319877016781784</c:v>
                </c:pt>
                <c:pt idx="833">
                  <c:v>-0.63484243413452701</c:v>
                </c:pt>
                <c:pt idx="834">
                  <c:v>0.7942985900909767</c:v>
                </c:pt>
                <c:pt idx="835">
                  <c:v>-0.3807881155660523</c:v>
                </c:pt>
                <c:pt idx="836">
                  <c:v>-0.83782588795444568</c:v>
                </c:pt>
                <c:pt idx="837">
                  <c:v>-0.22526787408450455</c:v>
                </c:pt>
                <c:pt idx="838">
                  <c:v>0.96077803925568761</c:v>
                </c:pt>
                <c:pt idx="839">
                  <c:v>-1.5478979385466562</c:v>
                </c:pt>
                <c:pt idx="840">
                  <c:v>-0.79783647288969139</c:v>
                </c:pt>
                <c:pt idx="841">
                  <c:v>-0.87534667640603137</c:v>
                </c:pt>
                <c:pt idx="842">
                  <c:v>-1.4192801739765935</c:v>
                </c:pt>
                <c:pt idx="843">
                  <c:v>-0.60426452812114384</c:v>
                </c:pt>
                <c:pt idx="844">
                  <c:v>-0.48236713101476991</c:v>
                </c:pt>
                <c:pt idx="845">
                  <c:v>1.461760789964978</c:v>
                </c:pt>
                <c:pt idx="846">
                  <c:v>-2.1992182686854989E-2</c:v>
                </c:pt>
                <c:pt idx="847">
                  <c:v>0.23991197653914972</c:v>
                </c:pt>
                <c:pt idx="848">
                  <c:v>0.32594569878645369</c:v>
                </c:pt>
                <c:pt idx="849">
                  <c:v>1.6351406697052877</c:v>
                </c:pt>
                <c:pt idx="850">
                  <c:v>1.238355468095055</c:v>
                </c:pt>
                <c:pt idx="851">
                  <c:v>0.39021227479854648</c:v>
                </c:pt>
                <c:pt idx="852">
                  <c:v>1.2273948312708129</c:v>
                </c:pt>
                <c:pt idx="853">
                  <c:v>1.4925734560113586</c:v>
                </c:pt>
                <c:pt idx="854">
                  <c:v>-0.28457457525266061</c:v>
                </c:pt>
                <c:pt idx="855">
                  <c:v>0.5501977538191094</c:v>
                </c:pt>
                <c:pt idx="856">
                  <c:v>1.2869064150192799</c:v>
                </c:pt>
                <c:pt idx="857">
                  <c:v>-0.42800971290822959</c:v>
                </c:pt>
                <c:pt idx="858">
                  <c:v>0.42094075704941963</c:v>
                </c:pt>
                <c:pt idx="859">
                  <c:v>1.2408693261742694</c:v>
                </c:pt>
                <c:pt idx="860">
                  <c:v>0.38379740392773448</c:v>
                </c:pt>
                <c:pt idx="861">
                  <c:v>1.5472552703762059</c:v>
                </c:pt>
                <c:pt idx="862">
                  <c:v>0.55643165607868827</c:v>
                </c:pt>
                <c:pt idx="863">
                  <c:v>0.78662297746489318</c:v>
                </c:pt>
                <c:pt idx="864">
                  <c:v>-0.11469362038642676</c:v>
                </c:pt>
                <c:pt idx="865">
                  <c:v>-0.72826457293156355</c:v>
                </c:pt>
                <c:pt idx="866">
                  <c:v>0.72472697578843859</c:v>
                </c:pt>
                <c:pt idx="867">
                  <c:v>0.15007288055692208</c:v>
                </c:pt>
                <c:pt idx="868">
                  <c:v>1.4251341048577189</c:v>
                </c:pt>
                <c:pt idx="869">
                  <c:v>-0.72968584240385137</c:v>
                </c:pt>
                <c:pt idx="870">
                  <c:v>1.1478318305751305</c:v>
                </c:pt>
                <c:pt idx="871">
                  <c:v>1.1622323481244425</c:v>
                </c:pt>
                <c:pt idx="872">
                  <c:v>9.6553876080112205E-2</c:v>
                </c:pt>
                <c:pt idx="873">
                  <c:v>0.34769637787638885</c:v>
                </c:pt>
                <c:pt idx="874">
                  <c:v>1.2668075231724694</c:v>
                </c:pt>
                <c:pt idx="875">
                  <c:v>-0.15502218272716312</c:v>
                </c:pt>
                <c:pt idx="876">
                  <c:v>-0.66431821692788928</c:v>
                </c:pt>
                <c:pt idx="877">
                  <c:v>-0.44705520897836504</c:v>
                </c:pt>
                <c:pt idx="878">
                  <c:v>1.2363600056926549</c:v>
                </c:pt>
                <c:pt idx="879">
                  <c:v>1.2174113965607556</c:v>
                </c:pt>
                <c:pt idx="880">
                  <c:v>0.90657724682543828</c:v>
                </c:pt>
                <c:pt idx="881">
                  <c:v>-1.7235876778478152</c:v>
                </c:pt>
                <c:pt idx="882">
                  <c:v>-0.3222880704630392</c:v>
                </c:pt>
                <c:pt idx="883">
                  <c:v>-6.0667870483881087E-2</c:v>
                </c:pt>
                <c:pt idx="884">
                  <c:v>2.5587648612690129E-2</c:v>
                </c:pt>
                <c:pt idx="885">
                  <c:v>1.0202164141316552</c:v>
                </c:pt>
                <c:pt idx="886">
                  <c:v>-0.28268566663339428</c:v>
                </c:pt>
                <c:pt idx="887">
                  <c:v>-0.45614147572417951</c:v>
                </c:pt>
                <c:pt idx="888">
                  <c:v>-0.42051831975524395</c:v>
                </c:pt>
                <c:pt idx="889">
                  <c:v>-0.96013725895771251</c:v>
                </c:pt>
                <c:pt idx="890">
                  <c:v>-1.3445943712213464</c:v>
                </c:pt>
                <c:pt idx="891">
                  <c:v>-0.23558502287155506</c:v>
                </c:pt>
                <c:pt idx="892">
                  <c:v>1.3631392877692954</c:v>
                </c:pt>
                <c:pt idx="893">
                  <c:v>1.0112592807759582</c:v>
                </c:pt>
                <c:pt idx="894">
                  <c:v>0.72054091096079487</c:v>
                </c:pt>
                <c:pt idx="895">
                  <c:v>-1.691484309289415</c:v>
                </c:pt>
                <c:pt idx="896">
                  <c:v>-0.10665206110762178</c:v>
                </c:pt>
                <c:pt idx="897">
                  <c:v>-0.4408139631624492</c:v>
                </c:pt>
                <c:pt idx="898">
                  <c:v>0.97191433264831073</c:v>
                </c:pt>
                <c:pt idx="899">
                  <c:v>0.65917901640814336</c:v>
                </c:pt>
                <c:pt idx="900">
                  <c:v>-0.3964234748365445</c:v>
                </c:pt>
                <c:pt idx="901">
                  <c:v>0.66498507211014934</c:v>
                </c:pt>
                <c:pt idx="902">
                  <c:v>0.92916458103458133</c:v>
                </c:pt>
                <c:pt idx="903">
                  <c:v>0.93393290119096972</c:v>
                </c:pt>
                <c:pt idx="904">
                  <c:v>-0.66569017336873804</c:v>
                </c:pt>
                <c:pt idx="905">
                  <c:v>-0.92077071930079168</c:v>
                </c:pt>
                <c:pt idx="906">
                  <c:v>0.81697094981314156</c:v>
                </c:pt>
                <c:pt idx="907">
                  <c:v>1.2467749093741678</c:v>
                </c:pt>
                <c:pt idx="908">
                  <c:v>1.3337017807507061</c:v>
                </c:pt>
                <c:pt idx="909">
                  <c:v>-0.78924304770679055</c:v>
                </c:pt>
                <c:pt idx="910">
                  <c:v>0.80410997404548579</c:v>
                </c:pt>
                <c:pt idx="911">
                  <c:v>-1.3014786412085002</c:v>
                </c:pt>
                <c:pt idx="912">
                  <c:v>1.4357717317351781</c:v>
                </c:pt>
                <c:pt idx="913">
                  <c:v>-1.3577205465145712E-2</c:v>
                </c:pt>
                <c:pt idx="914">
                  <c:v>0.2839583790886358</c:v>
                </c:pt>
                <c:pt idx="915">
                  <c:v>0.85018959556450102</c:v>
                </c:pt>
                <c:pt idx="916">
                  <c:v>-0.22642825697286839</c:v>
                </c:pt>
                <c:pt idx="917">
                  <c:v>-0.80853684525032199</c:v>
                </c:pt>
                <c:pt idx="918">
                  <c:v>1.6110882870924028</c:v>
                </c:pt>
                <c:pt idx="919">
                  <c:v>-0.45300676895979636</c:v>
                </c:pt>
                <c:pt idx="920">
                  <c:v>-0.78824827400822206</c:v>
                </c:pt>
                <c:pt idx="921">
                  <c:v>-1.136843542246625</c:v>
                </c:pt>
                <c:pt idx="922">
                  <c:v>5.5226873852523665E-2</c:v>
                </c:pt>
                <c:pt idx="923">
                  <c:v>-0.77992482821175679</c:v>
                </c:pt>
                <c:pt idx="924">
                  <c:v>1.4156192591176022</c:v>
                </c:pt>
                <c:pt idx="925">
                  <c:v>0.21606775963985997</c:v>
                </c:pt>
                <c:pt idx="926">
                  <c:v>-0.17711154314930808</c:v>
                </c:pt>
                <c:pt idx="927">
                  <c:v>-1.8587083590109637</c:v>
                </c:pt>
                <c:pt idx="928">
                  <c:v>-1.5788065439806753</c:v>
                </c:pt>
                <c:pt idx="929">
                  <c:v>-1.2231120135998206E-2</c:v>
                </c:pt>
                <c:pt idx="930">
                  <c:v>0.46747492563024962</c:v>
                </c:pt>
                <c:pt idx="931">
                  <c:v>0.34964843300312981</c:v>
                </c:pt>
                <c:pt idx="932">
                  <c:v>-0.61239022773162977</c:v>
                </c:pt>
                <c:pt idx="933">
                  <c:v>1.3292678115406444</c:v>
                </c:pt>
                <c:pt idx="934">
                  <c:v>-0.96760910102936459</c:v>
                </c:pt>
                <c:pt idx="935">
                  <c:v>-0.27951045463411334</c:v>
                </c:pt>
                <c:pt idx="936">
                  <c:v>-1.0122439832706174</c:v>
                </c:pt>
                <c:pt idx="937">
                  <c:v>-0.38761816505658758</c:v>
                </c:pt>
                <c:pt idx="938">
                  <c:v>-1.3896371431025316</c:v>
                </c:pt>
                <c:pt idx="939">
                  <c:v>3.2575747897795979E-2</c:v>
                </c:pt>
                <c:pt idx="940">
                  <c:v>-1.4668997939342345</c:v>
                </c:pt>
                <c:pt idx="941">
                  <c:v>1.364825988232262</c:v>
                </c:pt>
                <c:pt idx="942">
                  <c:v>-1.6759505494343399</c:v>
                </c:pt>
                <c:pt idx="943">
                  <c:v>-1.4629364248443713</c:v>
                </c:pt>
                <c:pt idx="944">
                  <c:v>-0.51441751606618036</c:v>
                </c:pt>
                <c:pt idx="945">
                  <c:v>-1.5298997390182112</c:v>
                </c:pt>
                <c:pt idx="946">
                  <c:v>-0.11669854904528791</c:v>
                </c:pt>
                <c:pt idx="947">
                  <c:v>-1.2207347237981274</c:v>
                </c:pt>
                <c:pt idx="948">
                  <c:v>-0.32463871575053105</c:v>
                </c:pt>
                <c:pt idx="949">
                  <c:v>-1.6071167289410524</c:v>
                </c:pt>
                <c:pt idx="950">
                  <c:v>0.21121179266223344</c:v>
                </c:pt>
                <c:pt idx="951">
                  <c:v>1.6014727030803222</c:v>
                </c:pt>
                <c:pt idx="952">
                  <c:v>-1.0295026220719885</c:v>
                </c:pt>
                <c:pt idx="953">
                  <c:v>-9.2527833209586685E-2</c:v>
                </c:pt>
                <c:pt idx="954">
                  <c:v>-1.7261136058531195</c:v>
                </c:pt>
                <c:pt idx="955">
                  <c:v>-1.1601855423589844</c:v>
                </c:pt>
                <c:pt idx="956">
                  <c:v>0.93321083063527965</c:v>
                </c:pt>
                <c:pt idx="957">
                  <c:v>0.68459328618238779</c:v>
                </c:pt>
                <c:pt idx="958">
                  <c:v>-0.67674298749166628</c:v>
                </c:pt>
                <c:pt idx="959">
                  <c:v>-1.6861574777429305</c:v>
                </c:pt>
                <c:pt idx="960">
                  <c:v>1.5100737851530872</c:v>
                </c:pt>
                <c:pt idx="961">
                  <c:v>1.2818386921370224</c:v>
                </c:pt>
                <c:pt idx="962">
                  <c:v>-1.2140600842908298</c:v>
                </c:pt>
                <c:pt idx="963">
                  <c:v>-1.0713585155900629</c:v>
                </c:pt>
                <c:pt idx="964">
                  <c:v>-0.84728832080385019</c:v>
                </c:pt>
                <c:pt idx="965">
                  <c:v>-1.5915829690859773</c:v>
                </c:pt>
                <c:pt idx="966">
                  <c:v>1.4566720075480781</c:v>
                </c:pt>
                <c:pt idx="967">
                  <c:v>1.6216922807488579</c:v>
                </c:pt>
                <c:pt idx="968">
                  <c:v>-1.3177589974829198</c:v>
                </c:pt>
                <c:pt idx="969">
                  <c:v>0.2721744622258111</c:v>
                </c:pt>
                <c:pt idx="970">
                  <c:v>-1.0360955947549177</c:v>
                </c:pt>
                <c:pt idx="971">
                  <c:v>-0.60675917526320944</c:v>
                </c:pt>
                <c:pt idx="972">
                  <c:v>-0.34460276688876734</c:v>
                </c:pt>
                <c:pt idx="973">
                  <c:v>0.97642227987244534</c:v>
                </c:pt>
                <c:pt idx="974">
                  <c:v>0.83908949292164536</c:v>
                </c:pt>
                <c:pt idx="975">
                  <c:v>1.0667307413097968</c:v>
                </c:pt>
                <c:pt idx="976">
                  <c:v>1.8894088485097247</c:v>
                </c:pt>
                <c:pt idx="977">
                  <c:v>0.69796376734805576</c:v>
                </c:pt>
                <c:pt idx="978">
                  <c:v>1.3923160825793028</c:v>
                </c:pt>
                <c:pt idx="979">
                  <c:v>0.25226963780711725</c:v>
                </c:pt>
                <c:pt idx="980">
                  <c:v>-0.23216214430957968</c:v>
                </c:pt>
                <c:pt idx="981">
                  <c:v>-0.33298095499262043</c:v>
                </c:pt>
                <c:pt idx="982">
                  <c:v>1.267541490732262</c:v>
                </c:pt>
                <c:pt idx="983">
                  <c:v>-1.3316514861668476</c:v>
                </c:pt>
                <c:pt idx="984">
                  <c:v>1.2906434731837479</c:v>
                </c:pt>
                <c:pt idx="985">
                  <c:v>1.3292015735514329</c:v>
                </c:pt>
                <c:pt idx="986">
                  <c:v>0.83360717814692498</c:v>
                </c:pt>
                <c:pt idx="987">
                  <c:v>1.6939084128089554</c:v>
                </c:pt>
                <c:pt idx="988">
                  <c:v>-1.1551495317556315</c:v>
                </c:pt>
                <c:pt idx="989">
                  <c:v>-1.1058263473737826</c:v>
                </c:pt>
                <c:pt idx="990">
                  <c:v>0.58002924882688345</c:v>
                </c:pt>
                <c:pt idx="991">
                  <c:v>1.3861723699134265</c:v>
                </c:pt>
                <c:pt idx="992">
                  <c:v>-1.5054265523861992</c:v>
                </c:pt>
                <c:pt idx="993">
                  <c:v>1.2143006923781767</c:v>
                </c:pt>
                <c:pt idx="994">
                  <c:v>-0.67442411890368115</c:v>
                </c:pt>
                <c:pt idx="995">
                  <c:v>1.2309914046563453</c:v>
                </c:pt>
                <c:pt idx="996">
                  <c:v>-1.0952060631183524</c:v>
                </c:pt>
                <c:pt idx="997">
                  <c:v>1.1626249916839468</c:v>
                </c:pt>
                <c:pt idx="998">
                  <c:v>-0.25239599396020851</c:v>
                </c:pt>
                <c:pt idx="999">
                  <c:v>-1.3001513391955106</c:v>
                </c:pt>
                <c:pt idx="1000">
                  <c:v>-0.51122806761705919</c:v>
                </c:pt>
                <c:pt idx="1001">
                  <c:v>-0.58979642212385974</c:v>
                </c:pt>
                <c:pt idx="1002">
                  <c:v>-1.4892648262534922</c:v>
                </c:pt>
                <c:pt idx="1003">
                  <c:v>-0.83629705621639305</c:v>
                </c:pt>
                <c:pt idx="1004">
                  <c:v>-1.6427230454311332</c:v>
                </c:pt>
                <c:pt idx="1005">
                  <c:v>-1.2573891108848427</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10.366218034523097</c:v>
              </c:pt>
            </c:numLit>
          </c:xVal>
          <c:yVal>
            <c:numLit>
              <c:formatCode>General</c:formatCode>
              <c:ptCount val="1"/>
              <c:pt idx="0">
                <c:v>-1.0891121398451076</c:v>
              </c:pt>
            </c:numLit>
          </c:yVal>
          <c:smooth val="0"/>
        </c:ser>
        <c:dLbls>
          <c:showLegendKey val="0"/>
          <c:showVal val="0"/>
          <c:showCatName val="0"/>
          <c:showSerName val="0"/>
          <c:showPercent val="0"/>
          <c:showBubbleSize val="0"/>
        </c:dLbls>
        <c:axId val="275313024"/>
        <c:axId val="275315328"/>
      </c:scatterChart>
      <c:valAx>
        <c:axId val="275313024"/>
        <c:scaling>
          <c:orientation val="minMax"/>
          <c:max val="14"/>
          <c:min val="7"/>
        </c:scaling>
        <c:delete val="0"/>
        <c:axPos val="b"/>
        <c:title>
          <c:tx>
            <c:rich>
              <a:bodyPr/>
              <a:lstStyle/>
              <a:p>
                <a:pPr>
                  <a:defRPr sz="800" b="0">
                    <a:latin typeface="Arial"/>
                    <a:ea typeface="Arial"/>
                    <a:cs typeface="Arial"/>
                  </a:defRPr>
                </a:pPr>
                <a:r>
                  <a:rPr lang="id-ID"/>
                  <a:t>Pred(Units_Sold)</a:t>
                </a:r>
              </a:p>
            </c:rich>
          </c:tx>
          <c:overlay val="0"/>
        </c:title>
        <c:numFmt formatCode="General" sourceLinked="0"/>
        <c:majorTickMark val="cross"/>
        <c:minorTickMark val="none"/>
        <c:tickLblPos val="nextTo"/>
        <c:txPr>
          <a:bodyPr rot="0" vert="horz"/>
          <a:lstStyle/>
          <a:p>
            <a:pPr>
              <a:defRPr sz="700"/>
            </a:pPr>
            <a:endParaRPr lang="id-ID"/>
          </a:p>
        </c:txPr>
        <c:crossAx val="275315328"/>
        <c:crosses val="autoZero"/>
        <c:crossBetween val="midCat"/>
      </c:valAx>
      <c:valAx>
        <c:axId val="275315328"/>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5313024"/>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Pred(Units_Sold) - Units_Sold</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ANOVA!$E$214:$E$1219</c:f>
              <c:numCache>
                <c:formatCode>0.000</c:formatCode>
                <c:ptCount val="1006"/>
                <c:pt idx="0">
                  <c:v>10.596497758159861</c:v>
                </c:pt>
                <c:pt idx="1">
                  <c:v>10.366218034523097</c:v>
                </c:pt>
                <c:pt idx="2">
                  <c:v>10.22429440483233</c:v>
                </c:pt>
                <c:pt idx="3">
                  <c:v>10.96377154158816</c:v>
                </c:pt>
                <c:pt idx="4">
                  <c:v>11.493992511557499</c:v>
                </c:pt>
                <c:pt idx="5">
                  <c:v>9.7742616230516948</c:v>
                </c:pt>
                <c:pt idx="6">
                  <c:v>10.675117940642734</c:v>
                </c:pt>
                <c:pt idx="7">
                  <c:v>8.5032164200923095</c:v>
                </c:pt>
                <c:pt idx="8">
                  <c:v>8.7790169833074003</c:v>
                </c:pt>
                <c:pt idx="9">
                  <c:v>10.652189939073869</c:v>
                </c:pt>
                <c:pt idx="10">
                  <c:v>11.206820161147935</c:v>
                </c:pt>
                <c:pt idx="11">
                  <c:v>11.308361226699056</c:v>
                </c:pt>
                <c:pt idx="12">
                  <c:v>10.014316312391699</c:v>
                </c:pt>
                <c:pt idx="13">
                  <c:v>11.349848566258498</c:v>
                </c:pt>
                <c:pt idx="14">
                  <c:v>9.8018729377543661</c:v>
                </c:pt>
                <c:pt idx="15">
                  <c:v>9.1389001679981305</c:v>
                </c:pt>
                <c:pt idx="16">
                  <c:v>10.350584108059278</c:v>
                </c:pt>
                <c:pt idx="17">
                  <c:v>9.3415049132479808</c:v>
                </c:pt>
                <c:pt idx="18">
                  <c:v>10.903550447696992</c:v>
                </c:pt>
                <c:pt idx="19">
                  <c:v>10.336389122092994</c:v>
                </c:pt>
                <c:pt idx="20">
                  <c:v>10.445425003180308</c:v>
                </c:pt>
                <c:pt idx="21">
                  <c:v>10.18813020540548</c:v>
                </c:pt>
                <c:pt idx="22">
                  <c:v>11.176255863532756</c:v>
                </c:pt>
                <c:pt idx="23">
                  <c:v>11.251695931016727</c:v>
                </c:pt>
                <c:pt idx="24">
                  <c:v>11.906267908499931</c:v>
                </c:pt>
                <c:pt idx="25">
                  <c:v>11.338751100906864</c:v>
                </c:pt>
                <c:pt idx="26">
                  <c:v>12.006276241463633</c:v>
                </c:pt>
                <c:pt idx="27">
                  <c:v>10.569818488366813</c:v>
                </c:pt>
                <c:pt idx="28">
                  <c:v>10.331967096673898</c:v>
                </c:pt>
                <c:pt idx="29">
                  <c:v>10.324879472810741</c:v>
                </c:pt>
                <c:pt idx="30">
                  <c:v>10.10466452400739</c:v>
                </c:pt>
                <c:pt idx="31">
                  <c:v>9.7145987273986893</c:v>
                </c:pt>
                <c:pt idx="32">
                  <c:v>11.651406034382482</c:v>
                </c:pt>
                <c:pt idx="33">
                  <c:v>10.803919576399771</c:v>
                </c:pt>
                <c:pt idx="34">
                  <c:v>9.5950941090078423</c:v>
                </c:pt>
                <c:pt idx="35">
                  <c:v>10.402204222938419</c:v>
                </c:pt>
                <c:pt idx="36">
                  <c:v>12.212354612464088</c:v>
                </c:pt>
                <c:pt idx="37">
                  <c:v>11.221667332823703</c:v>
                </c:pt>
                <c:pt idx="38">
                  <c:v>11.13760741074352</c:v>
                </c:pt>
                <c:pt idx="39">
                  <c:v>9.7284902879528641</c:v>
                </c:pt>
                <c:pt idx="40">
                  <c:v>11.710789920165821</c:v>
                </c:pt>
                <c:pt idx="41">
                  <c:v>11.321927329995674</c:v>
                </c:pt>
                <c:pt idx="42">
                  <c:v>11.146545043004675</c:v>
                </c:pt>
                <c:pt idx="43">
                  <c:v>10.231453057262645</c:v>
                </c:pt>
                <c:pt idx="44">
                  <c:v>10.307427193932762</c:v>
                </c:pt>
                <c:pt idx="45">
                  <c:v>10.459767503873021</c:v>
                </c:pt>
                <c:pt idx="46">
                  <c:v>10.894678568233422</c:v>
                </c:pt>
                <c:pt idx="47">
                  <c:v>10.004999714034968</c:v>
                </c:pt>
                <c:pt idx="48">
                  <c:v>10.079713593397871</c:v>
                </c:pt>
                <c:pt idx="49">
                  <c:v>10.506568654392398</c:v>
                </c:pt>
                <c:pt idx="50">
                  <c:v>9.8841535018826203</c:v>
                </c:pt>
                <c:pt idx="51">
                  <c:v>9.0608556978906627</c:v>
                </c:pt>
                <c:pt idx="52">
                  <c:v>10.744544027532656</c:v>
                </c:pt>
                <c:pt idx="53">
                  <c:v>10.736325347049156</c:v>
                </c:pt>
                <c:pt idx="54">
                  <c:v>8.8616136796150062</c:v>
                </c:pt>
                <c:pt idx="55">
                  <c:v>12.441687875185263</c:v>
                </c:pt>
                <c:pt idx="56">
                  <c:v>10.607491869872637</c:v>
                </c:pt>
                <c:pt idx="57">
                  <c:v>11.488965824096089</c:v>
                </c:pt>
                <c:pt idx="58">
                  <c:v>10.334749063815261</c:v>
                </c:pt>
                <c:pt idx="59">
                  <c:v>9.863396597739909</c:v>
                </c:pt>
                <c:pt idx="60">
                  <c:v>9.3349967852593743</c:v>
                </c:pt>
                <c:pt idx="61">
                  <c:v>9.5781087286102924</c:v>
                </c:pt>
                <c:pt idx="62">
                  <c:v>9.7961703762302754</c:v>
                </c:pt>
                <c:pt idx="63">
                  <c:v>10.453643683663808</c:v>
                </c:pt>
                <c:pt idx="64">
                  <c:v>10.627988090823536</c:v>
                </c:pt>
                <c:pt idx="65">
                  <c:v>11.945936796650876</c:v>
                </c:pt>
                <c:pt idx="66">
                  <c:v>9.6566743562707096</c:v>
                </c:pt>
                <c:pt idx="67">
                  <c:v>11.294118449528776</c:v>
                </c:pt>
                <c:pt idx="68">
                  <c:v>9.5109625495328629</c:v>
                </c:pt>
                <c:pt idx="69">
                  <c:v>9.8245624118534991</c:v>
                </c:pt>
                <c:pt idx="70">
                  <c:v>11.088074408666545</c:v>
                </c:pt>
                <c:pt idx="71">
                  <c:v>10.796481209267569</c:v>
                </c:pt>
                <c:pt idx="72">
                  <c:v>7.8241572493171985</c:v>
                </c:pt>
                <c:pt idx="73">
                  <c:v>10.689917809200011</c:v>
                </c:pt>
                <c:pt idx="74">
                  <c:v>10.867645397150914</c:v>
                </c:pt>
                <c:pt idx="75">
                  <c:v>12.973758868545543</c:v>
                </c:pt>
                <c:pt idx="76">
                  <c:v>10.068726579421021</c:v>
                </c:pt>
                <c:pt idx="77">
                  <c:v>10.90242261962827</c:v>
                </c:pt>
                <c:pt idx="78">
                  <c:v>9.8296093190399105</c:v>
                </c:pt>
                <c:pt idx="79">
                  <c:v>10.088060680077811</c:v>
                </c:pt>
                <c:pt idx="80">
                  <c:v>10.44894371618731</c:v>
                </c:pt>
                <c:pt idx="81">
                  <c:v>9.1782868882930462</c:v>
                </c:pt>
                <c:pt idx="82">
                  <c:v>10.130255560157579</c:v>
                </c:pt>
                <c:pt idx="83">
                  <c:v>10.013804387017421</c:v>
                </c:pt>
                <c:pt idx="84">
                  <c:v>9.5052403012505415</c:v>
                </c:pt>
                <c:pt idx="85">
                  <c:v>10.624578624371198</c:v>
                </c:pt>
                <c:pt idx="86">
                  <c:v>11.506835802871294</c:v>
                </c:pt>
                <c:pt idx="87">
                  <c:v>8.5688397580582762</c:v>
                </c:pt>
                <c:pt idx="88">
                  <c:v>10.601525377703807</c:v>
                </c:pt>
                <c:pt idx="89">
                  <c:v>10.314857710287441</c:v>
                </c:pt>
                <c:pt idx="90">
                  <c:v>10.450345338155397</c:v>
                </c:pt>
                <c:pt idx="91">
                  <c:v>9.0608556978906627</c:v>
                </c:pt>
                <c:pt idx="92">
                  <c:v>12.11085061415293</c:v>
                </c:pt>
                <c:pt idx="93">
                  <c:v>10.228642603086131</c:v>
                </c:pt>
                <c:pt idx="94">
                  <c:v>10.868185673410636</c:v>
                </c:pt>
                <c:pt idx="95">
                  <c:v>9.6903083817317484</c:v>
                </c:pt>
                <c:pt idx="96">
                  <c:v>10.014748725956405</c:v>
                </c:pt>
                <c:pt idx="97">
                  <c:v>11.053560826815897</c:v>
                </c:pt>
                <c:pt idx="98">
                  <c:v>10.698006141111232</c:v>
                </c:pt>
                <c:pt idx="99">
                  <c:v>10.976746487782037</c:v>
                </c:pt>
                <c:pt idx="100">
                  <c:v>9.0327937072690005</c:v>
                </c:pt>
                <c:pt idx="101">
                  <c:v>11.494053232787287</c:v>
                </c:pt>
                <c:pt idx="102">
                  <c:v>9.4103141532872527</c:v>
                </c:pt>
                <c:pt idx="103">
                  <c:v>12.019725815006341</c:v>
                </c:pt>
                <c:pt idx="104">
                  <c:v>10.643971258590369</c:v>
                </c:pt>
                <c:pt idx="105">
                  <c:v>12.596213622330941</c:v>
                </c:pt>
                <c:pt idx="106">
                  <c:v>9.6615266711302965</c:v>
                </c:pt>
                <c:pt idx="107">
                  <c:v>8.4782764526031631</c:v>
                </c:pt>
                <c:pt idx="108">
                  <c:v>9.7836387892355994</c:v>
                </c:pt>
                <c:pt idx="109">
                  <c:v>10.729617732202025</c:v>
                </c:pt>
                <c:pt idx="110">
                  <c:v>11.26402283969577</c:v>
                </c:pt>
                <c:pt idx="111">
                  <c:v>11.587840621439245</c:v>
                </c:pt>
                <c:pt idx="112">
                  <c:v>11.083414482177863</c:v>
                </c:pt>
                <c:pt idx="113">
                  <c:v>10.552064013021628</c:v>
                </c:pt>
                <c:pt idx="114">
                  <c:v>10.399806610024269</c:v>
                </c:pt>
                <c:pt idx="115">
                  <c:v>10.537188164429001</c:v>
                </c:pt>
                <c:pt idx="116">
                  <c:v>10.225831555778482</c:v>
                </c:pt>
                <c:pt idx="117">
                  <c:v>10.972380972447597</c:v>
                </c:pt>
                <c:pt idx="118">
                  <c:v>8.44211194603281</c:v>
                </c:pt>
                <c:pt idx="119">
                  <c:v>12.092467144733723</c:v>
                </c:pt>
                <c:pt idx="120">
                  <c:v>10.562953376235122</c:v>
                </c:pt>
                <c:pt idx="121">
                  <c:v>12.107957261662662</c:v>
                </c:pt>
                <c:pt idx="122">
                  <c:v>10.095068105986076</c:v>
                </c:pt>
                <c:pt idx="123">
                  <c:v>10.58540194790343</c:v>
                </c:pt>
                <c:pt idx="124">
                  <c:v>11.533650112788823</c:v>
                </c:pt>
                <c:pt idx="125">
                  <c:v>11.348336683402483</c:v>
                </c:pt>
                <c:pt idx="126">
                  <c:v>10.667722667272995</c:v>
                </c:pt>
                <c:pt idx="127">
                  <c:v>10.406695447604628</c:v>
                </c:pt>
                <c:pt idx="128">
                  <c:v>8.5509425563723234</c:v>
                </c:pt>
                <c:pt idx="129">
                  <c:v>10.316708492370395</c:v>
                </c:pt>
                <c:pt idx="130">
                  <c:v>9.8572990194757804</c:v>
                </c:pt>
                <c:pt idx="131">
                  <c:v>11.218176497945835</c:v>
                </c:pt>
                <c:pt idx="132">
                  <c:v>10.645348333280731</c:v>
                </c:pt>
                <c:pt idx="133">
                  <c:v>11.03731151776962</c:v>
                </c:pt>
                <c:pt idx="134">
                  <c:v>9.2353809314055582</c:v>
                </c:pt>
                <c:pt idx="135">
                  <c:v>10.249385850762863</c:v>
                </c:pt>
                <c:pt idx="136">
                  <c:v>10.406209179871373</c:v>
                </c:pt>
                <c:pt idx="137">
                  <c:v>11.349873156082529</c:v>
                </c:pt>
                <c:pt idx="138">
                  <c:v>10.358651349757745</c:v>
                </c:pt>
                <c:pt idx="139">
                  <c:v>8.839646032710256</c:v>
                </c:pt>
                <c:pt idx="140">
                  <c:v>11.98074852487364</c:v>
                </c:pt>
                <c:pt idx="141">
                  <c:v>10.718551396278645</c:v>
                </c:pt>
                <c:pt idx="142">
                  <c:v>10.464909249271908</c:v>
                </c:pt>
                <c:pt idx="143">
                  <c:v>9.8466446580233313</c:v>
                </c:pt>
                <c:pt idx="144">
                  <c:v>8.5606210775747762</c:v>
                </c:pt>
                <c:pt idx="145">
                  <c:v>10.270346861440313</c:v>
                </c:pt>
                <c:pt idx="146">
                  <c:v>10.469605537770637</c:v>
                </c:pt>
                <c:pt idx="147">
                  <c:v>10.502682670535407</c:v>
                </c:pt>
                <c:pt idx="148">
                  <c:v>11.506835802871294</c:v>
                </c:pt>
                <c:pt idx="149">
                  <c:v>11.521557866729722</c:v>
                </c:pt>
                <c:pt idx="150">
                  <c:v>11.732539116645556</c:v>
                </c:pt>
                <c:pt idx="151">
                  <c:v>9.811071533863899</c:v>
                </c:pt>
                <c:pt idx="152">
                  <c:v>9.2385552676179277</c:v>
                </c:pt>
                <c:pt idx="153">
                  <c:v>9.7268583766086838</c:v>
                </c:pt>
                <c:pt idx="154">
                  <c:v>10.958186989753765</c:v>
                </c:pt>
                <c:pt idx="155">
                  <c:v>11.500716293154515</c:v>
                </c:pt>
                <c:pt idx="156">
                  <c:v>10.700758345004569</c:v>
                </c:pt>
                <c:pt idx="157">
                  <c:v>11.289219122827236</c:v>
                </c:pt>
                <c:pt idx="158">
                  <c:v>9.944724668616491</c:v>
                </c:pt>
                <c:pt idx="159">
                  <c:v>10.788806067505767</c:v>
                </c:pt>
                <c:pt idx="160">
                  <c:v>9.8729950765101577</c:v>
                </c:pt>
                <c:pt idx="161">
                  <c:v>12.614056041816664</c:v>
                </c:pt>
                <c:pt idx="162">
                  <c:v>9.7747177735647455</c:v>
                </c:pt>
                <c:pt idx="163">
                  <c:v>9.8232855046862859</c:v>
                </c:pt>
                <c:pt idx="164">
                  <c:v>10.633652153897858</c:v>
                </c:pt>
                <c:pt idx="165">
                  <c:v>12.562558278306884</c:v>
                </c:pt>
                <c:pt idx="166">
                  <c:v>11.758715720044798</c:v>
                </c:pt>
                <c:pt idx="167">
                  <c:v>10.395065320652332</c:v>
                </c:pt>
                <c:pt idx="168">
                  <c:v>11.158806813206398</c:v>
                </c:pt>
                <c:pt idx="169">
                  <c:v>11.166389121344972</c:v>
                </c:pt>
                <c:pt idx="170">
                  <c:v>11.732539116645556</c:v>
                </c:pt>
                <c:pt idx="171">
                  <c:v>10.866219415784148</c:v>
                </c:pt>
                <c:pt idx="172">
                  <c:v>10.348465268590322</c:v>
                </c:pt>
                <c:pt idx="173">
                  <c:v>9.1485786892005834</c:v>
                </c:pt>
                <c:pt idx="174">
                  <c:v>11.16253174505078</c:v>
                </c:pt>
                <c:pt idx="175">
                  <c:v>11.053560826815897</c:v>
                </c:pt>
                <c:pt idx="176">
                  <c:v>9.8659834142072107</c:v>
                </c:pt>
                <c:pt idx="177">
                  <c:v>9.4103141532872527</c:v>
                </c:pt>
                <c:pt idx="178">
                  <c:v>11.670238284755936</c:v>
                </c:pt>
                <c:pt idx="179">
                  <c:v>10.257271259648778</c:v>
                </c:pt>
                <c:pt idx="180">
                  <c:v>9.8058488974327283</c:v>
                </c:pt>
                <c:pt idx="181">
                  <c:v>10.115435479935826</c:v>
                </c:pt>
                <c:pt idx="182">
                  <c:v>11.669940942586724</c:v>
                </c:pt>
                <c:pt idx="183">
                  <c:v>9.253145828880708</c:v>
                </c:pt>
                <c:pt idx="184">
                  <c:v>12.079827852981463</c:v>
                </c:pt>
                <c:pt idx="185">
                  <c:v>10.239048330810407</c:v>
                </c:pt>
                <c:pt idx="186">
                  <c:v>11.297620087542469</c:v>
                </c:pt>
                <c:pt idx="187">
                  <c:v>9.1304314072380368</c:v>
                </c:pt>
                <c:pt idx="188">
                  <c:v>11.253392392675103</c:v>
                </c:pt>
                <c:pt idx="189">
                  <c:v>11.076613680654376</c:v>
                </c:pt>
                <c:pt idx="190">
                  <c:v>9.9452055933800469</c:v>
                </c:pt>
                <c:pt idx="191">
                  <c:v>10.596333349796103</c:v>
                </c:pt>
                <c:pt idx="192">
                  <c:v>9.8777281404245869</c:v>
                </c:pt>
                <c:pt idx="193">
                  <c:v>9.8771882585855231</c:v>
                </c:pt>
                <c:pt idx="194">
                  <c:v>11.477940920756716</c:v>
                </c:pt>
                <c:pt idx="195">
                  <c:v>10.142588949354332</c:v>
                </c:pt>
                <c:pt idx="196">
                  <c:v>11.082262290965492</c:v>
                </c:pt>
                <c:pt idx="197">
                  <c:v>10.594214510327147</c:v>
                </c:pt>
                <c:pt idx="198">
                  <c:v>10.917983296015583</c:v>
                </c:pt>
                <c:pt idx="199">
                  <c:v>10.334359388837033</c:v>
                </c:pt>
                <c:pt idx="200">
                  <c:v>9.5011140796817877</c:v>
                </c:pt>
                <c:pt idx="201">
                  <c:v>11.086292201856828</c:v>
                </c:pt>
                <c:pt idx="202">
                  <c:v>10.887854390662614</c:v>
                </c:pt>
                <c:pt idx="203">
                  <c:v>9.9201726244950219</c:v>
                </c:pt>
                <c:pt idx="204">
                  <c:v>11.590770617134137</c:v>
                </c:pt>
                <c:pt idx="205">
                  <c:v>12.64989000677647</c:v>
                </c:pt>
                <c:pt idx="206">
                  <c:v>10.642659408651495</c:v>
                </c:pt>
                <c:pt idx="207">
                  <c:v>10.903550447696992</c:v>
                </c:pt>
                <c:pt idx="208">
                  <c:v>11.213448652340203</c:v>
                </c:pt>
                <c:pt idx="209">
                  <c:v>11.940673488250043</c:v>
                </c:pt>
                <c:pt idx="210">
                  <c:v>10.633652153897858</c:v>
                </c:pt>
                <c:pt idx="211">
                  <c:v>10.675941347756496</c:v>
                </c:pt>
                <c:pt idx="212">
                  <c:v>9.3672343491539127</c:v>
                </c:pt>
                <c:pt idx="213">
                  <c:v>12.186893870898366</c:v>
                </c:pt>
                <c:pt idx="214">
                  <c:v>10.701332242175269</c:v>
                </c:pt>
                <c:pt idx="215">
                  <c:v>10.375611965203372</c:v>
                </c:pt>
                <c:pt idx="216">
                  <c:v>10.260257982090963</c:v>
                </c:pt>
                <c:pt idx="217">
                  <c:v>9.773370183490897</c:v>
                </c:pt>
                <c:pt idx="218">
                  <c:v>11.449663661211334</c:v>
                </c:pt>
                <c:pt idx="219">
                  <c:v>10.0420901502735</c:v>
                </c:pt>
                <c:pt idx="220">
                  <c:v>11.36122949288043</c:v>
                </c:pt>
                <c:pt idx="221">
                  <c:v>9.497211755607994</c:v>
                </c:pt>
                <c:pt idx="222">
                  <c:v>10.006036910678411</c:v>
                </c:pt>
                <c:pt idx="223">
                  <c:v>13.320706367578783</c:v>
                </c:pt>
                <c:pt idx="224">
                  <c:v>10.052859110991029</c:v>
                </c:pt>
                <c:pt idx="225">
                  <c:v>10.677829051313195</c:v>
                </c:pt>
                <c:pt idx="226">
                  <c:v>10.536369365328021</c:v>
                </c:pt>
                <c:pt idx="227">
                  <c:v>10.957421718636617</c:v>
                </c:pt>
                <c:pt idx="228">
                  <c:v>10.441320698609323</c:v>
                </c:pt>
                <c:pt idx="229">
                  <c:v>10.823156919498448</c:v>
                </c:pt>
                <c:pt idx="230">
                  <c:v>10.220660543542055</c:v>
                </c:pt>
                <c:pt idx="231">
                  <c:v>11.624769881513981</c:v>
                </c:pt>
                <c:pt idx="232">
                  <c:v>11.363737370811466</c:v>
                </c:pt>
                <c:pt idx="233">
                  <c:v>10.637129652797231</c:v>
                </c:pt>
                <c:pt idx="234">
                  <c:v>9.7282038607680263</c:v>
                </c:pt>
                <c:pt idx="235">
                  <c:v>9.9452055933800469</c:v>
                </c:pt>
                <c:pt idx="236">
                  <c:v>9.8163397267363077</c:v>
                </c:pt>
                <c:pt idx="237">
                  <c:v>8.7431652693028283</c:v>
                </c:pt>
                <c:pt idx="238">
                  <c:v>10.78115474363938</c:v>
                </c:pt>
                <c:pt idx="239">
                  <c:v>10.406209179871373</c:v>
                </c:pt>
                <c:pt idx="240">
                  <c:v>8.2439294631910069</c:v>
                </c:pt>
                <c:pt idx="241">
                  <c:v>12.317054056355014</c:v>
                </c:pt>
                <c:pt idx="242">
                  <c:v>8.7741057252916761</c:v>
                </c:pt>
                <c:pt idx="243">
                  <c:v>12.178675190414866</c:v>
                </c:pt>
                <c:pt idx="244">
                  <c:v>10.988102824579938</c:v>
                </c:pt>
                <c:pt idx="245">
                  <c:v>8.4639142572075539</c:v>
                </c:pt>
                <c:pt idx="246">
                  <c:v>10.012465478123691</c:v>
                </c:pt>
                <c:pt idx="247">
                  <c:v>10.150919711973044</c:v>
                </c:pt>
                <c:pt idx="248">
                  <c:v>10.511145654843039</c:v>
                </c:pt>
                <c:pt idx="249">
                  <c:v>9.7568823235760878</c:v>
                </c:pt>
                <c:pt idx="250">
                  <c:v>10.322223321945437</c:v>
                </c:pt>
                <c:pt idx="251">
                  <c:v>10.334359388837033</c:v>
                </c:pt>
                <c:pt idx="252">
                  <c:v>10.995492275462293</c:v>
                </c:pt>
                <c:pt idx="253">
                  <c:v>9.4572322503860367</c:v>
                </c:pt>
                <c:pt idx="254">
                  <c:v>9.6985270622152484</c:v>
                </c:pt>
                <c:pt idx="255">
                  <c:v>8.8801514647910178</c:v>
                </c:pt>
                <c:pt idx="256">
                  <c:v>10.171370659955784</c:v>
                </c:pt>
                <c:pt idx="257">
                  <c:v>11.28332988526919</c:v>
                </c:pt>
                <c:pt idx="258">
                  <c:v>9.9480166406876958</c:v>
                </c:pt>
                <c:pt idx="259">
                  <c:v>10.547674077777287</c:v>
                </c:pt>
                <c:pt idx="260">
                  <c:v>12.339829428752813</c:v>
                </c:pt>
                <c:pt idx="261">
                  <c:v>11.360403628391776</c:v>
                </c:pt>
                <c:pt idx="262">
                  <c:v>10.818551671480799</c:v>
                </c:pt>
                <c:pt idx="263">
                  <c:v>8.9627327107020527</c:v>
                </c:pt>
                <c:pt idx="264">
                  <c:v>11.486072471605821</c:v>
                </c:pt>
                <c:pt idx="265">
                  <c:v>9.4475537291835838</c:v>
                </c:pt>
                <c:pt idx="266">
                  <c:v>9.1208969429154987</c:v>
                </c:pt>
                <c:pt idx="267">
                  <c:v>10.169458055696428</c:v>
                </c:pt>
                <c:pt idx="268">
                  <c:v>11.864760609258564</c:v>
                </c:pt>
                <c:pt idx="269">
                  <c:v>10.534106090105887</c:v>
                </c:pt>
                <c:pt idx="270">
                  <c:v>8.412969709986168</c:v>
                </c:pt>
                <c:pt idx="271">
                  <c:v>8.3891543418040779</c:v>
                </c:pt>
                <c:pt idx="272">
                  <c:v>11.369834583308119</c:v>
                </c:pt>
                <c:pt idx="273">
                  <c:v>11.440284226033244</c:v>
                </c:pt>
                <c:pt idx="274">
                  <c:v>9.9112684935829307</c:v>
                </c:pt>
                <c:pt idx="275">
                  <c:v>10.299560144975718</c:v>
                </c:pt>
                <c:pt idx="276">
                  <c:v>9.7742616230516948</c:v>
                </c:pt>
                <c:pt idx="277">
                  <c:v>11.32135489095751</c:v>
                </c:pt>
                <c:pt idx="278">
                  <c:v>11.488965824096089</c:v>
                </c:pt>
                <c:pt idx="279">
                  <c:v>11.719008600649321</c:v>
                </c:pt>
                <c:pt idx="280">
                  <c:v>11.163987287658024</c:v>
                </c:pt>
                <c:pt idx="281">
                  <c:v>11.353822440317998</c:v>
                </c:pt>
                <c:pt idx="282">
                  <c:v>11.501553400949094</c:v>
                </c:pt>
                <c:pt idx="283">
                  <c:v>11.376260696591814</c:v>
                </c:pt>
                <c:pt idx="284">
                  <c:v>11.184852950533895</c:v>
                </c:pt>
                <c:pt idx="285">
                  <c:v>10.56519295439173</c:v>
                </c:pt>
                <c:pt idx="286">
                  <c:v>11.109934326897951</c:v>
                </c:pt>
                <c:pt idx="287">
                  <c:v>10.728794325088263</c:v>
                </c:pt>
                <c:pt idx="288">
                  <c:v>10.721869834966016</c:v>
                </c:pt>
                <c:pt idx="289">
                  <c:v>10.215613636355643</c:v>
                </c:pt>
                <c:pt idx="290">
                  <c:v>10.036857633684813</c:v>
                </c:pt>
                <c:pt idx="291">
                  <c:v>9.5229163908565315</c:v>
                </c:pt>
                <c:pt idx="292">
                  <c:v>11.324111619789917</c:v>
                </c:pt>
                <c:pt idx="293">
                  <c:v>10.0481552390101</c:v>
                </c:pt>
                <c:pt idx="294">
                  <c:v>10.954730271858585</c:v>
                </c:pt>
                <c:pt idx="295">
                  <c:v>10.762594587018473</c:v>
                </c:pt>
                <c:pt idx="296">
                  <c:v>9.5060389113019497</c:v>
                </c:pt>
                <c:pt idx="297">
                  <c:v>9.3259442368606678</c:v>
                </c:pt>
                <c:pt idx="298">
                  <c:v>9.9360090828893757</c:v>
                </c:pt>
                <c:pt idx="299">
                  <c:v>9.4415361933516593</c:v>
                </c:pt>
                <c:pt idx="300">
                  <c:v>10.912101140830723</c:v>
                </c:pt>
                <c:pt idx="301">
                  <c:v>10.505770044340991</c:v>
                </c:pt>
                <c:pt idx="302">
                  <c:v>9.7867764455500001</c:v>
                </c:pt>
                <c:pt idx="303">
                  <c:v>9.663727815781872</c:v>
                </c:pt>
                <c:pt idx="304">
                  <c:v>9.7536565643211439</c:v>
                </c:pt>
                <c:pt idx="305">
                  <c:v>9.6260366876908492</c:v>
                </c:pt>
                <c:pt idx="306">
                  <c:v>10.613245964096103</c:v>
                </c:pt>
                <c:pt idx="307">
                  <c:v>10.137985703104004</c:v>
                </c:pt>
                <c:pt idx="308">
                  <c:v>11.687142133913316</c:v>
                </c:pt>
                <c:pt idx="309">
                  <c:v>10.309163105705567</c:v>
                </c:pt>
                <c:pt idx="310">
                  <c:v>10.57341163487523</c:v>
                </c:pt>
                <c:pt idx="311">
                  <c:v>12.533841369931606</c:v>
                </c:pt>
                <c:pt idx="312">
                  <c:v>10.973832003125048</c:v>
                </c:pt>
                <c:pt idx="313">
                  <c:v>11.618036064269138</c:v>
                </c:pt>
                <c:pt idx="314">
                  <c:v>8.9251654400046352</c:v>
                </c:pt>
                <c:pt idx="315">
                  <c:v>10.632980887449042</c:v>
                </c:pt>
                <c:pt idx="316">
                  <c:v>11.217994213714102</c:v>
                </c:pt>
                <c:pt idx="317">
                  <c:v>10.973832003125048</c:v>
                </c:pt>
                <c:pt idx="318">
                  <c:v>11.1273765715513</c:v>
                </c:pt>
                <c:pt idx="319">
                  <c:v>11.322253018710075</c:v>
                </c:pt>
                <c:pt idx="320">
                  <c:v>11.729149483074284</c:v>
                </c:pt>
                <c:pt idx="321">
                  <c:v>11.279282223199694</c:v>
                </c:pt>
                <c:pt idx="322">
                  <c:v>12.655782874904753</c:v>
                </c:pt>
                <c:pt idx="323">
                  <c:v>11.213685273279626</c:v>
                </c:pt>
                <c:pt idx="324">
                  <c:v>9.1933873174398979</c:v>
                </c:pt>
                <c:pt idx="325">
                  <c:v>10.992295832313971</c:v>
                </c:pt>
                <c:pt idx="326">
                  <c:v>11.127152408785504</c:v>
                </c:pt>
                <c:pt idx="327">
                  <c:v>9.6828068780357839</c:v>
                </c:pt>
                <c:pt idx="328">
                  <c:v>11.367082415300299</c:v>
                </c:pt>
                <c:pt idx="329">
                  <c:v>8.6040988302399306</c:v>
                </c:pt>
                <c:pt idx="330">
                  <c:v>10.771290594994596</c:v>
                </c:pt>
                <c:pt idx="331">
                  <c:v>11.455528257579383</c:v>
                </c:pt>
                <c:pt idx="332">
                  <c:v>9.6499748918390917</c:v>
                </c:pt>
                <c:pt idx="333">
                  <c:v>10.68333311146932</c:v>
                </c:pt>
                <c:pt idx="334">
                  <c:v>11.26156267320451</c:v>
                </c:pt>
                <c:pt idx="335">
                  <c:v>11.455528257579383</c:v>
                </c:pt>
                <c:pt idx="336">
                  <c:v>11.579377637131612</c:v>
                </c:pt>
                <c:pt idx="337">
                  <c:v>9.3415049132479808</c:v>
                </c:pt>
                <c:pt idx="338">
                  <c:v>11.681388259296938</c:v>
                </c:pt>
                <c:pt idx="339">
                  <c:v>10.142567567402981</c:v>
                </c:pt>
                <c:pt idx="340">
                  <c:v>10.350820728998702</c:v>
                </c:pt>
                <c:pt idx="341">
                  <c:v>10.456125723112793</c:v>
                </c:pt>
                <c:pt idx="342">
                  <c:v>10.985025889495326</c:v>
                </c:pt>
                <c:pt idx="343">
                  <c:v>10.675053709756032</c:v>
                </c:pt>
                <c:pt idx="344">
                  <c:v>9.5640611255543959</c:v>
                </c:pt>
                <c:pt idx="345">
                  <c:v>11.681333922589248</c:v>
                </c:pt>
                <c:pt idx="346">
                  <c:v>11.500952914093938</c:v>
                </c:pt>
                <c:pt idx="347">
                  <c:v>10.889148709475522</c:v>
                </c:pt>
                <c:pt idx="348">
                  <c:v>11.553827273377056</c:v>
                </c:pt>
                <c:pt idx="349">
                  <c:v>10.966427383089526</c:v>
                </c:pt>
                <c:pt idx="350">
                  <c:v>10.681699128716511</c:v>
                </c:pt>
                <c:pt idx="351">
                  <c:v>10.914615174171271</c:v>
                </c:pt>
                <c:pt idx="352">
                  <c:v>10.585995829843647</c:v>
                </c:pt>
                <c:pt idx="353">
                  <c:v>9.0577180415762601</c:v>
                </c:pt>
                <c:pt idx="354">
                  <c:v>8.851430475419356</c:v>
                </c:pt>
                <c:pt idx="355">
                  <c:v>11.406384578185055</c:v>
                </c:pt>
                <c:pt idx="356">
                  <c:v>9.8581357160847496</c:v>
                </c:pt>
                <c:pt idx="357">
                  <c:v>11.5763914732368</c:v>
                </c:pt>
                <c:pt idx="358">
                  <c:v>8.0473204182365521</c:v>
                </c:pt>
                <c:pt idx="359">
                  <c:v>10.418442411947609</c:v>
                </c:pt>
                <c:pt idx="360">
                  <c:v>10.457744574832365</c:v>
                </c:pt>
                <c:pt idx="361">
                  <c:v>9.5058022903625243</c:v>
                </c:pt>
                <c:pt idx="362">
                  <c:v>9.3070861627348762</c:v>
                </c:pt>
                <c:pt idx="363">
                  <c:v>9.7867764455500001</c:v>
                </c:pt>
                <c:pt idx="364">
                  <c:v>10.913020667030894</c:v>
                </c:pt>
                <c:pt idx="365">
                  <c:v>10.598031917773508</c:v>
                </c:pt>
                <c:pt idx="366">
                  <c:v>11.4514569802368</c:v>
                </c:pt>
                <c:pt idx="367">
                  <c:v>11.206820161147935</c:v>
                </c:pt>
                <c:pt idx="368">
                  <c:v>8.6555965937497099</c:v>
                </c:pt>
                <c:pt idx="369">
                  <c:v>10.206370341268775</c:v>
                </c:pt>
                <c:pt idx="370">
                  <c:v>11.990134852932222</c:v>
                </c:pt>
                <c:pt idx="371">
                  <c:v>9.95292789870342</c:v>
                </c:pt>
                <c:pt idx="372">
                  <c:v>11.455906664097022</c:v>
                </c:pt>
                <c:pt idx="373">
                  <c:v>11.439874980507511</c:v>
                </c:pt>
                <c:pt idx="374">
                  <c:v>9.7636916622884442</c:v>
                </c:pt>
                <c:pt idx="375">
                  <c:v>8.7712946779840273</c:v>
                </c:pt>
                <c:pt idx="376">
                  <c:v>11.045348541928659</c:v>
                </c:pt>
                <c:pt idx="377">
                  <c:v>11.089041744812217</c:v>
                </c:pt>
                <c:pt idx="378">
                  <c:v>10.9349369550481</c:v>
                </c:pt>
                <c:pt idx="379">
                  <c:v>11.285839047815488</c:v>
                </c:pt>
                <c:pt idx="380">
                  <c:v>11.368875734325766</c:v>
                </c:pt>
                <c:pt idx="381">
                  <c:v>10.742753244528981</c:v>
                </c:pt>
                <c:pt idx="382">
                  <c:v>11.564827748264467</c:v>
                </c:pt>
                <c:pt idx="383">
                  <c:v>10.530803492089886</c:v>
                </c:pt>
                <c:pt idx="384">
                  <c:v>11.542052375866668</c:v>
                </c:pt>
                <c:pt idx="385">
                  <c:v>10.843612952838464</c:v>
                </c:pt>
                <c:pt idx="386">
                  <c:v>9.3961392106194204</c:v>
                </c:pt>
                <c:pt idx="387">
                  <c:v>8.6417424827668583</c:v>
                </c:pt>
                <c:pt idx="388">
                  <c:v>11.998353533415722</c:v>
                </c:pt>
                <c:pt idx="389">
                  <c:v>9.9201726244950219</c:v>
                </c:pt>
                <c:pt idx="390">
                  <c:v>8.8690182996505307</c:v>
                </c:pt>
                <c:pt idx="391">
                  <c:v>10.809957608814408</c:v>
                </c:pt>
                <c:pt idx="392">
                  <c:v>9.7651010040595878</c:v>
                </c:pt>
                <c:pt idx="393">
                  <c:v>10.562953376235122</c:v>
                </c:pt>
                <c:pt idx="394">
                  <c:v>9.0369063552333202</c:v>
                </c:pt>
                <c:pt idx="395">
                  <c:v>11.087581904093264</c:v>
                </c:pt>
                <c:pt idx="396">
                  <c:v>10.61717039107509</c:v>
                </c:pt>
                <c:pt idx="397">
                  <c:v>9.7388093926453756</c:v>
                </c:pt>
                <c:pt idx="398">
                  <c:v>11.004139594403702</c:v>
                </c:pt>
                <c:pt idx="399">
                  <c:v>11.16566940136518</c:v>
                </c:pt>
                <c:pt idx="400">
                  <c:v>10.960778408196283</c:v>
                </c:pt>
                <c:pt idx="401">
                  <c:v>12.031473414644578</c:v>
                </c:pt>
                <c:pt idx="402">
                  <c:v>10.681664475269063</c:v>
                </c:pt>
                <c:pt idx="403">
                  <c:v>11.013063888512297</c:v>
                </c:pt>
                <c:pt idx="404">
                  <c:v>11.16253174505078</c:v>
                </c:pt>
                <c:pt idx="405">
                  <c:v>9.9050721953481702</c:v>
                </c:pt>
                <c:pt idx="406">
                  <c:v>9.1391981071520867</c:v>
                </c:pt>
                <c:pt idx="407">
                  <c:v>10.244334625727307</c:v>
                </c:pt>
                <c:pt idx="408">
                  <c:v>10.363080378208696</c:v>
                </c:pt>
                <c:pt idx="409">
                  <c:v>10.229993216543692</c:v>
                </c:pt>
                <c:pt idx="410">
                  <c:v>10.02510476987595</c:v>
                </c:pt>
                <c:pt idx="411">
                  <c:v>10.24567250415353</c:v>
                </c:pt>
                <c:pt idx="412">
                  <c:v>10.356625217601211</c:v>
                </c:pt>
                <c:pt idx="413">
                  <c:v>9.6054976367675664</c:v>
                </c:pt>
                <c:pt idx="414">
                  <c:v>11.455906664097022</c:v>
                </c:pt>
                <c:pt idx="415">
                  <c:v>9.4329631679208052</c:v>
                </c:pt>
                <c:pt idx="416">
                  <c:v>11.37356203912541</c:v>
                </c:pt>
                <c:pt idx="417">
                  <c:v>10.520673308293643</c:v>
                </c:pt>
                <c:pt idx="418">
                  <c:v>10.796574803794584</c:v>
                </c:pt>
                <c:pt idx="419">
                  <c:v>10.09862281898946</c:v>
                </c:pt>
                <c:pt idx="420">
                  <c:v>11.086254547189627</c:v>
                </c:pt>
                <c:pt idx="421">
                  <c:v>11.23183212175941</c:v>
                </c:pt>
                <c:pt idx="422">
                  <c:v>10.935433330208227</c:v>
                </c:pt>
                <c:pt idx="423">
                  <c:v>11.81792209455636</c:v>
                </c:pt>
                <c:pt idx="424">
                  <c:v>10.88383068678192</c:v>
                </c:pt>
                <c:pt idx="425">
                  <c:v>11.04378599256939</c:v>
                </c:pt>
                <c:pt idx="426">
                  <c:v>10.138525507167389</c:v>
                </c:pt>
                <c:pt idx="427">
                  <c:v>12.703896932832548</c:v>
                </c:pt>
                <c:pt idx="428">
                  <c:v>11.260751045283442</c:v>
                </c:pt>
                <c:pt idx="429">
                  <c:v>10.395065320652332</c:v>
                </c:pt>
                <c:pt idx="430">
                  <c:v>11.643423974838406</c:v>
                </c:pt>
                <c:pt idx="431">
                  <c:v>11.130846024477817</c:v>
                </c:pt>
                <c:pt idx="432">
                  <c:v>10.824433826665659</c:v>
                </c:pt>
                <c:pt idx="433">
                  <c:v>10.242779151663262</c:v>
                </c:pt>
                <c:pt idx="434">
                  <c:v>10.410822103688396</c:v>
                </c:pt>
                <c:pt idx="435">
                  <c:v>8.9461064288387853</c:v>
                </c:pt>
                <c:pt idx="436">
                  <c:v>10.86738706335923</c:v>
                </c:pt>
                <c:pt idx="437">
                  <c:v>10.943712731921515</c:v>
                </c:pt>
                <c:pt idx="438">
                  <c:v>12.159063529928842</c:v>
                </c:pt>
                <c:pt idx="439">
                  <c:v>11.516563358290263</c:v>
                </c:pt>
                <c:pt idx="440">
                  <c:v>10.782113592621734</c:v>
                </c:pt>
                <c:pt idx="441">
                  <c:v>9.434423008639758</c:v>
                </c:pt>
                <c:pt idx="442">
                  <c:v>10.724630302559941</c:v>
                </c:pt>
                <c:pt idx="443">
                  <c:v>11.364151580791779</c:v>
                </c:pt>
                <c:pt idx="444">
                  <c:v>9.7219140831698851</c:v>
                </c:pt>
                <c:pt idx="445">
                  <c:v>10.748899644669525</c:v>
                </c:pt>
                <c:pt idx="446">
                  <c:v>10.988102824579938</c:v>
                </c:pt>
                <c:pt idx="447">
                  <c:v>11.463768650915144</c:v>
                </c:pt>
                <c:pt idx="448">
                  <c:v>9.6902476605019601</c:v>
                </c:pt>
                <c:pt idx="449">
                  <c:v>10.152671100306682</c:v>
                </c:pt>
                <c:pt idx="450">
                  <c:v>12.208203726711213</c:v>
                </c:pt>
                <c:pt idx="451">
                  <c:v>10.133832957474484</c:v>
                </c:pt>
                <c:pt idx="452">
                  <c:v>10.82321565097106</c:v>
                </c:pt>
                <c:pt idx="453">
                  <c:v>8.9516723020769184</c:v>
                </c:pt>
                <c:pt idx="454">
                  <c:v>11.053560826815897</c:v>
                </c:pt>
                <c:pt idx="455">
                  <c:v>11.485828167781689</c:v>
                </c:pt>
                <c:pt idx="456">
                  <c:v>10.18256629082021</c:v>
                </c:pt>
                <c:pt idx="457">
                  <c:v>11.473180458847237</c:v>
                </c:pt>
                <c:pt idx="458">
                  <c:v>10.379604221427508</c:v>
                </c:pt>
                <c:pt idx="459">
                  <c:v>10.545076303301951</c:v>
                </c:pt>
                <c:pt idx="460">
                  <c:v>10.004125865814968</c:v>
                </c:pt>
                <c:pt idx="461">
                  <c:v>9.9141997876404329</c:v>
                </c:pt>
                <c:pt idx="462">
                  <c:v>9.6277254131710386</c:v>
                </c:pt>
                <c:pt idx="463">
                  <c:v>10.160352802194572</c:v>
                </c:pt>
                <c:pt idx="464">
                  <c:v>10.815620377423297</c:v>
                </c:pt>
                <c:pt idx="465">
                  <c:v>10.984573526990598</c:v>
                </c:pt>
                <c:pt idx="466">
                  <c:v>10.399963032100102</c:v>
                </c:pt>
                <c:pt idx="467">
                  <c:v>10.090306523706722</c:v>
                </c:pt>
                <c:pt idx="468">
                  <c:v>9.9697609933371556</c:v>
                </c:pt>
                <c:pt idx="469">
                  <c:v>9.6374039343734914</c:v>
                </c:pt>
                <c:pt idx="470">
                  <c:v>9.7003385318885957</c:v>
                </c:pt>
                <c:pt idx="471">
                  <c:v>11.696820655115769</c:v>
                </c:pt>
                <c:pt idx="472">
                  <c:v>11.989980211031309</c:v>
                </c:pt>
                <c:pt idx="473">
                  <c:v>11.301496114567364</c:v>
                </c:pt>
                <c:pt idx="474">
                  <c:v>12.686776927786052</c:v>
                </c:pt>
                <c:pt idx="475">
                  <c:v>10.07915654916572</c:v>
                </c:pt>
                <c:pt idx="476">
                  <c:v>11.178692050829346</c:v>
                </c:pt>
                <c:pt idx="477">
                  <c:v>10.518091062967267</c:v>
                </c:pt>
                <c:pt idx="478">
                  <c:v>10.332439154544238</c:v>
                </c:pt>
                <c:pt idx="479">
                  <c:v>10.01933354514963</c:v>
                </c:pt>
                <c:pt idx="480">
                  <c:v>9.9574140440881784</c:v>
                </c:pt>
                <c:pt idx="481">
                  <c:v>10.756002724895392</c:v>
                </c:pt>
                <c:pt idx="482">
                  <c:v>9.8841535018826203</c:v>
                </c:pt>
                <c:pt idx="483">
                  <c:v>10.07969480285991</c:v>
                </c:pt>
                <c:pt idx="484">
                  <c:v>10.260020802604167</c:v>
                </c:pt>
                <c:pt idx="485">
                  <c:v>10.18641204717747</c:v>
                </c:pt>
                <c:pt idx="486">
                  <c:v>11.049008629000561</c:v>
                </c:pt>
                <c:pt idx="487">
                  <c:v>9.7350653002964247</c:v>
                </c:pt>
                <c:pt idx="488">
                  <c:v>11.601944669700304</c:v>
                </c:pt>
                <c:pt idx="489">
                  <c:v>11.443177578523512</c:v>
                </c:pt>
                <c:pt idx="490">
                  <c:v>10.817091830761846</c:v>
                </c:pt>
                <c:pt idx="491">
                  <c:v>10.006036910678411</c:v>
                </c:pt>
                <c:pt idx="492">
                  <c:v>12.686776927786052</c:v>
                </c:pt>
                <c:pt idx="493">
                  <c:v>10.922653637095991</c:v>
                </c:pt>
                <c:pt idx="494">
                  <c:v>10.899673076672881</c:v>
                </c:pt>
                <c:pt idx="495">
                  <c:v>9.3065381433043264</c:v>
                </c:pt>
                <c:pt idx="496">
                  <c:v>11.521557866729722</c:v>
                </c:pt>
                <c:pt idx="497">
                  <c:v>11.15605727025101</c:v>
                </c:pt>
                <c:pt idx="498">
                  <c:v>10.740634405060025</c:v>
                </c:pt>
                <c:pt idx="499">
                  <c:v>10.922653637095991</c:v>
                </c:pt>
                <c:pt idx="500">
                  <c:v>10.899673076672881</c:v>
                </c:pt>
                <c:pt idx="501">
                  <c:v>9.3065381433043264</c:v>
                </c:pt>
                <c:pt idx="502">
                  <c:v>11.521557866729722</c:v>
                </c:pt>
                <c:pt idx="503">
                  <c:v>11.15605727025101</c:v>
                </c:pt>
                <c:pt idx="504">
                  <c:v>10.740634405060025</c:v>
                </c:pt>
                <c:pt idx="505">
                  <c:v>12.08219442700744</c:v>
                </c:pt>
                <c:pt idx="506">
                  <c:v>10.830616108321559</c:v>
                </c:pt>
                <c:pt idx="507">
                  <c:v>8.4782764526031631</c:v>
                </c:pt>
                <c:pt idx="508">
                  <c:v>10.920319821314223</c:v>
                </c:pt>
                <c:pt idx="509">
                  <c:v>10.445661624119731</c:v>
                </c:pt>
                <c:pt idx="510">
                  <c:v>10.215613636355643</c:v>
                </c:pt>
                <c:pt idx="511">
                  <c:v>10.457744574832365</c:v>
                </c:pt>
                <c:pt idx="512">
                  <c:v>11.983506361739954</c:v>
                </c:pt>
                <c:pt idx="513">
                  <c:v>9.4257967116539092</c:v>
                </c:pt>
                <c:pt idx="514">
                  <c:v>10.502637119398051</c:v>
                </c:pt>
                <c:pt idx="515">
                  <c:v>10.858000735300648</c:v>
                </c:pt>
                <c:pt idx="516">
                  <c:v>11.25923689791278</c:v>
                </c:pt>
                <c:pt idx="517">
                  <c:v>8.8089872769076738</c:v>
                </c:pt>
                <c:pt idx="518">
                  <c:v>11.455765155376517</c:v>
                </c:pt>
                <c:pt idx="519">
                  <c:v>10.222032538950966</c:v>
                </c:pt>
                <c:pt idx="520">
                  <c:v>11.922460249681977</c:v>
                </c:pt>
                <c:pt idx="521">
                  <c:v>10.144707788823288</c:v>
                </c:pt>
                <c:pt idx="522">
                  <c:v>10.962767296017624</c:v>
                </c:pt>
                <c:pt idx="523">
                  <c:v>11.615934016530646</c:v>
                </c:pt>
                <c:pt idx="524">
                  <c:v>11.083414482177863</c:v>
                </c:pt>
                <c:pt idx="525">
                  <c:v>8.5032164200923095</c:v>
                </c:pt>
                <c:pt idx="526">
                  <c:v>10.255305474218627</c:v>
                </c:pt>
                <c:pt idx="527">
                  <c:v>9.942760144904339</c:v>
                </c:pt>
                <c:pt idx="528">
                  <c:v>10.41751389232064</c:v>
                </c:pt>
                <c:pt idx="529">
                  <c:v>11.636405972786935</c:v>
                </c:pt>
                <c:pt idx="530">
                  <c:v>10.895576695985987</c:v>
                </c:pt>
                <c:pt idx="531">
                  <c:v>11.040002964547652</c:v>
                </c:pt>
                <c:pt idx="532">
                  <c:v>9.9633231750222908</c:v>
                </c:pt>
                <c:pt idx="533">
                  <c:v>9.2650751123380157</c:v>
                </c:pt>
                <c:pt idx="534">
                  <c:v>9.4179010998168131</c:v>
                </c:pt>
                <c:pt idx="535">
                  <c:v>11.494473436321055</c:v>
                </c:pt>
                <c:pt idx="536">
                  <c:v>9.5613874416046478</c:v>
                </c:pt>
                <c:pt idx="537">
                  <c:v>9.102587391045363</c:v>
                </c:pt>
                <c:pt idx="538">
                  <c:v>10.988967824719627</c:v>
                </c:pt>
                <c:pt idx="539">
                  <c:v>10.524729285534283</c:v>
                </c:pt>
                <c:pt idx="540">
                  <c:v>10.483224552544273</c:v>
                </c:pt>
                <c:pt idx="541">
                  <c:v>12.212448533135213</c:v>
                </c:pt>
                <c:pt idx="542">
                  <c:v>10.649203775179057</c:v>
                </c:pt>
                <c:pt idx="543">
                  <c:v>10.446371464095897</c:v>
                </c:pt>
                <c:pt idx="544">
                  <c:v>11.084708800990771</c:v>
                </c:pt>
                <c:pt idx="545">
                  <c:v>9.7515377248521879</c:v>
                </c:pt>
                <c:pt idx="546">
                  <c:v>10.996382226293226</c:v>
                </c:pt>
                <c:pt idx="547">
                  <c:v>9.9468431706252307</c:v>
                </c:pt>
                <c:pt idx="548">
                  <c:v>11.217994213714102</c:v>
                </c:pt>
                <c:pt idx="549">
                  <c:v>9.6363367932065209</c:v>
                </c:pt>
                <c:pt idx="550">
                  <c:v>9.5613874416046478</c:v>
                </c:pt>
                <c:pt idx="551">
                  <c:v>10.524910623961603</c:v>
                </c:pt>
                <c:pt idx="552">
                  <c:v>10.924465106769338</c:v>
                </c:pt>
                <c:pt idx="553">
                  <c:v>9.2870190799622971</c:v>
                </c:pt>
                <c:pt idx="554">
                  <c:v>10.818176289297908</c:v>
                </c:pt>
                <c:pt idx="555">
                  <c:v>11.525370711075535</c:v>
                </c:pt>
                <c:pt idx="556">
                  <c:v>10.466472612827696</c:v>
                </c:pt>
                <c:pt idx="557">
                  <c:v>12.249863456323377</c:v>
                </c:pt>
                <c:pt idx="558">
                  <c:v>8.3347901108153302</c:v>
                </c:pt>
                <c:pt idx="559">
                  <c:v>11.08970074356222</c:v>
                </c:pt>
                <c:pt idx="560">
                  <c:v>11.253392392675103</c:v>
                </c:pt>
                <c:pt idx="561">
                  <c:v>11.991725042223454</c:v>
                </c:pt>
                <c:pt idx="562">
                  <c:v>9.9979744227438498</c:v>
                </c:pt>
                <c:pt idx="563">
                  <c:v>11.029225271890052</c:v>
                </c:pt>
                <c:pt idx="564">
                  <c:v>10.390513122836996</c:v>
                </c:pt>
                <c:pt idx="565">
                  <c:v>10.673653461532794</c:v>
                </c:pt>
                <c:pt idx="566">
                  <c:v>12.045401426668983</c:v>
                </c:pt>
                <c:pt idx="567">
                  <c:v>9.8842142231124086</c:v>
                </c:pt>
                <c:pt idx="568">
                  <c:v>9.797744668988889</c:v>
                </c:pt>
                <c:pt idx="569">
                  <c:v>10.319349186872989</c:v>
                </c:pt>
                <c:pt idx="570">
                  <c:v>11.120332847791168</c:v>
                </c:pt>
                <c:pt idx="571">
                  <c:v>9.6365734141459445</c:v>
                </c:pt>
                <c:pt idx="572">
                  <c:v>8.5040772858872842</c:v>
                </c:pt>
                <c:pt idx="573">
                  <c:v>9.4247444874373052</c:v>
                </c:pt>
                <c:pt idx="574">
                  <c:v>9.6811104163774093</c:v>
                </c:pt>
                <c:pt idx="575">
                  <c:v>10.879156049705619</c:v>
                </c:pt>
                <c:pt idx="576">
                  <c:v>11.100220213881233</c:v>
                </c:pt>
                <c:pt idx="577">
                  <c:v>10.826942989211958</c:v>
                </c:pt>
                <c:pt idx="578">
                  <c:v>10.254040008807362</c:v>
                </c:pt>
                <c:pt idx="579">
                  <c:v>10.116506593736329</c:v>
                </c:pt>
                <c:pt idx="580">
                  <c:v>11.516563358290263</c:v>
                </c:pt>
                <c:pt idx="581">
                  <c:v>11.466972697317827</c:v>
                </c:pt>
                <c:pt idx="582">
                  <c:v>11.313075489244222</c:v>
                </c:pt>
                <c:pt idx="583">
                  <c:v>10.519835268650997</c:v>
                </c:pt>
                <c:pt idx="584">
                  <c:v>9.4635826779574082</c:v>
                </c:pt>
                <c:pt idx="585">
                  <c:v>10.526309743450767</c:v>
                </c:pt>
                <c:pt idx="586">
                  <c:v>11.251649557738158</c:v>
                </c:pt>
                <c:pt idx="587">
                  <c:v>10.442586164020588</c:v>
                </c:pt>
                <c:pt idx="588">
                  <c:v>10.826144379160551</c:v>
                </c:pt>
                <c:pt idx="589">
                  <c:v>10.788806067505767</c:v>
                </c:pt>
                <c:pt idx="590">
                  <c:v>10.83969957106406</c:v>
                </c:pt>
                <c:pt idx="591">
                  <c:v>10.445661624119731</c:v>
                </c:pt>
                <c:pt idx="592">
                  <c:v>10.833665180374803</c:v>
                </c:pt>
                <c:pt idx="593">
                  <c:v>10.938288906257894</c:v>
                </c:pt>
                <c:pt idx="594">
                  <c:v>11.043493799425519</c:v>
                </c:pt>
                <c:pt idx="595">
                  <c:v>11.494107569494977</c:v>
                </c:pt>
                <c:pt idx="596">
                  <c:v>9.3259442368606678</c:v>
                </c:pt>
                <c:pt idx="597">
                  <c:v>10.764221405378892</c:v>
                </c:pt>
                <c:pt idx="598">
                  <c:v>9.3235475028965453</c:v>
                </c:pt>
                <c:pt idx="599">
                  <c:v>10.701332242175269</c:v>
                </c:pt>
                <c:pt idx="600">
                  <c:v>10.861557182218368</c:v>
                </c:pt>
                <c:pt idx="601">
                  <c:v>10.807340975710009</c:v>
                </c:pt>
                <c:pt idx="602">
                  <c:v>10.548926356707227</c:v>
                </c:pt>
                <c:pt idx="603">
                  <c:v>11.17887433506108</c:v>
                </c:pt>
                <c:pt idx="604">
                  <c:v>12.216422407194713</c:v>
                </c:pt>
                <c:pt idx="605">
                  <c:v>10.77238804372533</c:v>
                </c:pt>
                <c:pt idx="606">
                  <c:v>10.06558892310662</c:v>
                </c:pt>
                <c:pt idx="607">
                  <c:v>10.257034638709355</c:v>
                </c:pt>
                <c:pt idx="608">
                  <c:v>10.68333311146932</c:v>
                </c:pt>
                <c:pt idx="609">
                  <c:v>10.039692254702469</c:v>
                </c:pt>
                <c:pt idx="610">
                  <c:v>11.253095050505891</c:v>
                </c:pt>
                <c:pt idx="611">
                  <c:v>10.195546553583064</c:v>
                </c:pt>
                <c:pt idx="612">
                  <c:v>11.851011078972551</c:v>
                </c:pt>
                <c:pt idx="613">
                  <c:v>10.718551396278645</c:v>
                </c:pt>
                <c:pt idx="614">
                  <c:v>10.653753302629656</c:v>
                </c:pt>
                <c:pt idx="615">
                  <c:v>8.851430475419356</c:v>
                </c:pt>
                <c:pt idx="616">
                  <c:v>11.541868793272323</c:v>
                </c:pt>
                <c:pt idx="617">
                  <c:v>8.8802121860208061</c:v>
                </c:pt>
                <c:pt idx="618">
                  <c:v>11.367264699532033</c:v>
                </c:pt>
                <c:pt idx="619">
                  <c:v>10.991717367675015</c:v>
                </c:pt>
                <c:pt idx="620">
                  <c:v>11.628187292303435</c:v>
                </c:pt>
                <c:pt idx="621">
                  <c:v>11.726163319179472</c:v>
                </c:pt>
                <c:pt idx="622">
                  <c:v>12.061924712265952</c:v>
                </c:pt>
                <c:pt idx="623">
                  <c:v>11.957351229626134</c:v>
                </c:pt>
                <c:pt idx="624">
                  <c:v>10.228783004446107</c:v>
                </c:pt>
                <c:pt idx="625">
                  <c:v>11.249606739600933</c:v>
                </c:pt>
                <c:pt idx="626">
                  <c:v>10.123654160419326</c:v>
                </c:pt>
                <c:pt idx="627">
                  <c:v>9.837591378583987</c:v>
                </c:pt>
                <c:pt idx="628">
                  <c:v>11.455528257579383</c:v>
                </c:pt>
                <c:pt idx="629">
                  <c:v>9.4103141532872527</c:v>
                </c:pt>
                <c:pt idx="630">
                  <c:v>8.2924911953344207</c:v>
                </c:pt>
                <c:pt idx="631">
                  <c:v>12.253215407533171</c:v>
                </c:pt>
                <c:pt idx="632">
                  <c:v>10.398792524550284</c:v>
                </c:pt>
                <c:pt idx="633">
                  <c:v>9.9965753032546854</c:v>
                </c:pt>
                <c:pt idx="634">
                  <c:v>10.962609015172861</c:v>
                </c:pt>
                <c:pt idx="635">
                  <c:v>10.183855993056646</c:v>
                </c:pt>
                <c:pt idx="636">
                  <c:v>10.144048790073285</c:v>
                </c:pt>
                <c:pt idx="637">
                  <c:v>10.922263962117762</c:v>
                </c:pt>
                <c:pt idx="638">
                  <c:v>11.326345394763278</c:v>
                </c:pt>
                <c:pt idx="639">
                  <c:v>10.082087843223222</c:v>
                </c:pt>
                <c:pt idx="640">
                  <c:v>10.07322751071005</c:v>
                </c:pt>
                <c:pt idx="641">
                  <c:v>10.988731203780203</c:v>
                </c:pt>
                <c:pt idx="642">
                  <c:v>11.584670874950088</c:v>
                </c:pt>
                <c:pt idx="643">
                  <c:v>9.5508139711844819</c:v>
                </c:pt>
                <c:pt idx="644">
                  <c:v>10.148820436787606</c:v>
                </c:pt>
                <c:pt idx="645">
                  <c:v>11.764796846221898</c:v>
                </c:pt>
                <c:pt idx="646">
                  <c:v>10.765917867037269</c:v>
                </c:pt>
                <c:pt idx="647">
                  <c:v>10.617461294027798</c:v>
                </c:pt>
                <c:pt idx="648">
                  <c:v>10.49527328795771</c:v>
                </c:pt>
                <c:pt idx="649">
                  <c:v>10.098549183384891</c:v>
                </c:pt>
                <c:pt idx="650">
                  <c:v>11.035275118942019</c:v>
                </c:pt>
                <c:pt idx="651">
                  <c:v>11.044953640144472</c:v>
                </c:pt>
                <c:pt idx="652">
                  <c:v>10.78115474363938</c:v>
                </c:pt>
                <c:pt idx="653">
                  <c:v>11.538427188778268</c:v>
                </c:pt>
                <c:pt idx="654">
                  <c:v>11.661722262103224</c:v>
                </c:pt>
                <c:pt idx="655">
                  <c:v>10.804451080877051</c:v>
                </c:pt>
                <c:pt idx="656">
                  <c:v>12.249863456323377</c:v>
                </c:pt>
                <c:pt idx="657">
                  <c:v>10.309635073856271</c:v>
                </c:pt>
                <c:pt idx="658">
                  <c:v>10.583090156077683</c:v>
                </c:pt>
                <c:pt idx="659">
                  <c:v>11.485663226080089</c:v>
                </c:pt>
                <c:pt idx="660">
                  <c:v>11.531562076646576</c:v>
                </c:pt>
                <c:pt idx="661">
                  <c:v>8.7741880304742956</c:v>
                </c:pt>
                <c:pt idx="662">
                  <c:v>9.0298329367191954</c:v>
                </c:pt>
                <c:pt idx="663">
                  <c:v>10.629407347473858</c:v>
                </c:pt>
                <c:pt idx="664">
                  <c:v>9.8013653777893968</c:v>
                </c:pt>
                <c:pt idx="665">
                  <c:v>10.504096960117003</c:v>
                </c:pt>
                <c:pt idx="666">
                  <c:v>11.448827779268798</c:v>
                </c:pt>
                <c:pt idx="667">
                  <c:v>10.525225506108979</c:v>
                </c:pt>
                <c:pt idx="668">
                  <c:v>10.115435479935826</c:v>
                </c:pt>
                <c:pt idx="669">
                  <c:v>11.949132549142634</c:v>
                </c:pt>
                <c:pt idx="670">
                  <c:v>10.547193153013732</c:v>
                </c:pt>
                <c:pt idx="671">
                  <c:v>11.655627674659002</c:v>
                </c:pt>
                <c:pt idx="672">
                  <c:v>11.608613036619859</c:v>
                </c:pt>
                <c:pt idx="673">
                  <c:v>12.027944495489841</c:v>
                </c:pt>
                <c:pt idx="674">
                  <c:v>10.952678416668274</c:v>
                </c:pt>
                <c:pt idx="675">
                  <c:v>8.2152084738193416</c:v>
                </c:pt>
                <c:pt idx="676">
                  <c:v>10.326530383331761</c:v>
                </c:pt>
                <c:pt idx="677">
                  <c:v>10.039455633763044</c:v>
                </c:pt>
                <c:pt idx="678">
                  <c:v>9.8638645747382547</c:v>
                </c:pt>
                <c:pt idx="679">
                  <c:v>9.7354156106799898</c:v>
                </c:pt>
                <c:pt idx="680">
                  <c:v>10.872173005142219</c:v>
                </c:pt>
                <c:pt idx="681">
                  <c:v>10.136725729279211</c:v>
                </c:pt>
                <c:pt idx="682">
                  <c:v>9.1865935317434939</c:v>
                </c:pt>
                <c:pt idx="683">
                  <c:v>11.78738396057088</c:v>
                </c:pt>
                <c:pt idx="684">
                  <c:v>10.134288165689693</c:v>
                </c:pt>
                <c:pt idx="685">
                  <c:v>10.339310076443997</c:v>
                </c:pt>
                <c:pt idx="686">
                  <c:v>11.485663226080089</c:v>
                </c:pt>
                <c:pt idx="687">
                  <c:v>9.2704754466281525</c:v>
                </c:pt>
                <c:pt idx="688">
                  <c:v>10.921476245311528</c:v>
                </c:pt>
                <c:pt idx="689">
                  <c:v>11.097260425295717</c:v>
                </c:pt>
                <c:pt idx="690">
                  <c:v>10.320022177293861</c:v>
                </c:pt>
                <c:pt idx="691">
                  <c:v>11.005234883007025</c:v>
                </c:pt>
                <c:pt idx="692">
                  <c:v>9.9201726244950219</c:v>
                </c:pt>
                <c:pt idx="693">
                  <c:v>10.922653637095991</c:v>
                </c:pt>
                <c:pt idx="694">
                  <c:v>8.8301801091304277</c:v>
                </c:pt>
                <c:pt idx="695">
                  <c:v>10.334749063815261</c:v>
                </c:pt>
                <c:pt idx="696">
                  <c:v>8.9461064288387853</c:v>
                </c:pt>
                <c:pt idx="697">
                  <c:v>8.560857698514198</c:v>
                </c:pt>
                <c:pt idx="698">
                  <c:v>10.504482448423584</c:v>
                </c:pt>
                <c:pt idx="699">
                  <c:v>10.417273906345653</c:v>
                </c:pt>
                <c:pt idx="700">
                  <c:v>11.243416529303438</c:v>
                </c:pt>
                <c:pt idx="701">
                  <c:v>10.980599652931097</c:v>
                </c:pt>
                <c:pt idx="702">
                  <c:v>10.766504653211607</c:v>
                </c:pt>
                <c:pt idx="703">
                  <c:v>9.0577787628060484</c:v>
                </c:pt>
                <c:pt idx="704">
                  <c:v>11.064704686034938</c:v>
                </c:pt>
                <c:pt idx="705">
                  <c:v>11.894885242677466</c:v>
                </c:pt>
                <c:pt idx="706">
                  <c:v>10.546226504757147</c:v>
                </c:pt>
                <c:pt idx="707">
                  <c:v>10.148820436787606</c:v>
                </c:pt>
                <c:pt idx="708">
                  <c:v>10.857885567894964</c:v>
                </c:pt>
                <c:pt idx="709">
                  <c:v>9.0608556978906627</c:v>
                </c:pt>
                <c:pt idx="710">
                  <c:v>11.400508325849136</c:v>
                </c:pt>
                <c:pt idx="711">
                  <c:v>10.510962072248695</c:v>
                </c:pt>
                <c:pt idx="712">
                  <c:v>8.8801514647910178</c:v>
                </c:pt>
                <c:pt idx="713">
                  <c:v>11.183662916095187</c:v>
                </c:pt>
                <c:pt idx="714">
                  <c:v>11.568409413692724</c:v>
                </c:pt>
                <c:pt idx="715">
                  <c:v>10.983761899069529</c:v>
                </c:pt>
                <c:pt idx="716">
                  <c:v>10.754765271060647</c:v>
                </c:pt>
                <c:pt idx="717">
                  <c:v>10.124671396184535</c:v>
                </c:pt>
                <c:pt idx="718">
                  <c:v>11.365526941236254</c:v>
                </c:pt>
                <c:pt idx="719">
                  <c:v>11.109934326897951</c:v>
                </c:pt>
                <c:pt idx="720">
                  <c:v>11.628187292303435</c:v>
                </c:pt>
                <c:pt idx="721">
                  <c:v>10.226523763617175</c:v>
                </c:pt>
                <c:pt idx="722">
                  <c:v>10.456125723112793</c:v>
                </c:pt>
                <c:pt idx="723">
                  <c:v>10.452677035407223</c:v>
                </c:pt>
                <c:pt idx="724">
                  <c:v>11.522621168120146</c:v>
                </c:pt>
                <c:pt idx="725">
                  <c:v>10.01111486466613</c:v>
                </c:pt>
                <c:pt idx="726">
                  <c:v>9.9227570217117389</c:v>
                </c:pt>
                <c:pt idx="727">
                  <c:v>10.656763456912554</c:v>
                </c:pt>
                <c:pt idx="728">
                  <c:v>10.247086793735127</c:v>
                </c:pt>
                <c:pt idx="729">
                  <c:v>10.602255539119877</c:v>
                </c:pt>
                <c:pt idx="730">
                  <c:v>10.397990499387873</c:v>
                </c:pt>
                <c:pt idx="731">
                  <c:v>10.469482767110593</c:v>
                </c:pt>
                <c:pt idx="732">
                  <c:v>9.7605019638369797</c:v>
                </c:pt>
                <c:pt idx="733">
                  <c:v>11.431517526119194</c:v>
                </c:pt>
                <c:pt idx="734">
                  <c:v>10.905582299898692</c:v>
                </c:pt>
                <c:pt idx="735">
                  <c:v>10.782177576313499</c:v>
                </c:pt>
                <c:pt idx="736">
                  <c:v>9.9664001101069033</c:v>
                </c:pt>
                <c:pt idx="737">
                  <c:v>10.502756255654322</c:v>
                </c:pt>
                <c:pt idx="738">
                  <c:v>9.8586504734095115</c:v>
                </c:pt>
                <c:pt idx="739">
                  <c:v>10.326079989695806</c:v>
                </c:pt>
                <c:pt idx="740">
                  <c:v>9.6365734141459445</c:v>
                </c:pt>
                <c:pt idx="741">
                  <c:v>11.215038841631435</c:v>
                </c:pt>
                <c:pt idx="742">
                  <c:v>9.4498155950649476</c:v>
                </c:pt>
                <c:pt idx="743">
                  <c:v>11.956115593706034</c:v>
                </c:pt>
                <c:pt idx="744">
                  <c:v>11.165499170514039</c:v>
                </c:pt>
                <c:pt idx="745">
                  <c:v>10.238733474472767</c:v>
                </c:pt>
                <c:pt idx="746">
                  <c:v>10.927214649724727</c:v>
                </c:pt>
                <c:pt idx="747">
                  <c:v>11.394820853212721</c:v>
                </c:pt>
                <c:pt idx="748">
                  <c:v>10.672763150706068</c:v>
                </c:pt>
                <c:pt idx="749">
                  <c:v>10.911475168026975</c:v>
                </c:pt>
                <c:pt idx="750">
                  <c:v>10.395065320652332</c:v>
                </c:pt>
                <c:pt idx="751">
                  <c:v>12.709789800960831</c:v>
                </c:pt>
                <c:pt idx="752">
                  <c:v>10.018590328800411</c:v>
                </c:pt>
                <c:pt idx="753">
                  <c:v>11.006606878415937</c:v>
                </c:pt>
                <c:pt idx="754">
                  <c:v>9.8058488974327283</c:v>
                </c:pt>
                <c:pt idx="755">
                  <c:v>10.275418108128562</c:v>
                </c:pt>
                <c:pt idx="756">
                  <c:v>11.261273296740381</c:v>
                </c:pt>
                <c:pt idx="757">
                  <c:v>9.4572322503860367</c:v>
                </c:pt>
                <c:pt idx="758">
                  <c:v>11.360657053842266</c:v>
                </c:pt>
                <c:pt idx="759">
                  <c:v>11.463272275755017</c:v>
                </c:pt>
                <c:pt idx="760">
                  <c:v>11.119209933204862</c:v>
                </c:pt>
                <c:pt idx="761">
                  <c:v>10.72524065456253</c:v>
                </c:pt>
                <c:pt idx="762">
                  <c:v>8.4717355877151128</c:v>
                </c:pt>
                <c:pt idx="763">
                  <c:v>11.494473436321055</c:v>
                </c:pt>
                <c:pt idx="764">
                  <c:v>8.8915685228187087</c:v>
                </c:pt>
                <c:pt idx="765">
                  <c:v>9.4144403748560066</c:v>
                </c:pt>
                <c:pt idx="766">
                  <c:v>10.271377139402068</c:v>
                </c:pt>
                <c:pt idx="767">
                  <c:v>10.540646954993939</c:v>
                </c:pt>
                <c:pt idx="768">
                  <c:v>10.241331578643122</c:v>
                </c:pt>
                <c:pt idx="769">
                  <c:v>9.3353198539057782</c:v>
                </c:pt>
                <c:pt idx="770">
                  <c:v>12.178675190414866</c:v>
                </c:pt>
                <c:pt idx="771">
                  <c:v>9.8838188641958684</c:v>
                </c:pt>
                <c:pt idx="772">
                  <c:v>10.10466452400739</c:v>
                </c:pt>
                <c:pt idx="773">
                  <c:v>10.125583217472938</c:v>
                </c:pt>
                <c:pt idx="774">
                  <c:v>9.6379269824977527</c:v>
                </c:pt>
                <c:pt idx="775">
                  <c:v>10.957285458900339</c:v>
                </c:pt>
                <c:pt idx="776">
                  <c:v>11.368420293726523</c:v>
                </c:pt>
                <c:pt idx="777">
                  <c:v>9.842459613539452</c:v>
                </c:pt>
                <c:pt idx="778">
                  <c:v>11.153768794121275</c:v>
                </c:pt>
                <c:pt idx="779">
                  <c:v>10.913257564828028</c:v>
                </c:pt>
                <c:pt idx="780">
                  <c:v>10.469482767110593</c:v>
                </c:pt>
                <c:pt idx="781">
                  <c:v>9.8572990194757804</c:v>
                </c:pt>
                <c:pt idx="782">
                  <c:v>12.698821577521942</c:v>
                </c:pt>
                <c:pt idx="783">
                  <c:v>11.403875415638757</c:v>
                </c:pt>
                <c:pt idx="784">
                  <c:v>11.877123696107965</c:v>
                </c:pt>
                <c:pt idx="785">
                  <c:v>10.224536570566949</c:v>
                </c:pt>
                <c:pt idx="786">
                  <c:v>11.259154794731641</c:v>
                </c:pt>
                <c:pt idx="787">
                  <c:v>9.5005037276791988</c:v>
                </c:pt>
                <c:pt idx="788">
                  <c:v>10.815768936645791</c:v>
                </c:pt>
                <c:pt idx="789">
                  <c:v>10.502820701992395</c:v>
                </c:pt>
                <c:pt idx="790">
                  <c:v>12.507227166648306</c:v>
                </c:pt>
                <c:pt idx="791">
                  <c:v>11.314433098587465</c:v>
                </c:pt>
                <c:pt idx="792">
                  <c:v>10.332131505037657</c:v>
                </c:pt>
                <c:pt idx="793">
                  <c:v>10.611239490720525</c:v>
                </c:pt>
                <c:pt idx="794">
                  <c:v>9.8771882585855231</c:v>
                </c:pt>
                <c:pt idx="795">
                  <c:v>9.9224184681239329</c:v>
                </c:pt>
                <c:pt idx="796">
                  <c:v>9.831504185169786</c:v>
                </c:pt>
                <c:pt idx="797">
                  <c:v>10.665434781049294</c:v>
                </c:pt>
                <c:pt idx="798">
                  <c:v>9.1738345434948751</c:v>
                </c:pt>
                <c:pt idx="799">
                  <c:v>10.257116943891974</c:v>
                </c:pt>
                <c:pt idx="800">
                  <c:v>11.711099079825019</c:v>
                </c:pt>
                <c:pt idx="801">
                  <c:v>10.043033031079949</c:v>
                </c:pt>
                <c:pt idx="802">
                  <c:v>10.301355672142982</c:v>
                </c:pt>
                <c:pt idx="803">
                  <c:v>10.505774775712451</c:v>
                </c:pt>
                <c:pt idx="804">
                  <c:v>10.721338330488736</c:v>
                </c:pt>
                <c:pt idx="805">
                  <c:v>10.484994709084823</c:v>
                </c:pt>
                <c:pt idx="806">
                  <c:v>10.866485532505804</c:v>
                </c:pt>
                <c:pt idx="807">
                  <c:v>10.838718822833147</c:v>
                </c:pt>
                <c:pt idx="808">
                  <c:v>10.569818488366813</c:v>
                </c:pt>
                <c:pt idx="809">
                  <c:v>9.5140209708460244</c:v>
                </c:pt>
                <c:pt idx="810">
                  <c:v>10.715378550765733</c:v>
                </c:pt>
                <c:pt idx="811">
                  <c:v>9.9263305616869228</c:v>
                </c:pt>
                <c:pt idx="812">
                  <c:v>11.449278172904753</c:v>
                </c:pt>
                <c:pt idx="813">
                  <c:v>12.125022883994502</c:v>
                </c:pt>
                <c:pt idx="814">
                  <c:v>12.013998546787006</c:v>
                </c:pt>
                <c:pt idx="815">
                  <c:v>10.917983296015583</c:v>
                </c:pt>
                <c:pt idx="816">
                  <c:v>9.9181118812034228</c:v>
                </c:pt>
                <c:pt idx="817">
                  <c:v>11.151398579910291</c:v>
                </c:pt>
                <c:pt idx="818">
                  <c:v>10.738508438104981</c:v>
                </c:pt>
                <c:pt idx="819">
                  <c:v>10.317925800985925</c:v>
                </c:pt>
                <c:pt idx="820">
                  <c:v>11.284707991195145</c:v>
                </c:pt>
                <c:pt idx="821">
                  <c:v>10.071494912914371</c:v>
                </c:pt>
                <c:pt idx="822">
                  <c:v>10.424653370520369</c:v>
                </c:pt>
                <c:pt idx="823">
                  <c:v>10.439603814289848</c:v>
                </c:pt>
                <c:pt idx="824">
                  <c:v>9.987006199304961</c:v>
                </c:pt>
                <c:pt idx="825">
                  <c:v>10.11557041487424</c:v>
                </c:pt>
                <c:pt idx="826">
                  <c:v>11.094473227673127</c:v>
                </c:pt>
                <c:pt idx="827">
                  <c:v>9.8262976402556639</c:v>
                </c:pt>
                <c:pt idx="828">
                  <c:v>10.822634048777482</c:v>
                </c:pt>
                <c:pt idx="829">
                  <c:v>10.909351597875334</c:v>
                </c:pt>
                <c:pt idx="830">
                  <c:v>9.963506757616635</c:v>
                </c:pt>
                <c:pt idx="831">
                  <c:v>12.786478178743582</c:v>
                </c:pt>
                <c:pt idx="832">
                  <c:v>10.110797075799127</c:v>
                </c:pt>
                <c:pt idx="833">
                  <c:v>11.710862458885595</c:v>
                </c:pt>
                <c:pt idx="834">
                  <c:v>11.357063956928622</c:v>
                </c:pt>
                <c:pt idx="835">
                  <c:v>10.225831555778482</c:v>
                </c:pt>
                <c:pt idx="836">
                  <c:v>10.897367389959022</c:v>
                </c:pt>
                <c:pt idx="837">
                  <c:v>9.316764683937329</c:v>
                </c:pt>
                <c:pt idx="838">
                  <c:v>10.383936918054017</c:v>
                </c:pt>
                <c:pt idx="839">
                  <c:v>10.047971656415758</c:v>
                </c:pt>
                <c:pt idx="840">
                  <c:v>9.6636161295869965</c:v>
                </c:pt>
                <c:pt idx="841">
                  <c:v>11.116688717277972</c:v>
                </c:pt>
                <c:pt idx="842">
                  <c:v>9.2961585947392713</c:v>
                </c:pt>
                <c:pt idx="843">
                  <c:v>10.532124558904021</c:v>
                </c:pt>
                <c:pt idx="844">
                  <c:v>10.819594251482798</c:v>
                </c:pt>
                <c:pt idx="845">
                  <c:v>11.455528257579383</c:v>
                </c:pt>
                <c:pt idx="846">
                  <c:v>11.128551528274668</c:v>
                </c:pt>
                <c:pt idx="847">
                  <c:v>11.597635729265829</c:v>
                </c:pt>
                <c:pt idx="848">
                  <c:v>12.094740376152023</c:v>
                </c:pt>
                <c:pt idx="849">
                  <c:v>10.442065936442109</c:v>
                </c:pt>
                <c:pt idx="850">
                  <c:v>8.7614057123096298</c:v>
                </c:pt>
                <c:pt idx="851">
                  <c:v>11.719081139369095</c:v>
                </c:pt>
                <c:pt idx="852">
                  <c:v>9.825474233141902</c:v>
                </c:pt>
                <c:pt idx="853">
                  <c:v>10.275418108128562</c:v>
                </c:pt>
                <c:pt idx="854">
                  <c:v>10.663431823832109</c:v>
                </c:pt>
                <c:pt idx="855">
                  <c:v>10.783913488086304</c:v>
                </c:pt>
                <c:pt idx="856">
                  <c:v>11.477609487298189</c:v>
                </c:pt>
                <c:pt idx="857">
                  <c:v>9.501857296031007</c:v>
                </c:pt>
                <c:pt idx="858">
                  <c:v>11.539463071842226</c:v>
                </c:pt>
                <c:pt idx="859">
                  <c:v>11.746711386487128</c:v>
                </c:pt>
                <c:pt idx="860">
                  <c:v>11.756578165738398</c:v>
                </c:pt>
                <c:pt idx="861">
                  <c:v>8.9557849500412381</c:v>
                </c:pt>
                <c:pt idx="862">
                  <c:v>9.7474742826652445</c:v>
                </c:pt>
                <c:pt idx="863">
                  <c:v>10.401930432784024</c:v>
                </c:pt>
                <c:pt idx="864">
                  <c:v>11.67042186735028</c:v>
                </c:pt>
                <c:pt idx="865">
                  <c:v>10.25694553249636</c:v>
                </c:pt>
                <c:pt idx="866">
                  <c:v>11.763732884268549</c:v>
                </c:pt>
                <c:pt idx="867">
                  <c:v>11.122774741239976</c:v>
                </c:pt>
                <c:pt idx="868">
                  <c:v>11.669623257298873</c:v>
                </c:pt>
                <c:pt idx="869">
                  <c:v>10.265253319192855</c:v>
                </c:pt>
                <c:pt idx="870">
                  <c:v>10.290546094320186</c:v>
                </c:pt>
                <c:pt idx="871">
                  <c:v>10.206370341268775</c:v>
                </c:pt>
                <c:pt idx="872">
                  <c:v>11.43561089375816</c:v>
                </c:pt>
                <c:pt idx="873">
                  <c:v>10.967600515691775</c:v>
                </c:pt>
                <c:pt idx="874">
                  <c:v>9.5950941090078423</c:v>
                </c:pt>
                <c:pt idx="875">
                  <c:v>10.906155554899202</c:v>
                </c:pt>
                <c:pt idx="876">
                  <c:v>11.883158086797222</c:v>
                </c:pt>
                <c:pt idx="877">
                  <c:v>11.613184473575258</c:v>
                </c:pt>
                <c:pt idx="878">
                  <c:v>9.7730698452015634</c:v>
                </c:pt>
                <c:pt idx="879">
                  <c:v>10.88383068678192</c:v>
                </c:pt>
                <c:pt idx="880">
                  <c:v>10.700758345004569</c:v>
                </c:pt>
                <c:pt idx="881">
                  <c:v>11.074935865058928</c:v>
                </c:pt>
                <c:pt idx="882">
                  <c:v>9.8838795854256567</c:v>
                </c:pt>
                <c:pt idx="883">
                  <c:v>12.354623621444091</c:v>
                </c:pt>
                <c:pt idx="884">
                  <c:v>9.8504317929260115</c:v>
                </c:pt>
                <c:pt idx="885">
                  <c:v>12.036500102105988</c:v>
                </c:pt>
                <c:pt idx="886">
                  <c:v>10.652390532786313</c:v>
                </c:pt>
                <c:pt idx="887">
                  <c:v>10.666296685906229</c:v>
                </c:pt>
                <c:pt idx="888">
                  <c:v>10.45806764347877</c:v>
                </c:pt>
                <c:pt idx="889">
                  <c:v>8.6123175107234307</c:v>
                </c:pt>
                <c:pt idx="890">
                  <c:v>9.8595955568037024</c:v>
                </c:pt>
                <c:pt idx="891">
                  <c:v>10.377071805922325</c:v>
                </c:pt>
                <c:pt idx="892">
                  <c:v>11.032003317309417</c:v>
                </c:pt>
                <c:pt idx="893">
                  <c:v>12.088857487374668</c:v>
                </c:pt>
                <c:pt idx="894">
                  <c:v>10.78820180755428</c:v>
                </c:pt>
                <c:pt idx="895">
                  <c:v>10.887281135662104</c:v>
                </c:pt>
                <c:pt idx="896">
                  <c:v>11.623416313162172</c:v>
                </c:pt>
                <c:pt idx="897">
                  <c:v>10.576702342656374</c:v>
                </c:pt>
                <c:pt idx="898">
                  <c:v>10.31884162690802</c:v>
                </c:pt>
                <c:pt idx="899">
                  <c:v>9.1468822275422088</c:v>
                </c:pt>
                <c:pt idx="900">
                  <c:v>10.317225364113234</c:v>
                </c:pt>
                <c:pt idx="901">
                  <c:v>10.112943925720678</c:v>
                </c:pt>
                <c:pt idx="902">
                  <c:v>10.568727960682072</c:v>
                </c:pt>
                <c:pt idx="903">
                  <c:v>11.540855563833849</c:v>
                </c:pt>
                <c:pt idx="904">
                  <c:v>12.891177622634508</c:v>
                </c:pt>
                <c:pt idx="905">
                  <c:v>11.382207161612548</c:v>
                </c:pt>
                <c:pt idx="906">
                  <c:v>10.224536570566949</c:v>
                </c:pt>
                <c:pt idx="907">
                  <c:v>10.712191313763563</c:v>
                </c:pt>
                <c:pt idx="908">
                  <c:v>12.204075210750799</c:v>
                </c:pt>
                <c:pt idx="909">
                  <c:v>10.613384738000921</c:v>
                </c:pt>
                <c:pt idx="910">
                  <c:v>10.299713196442461</c:v>
                </c:pt>
                <c:pt idx="911">
                  <c:v>12.607569959128842</c:v>
                </c:pt>
                <c:pt idx="912">
                  <c:v>10.607442835656121</c:v>
                </c:pt>
                <c:pt idx="913">
                  <c:v>11.079363223609764</c:v>
                </c:pt>
                <c:pt idx="914">
                  <c:v>11.340170045056045</c:v>
                </c:pt>
                <c:pt idx="915">
                  <c:v>10.030362679809643</c:v>
                </c:pt>
                <c:pt idx="916">
                  <c:v>9.3235475028965453</c:v>
                </c:pt>
                <c:pt idx="917">
                  <c:v>11.726163319179472</c:v>
                </c:pt>
                <c:pt idx="918">
                  <c:v>8.5826600096889418</c:v>
                </c:pt>
                <c:pt idx="919">
                  <c:v>11.647973295681972</c:v>
                </c:pt>
                <c:pt idx="920">
                  <c:v>12.607569959128842</c:v>
                </c:pt>
                <c:pt idx="921">
                  <c:v>11.645223752726583</c:v>
                </c:pt>
                <c:pt idx="922">
                  <c:v>10.677180790253361</c:v>
                </c:pt>
                <c:pt idx="923">
                  <c:v>9.5589166856960723</c:v>
                </c:pt>
                <c:pt idx="924">
                  <c:v>10.72524065456253</c:v>
                </c:pt>
                <c:pt idx="925">
                  <c:v>10.737013005571763</c:v>
                </c:pt>
                <c:pt idx="926">
                  <c:v>11.035275118942019</c:v>
                </c:pt>
                <c:pt idx="927">
                  <c:v>11.864760609258564</c:v>
                </c:pt>
                <c:pt idx="928">
                  <c:v>10.228642603086131</c:v>
                </c:pt>
                <c:pt idx="929">
                  <c:v>10.071494912914371</c:v>
                </c:pt>
                <c:pt idx="930">
                  <c:v>11.26745557839628</c:v>
                </c:pt>
                <c:pt idx="931">
                  <c:v>10.956190112577538</c:v>
                </c:pt>
                <c:pt idx="932">
                  <c:v>11.579621940955745</c:v>
                </c:pt>
                <c:pt idx="933">
                  <c:v>10.229993216543692</c:v>
                </c:pt>
                <c:pt idx="934">
                  <c:v>10.655992880786265</c:v>
                </c:pt>
                <c:pt idx="935">
                  <c:v>10.633830376165406</c:v>
                </c:pt>
                <c:pt idx="936">
                  <c:v>10.916898422003985</c:v>
                </c:pt>
                <c:pt idx="937">
                  <c:v>11.265755437491448</c:v>
                </c:pt>
                <c:pt idx="938">
                  <c:v>11.122885346885091</c:v>
                </c:pt>
                <c:pt idx="939">
                  <c:v>9.8095840582728968</c:v>
                </c:pt>
                <c:pt idx="940">
                  <c:v>11.574510907857906</c:v>
                </c:pt>
                <c:pt idx="941">
                  <c:v>10.022143999326143</c:v>
                </c:pt>
                <c:pt idx="942">
                  <c:v>10.796481209267569</c:v>
                </c:pt>
                <c:pt idx="943">
                  <c:v>10.551343714274932</c:v>
                </c:pt>
                <c:pt idx="944">
                  <c:v>10.006939274885729</c:v>
                </c:pt>
                <c:pt idx="945">
                  <c:v>10.942766271005926</c:v>
                </c:pt>
                <c:pt idx="946">
                  <c:v>10.682141333619189</c:v>
                </c:pt>
                <c:pt idx="947">
                  <c:v>11.1355952520348</c:v>
                </c:pt>
                <c:pt idx="948">
                  <c:v>10.897619878894542</c:v>
                </c:pt>
                <c:pt idx="949">
                  <c:v>11.39412492897506</c:v>
                </c:pt>
                <c:pt idx="950">
                  <c:v>10.765397726866313</c:v>
                </c:pt>
                <c:pt idx="951">
                  <c:v>10.638866255226601</c:v>
                </c:pt>
                <c:pt idx="952">
                  <c:v>11.017780832151608</c:v>
                </c:pt>
                <c:pt idx="953">
                  <c:v>11.540855563833849</c:v>
                </c:pt>
                <c:pt idx="954">
                  <c:v>11.08970074356222</c:v>
                </c:pt>
                <c:pt idx="955">
                  <c:v>8.781665407025173</c:v>
                </c:pt>
                <c:pt idx="956">
                  <c:v>10.545076303301951</c:v>
                </c:pt>
                <c:pt idx="957">
                  <c:v>10.998327476702649</c:v>
                </c:pt>
                <c:pt idx="958">
                  <c:v>8.9557849500412381</c:v>
                </c:pt>
                <c:pt idx="959">
                  <c:v>10.856144056368397</c:v>
                </c:pt>
                <c:pt idx="960">
                  <c:v>11.173122938589815</c:v>
                </c:pt>
                <c:pt idx="961">
                  <c:v>10.507231991378973</c:v>
                </c:pt>
                <c:pt idx="962">
                  <c:v>12.096579792698041</c:v>
                </c:pt>
                <c:pt idx="963">
                  <c:v>10.262442271885206</c:v>
                </c:pt>
                <c:pt idx="964">
                  <c:v>10.952678416668274</c:v>
                </c:pt>
                <c:pt idx="965">
                  <c:v>11.303325002580525</c:v>
                </c:pt>
                <c:pt idx="966">
                  <c:v>11.485273861554415</c:v>
                </c:pt>
                <c:pt idx="967">
                  <c:v>10.520676185265414</c:v>
                </c:pt>
                <c:pt idx="968">
                  <c:v>10.702733986716865</c:v>
                </c:pt>
                <c:pt idx="969">
                  <c:v>10.409050908013008</c:v>
                </c:pt>
                <c:pt idx="970">
                  <c:v>9.0563189220870957</c:v>
                </c:pt>
                <c:pt idx="971">
                  <c:v>11.546706590491556</c:v>
                </c:pt>
                <c:pt idx="972">
                  <c:v>10.014316312391699</c:v>
                </c:pt>
                <c:pt idx="973">
                  <c:v>8.2924911953344207</c:v>
                </c:pt>
                <c:pt idx="974">
                  <c:v>10.095246424141109</c:v>
                </c:pt>
                <c:pt idx="975">
                  <c:v>11.764608588173081</c:v>
                </c:pt>
                <c:pt idx="976">
                  <c:v>8.9557849500412381</c:v>
                </c:pt>
                <c:pt idx="977">
                  <c:v>9.9201726244950219</c:v>
                </c:pt>
                <c:pt idx="978">
                  <c:v>10.861455372324187</c:v>
                </c:pt>
                <c:pt idx="979">
                  <c:v>10.525401141889132</c:v>
                </c:pt>
                <c:pt idx="980">
                  <c:v>11.357063956928622</c:v>
                </c:pt>
                <c:pt idx="981">
                  <c:v>11.946383006187245</c:v>
                </c:pt>
                <c:pt idx="982">
                  <c:v>10.59080382764474</c:v>
                </c:pt>
                <c:pt idx="983">
                  <c:v>9.7839401442541476</c:v>
                </c:pt>
                <c:pt idx="984">
                  <c:v>11.455765155376517</c:v>
                </c:pt>
                <c:pt idx="985">
                  <c:v>11.23038039933788</c:v>
                </c:pt>
                <c:pt idx="986">
                  <c:v>11.127292353952084</c:v>
                </c:pt>
                <c:pt idx="987">
                  <c:v>10.098549183384891</c:v>
                </c:pt>
                <c:pt idx="988">
                  <c:v>9.7522282716263557</c:v>
                </c:pt>
                <c:pt idx="989">
                  <c:v>10.463918065134221</c:v>
                </c:pt>
                <c:pt idx="990">
                  <c:v>9.6095386054940608</c:v>
                </c:pt>
                <c:pt idx="991">
                  <c:v>10.897367389959022</c:v>
                </c:pt>
                <c:pt idx="992">
                  <c:v>10.799712460108985</c:v>
                </c:pt>
                <c:pt idx="993">
                  <c:v>9.9020137740350069</c:v>
                </c:pt>
                <c:pt idx="994">
                  <c:v>8.9422304018138909</c:v>
                </c:pt>
                <c:pt idx="995">
                  <c:v>10.804451080877051</c:v>
                </c:pt>
                <c:pt idx="996">
                  <c:v>11.401839016811156</c:v>
                </c:pt>
                <c:pt idx="997">
                  <c:v>12.204075210750799</c:v>
                </c:pt>
                <c:pt idx="998">
                  <c:v>9.475337451310919</c:v>
                </c:pt>
                <c:pt idx="999">
                  <c:v>10.599811443083327</c:v>
                </c:pt>
                <c:pt idx="1000">
                  <c:v>9.988295901541397</c:v>
                </c:pt>
                <c:pt idx="1001">
                  <c:v>9.4475537291835838</c:v>
                </c:pt>
                <c:pt idx="1002">
                  <c:v>10.705241864647901</c:v>
                </c:pt>
                <c:pt idx="1003">
                  <c:v>8.8884308665043061</c:v>
                </c:pt>
                <c:pt idx="1004">
                  <c:v>10.602255539119877</c:v>
                </c:pt>
                <c:pt idx="1005">
                  <c:v>8.3498521789193223</c:v>
                </c:pt>
              </c:numCache>
            </c:numRef>
          </c:xVal>
          <c:yVal>
            <c:numRef>
              <c:f>ANOVA!$D$214:$D$1219</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10.366218034523097</c:v>
              </c:pt>
            </c:numLit>
          </c:xVal>
          <c:yVal>
            <c:numLit>
              <c:formatCode>General</c:formatCode>
              <c:ptCount val="1"/>
              <c:pt idx="0">
                <c:v>4</c:v>
              </c:pt>
            </c:numLit>
          </c:yVal>
          <c:smooth val="0"/>
        </c:ser>
        <c:ser>
          <c:idx val="2"/>
          <c:order val="2"/>
          <c:tx>
            <c:v/>
          </c:tx>
          <c:spPr>
            <a:ln w="12700">
              <a:solidFill>
                <a:srgbClr val="989898"/>
              </a:solidFill>
              <a:prstDash val="solid"/>
            </a:ln>
            <a:effectLst/>
          </c:spPr>
          <c:marker>
            <c:symbol val="none"/>
          </c:marker>
          <c:xVal>
            <c:numRef>
              <c:f>[0]!xdata1</c:f>
            </c:numRef>
          </c:xVal>
          <c:yVal>
            <c:numRef>
              <c:f>[0]!ydata1</c:f>
              <c:numCache>
                <c:formatCode>General</c:formatCode>
                <c:ptCount val="1"/>
                <c:pt idx="0">
                  <c:v>1</c:v>
                </c:pt>
              </c:numCache>
            </c:numRef>
          </c:yVal>
          <c:smooth val="0"/>
        </c:ser>
        <c:ser>
          <c:idx val="3"/>
          <c:order val="3"/>
          <c:tx>
            <c:v/>
          </c:tx>
          <c:spPr>
            <a:ln w="12700">
              <a:solidFill>
                <a:srgbClr val="989898"/>
              </a:solidFill>
              <a:prstDash val="solid"/>
            </a:ln>
            <a:effectLst/>
          </c:spPr>
          <c:marker>
            <c:symbol val="none"/>
          </c:marker>
          <c:xVal>
            <c:numRef>
              <c:f>[0]!xdata2</c:f>
            </c:numRef>
          </c:xVal>
          <c:yVal>
            <c:numRef>
              <c:f>[0]!ydata2</c:f>
              <c:numCache>
                <c:formatCode>General</c:formatCode>
                <c:ptCount val="1"/>
                <c:pt idx="0">
                  <c:v>1</c:v>
                </c:pt>
              </c:numCache>
            </c:numRef>
          </c:yVal>
          <c:smooth val="0"/>
        </c:ser>
        <c:ser>
          <c:idx val="4"/>
          <c:order val="4"/>
          <c:spPr>
            <a:ln w="3175">
              <a:solidFill>
                <a:srgbClr val="000000"/>
              </a:solidFill>
              <a:prstDash val="lgDash"/>
            </a:ln>
          </c:spPr>
          <c:marker>
            <c:symbol val="none"/>
          </c:marker>
          <c:xVal>
            <c:numLit>
              <c:formatCode>General</c:formatCode>
              <c:ptCount val="2"/>
              <c:pt idx="0">
                <c:v>-5</c:v>
              </c:pt>
              <c:pt idx="1">
                <c:v>30</c:v>
              </c:pt>
            </c:numLit>
          </c:xVal>
          <c:yVal>
            <c:numLit>
              <c:formatCode>General</c:formatCode>
              <c:ptCount val="2"/>
              <c:pt idx="0">
                <c:v>-5</c:v>
              </c:pt>
              <c:pt idx="1">
                <c:v>30</c:v>
              </c:pt>
            </c:numLit>
          </c:yVal>
          <c:smooth val="0"/>
        </c:ser>
        <c:dLbls>
          <c:showLegendKey val="0"/>
          <c:showVal val="0"/>
          <c:showCatName val="0"/>
          <c:showSerName val="0"/>
          <c:showPercent val="0"/>
          <c:showBubbleSize val="0"/>
        </c:dLbls>
        <c:axId val="275412864"/>
        <c:axId val="275431424"/>
      </c:scatterChart>
      <c:valAx>
        <c:axId val="275412864"/>
        <c:scaling>
          <c:orientation val="minMax"/>
          <c:max val="30"/>
          <c:min val="-5"/>
        </c:scaling>
        <c:delete val="0"/>
        <c:axPos val="b"/>
        <c:title>
          <c:tx>
            <c:rich>
              <a:bodyPr/>
              <a:lstStyle/>
              <a:p>
                <a:pPr>
                  <a:defRPr sz="800" b="0">
                    <a:latin typeface="Arial"/>
                    <a:ea typeface="Arial"/>
                    <a:cs typeface="Arial"/>
                  </a:defRPr>
                </a:pPr>
                <a:r>
                  <a:rPr lang="id-ID"/>
                  <a:t>Pred(Units_Sold)</a:t>
                </a:r>
              </a:p>
            </c:rich>
          </c:tx>
          <c:overlay val="0"/>
        </c:title>
        <c:numFmt formatCode="General" sourceLinked="0"/>
        <c:majorTickMark val="cross"/>
        <c:minorTickMark val="none"/>
        <c:tickLblPos val="nextTo"/>
        <c:txPr>
          <a:bodyPr rot="0" vert="horz"/>
          <a:lstStyle/>
          <a:p>
            <a:pPr>
              <a:defRPr sz="700"/>
            </a:pPr>
            <a:endParaRPr lang="id-ID"/>
          </a:p>
        </c:txPr>
        <c:crossAx val="275431424"/>
        <c:crosses val="autoZero"/>
        <c:crossBetween val="midCat"/>
      </c:valAx>
      <c:valAx>
        <c:axId val="275431424"/>
        <c:scaling>
          <c:orientation val="minMax"/>
          <c:max val="30"/>
          <c:min val="-5"/>
        </c:scaling>
        <c:delete val="0"/>
        <c:axPos val="l"/>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a:lstStyle/>
          <a:p>
            <a:pPr>
              <a:defRPr sz="700"/>
            </a:pPr>
            <a:endParaRPr lang="id-ID"/>
          </a:p>
        </c:txPr>
        <c:crossAx val="275412864"/>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Standardized residuals / Units_Sold</a:t>
            </a:r>
          </a:p>
        </c:rich>
      </c:tx>
      <c:overlay val="0"/>
    </c:title>
    <c:autoTitleDeleted val="0"/>
    <c:plotArea>
      <c:layout/>
      <c:barChart>
        <c:barDir val="bar"/>
        <c:grouping val="clustered"/>
        <c:varyColors val="0"/>
        <c:ser>
          <c:idx val="0"/>
          <c:order val="0"/>
          <c:tx>
            <c:v/>
          </c:tx>
          <c:spPr>
            <a:solidFill>
              <a:srgbClr val="2A7498"/>
            </a:solidFill>
            <a:ln>
              <a:solidFill>
                <a:srgbClr val="2A7498"/>
              </a:solidFill>
              <a:prstDash val="solid"/>
            </a:ln>
          </c:spPr>
          <c:invertIfNegative val="0"/>
          <c:cat>
            <c:strRef>
              <c:f>ANOVA!$B$214:$B$1219</c:f>
              <c:strCache>
                <c:ptCount val="1006"/>
                <c:pt idx="0">
                  <c:v>Obs1</c:v>
                </c:pt>
                <c:pt idx="1">
                  <c:v>Obs2</c:v>
                </c:pt>
                <c:pt idx="2">
                  <c:v>Obs3</c:v>
                </c:pt>
                <c:pt idx="3">
                  <c:v>Obs4</c:v>
                </c:pt>
                <c:pt idx="4">
                  <c:v>Obs5</c:v>
                </c:pt>
                <c:pt idx="5">
                  <c:v>Obs6</c:v>
                </c:pt>
                <c:pt idx="6">
                  <c:v>Obs7</c:v>
                </c:pt>
                <c:pt idx="7">
                  <c:v>Obs8</c:v>
                </c:pt>
                <c:pt idx="8">
                  <c:v>Obs9</c:v>
                </c:pt>
                <c:pt idx="9">
                  <c:v>Obs10</c:v>
                </c:pt>
                <c:pt idx="10">
                  <c:v>Obs11</c:v>
                </c:pt>
                <c:pt idx="11">
                  <c:v>Obs12</c:v>
                </c:pt>
                <c:pt idx="12">
                  <c:v>Obs13</c:v>
                </c:pt>
                <c:pt idx="13">
                  <c:v>Obs14</c:v>
                </c:pt>
                <c:pt idx="14">
                  <c:v>Obs15</c:v>
                </c:pt>
                <c:pt idx="15">
                  <c:v>Obs16</c:v>
                </c:pt>
                <c:pt idx="16">
                  <c:v>Obs17</c:v>
                </c:pt>
                <c:pt idx="17">
                  <c:v>Obs18</c:v>
                </c:pt>
                <c:pt idx="18">
                  <c:v>Obs19</c:v>
                </c:pt>
                <c:pt idx="19">
                  <c:v>Obs20</c:v>
                </c:pt>
                <c:pt idx="20">
                  <c:v>Obs21</c:v>
                </c:pt>
                <c:pt idx="21">
                  <c:v>Obs22</c:v>
                </c:pt>
                <c:pt idx="22">
                  <c:v>Obs23</c:v>
                </c:pt>
                <c:pt idx="23">
                  <c:v>Obs24</c:v>
                </c:pt>
                <c:pt idx="24">
                  <c:v>Obs25</c:v>
                </c:pt>
                <c:pt idx="25">
                  <c:v>Obs26</c:v>
                </c:pt>
                <c:pt idx="26">
                  <c:v>Obs27</c:v>
                </c:pt>
                <c:pt idx="27">
                  <c:v>Obs28</c:v>
                </c:pt>
                <c:pt idx="28">
                  <c:v>Obs29</c:v>
                </c:pt>
                <c:pt idx="29">
                  <c:v>Obs30</c:v>
                </c:pt>
                <c:pt idx="30">
                  <c:v>Obs31</c:v>
                </c:pt>
                <c:pt idx="31">
                  <c:v>Obs32</c:v>
                </c:pt>
                <c:pt idx="32">
                  <c:v>Obs33</c:v>
                </c:pt>
                <c:pt idx="33">
                  <c:v>Obs34</c:v>
                </c:pt>
                <c:pt idx="34">
                  <c:v>Obs35</c:v>
                </c:pt>
                <c:pt idx="35">
                  <c:v>Obs36</c:v>
                </c:pt>
                <c:pt idx="36">
                  <c:v>Obs37</c:v>
                </c:pt>
                <c:pt idx="37">
                  <c:v>Obs38</c:v>
                </c:pt>
                <c:pt idx="38">
                  <c:v>Obs39</c:v>
                </c:pt>
                <c:pt idx="39">
                  <c:v>Obs40</c:v>
                </c:pt>
                <c:pt idx="40">
                  <c:v>Obs41</c:v>
                </c:pt>
                <c:pt idx="41">
                  <c:v>Obs42</c:v>
                </c:pt>
                <c:pt idx="42">
                  <c:v>Obs43</c:v>
                </c:pt>
                <c:pt idx="43">
                  <c:v>Obs44</c:v>
                </c:pt>
                <c:pt idx="44">
                  <c:v>Obs45</c:v>
                </c:pt>
                <c:pt idx="45">
                  <c:v>Obs46</c:v>
                </c:pt>
                <c:pt idx="46">
                  <c:v>Obs47</c:v>
                </c:pt>
                <c:pt idx="47">
                  <c:v>Obs48</c:v>
                </c:pt>
                <c:pt idx="48">
                  <c:v>Obs49</c:v>
                </c:pt>
                <c:pt idx="49">
                  <c:v>Obs50</c:v>
                </c:pt>
                <c:pt idx="50">
                  <c:v>Obs51</c:v>
                </c:pt>
                <c:pt idx="51">
                  <c:v>Obs52</c:v>
                </c:pt>
                <c:pt idx="52">
                  <c:v>Obs53</c:v>
                </c:pt>
                <c:pt idx="53">
                  <c:v>Obs54</c:v>
                </c:pt>
                <c:pt idx="54">
                  <c:v>Obs55</c:v>
                </c:pt>
                <c:pt idx="55">
                  <c:v>Obs56</c:v>
                </c:pt>
                <c:pt idx="56">
                  <c:v>Obs57</c:v>
                </c:pt>
                <c:pt idx="57">
                  <c:v>Obs58</c:v>
                </c:pt>
                <c:pt idx="58">
                  <c:v>Obs59</c:v>
                </c:pt>
                <c:pt idx="59">
                  <c:v>Obs60</c:v>
                </c:pt>
                <c:pt idx="60">
                  <c:v>Obs61</c:v>
                </c:pt>
                <c:pt idx="61">
                  <c:v>Obs62</c:v>
                </c:pt>
                <c:pt idx="62">
                  <c:v>Obs63</c:v>
                </c:pt>
                <c:pt idx="63">
                  <c:v>Obs64</c:v>
                </c:pt>
                <c:pt idx="64">
                  <c:v>Obs65</c:v>
                </c:pt>
                <c:pt idx="65">
                  <c:v>Obs66</c:v>
                </c:pt>
                <c:pt idx="66">
                  <c:v>Obs67</c:v>
                </c:pt>
                <c:pt idx="67">
                  <c:v>Obs68</c:v>
                </c:pt>
                <c:pt idx="68">
                  <c:v>Obs69</c:v>
                </c:pt>
                <c:pt idx="69">
                  <c:v>Obs70</c:v>
                </c:pt>
                <c:pt idx="70">
                  <c:v>Obs71</c:v>
                </c:pt>
                <c:pt idx="71">
                  <c:v>Obs72</c:v>
                </c:pt>
                <c:pt idx="72">
                  <c:v>Obs73</c:v>
                </c:pt>
                <c:pt idx="73">
                  <c:v>Obs74</c:v>
                </c:pt>
                <c:pt idx="74">
                  <c:v>Obs75</c:v>
                </c:pt>
                <c:pt idx="75">
                  <c:v>Obs76</c:v>
                </c:pt>
                <c:pt idx="76">
                  <c:v>Obs77</c:v>
                </c:pt>
                <c:pt idx="77">
                  <c:v>Obs78</c:v>
                </c:pt>
                <c:pt idx="78">
                  <c:v>Obs79</c:v>
                </c:pt>
                <c:pt idx="79">
                  <c:v>Obs80</c:v>
                </c:pt>
                <c:pt idx="80">
                  <c:v>Obs81</c:v>
                </c:pt>
                <c:pt idx="81">
                  <c:v>Obs82</c:v>
                </c:pt>
                <c:pt idx="82">
                  <c:v>Obs83</c:v>
                </c:pt>
                <c:pt idx="83">
                  <c:v>Obs84</c:v>
                </c:pt>
                <c:pt idx="84">
                  <c:v>Obs85</c:v>
                </c:pt>
                <c:pt idx="85">
                  <c:v>Obs86</c:v>
                </c:pt>
                <c:pt idx="86">
                  <c:v>Obs87</c:v>
                </c:pt>
                <c:pt idx="87">
                  <c:v>Obs88</c:v>
                </c:pt>
                <c:pt idx="88">
                  <c:v>Obs89</c:v>
                </c:pt>
                <c:pt idx="89">
                  <c:v>Obs90</c:v>
                </c:pt>
                <c:pt idx="90">
                  <c:v>Obs91</c:v>
                </c:pt>
                <c:pt idx="91">
                  <c:v>Obs92</c:v>
                </c:pt>
                <c:pt idx="92">
                  <c:v>Obs93</c:v>
                </c:pt>
                <c:pt idx="93">
                  <c:v>Obs94</c:v>
                </c:pt>
                <c:pt idx="94">
                  <c:v>Obs95</c:v>
                </c:pt>
                <c:pt idx="95">
                  <c:v>Obs96</c:v>
                </c:pt>
                <c:pt idx="96">
                  <c:v>Obs97</c:v>
                </c:pt>
                <c:pt idx="97">
                  <c:v>Obs98</c:v>
                </c:pt>
                <c:pt idx="98">
                  <c:v>Obs99</c:v>
                </c:pt>
                <c:pt idx="99">
                  <c:v>Obs100</c:v>
                </c:pt>
                <c:pt idx="100">
                  <c:v>Obs101</c:v>
                </c:pt>
                <c:pt idx="101">
                  <c:v>Obs102</c:v>
                </c:pt>
                <c:pt idx="102">
                  <c:v>Obs103</c:v>
                </c:pt>
                <c:pt idx="103">
                  <c:v>Obs104</c:v>
                </c:pt>
                <c:pt idx="104">
                  <c:v>Obs105</c:v>
                </c:pt>
                <c:pt idx="105">
                  <c:v>Obs106</c:v>
                </c:pt>
                <c:pt idx="106">
                  <c:v>Obs107</c:v>
                </c:pt>
                <c:pt idx="107">
                  <c:v>Obs108</c:v>
                </c:pt>
                <c:pt idx="108">
                  <c:v>Obs109</c:v>
                </c:pt>
                <c:pt idx="109">
                  <c:v>Obs110</c:v>
                </c:pt>
                <c:pt idx="110">
                  <c:v>Obs111</c:v>
                </c:pt>
                <c:pt idx="111">
                  <c:v>Obs112</c:v>
                </c:pt>
                <c:pt idx="112">
                  <c:v>Obs113</c:v>
                </c:pt>
                <c:pt idx="113">
                  <c:v>Obs114</c:v>
                </c:pt>
                <c:pt idx="114">
                  <c:v>Obs115</c:v>
                </c:pt>
                <c:pt idx="115">
                  <c:v>Obs116</c:v>
                </c:pt>
                <c:pt idx="116">
                  <c:v>Obs117</c:v>
                </c:pt>
                <c:pt idx="117">
                  <c:v>Obs118</c:v>
                </c:pt>
                <c:pt idx="118">
                  <c:v>Obs119</c:v>
                </c:pt>
                <c:pt idx="119">
                  <c:v>Obs120</c:v>
                </c:pt>
                <c:pt idx="120">
                  <c:v>Obs121</c:v>
                </c:pt>
                <c:pt idx="121">
                  <c:v>Obs122</c:v>
                </c:pt>
                <c:pt idx="122">
                  <c:v>Obs123</c:v>
                </c:pt>
                <c:pt idx="123">
                  <c:v>Obs124</c:v>
                </c:pt>
                <c:pt idx="124">
                  <c:v>Obs125</c:v>
                </c:pt>
                <c:pt idx="125">
                  <c:v>Obs126</c:v>
                </c:pt>
                <c:pt idx="126">
                  <c:v>Obs127</c:v>
                </c:pt>
                <c:pt idx="127">
                  <c:v>Obs128</c:v>
                </c:pt>
                <c:pt idx="128">
                  <c:v>Obs129</c:v>
                </c:pt>
                <c:pt idx="129">
                  <c:v>Obs130</c:v>
                </c:pt>
                <c:pt idx="130">
                  <c:v>Obs131</c:v>
                </c:pt>
                <c:pt idx="131">
                  <c:v>Obs132</c:v>
                </c:pt>
                <c:pt idx="132">
                  <c:v>Obs133</c:v>
                </c:pt>
                <c:pt idx="133">
                  <c:v>Obs134</c:v>
                </c:pt>
                <c:pt idx="134">
                  <c:v>Obs135</c:v>
                </c:pt>
                <c:pt idx="135">
                  <c:v>Obs136</c:v>
                </c:pt>
                <c:pt idx="136">
                  <c:v>Obs137</c:v>
                </c:pt>
                <c:pt idx="137">
                  <c:v>Obs138</c:v>
                </c:pt>
                <c:pt idx="138">
                  <c:v>Obs139</c:v>
                </c:pt>
                <c:pt idx="139">
                  <c:v>Obs140</c:v>
                </c:pt>
                <c:pt idx="140">
                  <c:v>Obs141</c:v>
                </c:pt>
                <c:pt idx="141">
                  <c:v>Obs142</c:v>
                </c:pt>
                <c:pt idx="142">
                  <c:v>Obs143</c:v>
                </c:pt>
                <c:pt idx="143">
                  <c:v>Obs144</c:v>
                </c:pt>
                <c:pt idx="144">
                  <c:v>Obs145</c:v>
                </c:pt>
                <c:pt idx="145">
                  <c:v>Obs146</c:v>
                </c:pt>
                <c:pt idx="146">
                  <c:v>Obs147</c:v>
                </c:pt>
                <c:pt idx="147">
                  <c:v>Obs148</c:v>
                </c:pt>
                <c:pt idx="148">
                  <c:v>Obs149</c:v>
                </c:pt>
                <c:pt idx="149">
                  <c:v>Obs150</c:v>
                </c:pt>
                <c:pt idx="150">
                  <c:v>Obs151</c:v>
                </c:pt>
                <c:pt idx="151">
                  <c:v>Obs152</c:v>
                </c:pt>
                <c:pt idx="152">
                  <c:v>Obs153</c:v>
                </c:pt>
                <c:pt idx="153">
                  <c:v>Obs154</c:v>
                </c:pt>
                <c:pt idx="154">
                  <c:v>Obs155</c:v>
                </c:pt>
                <c:pt idx="155">
                  <c:v>Obs156</c:v>
                </c:pt>
                <c:pt idx="156">
                  <c:v>Obs157</c:v>
                </c:pt>
                <c:pt idx="157">
                  <c:v>Obs158</c:v>
                </c:pt>
                <c:pt idx="158">
                  <c:v>Obs159</c:v>
                </c:pt>
                <c:pt idx="159">
                  <c:v>Obs160</c:v>
                </c:pt>
                <c:pt idx="160">
                  <c:v>Obs161</c:v>
                </c:pt>
                <c:pt idx="161">
                  <c:v>Obs162</c:v>
                </c:pt>
                <c:pt idx="162">
                  <c:v>Obs163</c:v>
                </c:pt>
                <c:pt idx="163">
                  <c:v>Obs164</c:v>
                </c:pt>
                <c:pt idx="164">
                  <c:v>Obs165</c:v>
                </c:pt>
                <c:pt idx="165">
                  <c:v>Obs166</c:v>
                </c:pt>
                <c:pt idx="166">
                  <c:v>Obs167</c:v>
                </c:pt>
                <c:pt idx="167">
                  <c:v>Obs168</c:v>
                </c:pt>
                <c:pt idx="168">
                  <c:v>Obs169</c:v>
                </c:pt>
                <c:pt idx="169">
                  <c:v>Obs170</c:v>
                </c:pt>
                <c:pt idx="170">
                  <c:v>Obs171</c:v>
                </c:pt>
                <c:pt idx="171">
                  <c:v>Obs172</c:v>
                </c:pt>
                <c:pt idx="172">
                  <c:v>Obs173</c:v>
                </c:pt>
                <c:pt idx="173">
                  <c:v>Obs174</c:v>
                </c:pt>
                <c:pt idx="174">
                  <c:v>Obs175</c:v>
                </c:pt>
                <c:pt idx="175">
                  <c:v>Obs176</c:v>
                </c:pt>
                <c:pt idx="176">
                  <c:v>Obs177</c:v>
                </c:pt>
                <c:pt idx="177">
                  <c:v>Obs178</c:v>
                </c:pt>
                <c:pt idx="178">
                  <c:v>Obs179</c:v>
                </c:pt>
                <c:pt idx="179">
                  <c:v>Obs180</c:v>
                </c:pt>
                <c:pt idx="180">
                  <c:v>Obs181</c:v>
                </c:pt>
                <c:pt idx="181">
                  <c:v>Obs182</c:v>
                </c:pt>
                <c:pt idx="182">
                  <c:v>Obs183</c:v>
                </c:pt>
                <c:pt idx="183">
                  <c:v>Obs184</c:v>
                </c:pt>
                <c:pt idx="184">
                  <c:v>Obs185</c:v>
                </c:pt>
                <c:pt idx="185">
                  <c:v>Obs186</c:v>
                </c:pt>
                <c:pt idx="186">
                  <c:v>Obs187</c:v>
                </c:pt>
                <c:pt idx="187">
                  <c:v>Obs188</c:v>
                </c:pt>
                <c:pt idx="188">
                  <c:v>Obs189</c:v>
                </c:pt>
                <c:pt idx="189">
                  <c:v>Obs190</c:v>
                </c:pt>
                <c:pt idx="190">
                  <c:v>Obs191</c:v>
                </c:pt>
                <c:pt idx="191">
                  <c:v>Obs192</c:v>
                </c:pt>
                <c:pt idx="192">
                  <c:v>Obs193</c:v>
                </c:pt>
                <c:pt idx="193">
                  <c:v>Obs194</c:v>
                </c:pt>
                <c:pt idx="194">
                  <c:v>Obs195</c:v>
                </c:pt>
                <c:pt idx="195">
                  <c:v>Obs196</c:v>
                </c:pt>
                <c:pt idx="196">
                  <c:v>Obs197</c:v>
                </c:pt>
                <c:pt idx="197">
                  <c:v>Obs198</c:v>
                </c:pt>
                <c:pt idx="198">
                  <c:v>Obs199</c:v>
                </c:pt>
                <c:pt idx="199">
                  <c:v>Obs200</c:v>
                </c:pt>
                <c:pt idx="200">
                  <c:v>Obs201</c:v>
                </c:pt>
                <c:pt idx="201">
                  <c:v>Obs202</c:v>
                </c:pt>
                <c:pt idx="202">
                  <c:v>Obs203</c:v>
                </c:pt>
                <c:pt idx="203">
                  <c:v>Obs204</c:v>
                </c:pt>
                <c:pt idx="204">
                  <c:v>Obs205</c:v>
                </c:pt>
                <c:pt idx="205">
                  <c:v>Obs206</c:v>
                </c:pt>
                <c:pt idx="206">
                  <c:v>Obs207</c:v>
                </c:pt>
                <c:pt idx="207">
                  <c:v>Obs208</c:v>
                </c:pt>
                <c:pt idx="208">
                  <c:v>Obs209</c:v>
                </c:pt>
                <c:pt idx="209">
                  <c:v>Obs210</c:v>
                </c:pt>
                <c:pt idx="210">
                  <c:v>Obs211</c:v>
                </c:pt>
                <c:pt idx="211">
                  <c:v>Obs212</c:v>
                </c:pt>
                <c:pt idx="212">
                  <c:v>Obs213</c:v>
                </c:pt>
                <c:pt idx="213">
                  <c:v>Obs214</c:v>
                </c:pt>
                <c:pt idx="214">
                  <c:v>Obs215</c:v>
                </c:pt>
                <c:pt idx="215">
                  <c:v>Obs216</c:v>
                </c:pt>
                <c:pt idx="216">
                  <c:v>Obs217</c:v>
                </c:pt>
                <c:pt idx="217">
                  <c:v>Obs218</c:v>
                </c:pt>
                <c:pt idx="218">
                  <c:v>Obs219</c:v>
                </c:pt>
                <c:pt idx="219">
                  <c:v>Obs220</c:v>
                </c:pt>
                <c:pt idx="220">
                  <c:v>Obs221</c:v>
                </c:pt>
                <c:pt idx="221">
                  <c:v>Obs222</c:v>
                </c:pt>
                <c:pt idx="222">
                  <c:v>Obs223</c:v>
                </c:pt>
                <c:pt idx="223">
                  <c:v>Obs224</c:v>
                </c:pt>
                <c:pt idx="224">
                  <c:v>Obs225</c:v>
                </c:pt>
                <c:pt idx="225">
                  <c:v>Obs226</c:v>
                </c:pt>
                <c:pt idx="226">
                  <c:v>Obs227</c:v>
                </c:pt>
                <c:pt idx="227">
                  <c:v>Obs228</c:v>
                </c:pt>
                <c:pt idx="228">
                  <c:v>Obs229</c:v>
                </c:pt>
                <c:pt idx="229">
                  <c:v>Obs230</c:v>
                </c:pt>
                <c:pt idx="230">
                  <c:v>Obs231</c:v>
                </c:pt>
                <c:pt idx="231">
                  <c:v>Obs232</c:v>
                </c:pt>
                <c:pt idx="232">
                  <c:v>Obs233</c:v>
                </c:pt>
                <c:pt idx="233">
                  <c:v>Obs234</c:v>
                </c:pt>
                <c:pt idx="234">
                  <c:v>Obs235</c:v>
                </c:pt>
                <c:pt idx="235">
                  <c:v>Obs236</c:v>
                </c:pt>
                <c:pt idx="236">
                  <c:v>Obs237</c:v>
                </c:pt>
                <c:pt idx="237">
                  <c:v>Obs238</c:v>
                </c:pt>
                <c:pt idx="238">
                  <c:v>Obs239</c:v>
                </c:pt>
                <c:pt idx="239">
                  <c:v>Obs240</c:v>
                </c:pt>
                <c:pt idx="240">
                  <c:v>Obs241</c:v>
                </c:pt>
                <c:pt idx="241">
                  <c:v>Obs242</c:v>
                </c:pt>
                <c:pt idx="242">
                  <c:v>Obs243</c:v>
                </c:pt>
                <c:pt idx="243">
                  <c:v>Obs244</c:v>
                </c:pt>
                <c:pt idx="244">
                  <c:v>Obs245</c:v>
                </c:pt>
                <c:pt idx="245">
                  <c:v>Obs246</c:v>
                </c:pt>
                <c:pt idx="246">
                  <c:v>Obs247</c:v>
                </c:pt>
                <c:pt idx="247">
                  <c:v>Obs248</c:v>
                </c:pt>
                <c:pt idx="248">
                  <c:v>Obs249</c:v>
                </c:pt>
                <c:pt idx="249">
                  <c:v>Obs250</c:v>
                </c:pt>
                <c:pt idx="250">
                  <c:v>Obs251</c:v>
                </c:pt>
                <c:pt idx="251">
                  <c:v>Obs252</c:v>
                </c:pt>
                <c:pt idx="252">
                  <c:v>Obs253</c:v>
                </c:pt>
                <c:pt idx="253">
                  <c:v>Obs254</c:v>
                </c:pt>
                <c:pt idx="254">
                  <c:v>Obs255</c:v>
                </c:pt>
                <c:pt idx="255">
                  <c:v>Obs256</c:v>
                </c:pt>
                <c:pt idx="256">
                  <c:v>Obs257</c:v>
                </c:pt>
                <c:pt idx="257">
                  <c:v>Obs258</c:v>
                </c:pt>
                <c:pt idx="258">
                  <c:v>Obs259</c:v>
                </c:pt>
                <c:pt idx="259">
                  <c:v>Obs260</c:v>
                </c:pt>
                <c:pt idx="260">
                  <c:v>Obs261</c:v>
                </c:pt>
                <c:pt idx="261">
                  <c:v>Obs262</c:v>
                </c:pt>
                <c:pt idx="262">
                  <c:v>Obs263</c:v>
                </c:pt>
                <c:pt idx="263">
                  <c:v>Obs264</c:v>
                </c:pt>
                <c:pt idx="264">
                  <c:v>Obs265</c:v>
                </c:pt>
                <c:pt idx="265">
                  <c:v>Obs266</c:v>
                </c:pt>
                <c:pt idx="266">
                  <c:v>Obs267</c:v>
                </c:pt>
                <c:pt idx="267">
                  <c:v>Obs268</c:v>
                </c:pt>
                <c:pt idx="268">
                  <c:v>Obs269</c:v>
                </c:pt>
                <c:pt idx="269">
                  <c:v>Obs270</c:v>
                </c:pt>
                <c:pt idx="270">
                  <c:v>Obs271</c:v>
                </c:pt>
                <c:pt idx="271">
                  <c:v>Obs272</c:v>
                </c:pt>
                <c:pt idx="272">
                  <c:v>Obs273</c:v>
                </c:pt>
                <c:pt idx="273">
                  <c:v>Obs274</c:v>
                </c:pt>
                <c:pt idx="274">
                  <c:v>Obs275</c:v>
                </c:pt>
                <c:pt idx="275">
                  <c:v>Obs276</c:v>
                </c:pt>
                <c:pt idx="276">
                  <c:v>Obs277</c:v>
                </c:pt>
                <c:pt idx="277">
                  <c:v>Obs278</c:v>
                </c:pt>
                <c:pt idx="278">
                  <c:v>Obs279</c:v>
                </c:pt>
                <c:pt idx="279">
                  <c:v>Obs280</c:v>
                </c:pt>
                <c:pt idx="280">
                  <c:v>Obs281</c:v>
                </c:pt>
                <c:pt idx="281">
                  <c:v>Obs282</c:v>
                </c:pt>
                <c:pt idx="282">
                  <c:v>Obs283</c:v>
                </c:pt>
                <c:pt idx="283">
                  <c:v>Obs284</c:v>
                </c:pt>
                <c:pt idx="284">
                  <c:v>Obs285</c:v>
                </c:pt>
                <c:pt idx="285">
                  <c:v>Obs286</c:v>
                </c:pt>
                <c:pt idx="286">
                  <c:v>Obs287</c:v>
                </c:pt>
                <c:pt idx="287">
                  <c:v>Obs288</c:v>
                </c:pt>
                <c:pt idx="288">
                  <c:v>Obs289</c:v>
                </c:pt>
                <c:pt idx="289">
                  <c:v>Obs290</c:v>
                </c:pt>
                <c:pt idx="290">
                  <c:v>Obs291</c:v>
                </c:pt>
                <c:pt idx="291">
                  <c:v>Obs292</c:v>
                </c:pt>
                <c:pt idx="292">
                  <c:v>Obs293</c:v>
                </c:pt>
                <c:pt idx="293">
                  <c:v>Obs294</c:v>
                </c:pt>
                <c:pt idx="294">
                  <c:v>Obs295</c:v>
                </c:pt>
                <c:pt idx="295">
                  <c:v>Obs296</c:v>
                </c:pt>
                <c:pt idx="296">
                  <c:v>Obs297</c:v>
                </c:pt>
                <c:pt idx="297">
                  <c:v>Obs298</c:v>
                </c:pt>
                <c:pt idx="298">
                  <c:v>Obs299</c:v>
                </c:pt>
                <c:pt idx="299">
                  <c:v>Obs300</c:v>
                </c:pt>
                <c:pt idx="300">
                  <c:v>Obs301</c:v>
                </c:pt>
                <c:pt idx="301">
                  <c:v>Obs302</c:v>
                </c:pt>
                <c:pt idx="302">
                  <c:v>Obs303</c:v>
                </c:pt>
                <c:pt idx="303">
                  <c:v>Obs304</c:v>
                </c:pt>
                <c:pt idx="304">
                  <c:v>Obs305</c:v>
                </c:pt>
                <c:pt idx="305">
                  <c:v>Obs306</c:v>
                </c:pt>
                <c:pt idx="306">
                  <c:v>Obs307</c:v>
                </c:pt>
                <c:pt idx="307">
                  <c:v>Obs308</c:v>
                </c:pt>
                <c:pt idx="308">
                  <c:v>Obs309</c:v>
                </c:pt>
                <c:pt idx="309">
                  <c:v>Obs310</c:v>
                </c:pt>
                <c:pt idx="310">
                  <c:v>Obs311</c:v>
                </c:pt>
                <c:pt idx="311">
                  <c:v>Obs312</c:v>
                </c:pt>
                <c:pt idx="312">
                  <c:v>Obs313</c:v>
                </c:pt>
                <c:pt idx="313">
                  <c:v>Obs314</c:v>
                </c:pt>
                <c:pt idx="314">
                  <c:v>Obs315</c:v>
                </c:pt>
                <c:pt idx="315">
                  <c:v>Obs316</c:v>
                </c:pt>
                <c:pt idx="316">
                  <c:v>Obs317</c:v>
                </c:pt>
                <c:pt idx="317">
                  <c:v>Obs318</c:v>
                </c:pt>
                <c:pt idx="318">
                  <c:v>Obs319</c:v>
                </c:pt>
                <c:pt idx="319">
                  <c:v>Obs320</c:v>
                </c:pt>
                <c:pt idx="320">
                  <c:v>Obs321</c:v>
                </c:pt>
                <c:pt idx="321">
                  <c:v>Obs322</c:v>
                </c:pt>
                <c:pt idx="322">
                  <c:v>Obs323</c:v>
                </c:pt>
                <c:pt idx="323">
                  <c:v>Obs324</c:v>
                </c:pt>
                <c:pt idx="324">
                  <c:v>Obs325</c:v>
                </c:pt>
                <c:pt idx="325">
                  <c:v>Obs326</c:v>
                </c:pt>
                <c:pt idx="326">
                  <c:v>Obs327</c:v>
                </c:pt>
                <c:pt idx="327">
                  <c:v>Obs328</c:v>
                </c:pt>
                <c:pt idx="328">
                  <c:v>Obs329</c:v>
                </c:pt>
                <c:pt idx="329">
                  <c:v>Obs330</c:v>
                </c:pt>
                <c:pt idx="330">
                  <c:v>Obs331</c:v>
                </c:pt>
                <c:pt idx="331">
                  <c:v>Obs332</c:v>
                </c:pt>
                <c:pt idx="332">
                  <c:v>Obs333</c:v>
                </c:pt>
                <c:pt idx="333">
                  <c:v>Obs334</c:v>
                </c:pt>
                <c:pt idx="334">
                  <c:v>Obs335</c:v>
                </c:pt>
                <c:pt idx="335">
                  <c:v>Obs336</c:v>
                </c:pt>
                <c:pt idx="336">
                  <c:v>Obs337</c:v>
                </c:pt>
                <c:pt idx="337">
                  <c:v>Obs338</c:v>
                </c:pt>
                <c:pt idx="338">
                  <c:v>Obs339</c:v>
                </c:pt>
                <c:pt idx="339">
                  <c:v>Obs340</c:v>
                </c:pt>
                <c:pt idx="340">
                  <c:v>Obs341</c:v>
                </c:pt>
                <c:pt idx="341">
                  <c:v>Obs342</c:v>
                </c:pt>
                <c:pt idx="342">
                  <c:v>Obs343</c:v>
                </c:pt>
                <c:pt idx="343">
                  <c:v>Obs344</c:v>
                </c:pt>
                <c:pt idx="344">
                  <c:v>Obs345</c:v>
                </c:pt>
                <c:pt idx="345">
                  <c:v>Obs346</c:v>
                </c:pt>
                <c:pt idx="346">
                  <c:v>Obs347</c:v>
                </c:pt>
                <c:pt idx="347">
                  <c:v>Obs348</c:v>
                </c:pt>
                <c:pt idx="348">
                  <c:v>Obs349</c:v>
                </c:pt>
                <c:pt idx="349">
                  <c:v>Obs350</c:v>
                </c:pt>
                <c:pt idx="350">
                  <c:v>Obs351</c:v>
                </c:pt>
                <c:pt idx="351">
                  <c:v>Obs352</c:v>
                </c:pt>
                <c:pt idx="352">
                  <c:v>Obs353</c:v>
                </c:pt>
                <c:pt idx="353">
                  <c:v>Obs354</c:v>
                </c:pt>
                <c:pt idx="354">
                  <c:v>Obs355</c:v>
                </c:pt>
                <c:pt idx="355">
                  <c:v>Obs356</c:v>
                </c:pt>
                <c:pt idx="356">
                  <c:v>Obs357</c:v>
                </c:pt>
                <c:pt idx="357">
                  <c:v>Obs358</c:v>
                </c:pt>
                <c:pt idx="358">
                  <c:v>Obs359</c:v>
                </c:pt>
                <c:pt idx="359">
                  <c:v>Obs360</c:v>
                </c:pt>
                <c:pt idx="360">
                  <c:v>Obs361</c:v>
                </c:pt>
                <c:pt idx="361">
                  <c:v>Obs362</c:v>
                </c:pt>
                <c:pt idx="362">
                  <c:v>Obs363</c:v>
                </c:pt>
                <c:pt idx="363">
                  <c:v>Obs364</c:v>
                </c:pt>
                <c:pt idx="364">
                  <c:v>Obs365</c:v>
                </c:pt>
                <c:pt idx="365">
                  <c:v>Obs366</c:v>
                </c:pt>
                <c:pt idx="366">
                  <c:v>Obs367</c:v>
                </c:pt>
                <c:pt idx="367">
                  <c:v>Obs368</c:v>
                </c:pt>
                <c:pt idx="368">
                  <c:v>Obs369</c:v>
                </c:pt>
                <c:pt idx="369">
                  <c:v>Obs370</c:v>
                </c:pt>
                <c:pt idx="370">
                  <c:v>Obs371</c:v>
                </c:pt>
                <c:pt idx="371">
                  <c:v>Obs372</c:v>
                </c:pt>
                <c:pt idx="372">
                  <c:v>Obs373</c:v>
                </c:pt>
                <c:pt idx="373">
                  <c:v>Obs374</c:v>
                </c:pt>
                <c:pt idx="374">
                  <c:v>Obs375</c:v>
                </c:pt>
                <c:pt idx="375">
                  <c:v>Obs376</c:v>
                </c:pt>
                <c:pt idx="376">
                  <c:v>Obs377</c:v>
                </c:pt>
                <c:pt idx="377">
                  <c:v>Obs378</c:v>
                </c:pt>
                <c:pt idx="378">
                  <c:v>Obs379</c:v>
                </c:pt>
                <c:pt idx="379">
                  <c:v>Obs380</c:v>
                </c:pt>
                <c:pt idx="380">
                  <c:v>Obs381</c:v>
                </c:pt>
                <c:pt idx="381">
                  <c:v>Obs382</c:v>
                </c:pt>
                <c:pt idx="382">
                  <c:v>Obs383</c:v>
                </c:pt>
                <c:pt idx="383">
                  <c:v>Obs384</c:v>
                </c:pt>
                <c:pt idx="384">
                  <c:v>Obs385</c:v>
                </c:pt>
                <c:pt idx="385">
                  <c:v>Obs386</c:v>
                </c:pt>
                <c:pt idx="386">
                  <c:v>Obs387</c:v>
                </c:pt>
                <c:pt idx="387">
                  <c:v>Obs388</c:v>
                </c:pt>
                <c:pt idx="388">
                  <c:v>Obs389</c:v>
                </c:pt>
                <c:pt idx="389">
                  <c:v>Obs390</c:v>
                </c:pt>
                <c:pt idx="390">
                  <c:v>Obs391</c:v>
                </c:pt>
                <c:pt idx="391">
                  <c:v>Obs392</c:v>
                </c:pt>
                <c:pt idx="392">
                  <c:v>Obs393</c:v>
                </c:pt>
                <c:pt idx="393">
                  <c:v>Obs394</c:v>
                </c:pt>
                <c:pt idx="394">
                  <c:v>Obs395</c:v>
                </c:pt>
                <c:pt idx="395">
                  <c:v>Obs396</c:v>
                </c:pt>
                <c:pt idx="396">
                  <c:v>Obs397</c:v>
                </c:pt>
                <c:pt idx="397">
                  <c:v>Obs398</c:v>
                </c:pt>
                <c:pt idx="398">
                  <c:v>Obs399</c:v>
                </c:pt>
                <c:pt idx="399">
                  <c:v>Obs400</c:v>
                </c:pt>
                <c:pt idx="400">
                  <c:v>Obs401</c:v>
                </c:pt>
                <c:pt idx="401">
                  <c:v>Obs402</c:v>
                </c:pt>
                <c:pt idx="402">
                  <c:v>Obs403</c:v>
                </c:pt>
                <c:pt idx="403">
                  <c:v>Obs404</c:v>
                </c:pt>
                <c:pt idx="404">
                  <c:v>Obs405</c:v>
                </c:pt>
                <c:pt idx="405">
                  <c:v>Obs406</c:v>
                </c:pt>
                <c:pt idx="406">
                  <c:v>Obs407</c:v>
                </c:pt>
                <c:pt idx="407">
                  <c:v>Obs408</c:v>
                </c:pt>
                <c:pt idx="408">
                  <c:v>Obs409</c:v>
                </c:pt>
                <c:pt idx="409">
                  <c:v>Obs410</c:v>
                </c:pt>
                <c:pt idx="410">
                  <c:v>Obs411</c:v>
                </c:pt>
                <c:pt idx="411">
                  <c:v>Obs412</c:v>
                </c:pt>
                <c:pt idx="412">
                  <c:v>Obs413</c:v>
                </c:pt>
                <c:pt idx="413">
                  <c:v>Obs414</c:v>
                </c:pt>
                <c:pt idx="414">
                  <c:v>Obs415</c:v>
                </c:pt>
                <c:pt idx="415">
                  <c:v>Obs416</c:v>
                </c:pt>
                <c:pt idx="416">
                  <c:v>Obs417</c:v>
                </c:pt>
                <c:pt idx="417">
                  <c:v>Obs418</c:v>
                </c:pt>
                <c:pt idx="418">
                  <c:v>Obs419</c:v>
                </c:pt>
                <c:pt idx="419">
                  <c:v>Obs420</c:v>
                </c:pt>
                <c:pt idx="420">
                  <c:v>Obs421</c:v>
                </c:pt>
                <c:pt idx="421">
                  <c:v>Obs422</c:v>
                </c:pt>
                <c:pt idx="422">
                  <c:v>Obs423</c:v>
                </c:pt>
                <c:pt idx="423">
                  <c:v>Obs424</c:v>
                </c:pt>
                <c:pt idx="424">
                  <c:v>Obs425</c:v>
                </c:pt>
                <c:pt idx="425">
                  <c:v>Obs426</c:v>
                </c:pt>
                <c:pt idx="426">
                  <c:v>Obs427</c:v>
                </c:pt>
                <c:pt idx="427">
                  <c:v>Obs428</c:v>
                </c:pt>
                <c:pt idx="428">
                  <c:v>Obs429</c:v>
                </c:pt>
                <c:pt idx="429">
                  <c:v>Obs430</c:v>
                </c:pt>
                <c:pt idx="430">
                  <c:v>Obs431</c:v>
                </c:pt>
                <c:pt idx="431">
                  <c:v>Obs432</c:v>
                </c:pt>
                <c:pt idx="432">
                  <c:v>Obs433</c:v>
                </c:pt>
                <c:pt idx="433">
                  <c:v>Obs434</c:v>
                </c:pt>
                <c:pt idx="434">
                  <c:v>Obs435</c:v>
                </c:pt>
                <c:pt idx="435">
                  <c:v>Obs436</c:v>
                </c:pt>
                <c:pt idx="436">
                  <c:v>Obs437</c:v>
                </c:pt>
                <c:pt idx="437">
                  <c:v>Obs438</c:v>
                </c:pt>
                <c:pt idx="438">
                  <c:v>Obs439</c:v>
                </c:pt>
                <c:pt idx="439">
                  <c:v>Obs440</c:v>
                </c:pt>
                <c:pt idx="440">
                  <c:v>Obs441</c:v>
                </c:pt>
                <c:pt idx="441">
                  <c:v>Obs442</c:v>
                </c:pt>
                <c:pt idx="442">
                  <c:v>Obs443</c:v>
                </c:pt>
                <c:pt idx="443">
                  <c:v>Obs444</c:v>
                </c:pt>
                <c:pt idx="444">
                  <c:v>Obs445</c:v>
                </c:pt>
                <c:pt idx="445">
                  <c:v>Obs446</c:v>
                </c:pt>
                <c:pt idx="446">
                  <c:v>Obs447</c:v>
                </c:pt>
                <c:pt idx="447">
                  <c:v>Obs448</c:v>
                </c:pt>
                <c:pt idx="448">
                  <c:v>Obs449</c:v>
                </c:pt>
                <c:pt idx="449">
                  <c:v>Obs450</c:v>
                </c:pt>
                <c:pt idx="450">
                  <c:v>Obs451</c:v>
                </c:pt>
                <c:pt idx="451">
                  <c:v>Obs452</c:v>
                </c:pt>
                <c:pt idx="452">
                  <c:v>Obs453</c:v>
                </c:pt>
                <c:pt idx="453">
                  <c:v>Obs454</c:v>
                </c:pt>
                <c:pt idx="454">
                  <c:v>Obs455</c:v>
                </c:pt>
                <c:pt idx="455">
                  <c:v>Obs456</c:v>
                </c:pt>
                <c:pt idx="456">
                  <c:v>Obs457</c:v>
                </c:pt>
                <c:pt idx="457">
                  <c:v>Obs458</c:v>
                </c:pt>
                <c:pt idx="458">
                  <c:v>Obs459</c:v>
                </c:pt>
                <c:pt idx="459">
                  <c:v>Obs460</c:v>
                </c:pt>
                <c:pt idx="460">
                  <c:v>Obs461</c:v>
                </c:pt>
                <c:pt idx="461">
                  <c:v>Obs462</c:v>
                </c:pt>
                <c:pt idx="462">
                  <c:v>Obs463</c:v>
                </c:pt>
                <c:pt idx="463">
                  <c:v>Obs464</c:v>
                </c:pt>
                <c:pt idx="464">
                  <c:v>Obs465</c:v>
                </c:pt>
                <c:pt idx="465">
                  <c:v>Obs466</c:v>
                </c:pt>
                <c:pt idx="466">
                  <c:v>Obs467</c:v>
                </c:pt>
                <c:pt idx="467">
                  <c:v>Obs468</c:v>
                </c:pt>
                <c:pt idx="468">
                  <c:v>Obs469</c:v>
                </c:pt>
                <c:pt idx="469">
                  <c:v>Obs470</c:v>
                </c:pt>
                <c:pt idx="470">
                  <c:v>Obs471</c:v>
                </c:pt>
                <c:pt idx="471">
                  <c:v>Obs472</c:v>
                </c:pt>
                <c:pt idx="472">
                  <c:v>Obs473</c:v>
                </c:pt>
                <c:pt idx="473">
                  <c:v>Obs474</c:v>
                </c:pt>
                <c:pt idx="474">
                  <c:v>Obs475</c:v>
                </c:pt>
                <c:pt idx="475">
                  <c:v>Obs476</c:v>
                </c:pt>
                <c:pt idx="476">
                  <c:v>Obs477</c:v>
                </c:pt>
                <c:pt idx="477">
                  <c:v>Obs478</c:v>
                </c:pt>
                <c:pt idx="478">
                  <c:v>Obs479</c:v>
                </c:pt>
                <c:pt idx="479">
                  <c:v>Obs480</c:v>
                </c:pt>
                <c:pt idx="480">
                  <c:v>Obs481</c:v>
                </c:pt>
                <c:pt idx="481">
                  <c:v>Obs482</c:v>
                </c:pt>
                <c:pt idx="482">
                  <c:v>Obs483</c:v>
                </c:pt>
                <c:pt idx="483">
                  <c:v>Obs484</c:v>
                </c:pt>
                <c:pt idx="484">
                  <c:v>Obs485</c:v>
                </c:pt>
                <c:pt idx="485">
                  <c:v>Obs486</c:v>
                </c:pt>
                <c:pt idx="486">
                  <c:v>Obs487</c:v>
                </c:pt>
                <c:pt idx="487">
                  <c:v>Obs488</c:v>
                </c:pt>
                <c:pt idx="488">
                  <c:v>Obs489</c:v>
                </c:pt>
                <c:pt idx="489">
                  <c:v>Obs490</c:v>
                </c:pt>
                <c:pt idx="490">
                  <c:v>Obs491</c:v>
                </c:pt>
                <c:pt idx="491">
                  <c:v>Obs492</c:v>
                </c:pt>
                <c:pt idx="492">
                  <c:v>Obs493</c:v>
                </c:pt>
                <c:pt idx="493">
                  <c:v>Obs494</c:v>
                </c:pt>
                <c:pt idx="494">
                  <c:v>Obs495</c:v>
                </c:pt>
                <c:pt idx="495">
                  <c:v>Obs496</c:v>
                </c:pt>
                <c:pt idx="496">
                  <c:v>Obs497</c:v>
                </c:pt>
                <c:pt idx="497">
                  <c:v>Obs498</c:v>
                </c:pt>
                <c:pt idx="498">
                  <c:v>Obs499</c:v>
                </c:pt>
                <c:pt idx="499">
                  <c:v>Obs500</c:v>
                </c:pt>
                <c:pt idx="500">
                  <c:v>Obs501</c:v>
                </c:pt>
                <c:pt idx="501">
                  <c:v>Obs502</c:v>
                </c:pt>
                <c:pt idx="502">
                  <c:v>Obs503</c:v>
                </c:pt>
                <c:pt idx="503">
                  <c:v>Obs504</c:v>
                </c:pt>
                <c:pt idx="504">
                  <c:v>Obs505</c:v>
                </c:pt>
                <c:pt idx="505">
                  <c:v>Obs506</c:v>
                </c:pt>
                <c:pt idx="506">
                  <c:v>Obs507</c:v>
                </c:pt>
                <c:pt idx="507">
                  <c:v>Obs508</c:v>
                </c:pt>
                <c:pt idx="508">
                  <c:v>Obs509</c:v>
                </c:pt>
                <c:pt idx="509">
                  <c:v>Obs510</c:v>
                </c:pt>
                <c:pt idx="510">
                  <c:v>Obs511</c:v>
                </c:pt>
                <c:pt idx="511">
                  <c:v>Obs512</c:v>
                </c:pt>
                <c:pt idx="512">
                  <c:v>Obs513</c:v>
                </c:pt>
                <c:pt idx="513">
                  <c:v>Obs514</c:v>
                </c:pt>
                <c:pt idx="514">
                  <c:v>Obs515</c:v>
                </c:pt>
                <c:pt idx="515">
                  <c:v>Obs516</c:v>
                </c:pt>
                <c:pt idx="516">
                  <c:v>Obs517</c:v>
                </c:pt>
                <c:pt idx="517">
                  <c:v>Obs518</c:v>
                </c:pt>
                <c:pt idx="518">
                  <c:v>Obs519</c:v>
                </c:pt>
                <c:pt idx="519">
                  <c:v>Obs520</c:v>
                </c:pt>
                <c:pt idx="520">
                  <c:v>Obs521</c:v>
                </c:pt>
                <c:pt idx="521">
                  <c:v>Obs522</c:v>
                </c:pt>
                <c:pt idx="522">
                  <c:v>Obs523</c:v>
                </c:pt>
                <c:pt idx="523">
                  <c:v>Obs524</c:v>
                </c:pt>
                <c:pt idx="524">
                  <c:v>Obs525</c:v>
                </c:pt>
                <c:pt idx="525">
                  <c:v>Obs526</c:v>
                </c:pt>
                <c:pt idx="526">
                  <c:v>Obs527</c:v>
                </c:pt>
                <c:pt idx="527">
                  <c:v>Obs528</c:v>
                </c:pt>
                <c:pt idx="528">
                  <c:v>Obs529</c:v>
                </c:pt>
                <c:pt idx="529">
                  <c:v>Obs530</c:v>
                </c:pt>
                <c:pt idx="530">
                  <c:v>Obs531</c:v>
                </c:pt>
                <c:pt idx="531">
                  <c:v>Obs532</c:v>
                </c:pt>
                <c:pt idx="532">
                  <c:v>Obs533</c:v>
                </c:pt>
                <c:pt idx="533">
                  <c:v>Obs534</c:v>
                </c:pt>
                <c:pt idx="534">
                  <c:v>Obs535</c:v>
                </c:pt>
                <c:pt idx="535">
                  <c:v>Obs536</c:v>
                </c:pt>
                <c:pt idx="536">
                  <c:v>Obs537</c:v>
                </c:pt>
                <c:pt idx="537">
                  <c:v>Obs538</c:v>
                </c:pt>
                <c:pt idx="538">
                  <c:v>Obs539</c:v>
                </c:pt>
                <c:pt idx="539">
                  <c:v>Obs540</c:v>
                </c:pt>
                <c:pt idx="540">
                  <c:v>Obs541</c:v>
                </c:pt>
                <c:pt idx="541">
                  <c:v>Obs542</c:v>
                </c:pt>
                <c:pt idx="542">
                  <c:v>Obs543</c:v>
                </c:pt>
                <c:pt idx="543">
                  <c:v>Obs544</c:v>
                </c:pt>
                <c:pt idx="544">
                  <c:v>Obs545</c:v>
                </c:pt>
                <c:pt idx="545">
                  <c:v>Obs546</c:v>
                </c:pt>
                <c:pt idx="546">
                  <c:v>Obs547</c:v>
                </c:pt>
                <c:pt idx="547">
                  <c:v>Obs548</c:v>
                </c:pt>
                <c:pt idx="548">
                  <c:v>Obs549</c:v>
                </c:pt>
                <c:pt idx="549">
                  <c:v>Obs550</c:v>
                </c:pt>
                <c:pt idx="550">
                  <c:v>Obs551</c:v>
                </c:pt>
                <c:pt idx="551">
                  <c:v>Obs552</c:v>
                </c:pt>
                <c:pt idx="552">
                  <c:v>Obs553</c:v>
                </c:pt>
                <c:pt idx="553">
                  <c:v>Obs554</c:v>
                </c:pt>
                <c:pt idx="554">
                  <c:v>Obs555</c:v>
                </c:pt>
                <c:pt idx="555">
                  <c:v>Obs556</c:v>
                </c:pt>
                <c:pt idx="556">
                  <c:v>Obs557</c:v>
                </c:pt>
                <c:pt idx="557">
                  <c:v>Obs558</c:v>
                </c:pt>
                <c:pt idx="558">
                  <c:v>Obs559</c:v>
                </c:pt>
                <c:pt idx="559">
                  <c:v>Obs560</c:v>
                </c:pt>
                <c:pt idx="560">
                  <c:v>Obs561</c:v>
                </c:pt>
                <c:pt idx="561">
                  <c:v>Obs562</c:v>
                </c:pt>
                <c:pt idx="562">
                  <c:v>Obs563</c:v>
                </c:pt>
                <c:pt idx="563">
                  <c:v>Obs564</c:v>
                </c:pt>
                <c:pt idx="564">
                  <c:v>Obs565</c:v>
                </c:pt>
                <c:pt idx="565">
                  <c:v>Obs566</c:v>
                </c:pt>
                <c:pt idx="566">
                  <c:v>Obs567</c:v>
                </c:pt>
                <c:pt idx="567">
                  <c:v>Obs568</c:v>
                </c:pt>
                <c:pt idx="568">
                  <c:v>Obs569</c:v>
                </c:pt>
                <c:pt idx="569">
                  <c:v>Obs570</c:v>
                </c:pt>
                <c:pt idx="570">
                  <c:v>Obs571</c:v>
                </c:pt>
                <c:pt idx="571">
                  <c:v>Obs572</c:v>
                </c:pt>
                <c:pt idx="572">
                  <c:v>Obs573</c:v>
                </c:pt>
                <c:pt idx="573">
                  <c:v>Obs574</c:v>
                </c:pt>
                <c:pt idx="574">
                  <c:v>Obs575</c:v>
                </c:pt>
                <c:pt idx="575">
                  <c:v>Obs576</c:v>
                </c:pt>
                <c:pt idx="576">
                  <c:v>Obs577</c:v>
                </c:pt>
                <c:pt idx="577">
                  <c:v>Obs578</c:v>
                </c:pt>
                <c:pt idx="578">
                  <c:v>Obs579</c:v>
                </c:pt>
                <c:pt idx="579">
                  <c:v>Obs580</c:v>
                </c:pt>
                <c:pt idx="580">
                  <c:v>Obs581</c:v>
                </c:pt>
                <c:pt idx="581">
                  <c:v>Obs582</c:v>
                </c:pt>
                <c:pt idx="582">
                  <c:v>Obs583</c:v>
                </c:pt>
                <c:pt idx="583">
                  <c:v>Obs584</c:v>
                </c:pt>
                <c:pt idx="584">
                  <c:v>Obs585</c:v>
                </c:pt>
                <c:pt idx="585">
                  <c:v>Obs586</c:v>
                </c:pt>
                <c:pt idx="586">
                  <c:v>Obs587</c:v>
                </c:pt>
                <c:pt idx="587">
                  <c:v>Obs588</c:v>
                </c:pt>
                <c:pt idx="588">
                  <c:v>Obs589</c:v>
                </c:pt>
                <c:pt idx="589">
                  <c:v>Obs590</c:v>
                </c:pt>
                <c:pt idx="590">
                  <c:v>Obs591</c:v>
                </c:pt>
                <c:pt idx="591">
                  <c:v>Obs592</c:v>
                </c:pt>
                <c:pt idx="592">
                  <c:v>Obs593</c:v>
                </c:pt>
                <c:pt idx="593">
                  <c:v>Obs594</c:v>
                </c:pt>
                <c:pt idx="594">
                  <c:v>Obs595</c:v>
                </c:pt>
                <c:pt idx="595">
                  <c:v>Obs596</c:v>
                </c:pt>
                <c:pt idx="596">
                  <c:v>Obs597</c:v>
                </c:pt>
                <c:pt idx="597">
                  <c:v>Obs598</c:v>
                </c:pt>
                <c:pt idx="598">
                  <c:v>Obs599</c:v>
                </c:pt>
                <c:pt idx="599">
                  <c:v>Obs600</c:v>
                </c:pt>
                <c:pt idx="600">
                  <c:v>Obs601</c:v>
                </c:pt>
                <c:pt idx="601">
                  <c:v>Obs602</c:v>
                </c:pt>
                <c:pt idx="602">
                  <c:v>Obs603</c:v>
                </c:pt>
                <c:pt idx="603">
                  <c:v>Obs604</c:v>
                </c:pt>
                <c:pt idx="604">
                  <c:v>Obs605</c:v>
                </c:pt>
                <c:pt idx="605">
                  <c:v>Obs606</c:v>
                </c:pt>
                <c:pt idx="606">
                  <c:v>Obs607</c:v>
                </c:pt>
                <c:pt idx="607">
                  <c:v>Obs608</c:v>
                </c:pt>
                <c:pt idx="608">
                  <c:v>Obs609</c:v>
                </c:pt>
                <c:pt idx="609">
                  <c:v>Obs610</c:v>
                </c:pt>
                <c:pt idx="610">
                  <c:v>Obs611</c:v>
                </c:pt>
                <c:pt idx="611">
                  <c:v>Obs612</c:v>
                </c:pt>
                <c:pt idx="612">
                  <c:v>Obs613</c:v>
                </c:pt>
                <c:pt idx="613">
                  <c:v>Obs614</c:v>
                </c:pt>
                <c:pt idx="614">
                  <c:v>Obs615</c:v>
                </c:pt>
                <c:pt idx="615">
                  <c:v>Obs616</c:v>
                </c:pt>
                <c:pt idx="616">
                  <c:v>Obs617</c:v>
                </c:pt>
                <c:pt idx="617">
                  <c:v>Obs618</c:v>
                </c:pt>
                <c:pt idx="618">
                  <c:v>Obs619</c:v>
                </c:pt>
                <c:pt idx="619">
                  <c:v>Obs620</c:v>
                </c:pt>
                <c:pt idx="620">
                  <c:v>Obs621</c:v>
                </c:pt>
                <c:pt idx="621">
                  <c:v>Obs622</c:v>
                </c:pt>
                <c:pt idx="622">
                  <c:v>Obs623</c:v>
                </c:pt>
                <c:pt idx="623">
                  <c:v>Obs624</c:v>
                </c:pt>
                <c:pt idx="624">
                  <c:v>Obs625</c:v>
                </c:pt>
                <c:pt idx="625">
                  <c:v>Obs626</c:v>
                </c:pt>
                <c:pt idx="626">
                  <c:v>Obs627</c:v>
                </c:pt>
                <c:pt idx="627">
                  <c:v>Obs628</c:v>
                </c:pt>
                <c:pt idx="628">
                  <c:v>Obs629</c:v>
                </c:pt>
                <c:pt idx="629">
                  <c:v>Obs630</c:v>
                </c:pt>
                <c:pt idx="630">
                  <c:v>Obs631</c:v>
                </c:pt>
                <c:pt idx="631">
                  <c:v>Obs632</c:v>
                </c:pt>
                <c:pt idx="632">
                  <c:v>Obs633</c:v>
                </c:pt>
                <c:pt idx="633">
                  <c:v>Obs634</c:v>
                </c:pt>
                <c:pt idx="634">
                  <c:v>Obs635</c:v>
                </c:pt>
                <c:pt idx="635">
                  <c:v>Obs636</c:v>
                </c:pt>
                <c:pt idx="636">
                  <c:v>Obs637</c:v>
                </c:pt>
                <c:pt idx="637">
                  <c:v>Obs638</c:v>
                </c:pt>
                <c:pt idx="638">
                  <c:v>Obs639</c:v>
                </c:pt>
                <c:pt idx="639">
                  <c:v>Obs640</c:v>
                </c:pt>
                <c:pt idx="640">
                  <c:v>Obs641</c:v>
                </c:pt>
                <c:pt idx="641">
                  <c:v>Obs642</c:v>
                </c:pt>
                <c:pt idx="642">
                  <c:v>Obs643</c:v>
                </c:pt>
                <c:pt idx="643">
                  <c:v>Obs644</c:v>
                </c:pt>
                <c:pt idx="644">
                  <c:v>Obs645</c:v>
                </c:pt>
                <c:pt idx="645">
                  <c:v>Obs646</c:v>
                </c:pt>
                <c:pt idx="646">
                  <c:v>Obs647</c:v>
                </c:pt>
                <c:pt idx="647">
                  <c:v>Obs648</c:v>
                </c:pt>
                <c:pt idx="648">
                  <c:v>Obs649</c:v>
                </c:pt>
                <c:pt idx="649">
                  <c:v>Obs650</c:v>
                </c:pt>
                <c:pt idx="650">
                  <c:v>Obs651</c:v>
                </c:pt>
                <c:pt idx="651">
                  <c:v>Obs652</c:v>
                </c:pt>
                <c:pt idx="652">
                  <c:v>Obs653</c:v>
                </c:pt>
                <c:pt idx="653">
                  <c:v>Obs654</c:v>
                </c:pt>
                <c:pt idx="654">
                  <c:v>Obs655</c:v>
                </c:pt>
                <c:pt idx="655">
                  <c:v>Obs656</c:v>
                </c:pt>
                <c:pt idx="656">
                  <c:v>Obs657</c:v>
                </c:pt>
                <c:pt idx="657">
                  <c:v>Obs658</c:v>
                </c:pt>
                <c:pt idx="658">
                  <c:v>Obs659</c:v>
                </c:pt>
                <c:pt idx="659">
                  <c:v>Obs660</c:v>
                </c:pt>
                <c:pt idx="660">
                  <c:v>Obs661</c:v>
                </c:pt>
                <c:pt idx="661">
                  <c:v>Obs662</c:v>
                </c:pt>
                <c:pt idx="662">
                  <c:v>Obs663</c:v>
                </c:pt>
                <c:pt idx="663">
                  <c:v>Obs664</c:v>
                </c:pt>
                <c:pt idx="664">
                  <c:v>Obs665</c:v>
                </c:pt>
                <c:pt idx="665">
                  <c:v>Obs666</c:v>
                </c:pt>
                <c:pt idx="666">
                  <c:v>Obs667</c:v>
                </c:pt>
                <c:pt idx="667">
                  <c:v>Obs668</c:v>
                </c:pt>
                <c:pt idx="668">
                  <c:v>Obs669</c:v>
                </c:pt>
                <c:pt idx="669">
                  <c:v>Obs670</c:v>
                </c:pt>
                <c:pt idx="670">
                  <c:v>Obs671</c:v>
                </c:pt>
                <c:pt idx="671">
                  <c:v>Obs672</c:v>
                </c:pt>
                <c:pt idx="672">
                  <c:v>Obs673</c:v>
                </c:pt>
                <c:pt idx="673">
                  <c:v>Obs674</c:v>
                </c:pt>
                <c:pt idx="674">
                  <c:v>Obs675</c:v>
                </c:pt>
                <c:pt idx="675">
                  <c:v>Obs676</c:v>
                </c:pt>
                <c:pt idx="676">
                  <c:v>Obs677</c:v>
                </c:pt>
                <c:pt idx="677">
                  <c:v>Obs678</c:v>
                </c:pt>
                <c:pt idx="678">
                  <c:v>Obs679</c:v>
                </c:pt>
                <c:pt idx="679">
                  <c:v>Obs680</c:v>
                </c:pt>
                <c:pt idx="680">
                  <c:v>Obs681</c:v>
                </c:pt>
                <c:pt idx="681">
                  <c:v>Obs682</c:v>
                </c:pt>
                <c:pt idx="682">
                  <c:v>Obs683</c:v>
                </c:pt>
                <c:pt idx="683">
                  <c:v>Obs684</c:v>
                </c:pt>
                <c:pt idx="684">
                  <c:v>Obs685</c:v>
                </c:pt>
                <c:pt idx="685">
                  <c:v>Obs686</c:v>
                </c:pt>
                <c:pt idx="686">
                  <c:v>Obs687</c:v>
                </c:pt>
                <c:pt idx="687">
                  <c:v>Obs688</c:v>
                </c:pt>
                <c:pt idx="688">
                  <c:v>Obs689</c:v>
                </c:pt>
                <c:pt idx="689">
                  <c:v>Obs690</c:v>
                </c:pt>
                <c:pt idx="690">
                  <c:v>Obs691</c:v>
                </c:pt>
                <c:pt idx="691">
                  <c:v>Obs692</c:v>
                </c:pt>
                <c:pt idx="692">
                  <c:v>Obs693</c:v>
                </c:pt>
                <c:pt idx="693">
                  <c:v>Obs694</c:v>
                </c:pt>
                <c:pt idx="694">
                  <c:v>Obs695</c:v>
                </c:pt>
                <c:pt idx="695">
                  <c:v>Obs696</c:v>
                </c:pt>
                <c:pt idx="696">
                  <c:v>Obs697</c:v>
                </c:pt>
                <c:pt idx="697">
                  <c:v>Obs698</c:v>
                </c:pt>
                <c:pt idx="698">
                  <c:v>Obs699</c:v>
                </c:pt>
                <c:pt idx="699">
                  <c:v>Obs700</c:v>
                </c:pt>
                <c:pt idx="700">
                  <c:v>Obs701</c:v>
                </c:pt>
                <c:pt idx="701">
                  <c:v>Obs702</c:v>
                </c:pt>
                <c:pt idx="702">
                  <c:v>Obs703</c:v>
                </c:pt>
                <c:pt idx="703">
                  <c:v>Obs704</c:v>
                </c:pt>
                <c:pt idx="704">
                  <c:v>Obs705</c:v>
                </c:pt>
                <c:pt idx="705">
                  <c:v>Obs706</c:v>
                </c:pt>
                <c:pt idx="706">
                  <c:v>Obs707</c:v>
                </c:pt>
                <c:pt idx="707">
                  <c:v>Obs708</c:v>
                </c:pt>
                <c:pt idx="708">
                  <c:v>Obs709</c:v>
                </c:pt>
                <c:pt idx="709">
                  <c:v>Obs710</c:v>
                </c:pt>
                <c:pt idx="710">
                  <c:v>Obs711</c:v>
                </c:pt>
                <c:pt idx="711">
                  <c:v>Obs712</c:v>
                </c:pt>
                <c:pt idx="712">
                  <c:v>Obs713</c:v>
                </c:pt>
                <c:pt idx="713">
                  <c:v>Obs714</c:v>
                </c:pt>
                <c:pt idx="714">
                  <c:v>Obs715</c:v>
                </c:pt>
                <c:pt idx="715">
                  <c:v>Obs716</c:v>
                </c:pt>
                <c:pt idx="716">
                  <c:v>Obs717</c:v>
                </c:pt>
                <c:pt idx="717">
                  <c:v>Obs718</c:v>
                </c:pt>
                <c:pt idx="718">
                  <c:v>Obs719</c:v>
                </c:pt>
                <c:pt idx="719">
                  <c:v>Obs720</c:v>
                </c:pt>
                <c:pt idx="720">
                  <c:v>Obs721</c:v>
                </c:pt>
                <c:pt idx="721">
                  <c:v>Obs722</c:v>
                </c:pt>
                <c:pt idx="722">
                  <c:v>Obs723</c:v>
                </c:pt>
                <c:pt idx="723">
                  <c:v>Obs724</c:v>
                </c:pt>
                <c:pt idx="724">
                  <c:v>Obs725</c:v>
                </c:pt>
                <c:pt idx="725">
                  <c:v>Obs726</c:v>
                </c:pt>
                <c:pt idx="726">
                  <c:v>Obs727</c:v>
                </c:pt>
                <c:pt idx="727">
                  <c:v>Obs728</c:v>
                </c:pt>
                <c:pt idx="728">
                  <c:v>Obs729</c:v>
                </c:pt>
                <c:pt idx="729">
                  <c:v>Obs730</c:v>
                </c:pt>
                <c:pt idx="730">
                  <c:v>Obs731</c:v>
                </c:pt>
                <c:pt idx="731">
                  <c:v>Obs732</c:v>
                </c:pt>
                <c:pt idx="732">
                  <c:v>Obs733</c:v>
                </c:pt>
                <c:pt idx="733">
                  <c:v>Obs734</c:v>
                </c:pt>
                <c:pt idx="734">
                  <c:v>Obs735</c:v>
                </c:pt>
                <c:pt idx="735">
                  <c:v>Obs736</c:v>
                </c:pt>
                <c:pt idx="736">
                  <c:v>Obs737</c:v>
                </c:pt>
                <c:pt idx="737">
                  <c:v>Obs738</c:v>
                </c:pt>
                <c:pt idx="738">
                  <c:v>Obs739</c:v>
                </c:pt>
                <c:pt idx="739">
                  <c:v>Obs740</c:v>
                </c:pt>
                <c:pt idx="740">
                  <c:v>Obs741</c:v>
                </c:pt>
                <c:pt idx="741">
                  <c:v>Obs742</c:v>
                </c:pt>
                <c:pt idx="742">
                  <c:v>Obs743</c:v>
                </c:pt>
                <c:pt idx="743">
                  <c:v>Obs744</c:v>
                </c:pt>
                <c:pt idx="744">
                  <c:v>Obs745</c:v>
                </c:pt>
                <c:pt idx="745">
                  <c:v>Obs746</c:v>
                </c:pt>
                <c:pt idx="746">
                  <c:v>Obs747</c:v>
                </c:pt>
                <c:pt idx="747">
                  <c:v>Obs748</c:v>
                </c:pt>
                <c:pt idx="748">
                  <c:v>Obs749</c:v>
                </c:pt>
                <c:pt idx="749">
                  <c:v>Obs750</c:v>
                </c:pt>
                <c:pt idx="750">
                  <c:v>Obs751</c:v>
                </c:pt>
                <c:pt idx="751">
                  <c:v>Obs752</c:v>
                </c:pt>
                <c:pt idx="752">
                  <c:v>Obs753</c:v>
                </c:pt>
                <c:pt idx="753">
                  <c:v>Obs754</c:v>
                </c:pt>
                <c:pt idx="754">
                  <c:v>Obs755</c:v>
                </c:pt>
                <c:pt idx="755">
                  <c:v>Obs756</c:v>
                </c:pt>
                <c:pt idx="756">
                  <c:v>Obs757</c:v>
                </c:pt>
                <c:pt idx="757">
                  <c:v>Obs758</c:v>
                </c:pt>
                <c:pt idx="758">
                  <c:v>Obs759</c:v>
                </c:pt>
                <c:pt idx="759">
                  <c:v>Obs760</c:v>
                </c:pt>
                <c:pt idx="760">
                  <c:v>Obs761</c:v>
                </c:pt>
                <c:pt idx="761">
                  <c:v>Obs762</c:v>
                </c:pt>
                <c:pt idx="762">
                  <c:v>Obs763</c:v>
                </c:pt>
                <c:pt idx="763">
                  <c:v>Obs764</c:v>
                </c:pt>
                <c:pt idx="764">
                  <c:v>Obs765</c:v>
                </c:pt>
                <c:pt idx="765">
                  <c:v>Obs766</c:v>
                </c:pt>
                <c:pt idx="766">
                  <c:v>Obs767</c:v>
                </c:pt>
                <c:pt idx="767">
                  <c:v>Obs768</c:v>
                </c:pt>
                <c:pt idx="768">
                  <c:v>Obs769</c:v>
                </c:pt>
                <c:pt idx="769">
                  <c:v>Obs770</c:v>
                </c:pt>
                <c:pt idx="770">
                  <c:v>Obs771</c:v>
                </c:pt>
                <c:pt idx="771">
                  <c:v>Obs772</c:v>
                </c:pt>
                <c:pt idx="772">
                  <c:v>Obs773</c:v>
                </c:pt>
                <c:pt idx="773">
                  <c:v>Obs774</c:v>
                </c:pt>
                <c:pt idx="774">
                  <c:v>Obs775</c:v>
                </c:pt>
                <c:pt idx="775">
                  <c:v>Obs776</c:v>
                </c:pt>
                <c:pt idx="776">
                  <c:v>Obs777</c:v>
                </c:pt>
                <c:pt idx="777">
                  <c:v>Obs778</c:v>
                </c:pt>
                <c:pt idx="778">
                  <c:v>Obs779</c:v>
                </c:pt>
                <c:pt idx="779">
                  <c:v>Obs780</c:v>
                </c:pt>
                <c:pt idx="780">
                  <c:v>Obs781</c:v>
                </c:pt>
                <c:pt idx="781">
                  <c:v>Obs782</c:v>
                </c:pt>
                <c:pt idx="782">
                  <c:v>Obs783</c:v>
                </c:pt>
                <c:pt idx="783">
                  <c:v>Obs784</c:v>
                </c:pt>
                <c:pt idx="784">
                  <c:v>Obs785</c:v>
                </c:pt>
                <c:pt idx="785">
                  <c:v>Obs786</c:v>
                </c:pt>
                <c:pt idx="786">
                  <c:v>Obs787</c:v>
                </c:pt>
                <c:pt idx="787">
                  <c:v>Obs788</c:v>
                </c:pt>
                <c:pt idx="788">
                  <c:v>Obs789</c:v>
                </c:pt>
                <c:pt idx="789">
                  <c:v>Obs790</c:v>
                </c:pt>
                <c:pt idx="790">
                  <c:v>Obs791</c:v>
                </c:pt>
                <c:pt idx="791">
                  <c:v>Obs792</c:v>
                </c:pt>
                <c:pt idx="792">
                  <c:v>Obs793</c:v>
                </c:pt>
                <c:pt idx="793">
                  <c:v>Obs794</c:v>
                </c:pt>
                <c:pt idx="794">
                  <c:v>Obs795</c:v>
                </c:pt>
                <c:pt idx="795">
                  <c:v>Obs796</c:v>
                </c:pt>
                <c:pt idx="796">
                  <c:v>Obs797</c:v>
                </c:pt>
                <c:pt idx="797">
                  <c:v>Obs798</c:v>
                </c:pt>
                <c:pt idx="798">
                  <c:v>Obs799</c:v>
                </c:pt>
                <c:pt idx="799">
                  <c:v>Obs800</c:v>
                </c:pt>
                <c:pt idx="800">
                  <c:v>Obs801</c:v>
                </c:pt>
                <c:pt idx="801">
                  <c:v>Obs802</c:v>
                </c:pt>
                <c:pt idx="802">
                  <c:v>Obs803</c:v>
                </c:pt>
                <c:pt idx="803">
                  <c:v>Obs804</c:v>
                </c:pt>
                <c:pt idx="804">
                  <c:v>Obs805</c:v>
                </c:pt>
                <c:pt idx="805">
                  <c:v>Obs806</c:v>
                </c:pt>
                <c:pt idx="806">
                  <c:v>Obs807</c:v>
                </c:pt>
                <c:pt idx="807">
                  <c:v>Obs808</c:v>
                </c:pt>
                <c:pt idx="808">
                  <c:v>Obs809</c:v>
                </c:pt>
                <c:pt idx="809">
                  <c:v>Obs810</c:v>
                </c:pt>
                <c:pt idx="810">
                  <c:v>Obs811</c:v>
                </c:pt>
                <c:pt idx="811">
                  <c:v>Obs812</c:v>
                </c:pt>
                <c:pt idx="812">
                  <c:v>Obs813</c:v>
                </c:pt>
                <c:pt idx="813">
                  <c:v>Obs814</c:v>
                </c:pt>
                <c:pt idx="814">
                  <c:v>Obs815</c:v>
                </c:pt>
                <c:pt idx="815">
                  <c:v>Obs816</c:v>
                </c:pt>
                <c:pt idx="816">
                  <c:v>Obs817</c:v>
                </c:pt>
                <c:pt idx="817">
                  <c:v>Obs818</c:v>
                </c:pt>
                <c:pt idx="818">
                  <c:v>Obs819</c:v>
                </c:pt>
                <c:pt idx="819">
                  <c:v>Obs820</c:v>
                </c:pt>
                <c:pt idx="820">
                  <c:v>Obs821</c:v>
                </c:pt>
                <c:pt idx="821">
                  <c:v>Obs822</c:v>
                </c:pt>
                <c:pt idx="822">
                  <c:v>Obs823</c:v>
                </c:pt>
                <c:pt idx="823">
                  <c:v>Obs824</c:v>
                </c:pt>
                <c:pt idx="824">
                  <c:v>Obs825</c:v>
                </c:pt>
                <c:pt idx="825">
                  <c:v>Obs826</c:v>
                </c:pt>
                <c:pt idx="826">
                  <c:v>Obs827</c:v>
                </c:pt>
                <c:pt idx="827">
                  <c:v>Obs828</c:v>
                </c:pt>
                <c:pt idx="828">
                  <c:v>Obs829</c:v>
                </c:pt>
                <c:pt idx="829">
                  <c:v>Obs830</c:v>
                </c:pt>
                <c:pt idx="830">
                  <c:v>Obs831</c:v>
                </c:pt>
                <c:pt idx="831">
                  <c:v>Obs832</c:v>
                </c:pt>
                <c:pt idx="832">
                  <c:v>Obs833</c:v>
                </c:pt>
                <c:pt idx="833">
                  <c:v>Obs834</c:v>
                </c:pt>
                <c:pt idx="834">
                  <c:v>Obs835</c:v>
                </c:pt>
                <c:pt idx="835">
                  <c:v>Obs836</c:v>
                </c:pt>
                <c:pt idx="836">
                  <c:v>Obs837</c:v>
                </c:pt>
                <c:pt idx="837">
                  <c:v>Obs838</c:v>
                </c:pt>
                <c:pt idx="838">
                  <c:v>Obs839</c:v>
                </c:pt>
                <c:pt idx="839">
                  <c:v>Obs840</c:v>
                </c:pt>
                <c:pt idx="840">
                  <c:v>Obs841</c:v>
                </c:pt>
                <c:pt idx="841">
                  <c:v>Obs842</c:v>
                </c:pt>
                <c:pt idx="842">
                  <c:v>Obs843</c:v>
                </c:pt>
                <c:pt idx="843">
                  <c:v>Obs844</c:v>
                </c:pt>
                <c:pt idx="844">
                  <c:v>Obs845</c:v>
                </c:pt>
                <c:pt idx="845">
                  <c:v>Obs846</c:v>
                </c:pt>
                <c:pt idx="846">
                  <c:v>Obs847</c:v>
                </c:pt>
                <c:pt idx="847">
                  <c:v>Obs848</c:v>
                </c:pt>
                <c:pt idx="848">
                  <c:v>Obs849</c:v>
                </c:pt>
                <c:pt idx="849">
                  <c:v>Obs850</c:v>
                </c:pt>
                <c:pt idx="850">
                  <c:v>Obs851</c:v>
                </c:pt>
                <c:pt idx="851">
                  <c:v>Obs852</c:v>
                </c:pt>
                <c:pt idx="852">
                  <c:v>Obs853</c:v>
                </c:pt>
                <c:pt idx="853">
                  <c:v>Obs854</c:v>
                </c:pt>
                <c:pt idx="854">
                  <c:v>Obs855</c:v>
                </c:pt>
                <c:pt idx="855">
                  <c:v>Obs856</c:v>
                </c:pt>
                <c:pt idx="856">
                  <c:v>Obs857</c:v>
                </c:pt>
                <c:pt idx="857">
                  <c:v>Obs858</c:v>
                </c:pt>
                <c:pt idx="858">
                  <c:v>Obs859</c:v>
                </c:pt>
                <c:pt idx="859">
                  <c:v>Obs860</c:v>
                </c:pt>
                <c:pt idx="860">
                  <c:v>Obs861</c:v>
                </c:pt>
                <c:pt idx="861">
                  <c:v>Obs862</c:v>
                </c:pt>
                <c:pt idx="862">
                  <c:v>Obs863</c:v>
                </c:pt>
                <c:pt idx="863">
                  <c:v>Obs864</c:v>
                </c:pt>
                <c:pt idx="864">
                  <c:v>Obs865</c:v>
                </c:pt>
                <c:pt idx="865">
                  <c:v>Obs866</c:v>
                </c:pt>
                <c:pt idx="866">
                  <c:v>Obs867</c:v>
                </c:pt>
                <c:pt idx="867">
                  <c:v>Obs868</c:v>
                </c:pt>
                <c:pt idx="868">
                  <c:v>Obs869</c:v>
                </c:pt>
                <c:pt idx="869">
                  <c:v>Obs870</c:v>
                </c:pt>
                <c:pt idx="870">
                  <c:v>Obs871</c:v>
                </c:pt>
                <c:pt idx="871">
                  <c:v>Obs872</c:v>
                </c:pt>
                <c:pt idx="872">
                  <c:v>Obs873</c:v>
                </c:pt>
                <c:pt idx="873">
                  <c:v>Obs874</c:v>
                </c:pt>
                <c:pt idx="874">
                  <c:v>Obs875</c:v>
                </c:pt>
                <c:pt idx="875">
                  <c:v>Obs876</c:v>
                </c:pt>
                <c:pt idx="876">
                  <c:v>Obs877</c:v>
                </c:pt>
                <c:pt idx="877">
                  <c:v>Obs878</c:v>
                </c:pt>
                <c:pt idx="878">
                  <c:v>Obs879</c:v>
                </c:pt>
                <c:pt idx="879">
                  <c:v>Obs880</c:v>
                </c:pt>
                <c:pt idx="880">
                  <c:v>Obs881</c:v>
                </c:pt>
                <c:pt idx="881">
                  <c:v>Obs882</c:v>
                </c:pt>
                <c:pt idx="882">
                  <c:v>Obs883</c:v>
                </c:pt>
                <c:pt idx="883">
                  <c:v>Obs884</c:v>
                </c:pt>
                <c:pt idx="884">
                  <c:v>Obs885</c:v>
                </c:pt>
                <c:pt idx="885">
                  <c:v>Obs886</c:v>
                </c:pt>
                <c:pt idx="886">
                  <c:v>Obs887</c:v>
                </c:pt>
                <c:pt idx="887">
                  <c:v>Obs888</c:v>
                </c:pt>
                <c:pt idx="888">
                  <c:v>Obs889</c:v>
                </c:pt>
                <c:pt idx="889">
                  <c:v>Obs890</c:v>
                </c:pt>
                <c:pt idx="890">
                  <c:v>Obs891</c:v>
                </c:pt>
                <c:pt idx="891">
                  <c:v>Obs892</c:v>
                </c:pt>
                <c:pt idx="892">
                  <c:v>Obs893</c:v>
                </c:pt>
                <c:pt idx="893">
                  <c:v>Obs894</c:v>
                </c:pt>
                <c:pt idx="894">
                  <c:v>Obs895</c:v>
                </c:pt>
                <c:pt idx="895">
                  <c:v>Obs896</c:v>
                </c:pt>
                <c:pt idx="896">
                  <c:v>Obs897</c:v>
                </c:pt>
                <c:pt idx="897">
                  <c:v>Obs898</c:v>
                </c:pt>
                <c:pt idx="898">
                  <c:v>Obs899</c:v>
                </c:pt>
                <c:pt idx="899">
                  <c:v>Obs900</c:v>
                </c:pt>
                <c:pt idx="900">
                  <c:v>Obs901</c:v>
                </c:pt>
                <c:pt idx="901">
                  <c:v>Obs902</c:v>
                </c:pt>
                <c:pt idx="902">
                  <c:v>Obs903</c:v>
                </c:pt>
                <c:pt idx="903">
                  <c:v>Obs904</c:v>
                </c:pt>
                <c:pt idx="904">
                  <c:v>Obs905</c:v>
                </c:pt>
                <c:pt idx="905">
                  <c:v>Obs906</c:v>
                </c:pt>
                <c:pt idx="906">
                  <c:v>Obs907</c:v>
                </c:pt>
                <c:pt idx="907">
                  <c:v>Obs908</c:v>
                </c:pt>
                <c:pt idx="908">
                  <c:v>Obs909</c:v>
                </c:pt>
                <c:pt idx="909">
                  <c:v>Obs910</c:v>
                </c:pt>
                <c:pt idx="910">
                  <c:v>Obs911</c:v>
                </c:pt>
                <c:pt idx="911">
                  <c:v>Obs912</c:v>
                </c:pt>
                <c:pt idx="912">
                  <c:v>Obs913</c:v>
                </c:pt>
                <c:pt idx="913">
                  <c:v>Obs914</c:v>
                </c:pt>
                <c:pt idx="914">
                  <c:v>Obs915</c:v>
                </c:pt>
                <c:pt idx="915">
                  <c:v>Obs916</c:v>
                </c:pt>
                <c:pt idx="916">
                  <c:v>Obs917</c:v>
                </c:pt>
                <c:pt idx="917">
                  <c:v>Obs918</c:v>
                </c:pt>
                <c:pt idx="918">
                  <c:v>Obs919</c:v>
                </c:pt>
                <c:pt idx="919">
                  <c:v>Obs920</c:v>
                </c:pt>
                <c:pt idx="920">
                  <c:v>Obs921</c:v>
                </c:pt>
                <c:pt idx="921">
                  <c:v>Obs922</c:v>
                </c:pt>
                <c:pt idx="922">
                  <c:v>Obs923</c:v>
                </c:pt>
                <c:pt idx="923">
                  <c:v>Obs924</c:v>
                </c:pt>
                <c:pt idx="924">
                  <c:v>Obs925</c:v>
                </c:pt>
                <c:pt idx="925">
                  <c:v>Obs926</c:v>
                </c:pt>
                <c:pt idx="926">
                  <c:v>Obs927</c:v>
                </c:pt>
                <c:pt idx="927">
                  <c:v>Obs928</c:v>
                </c:pt>
                <c:pt idx="928">
                  <c:v>Obs929</c:v>
                </c:pt>
                <c:pt idx="929">
                  <c:v>Obs930</c:v>
                </c:pt>
                <c:pt idx="930">
                  <c:v>Obs931</c:v>
                </c:pt>
                <c:pt idx="931">
                  <c:v>Obs932</c:v>
                </c:pt>
                <c:pt idx="932">
                  <c:v>Obs933</c:v>
                </c:pt>
                <c:pt idx="933">
                  <c:v>Obs934</c:v>
                </c:pt>
                <c:pt idx="934">
                  <c:v>Obs935</c:v>
                </c:pt>
                <c:pt idx="935">
                  <c:v>Obs936</c:v>
                </c:pt>
                <c:pt idx="936">
                  <c:v>Obs937</c:v>
                </c:pt>
                <c:pt idx="937">
                  <c:v>Obs938</c:v>
                </c:pt>
                <c:pt idx="938">
                  <c:v>Obs939</c:v>
                </c:pt>
                <c:pt idx="939">
                  <c:v>Obs940</c:v>
                </c:pt>
                <c:pt idx="940">
                  <c:v>Obs941</c:v>
                </c:pt>
                <c:pt idx="941">
                  <c:v>Obs942</c:v>
                </c:pt>
                <c:pt idx="942">
                  <c:v>Obs943</c:v>
                </c:pt>
                <c:pt idx="943">
                  <c:v>Obs944</c:v>
                </c:pt>
                <c:pt idx="944">
                  <c:v>Obs945</c:v>
                </c:pt>
                <c:pt idx="945">
                  <c:v>Obs946</c:v>
                </c:pt>
                <c:pt idx="946">
                  <c:v>Obs947</c:v>
                </c:pt>
                <c:pt idx="947">
                  <c:v>Obs948</c:v>
                </c:pt>
                <c:pt idx="948">
                  <c:v>Obs949</c:v>
                </c:pt>
                <c:pt idx="949">
                  <c:v>Obs950</c:v>
                </c:pt>
                <c:pt idx="950">
                  <c:v>Obs951</c:v>
                </c:pt>
                <c:pt idx="951">
                  <c:v>Obs952</c:v>
                </c:pt>
                <c:pt idx="952">
                  <c:v>Obs953</c:v>
                </c:pt>
                <c:pt idx="953">
                  <c:v>Obs954</c:v>
                </c:pt>
                <c:pt idx="954">
                  <c:v>Obs955</c:v>
                </c:pt>
                <c:pt idx="955">
                  <c:v>Obs956</c:v>
                </c:pt>
                <c:pt idx="956">
                  <c:v>Obs957</c:v>
                </c:pt>
                <c:pt idx="957">
                  <c:v>Obs958</c:v>
                </c:pt>
                <c:pt idx="958">
                  <c:v>Obs959</c:v>
                </c:pt>
                <c:pt idx="959">
                  <c:v>Obs960</c:v>
                </c:pt>
                <c:pt idx="960">
                  <c:v>Obs961</c:v>
                </c:pt>
                <c:pt idx="961">
                  <c:v>Obs962</c:v>
                </c:pt>
                <c:pt idx="962">
                  <c:v>Obs963</c:v>
                </c:pt>
                <c:pt idx="963">
                  <c:v>Obs964</c:v>
                </c:pt>
                <c:pt idx="964">
                  <c:v>Obs965</c:v>
                </c:pt>
                <c:pt idx="965">
                  <c:v>Obs966</c:v>
                </c:pt>
                <c:pt idx="966">
                  <c:v>Obs967</c:v>
                </c:pt>
                <c:pt idx="967">
                  <c:v>Obs968</c:v>
                </c:pt>
                <c:pt idx="968">
                  <c:v>Obs969</c:v>
                </c:pt>
                <c:pt idx="969">
                  <c:v>Obs970</c:v>
                </c:pt>
                <c:pt idx="970">
                  <c:v>Obs971</c:v>
                </c:pt>
                <c:pt idx="971">
                  <c:v>Obs972</c:v>
                </c:pt>
                <c:pt idx="972">
                  <c:v>Obs973</c:v>
                </c:pt>
                <c:pt idx="973">
                  <c:v>Obs974</c:v>
                </c:pt>
                <c:pt idx="974">
                  <c:v>Obs975</c:v>
                </c:pt>
                <c:pt idx="975">
                  <c:v>Obs976</c:v>
                </c:pt>
                <c:pt idx="976">
                  <c:v>Obs977</c:v>
                </c:pt>
                <c:pt idx="977">
                  <c:v>Obs978</c:v>
                </c:pt>
                <c:pt idx="978">
                  <c:v>Obs979</c:v>
                </c:pt>
                <c:pt idx="979">
                  <c:v>Obs980</c:v>
                </c:pt>
                <c:pt idx="980">
                  <c:v>Obs981</c:v>
                </c:pt>
                <c:pt idx="981">
                  <c:v>Obs982</c:v>
                </c:pt>
                <c:pt idx="982">
                  <c:v>Obs983</c:v>
                </c:pt>
                <c:pt idx="983">
                  <c:v>Obs984</c:v>
                </c:pt>
                <c:pt idx="984">
                  <c:v>Obs985</c:v>
                </c:pt>
                <c:pt idx="985">
                  <c:v>Obs986</c:v>
                </c:pt>
                <c:pt idx="986">
                  <c:v>Obs987</c:v>
                </c:pt>
                <c:pt idx="987">
                  <c:v>Obs988</c:v>
                </c:pt>
                <c:pt idx="988">
                  <c:v>Obs989</c:v>
                </c:pt>
                <c:pt idx="989">
                  <c:v>Obs990</c:v>
                </c:pt>
                <c:pt idx="990">
                  <c:v>Obs991</c:v>
                </c:pt>
                <c:pt idx="991">
                  <c:v>Obs992</c:v>
                </c:pt>
                <c:pt idx="992">
                  <c:v>Obs993</c:v>
                </c:pt>
                <c:pt idx="993">
                  <c:v>Obs994</c:v>
                </c:pt>
                <c:pt idx="994">
                  <c:v>Obs995</c:v>
                </c:pt>
                <c:pt idx="995">
                  <c:v>Obs996</c:v>
                </c:pt>
                <c:pt idx="996">
                  <c:v>Obs997</c:v>
                </c:pt>
                <c:pt idx="997">
                  <c:v>Obs998</c:v>
                </c:pt>
                <c:pt idx="998">
                  <c:v>Obs999</c:v>
                </c:pt>
                <c:pt idx="999">
                  <c:v>Obs1000</c:v>
                </c:pt>
                <c:pt idx="1000">
                  <c:v>Obs1001</c:v>
                </c:pt>
                <c:pt idx="1001">
                  <c:v>Obs1002</c:v>
                </c:pt>
                <c:pt idx="1002">
                  <c:v>Obs1003</c:v>
                </c:pt>
                <c:pt idx="1003">
                  <c:v>Obs1004</c:v>
                </c:pt>
                <c:pt idx="1004">
                  <c:v>Obs1005</c:v>
                </c:pt>
                <c:pt idx="1005">
                  <c:v>Obs1006</c:v>
                </c:pt>
              </c:strCache>
            </c:strRef>
          </c:cat>
          <c:val>
            <c:numRef>
              <c:f>ANOVA!$J$214:$J$1219</c:f>
              <c:numCache>
                <c:formatCode>0.000</c:formatCode>
                <c:ptCount val="1006"/>
                <c:pt idx="0">
                  <c:v>-1.1285076555520659</c:v>
                </c:pt>
                <c:pt idx="1">
                  <c:v>-1.0891121398451076</c:v>
                </c:pt>
                <c:pt idx="2">
                  <c:v>-1.40698587911843</c:v>
                </c:pt>
                <c:pt idx="3">
                  <c:v>-1.7045700423296577</c:v>
                </c:pt>
                <c:pt idx="4">
                  <c:v>0.42871971449999724</c:v>
                </c:pt>
                <c:pt idx="5">
                  <c:v>0.72292575296449546</c:v>
                </c:pt>
                <c:pt idx="6">
                  <c:v>-1.3130345329938378</c:v>
                </c:pt>
                <c:pt idx="7">
                  <c:v>8.498813971169758E-2</c:v>
                </c:pt>
                <c:pt idx="8">
                  <c:v>-0.9886556694665003</c:v>
                </c:pt>
                <c:pt idx="9">
                  <c:v>-0.62480492783868113</c:v>
                </c:pt>
                <c:pt idx="10">
                  <c:v>-1.4039964416175335</c:v>
                </c:pt>
                <c:pt idx="11">
                  <c:v>0.11832334053039788</c:v>
                </c:pt>
                <c:pt idx="12">
                  <c:v>-1.1999867122225643</c:v>
                </c:pt>
                <c:pt idx="13">
                  <c:v>-0.91523491470891016</c:v>
                </c:pt>
                <c:pt idx="14">
                  <c:v>-0.30825863649730578</c:v>
                </c:pt>
                <c:pt idx="15">
                  <c:v>0.66054456152508401</c:v>
                </c:pt>
                <c:pt idx="16">
                  <c:v>-0.57320717070489335</c:v>
                </c:pt>
                <c:pt idx="17">
                  <c:v>-5.8423564008986781E-2</c:v>
                </c:pt>
                <c:pt idx="18">
                  <c:v>1.3851145922490002</c:v>
                </c:pt>
                <c:pt idx="19">
                  <c:v>1.1399891525826602</c:v>
                </c:pt>
                <c:pt idx="20">
                  <c:v>-0.76050903558117577</c:v>
                </c:pt>
                <c:pt idx="21">
                  <c:v>1.6785831792003545</c:v>
                </c:pt>
                <c:pt idx="22">
                  <c:v>-1.2276908106546887</c:v>
                </c:pt>
                <c:pt idx="23">
                  <c:v>-1.2405968551668258</c:v>
                </c:pt>
                <c:pt idx="24">
                  <c:v>0.87141933058014043</c:v>
                </c:pt>
                <c:pt idx="25">
                  <c:v>0.96850828376458031</c:v>
                </c:pt>
                <c:pt idx="26">
                  <c:v>0.85431022609679097</c:v>
                </c:pt>
                <c:pt idx="27">
                  <c:v>0.24467086079284978</c:v>
                </c:pt>
                <c:pt idx="28">
                  <c:v>-1.2543293884421007</c:v>
                </c:pt>
                <c:pt idx="29">
                  <c:v>-0.91096328237596014</c:v>
                </c:pt>
                <c:pt idx="30">
                  <c:v>1.6928622199712089</c:v>
                </c:pt>
                <c:pt idx="31">
                  <c:v>-0.46440483388807907</c:v>
                </c:pt>
                <c:pt idx="32">
                  <c:v>0.57286670352617142</c:v>
                </c:pt>
                <c:pt idx="33">
                  <c:v>3.3544809268377197E-2</c:v>
                </c:pt>
                <c:pt idx="34">
                  <c:v>-1.470421101895681</c:v>
                </c:pt>
                <c:pt idx="35">
                  <c:v>-1.4374221195434709</c:v>
                </c:pt>
                <c:pt idx="36">
                  <c:v>0.64797821102316544</c:v>
                </c:pt>
                <c:pt idx="37">
                  <c:v>0.81746180979332517</c:v>
                </c:pt>
                <c:pt idx="38">
                  <c:v>0.48968893321848606</c:v>
                </c:pt>
                <c:pt idx="39">
                  <c:v>-0.98001172466309194</c:v>
                </c:pt>
                <c:pt idx="40">
                  <c:v>-0.80590681351002447</c:v>
                </c:pt>
                <c:pt idx="41">
                  <c:v>-0.39722787206201376</c:v>
                </c:pt>
                <c:pt idx="42">
                  <c:v>-1.5647615570117246</c:v>
                </c:pt>
                <c:pt idx="43">
                  <c:v>0.64471091041085959</c:v>
                </c:pt>
                <c:pt idx="44">
                  <c:v>-0.73690081347685843</c:v>
                </c:pt>
                <c:pt idx="45">
                  <c:v>0.6056516079872023</c:v>
                </c:pt>
                <c:pt idx="46">
                  <c:v>-1.0084426820340164</c:v>
                </c:pt>
                <c:pt idx="47">
                  <c:v>-1.3694696475574295</c:v>
                </c:pt>
                <c:pt idx="48">
                  <c:v>1.1839003778638346</c:v>
                </c:pt>
                <c:pt idx="49">
                  <c:v>-1.2841996623026362</c:v>
                </c:pt>
                <c:pt idx="50">
                  <c:v>-1.0066420874780067</c:v>
                </c:pt>
                <c:pt idx="51">
                  <c:v>-1.0368717317921077</c:v>
                </c:pt>
                <c:pt idx="52">
                  <c:v>-0.29845099061587915</c:v>
                </c:pt>
                <c:pt idx="53">
                  <c:v>0.38726219111864124</c:v>
                </c:pt>
                <c:pt idx="54">
                  <c:v>-1.0027860470583279</c:v>
                </c:pt>
                <c:pt idx="55">
                  <c:v>0.95089819094414196</c:v>
                </c:pt>
                <c:pt idx="56">
                  <c:v>-0.44608133661549126</c:v>
                </c:pt>
                <c:pt idx="57">
                  <c:v>-0.25472749221650026</c:v>
                </c:pt>
                <c:pt idx="58">
                  <c:v>-5.726779498061859E-2</c:v>
                </c:pt>
                <c:pt idx="59">
                  <c:v>1.3919839839683263</c:v>
                </c:pt>
                <c:pt idx="60">
                  <c:v>-0.39946375250337923</c:v>
                </c:pt>
                <c:pt idx="61">
                  <c:v>-1.2964385084894312</c:v>
                </c:pt>
                <c:pt idx="62">
                  <c:v>-1.5048205840496245</c:v>
                </c:pt>
                <c:pt idx="63">
                  <c:v>1.2910064077524541</c:v>
                </c:pt>
                <c:pt idx="64">
                  <c:v>-0.96281813148405193</c:v>
                </c:pt>
                <c:pt idx="65">
                  <c:v>0.35140253736915011</c:v>
                </c:pt>
                <c:pt idx="66">
                  <c:v>-0.45449531846679297</c:v>
                </c:pt>
                <c:pt idx="67">
                  <c:v>0.46291352724960144</c:v>
                </c:pt>
                <c:pt idx="68">
                  <c:v>0.76797011302634977</c:v>
                </c:pt>
                <c:pt idx="69">
                  <c:v>-0.31214027887179885</c:v>
                </c:pt>
                <c:pt idx="70">
                  <c:v>0.84031645830017088</c:v>
                </c:pt>
                <c:pt idx="71">
                  <c:v>-0.47841302596702406</c:v>
                </c:pt>
                <c:pt idx="72">
                  <c:v>-0.82530133216631663</c:v>
                </c:pt>
                <c:pt idx="73">
                  <c:v>1.250585389016164</c:v>
                </c:pt>
                <c:pt idx="74">
                  <c:v>-0.31951077765989105</c:v>
                </c:pt>
                <c:pt idx="75">
                  <c:v>0.17556603757746661</c:v>
                </c:pt>
                <c:pt idx="76">
                  <c:v>-0.18283431159764932</c:v>
                </c:pt>
                <c:pt idx="77">
                  <c:v>-0.66761393134749614</c:v>
                </c:pt>
                <c:pt idx="78">
                  <c:v>0.20022667965231011</c:v>
                </c:pt>
                <c:pt idx="79">
                  <c:v>0.66924201787629045</c:v>
                </c:pt>
                <c:pt idx="80">
                  <c:v>-0.59003421663730171</c:v>
                </c:pt>
                <c:pt idx="81">
                  <c:v>1.8513439313524749</c:v>
                </c:pt>
                <c:pt idx="82">
                  <c:v>-2.2283702989850732E-2</c:v>
                </c:pt>
                <c:pt idx="83">
                  <c:v>0.85302233512782166</c:v>
                </c:pt>
                <c:pt idx="84">
                  <c:v>-0.59966525564534301</c:v>
                </c:pt>
                <c:pt idx="85">
                  <c:v>1.6039169850904358</c:v>
                </c:pt>
                <c:pt idx="86">
                  <c:v>-0.77101499800633155</c:v>
                </c:pt>
                <c:pt idx="87">
                  <c:v>-0.95269922463591916</c:v>
                </c:pt>
                <c:pt idx="88">
                  <c:v>0.4103233370405413</c:v>
                </c:pt>
                <c:pt idx="89">
                  <c:v>-1.5935559476897221</c:v>
                </c:pt>
                <c:pt idx="90">
                  <c:v>0.77834031091098765</c:v>
                </c:pt>
                <c:pt idx="91">
                  <c:v>-0.69471815365858891</c:v>
                </c:pt>
                <c:pt idx="92">
                  <c:v>0.49426640006491657</c:v>
                </c:pt>
                <c:pt idx="93">
                  <c:v>-0.72342259864687841</c:v>
                </c:pt>
                <c:pt idx="94">
                  <c:v>-0.31960320638761325</c:v>
                </c:pt>
                <c:pt idx="95">
                  <c:v>-1.1445564758130946</c:v>
                </c:pt>
                <c:pt idx="96">
                  <c:v>1.3660911478546278</c:v>
                </c:pt>
                <c:pt idx="97">
                  <c:v>-1.0356237486719808</c:v>
                </c:pt>
                <c:pt idx="98">
                  <c:v>1.2492016631638863</c:v>
                </c:pt>
                <c:pt idx="99">
                  <c:v>1.3725924487388488</c:v>
                </c:pt>
                <c:pt idx="100">
                  <c:v>0.50762012505910237</c:v>
                </c:pt>
                <c:pt idx="101">
                  <c:v>1.4551700609075333</c:v>
                </c:pt>
                <c:pt idx="102">
                  <c:v>-1.4388095403871044</c:v>
                </c:pt>
                <c:pt idx="103">
                  <c:v>0.50985573810726847</c:v>
                </c:pt>
                <c:pt idx="104">
                  <c:v>1.4295225664299145</c:v>
                </c:pt>
                <c:pt idx="105">
                  <c:v>0.41123205509403921</c:v>
                </c:pt>
                <c:pt idx="106">
                  <c:v>0.91328887562156313</c:v>
                </c:pt>
                <c:pt idx="107">
                  <c:v>-0.93720594513138622</c:v>
                </c:pt>
                <c:pt idx="108">
                  <c:v>-0.30513919691734875</c:v>
                </c:pt>
                <c:pt idx="109">
                  <c:v>-0.63805102607157127</c:v>
                </c:pt>
                <c:pt idx="110">
                  <c:v>-1.2427057031227557</c:v>
                </c:pt>
                <c:pt idx="111">
                  <c:v>-0.95594983133263145</c:v>
                </c:pt>
                <c:pt idx="112">
                  <c:v>-0.18534707083941468</c:v>
                </c:pt>
                <c:pt idx="113">
                  <c:v>0.41878502849322846</c:v>
                </c:pt>
                <c:pt idx="114">
                  <c:v>-0.41055120922413685</c:v>
                </c:pt>
                <c:pt idx="115">
                  <c:v>-1.1183611606957362</c:v>
                </c:pt>
                <c:pt idx="116">
                  <c:v>0.30351904070098529</c:v>
                </c:pt>
                <c:pt idx="117">
                  <c:v>0.86010891988460836</c:v>
                </c:pt>
                <c:pt idx="118">
                  <c:v>-0.58886545933562773</c:v>
                </c:pt>
                <c:pt idx="119">
                  <c:v>1.3527953303188585</c:v>
                </c:pt>
                <c:pt idx="120">
                  <c:v>-0.26738504506735533</c:v>
                </c:pt>
                <c:pt idx="121">
                  <c:v>0.49476138551859</c:v>
                </c:pt>
                <c:pt idx="122">
                  <c:v>1.0101967880858</c:v>
                </c:pt>
                <c:pt idx="123">
                  <c:v>7.0928103506014292E-2</c:v>
                </c:pt>
                <c:pt idx="124">
                  <c:v>0.93516558661953042</c:v>
                </c:pt>
                <c:pt idx="125">
                  <c:v>1.1379452021566547</c:v>
                </c:pt>
                <c:pt idx="126">
                  <c:v>0.74115209542964078</c:v>
                </c:pt>
                <c:pt idx="127">
                  <c:v>-0.41172972943778702</c:v>
                </c:pt>
                <c:pt idx="128">
                  <c:v>1.4454376180964255</c:v>
                </c:pt>
                <c:pt idx="129">
                  <c:v>0.8012024733888955</c:v>
                </c:pt>
                <c:pt idx="130">
                  <c:v>0.19548961461152106</c:v>
                </c:pt>
                <c:pt idx="131">
                  <c:v>-0.72163209098544157</c:v>
                </c:pt>
                <c:pt idx="132">
                  <c:v>1.0871334027800634</c:v>
                </c:pt>
                <c:pt idx="133">
                  <c:v>-0.51961350185551214</c:v>
                </c:pt>
                <c:pt idx="134">
                  <c:v>-0.72457537021944363</c:v>
                </c:pt>
                <c:pt idx="135">
                  <c:v>-0.89804807592098967</c:v>
                </c:pt>
                <c:pt idx="136">
                  <c:v>-6.9492962181836274E-2</c:v>
                </c:pt>
                <c:pt idx="137">
                  <c:v>-0.40200875425677096</c:v>
                </c:pt>
                <c:pt idx="138">
                  <c:v>1.4783341802898202</c:v>
                </c:pt>
                <c:pt idx="139">
                  <c:v>0.19850963090480497</c:v>
                </c:pt>
                <c:pt idx="140">
                  <c:v>1.3719077930834915</c:v>
                </c:pt>
                <c:pt idx="141">
                  <c:v>-0.12292746565478722</c:v>
                </c:pt>
                <c:pt idx="142">
                  <c:v>1.6312327090947183</c:v>
                </c:pt>
                <c:pt idx="143">
                  <c:v>-1.1713019839757124</c:v>
                </c:pt>
                <c:pt idx="144">
                  <c:v>-1.2934467773019551</c:v>
                </c:pt>
                <c:pt idx="145">
                  <c:v>-1.4148643855235601</c:v>
                </c:pt>
                <c:pt idx="146">
                  <c:v>-1.277876130997085</c:v>
                </c:pt>
                <c:pt idx="147">
                  <c:v>-0.5992277043949793</c:v>
                </c:pt>
                <c:pt idx="148">
                  <c:v>-0.42886141987281273</c:v>
                </c:pt>
                <c:pt idx="149">
                  <c:v>1.2793878673814454</c:v>
                </c:pt>
                <c:pt idx="150">
                  <c:v>0.21683313819199668</c:v>
                </c:pt>
                <c:pt idx="151">
                  <c:v>1.7430891660174661</c:v>
                </c:pt>
                <c:pt idx="152">
                  <c:v>-1.4094255817331116</c:v>
                </c:pt>
                <c:pt idx="153">
                  <c:v>-1.4929629097105661</c:v>
                </c:pt>
                <c:pt idx="154">
                  <c:v>1.0336139699346978</c:v>
                </c:pt>
                <c:pt idx="155">
                  <c:v>0.76972300966751239</c:v>
                </c:pt>
                <c:pt idx="156">
                  <c:v>-1.1463442219756745</c:v>
                </c:pt>
                <c:pt idx="157">
                  <c:v>0.29267489926353063</c:v>
                </c:pt>
                <c:pt idx="158">
                  <c:v>0.18053311527445121</c:v>
                </c:pt>
                <c:pt idx="159">
                  <c:v>1.2336679033088109</c:v>
                </c:pt>
                <c:pt idx="160">
                  <c:v>1.7324954851739056</c:v>
                </c:pt>
                <c:pt idx="161">
                  <c:v>-0.61828110314131668</c:v>
                </c:pt>
                <c:pt idx="162">
                  <c:v>-0.98792017446820235</c:v>
                </c:pt>
                <c:pt idx="163">
                  <c:v>-0.65407540782721452</c:v>
                </c:pt>
                <c:pt idx="164">
                  <c:v>-0.45055675400760037</c:v>
                </c:pt>
                <c:pt idx="165">
                  <c:v>-0.43839424204918498</c:v>
                </c:pt>
                <c:pt idx="166">
                  <c:v>-0.64302901640001653</c:v>
                </c:pt>
                <c:pt idx="167">
                  <c:v>1.129951016938485</c:v>
                </c:pt>
                <c:pt idx="168">
                  <c:v>0.9992925747152811</c:v>
                </c:pt>
                <c:pt idx="169">
                  <c:v>1.340148995918738</c:v>
                </c:pt>
                <c:pt idx="170">
                  <c:v>4.5756349125237288E-2</c:v>
                </c:pt>
                <c:pt idx="171">
                  <c:v>-0.66142040347991438</c:v>
                </c:pt>
                <c:pt idx="172">
                  <c:v>-1.4282286317857935</c:v>
                </c:pt>
                <c:pt idx="173">
                  <c:v>-0.7097255213392214</c:v>
                </c:pt>
                <c:pt idx="174">
                  <c:v>-1.2253429325320204</c:v>
                </c:pt>
                <c:pt idx="175">
                  <c:v>0.50406735292885374</c:v>
                </c:pt>
                <c:pt idx="176">
                  <c:v>1.7336950178467143</c:v>
                </c:pt>
                <c:pt idx="177">
                  <c:v>1.4694958737478052</c:v>
                </c:pt>
                <c:pt idx="178">
                  <c:v>-1.6543533152664924</c:v>
                </c:pt>
                <c:pt idx="179">
                  <c:v>-0.38616671915339235</c:v>
                </c:pt>
                <c:pt idx="180">
                  <c:v>-0.99324598717957646</c:v>
                </c:pt>
                <c:pt idx="181">
                  <c:v>0.15132845781495796</c:v>
                </c:pt>
                <c:pt idx="182">
                  <c:v>-0.62784171252237309</c:v>
                </c:pt>
                <c:pt idx="183">
                  <c:v>-0.55653774277083301</c:v>
                </c:pt>
                <c:pt idx="184">
                  <c:v>0.67065046350087554</c:v>
                </c:pt>
                <c:pt idx="185">
                  <c:v>0.81448832446698405</c:v>
                </c:pt>
                <c:pt idx="186">
                  <c:v>1.1466216345287823</c:v>
                </c:pt>
                <c:pt idx="187">
                  <c:v>0.83307015899005477</c:v>
                </c:pt>
                <c:pt idx="188">
                  <c:v>0.29880402122071875</c:v>
                </c:pt>
                <c:pt idx="189">
                  <c:v>1.3555074900491384</c:v>
                </c:pt>
                <c:pt idx="190">
                  <c:v>-0.16170273792339945</c:v>
                </c:pt>
                <c:pt idx="191">
                  <c:v>1.608749095971052</c:v>
                </c:pt>
                <c:pt idx="192">
                  <c:v>0.36307145526290213</c:v>
                </c:pt>
                <c:pt idx="193">
                  <c:v>-0.83437370695291113</c:v>
                </c:pt>
                <c:pt idx="194">
                  <c:v>0.60254255818036817</c:v>
                </c:pt>
                <c:pt idx="195">
                  <c:v>-2.4393659611941888E-2</c:v>
                </c:pt>
                <c:pt idx="196">
                  <c:v>1.183464354867664</c:v>
                </c:pt>
                <c:pt idx="197">
                  <c:v>0.92480442395691131</c:v>
                </c:pt>
                <c:pt idx="198">
                  <c:v>-1.3545831581665821</c:v>
                </c:pt>
                <c:pt idx="199">
                  <c:v>1.3114131818975114</c:v>
                </c:pt>
                <c:pt idx="200">
                  <c:v>-0.94111293304190147</c:v>
                </c:pt>
                <c:pt idx="201">
                  <c:v>1.3538517197189084</c:v>
                </c:pt>
                <c:pt idx="202">
                  <c:v>0.87456945608717218</c:v>
                </c:pt>
                <c:pt idx="203">
                  <c:v>-1.1838809123862977</c:v>
                </c:pt>
                <c:pt idx="204">
                  <c:v>-1.2986046637216118</c:v>
                </c:pt>
                <c:pt idx="205">
                  <c:v>-1.4797954081399682</c:v>
                </c:pt>
                <c:pt idx="206">
                  <c:v>1.258670204438435</c:v>
                </c:pt>
                <c:pt idx="207">
                  <c:v>-1.1810372437523906</c:v>
                </c:pt>
                <c:pt idx="208">
                  <c:v>0.13456067899377044</c:v>
                </c:pt>
                <c:pt idx="209">
                  <c:v>1.0149389136713953E-2</c:v>
                </c:pt>
                <c:pt idx="210">
                  <c:v>-0.6216335430743597</c:v>
                </c:pt>
                <c:pt idx="211">
                  <c:v>1.5951300152959549</c:v>
                </c:pt>
                <c:pt idx="212">
                  <c:v>-0.40497885142179141</c:v>
                </c:pt>
                <c:pt idx="213">
                  <c:v>-0.20304999239630936</c:v>
                </c:pt>
                <c:pt idx="214">
                  <c:v>1.2486326444737392</c:v>
                </c:pt>
                <c:pt idx="215">
                  <c:v>-1.6039495905428829</c:v>
                </c:pt>
                <c:pt idx="216">
                  <c:v>-0.21560088897187543</c:v>
                </c:pt>
                <c:pt idx="217">
                  <c:v>-1.1587664221521496</c:v>
                </c:pt>
                <c:pt idx="218">
                  <c:v>0.60738014094699944</c:v>
                </c:pt>
                <c:pt idx="219">
                  <c:v>1.1903368757071879</c:v>
                </c:pt>
                <c:pt idx="220">
                  <c:v>0.28035559637532109</c:v>
                </c:pt>
                <c:pt idx="221">
                  <c:v>-1.1115221250362184</c:v>
                </c:pt>
                <c:pt idx="222">
                  <c:v>-0.17210956436150476</c:v>
                </c:pt>
                <c:pt idx="223">
                  <c:v>-5.4865415598642046E-2</c:v>
                </c:pt>
                <c:pt idx="224">
                  <c:v>0.67526418928576881</c:v>
                </c:pt>
                <c:pt idx="225">
                  <c:v>1.252653494899246</c:v>
                </c:pt>
                <c:pt idx="226">
                  <c:v>7.9316440292665963E-2</c:v>
                </c:pt>
                <c:pt idx="227">
                  <c:v>0.52051452285990685</c:v>
                </c:pt>
                <c:pt idx="228">
                  <c:v>0.95096100633377445</c:v>
                </c:pt>
                <c:pt idx="229">
                  <c:v>0.20133053544763935</c:v>
                </c:pt>
                <c:pt idx="230">
                  <c:v>0.13332689180385884</c:v>
                </c:pt>
                <c:pt idx="231">
                  <c:v>-1.6465747268358661</c:v>
                </c:pt>
                <c:pt idx="232">
                  <c:v>0.96423371293854565</c:v>
                </c:pt>
                <c:pt idx="233">
                  <c:v>0.23315548291374921</c:v>
                </c:pt>
                <c:pt idx="234">
                  <c:v>-0.29565556735297088</c:v>
                </c:pt>
                <c:pt idx="235">
                  <c:v>1.377988363677435</c:v>
                </c:pt>
                <c:pt idx="236">
                  <c:v>-1.5082710917717586</c:v>
                </c:pt>
                <c:pt idx="237">
                  <c:v>0.55716882824877623</c:v>
                </c:pt>
                <c:pt idx="238">
                  <c:v>-1.3311749687734085</c:v>
                </c:pt>
                <c:pt idx="239">
                  <c:v>-0.58272332938211446</c:v>
                </c:pt>
                <c:pt idx="240">
                  <c:v>0.30042290881202305</c:v>
                </c:pt>
                <c:pt idx="241">
                  <c:v>-1.2517781133891228</c:v>
                </c:pt>
                <c:pt idx="242">
                  <c:v>1.0651060015862208</c:v>
                </c:pt>
                <c:pt idx="243">
                  <c:v>-0.54379754506234534</c:v>
                </c:pt>
                <c:pt idx="244">
                  <c:v>-0.16904145849693122</c:v>
                </c:pt>
                <c:pt idx="245">
                  <c:v>0.26278861660815972</c:v>
                </c:pt>
                <c:pt idx="246">
                  <c:v>-0.51536292117186111</c:v>
                </c:pt>
                <c:pt idx="247">
                  <c:v>0.14525792933553083</c:v>
                </c:pt>
                <c:pt idx="248">
                  <c:v>-0.94282910270977016</c:v>
                </c:pt>
                <c:pt idx="249">
                  <c:v>0.38374536958149308</c:v>
                </c:pt>
                <c:pt idx="250">
                  <c:v>0.80025901405294697</c:v>
                </c:pt>
                <c:pt idx="251">
                  <c:v>0.62710602563047391</c:v>
                </c:pt>
                <c:pt idx="252">
                  <c:v>1.5404622686407428</c:v>
                </c:pt>
                <c:pt idx="253">
                  <c:v>-0.2492986143205711</c:v>
                </c:pt>
                <c:pt idx="254">
                  <c:v>5.1575022186738227E-2</c:v>
                </c:pt>
                <c:pt idx="255">
                  <c:v>1.3891176151119824</c:v>
                </c:pt>
                <c:pt idx="256">
                  <c:v>0.31283603588803183</c:v>
                </c:pt>
                <c:pt idx="257">
                  <c:v>-0.39062474515202511</c:v>
                </c:pt>
                <c:pt idx="258">
                  <c:v>-0.67541401007098489</c:v>
                </c:pt>
                <c:pt idx="259">
                  <c:v>0.76168962265256002</c:v>
                </c:pt>
                <c:pt idx="260">
                  <c:v>-0.22921371656818168</c:v>
                </c:pt>
                <c:pt idx="261">
                  <c:v>-0.23273348458003396</c:v>
                </c:pt>
                <c:pt idx="262">
                  <c:v>-0.14003519164216402</c:v>
                </c:pt>
                <c:pt idx="263">
                  <c:v>-1.0200851662102415</c:v>
                </c:pt>
                <c:pt idx="264">
                  <c:v>0.60115143857097009</c:v>
                </c:pt>
                <c:pt idx="265">
                  <c:v>-0.4187196330571003</c:v>
                </c:pt>
                <c:pt idx="266">
                  <c:v>1.0057780735985855</c:v>
                </c:pt>
                <c:pt idx="267">
                  <c:v>-0.71329749631707851</c:v>
                </c:pt>
                <c:pt idx="268">
                  <c:v>0.87852026605718669</c:v>
                </c:pt>
                <c:pt idx="269">
                  <c:v>0.59293400135072116</c:v>
                </c:pt>
                <c:pt idx="270">
                  <c:v>0.4425808352340137</c:v>
                </c:pt>
                <c:pt idx="271">
                  <c:v>0.27557830288628898</c:v>
                </c:pt>
                <c:pt idx="272">
                  <c:v>-1.4318844255322711</c:v>
                </c:pt>
                <c:pt idx="273">
                  <c:v>0.26683116646700811</c:v>
                </c:pt>
                <c:pt idx="274">
                  <c:v>0.52841026840716698</c:v>
                </c:pt>
                <c:pt idx="275">
                  <c:v>1.146289735732497</c:v>
                </c:pt>
                <c:pt idx="276">
                  <c:v>-1.5010725049033766</c:v>
                </c:pt>
                <c:pt idx="277">
                  <c:v>-0.73928351916294699</c:v>
                </c:pt>
                <c:pt idx="278">
                  <c:v>0.94281003125081553</c:v>
                </c:pt>
                <c:pt idx="279">
                  <c:v>1.4166854188903648</c:v>
                </c:pt>
                <c:pt idx="280">
                  <c:v>1.5116366829805328</c:v>
                </c:pt>
                <c:pt idx="281">
                  <c:v>-0.57376117418964645</c:v>
                </c:pt>
                <c:pt idx="282">
                  <c:v>-0.59903451258016216</c:v>
                </c:pt>
                <c:pt idx="283">
                  <c:v>0.10670731724180971</c:v>
                </c:pt>
                <c:pt idx="284">
                  <c:v>0.99483668517370116</c:v>
                </c:pt>
                <c:pt idx="285">
                  <c:v>-0.95207534117428949</c:v>
                </c:pt>
                <c:pt idx="286">
                  <c:v>-1.2163447351212329</c:v>
                </c:pt>
                <c:pt idx="287">
                  <c:v>-0.29575658209293537</c:v>
                </c:pt>
                <c:pt idx="288">
                  <c:v>-0.46564875162365638</c:v>
                </c:pt>
                <c:pt idx="289">
                  <c:v>1.1606510348805845</c:v>
                </c:pt>
                <c:pt idx="290">
                  <c:v>-1.5459965872242312</c:v>
                </c:pt>
                <c:pt idx="291">
                  <c:v>-0.77376601336515149</c:v>
                </c:pt>
                <c:pt idx="292">
                  <c:v>0.79993597012091155</c:v>
                </c:pt>
                <c:pt idx="293">
                  <c:v>-0.52146861086686846</c:v>
                </c:pt>
                <c:pt idx="294">
                  <c:v>-1.1897929237349574</c:v>
                </c:pt>
                <c:pt idx="295">
                  <c:v>0.55384492296022581</c:v>
                </c:pt>
                <c:pt idx="296">
                  <c:v>1.7952731676459772</c:v>
                </c:pt>
                <c:pt idx="297">
                  <c:v>-0.7400686497239759</c:v>
                </c:pt>
                <c:pt idx="298">
                  <c:v>1.5506384622295573</c:v>
                </c:pt>
                <c:pt idx="299">
                  <c:v>0.43769377298491646</c:v>
                </c:pt>
                <c:pt idx="300">
                  <c:v>-1.6957304360782828</c:v>
                </c:pt>
                <c:pt idx="301">
                  <c:v>-0.25760230425876873</c:v>
                </c:pt>
                <c:pt idx="302">
                  <c:v>-0.30567597708481148</c:v>
                </c:pt>
                <c:pt idx="303">
                  <c:v>-0.79785557980529387</c:v>
                </c:pt>
                <c:pt idx="304">
                  <c:v>0.89752758931740939</c:v>
                </c:pt>
                <c:pt idx="305">
                  <c:v>0.91936038803241626</c:v>
                </c:pt>
                <c:pt idx="306">
                  <c:v>6.6164638621048807E-2</c:v>
                </c:pt>
                <c:pt idx="307">
                  <c:v>-0.19468294009091155</c:v>
                </c:pt>
                <c:pt idx="308">
                  <c:v>-0.11755406990237124</c:v>
                </c:pt>
                <c:pt idx="309">
                  <c:v>0.4603397357782627</c:v>
                </c:pt>
                <c:pt idx="310">
                  <c:v>1.0994401021593405</c:v>
                </c:pt>
                <c:pt idx="311">
                  <c:v>1.277286445095176</c:v>
                </c:pt>
                <c:pt idx="312">
                  <c:v>4.4767368816757015E-3</c:v>
                </c:pt>
                <c:pt idx="313">
                  <c:v>-0.9611155707364184</c:v>
                </c:pt>
                <c:pt idx="314">
                  <c:v>1.894647135969584</c:v>
                </c:pt>
                <c:pt idx="315">
                  <c:v>0.40494202943486823</c:v>
                </c:pt>
                <c:pt idx="316">
                  <c:v>-1.0637544845178979</c:v>
                </c:pt>
                <c:pt idx="317">
                  <c:v>-0.50875363031860243</c:v>
                </c:pt>
                <c:pt idx="318">
                  <c:v>1.5178999267375057</c:v>
                </c:pt>
                <c:pt idx="319">
                  <c:v>-1.4237443242420651</c:v>
                </c:pt>
                <c:pt idx="320">
                  <c:v>-0.46689413044755473</c:v>
                </c:pt>
                <c:pt idx="321">
                  <c:v>0.97868202841212681</c:v>
                </c:pt>
                <c:pt idx="322">
                  <c:v>0.40104113863660462</c:v>
                </c:pt>
                <c:pt idx="323">
                  <c:v>-1.2340941138908472</c:v>
                </c:pt>
                <c:pt idx="324">
                  <c:v>-1.0595448157144083</c:v>
                </c:pt>
                <c:pt idx="325">
                  <c:v>1.1988555277374735</c:v>
                </c:pt>
                <c:pt idx="326">
                  <c:v>-0.87713677115092492</c:v>
                </c:pt>
                <c:pt idx="327">
                  <c:v>-0.28788919731381968</c:v>
                </c:pt>
                <c:pt idx="328">
                  <c:v>0.62150787533459173</c:v>
                </c:pt>
                <c:pt idx="329">
                  <c:v>0.75203665717736423</c:v>
                </c:pt>
                <c:pt idx="330">
                  <c:v>1.4077411831717686</c:v>
                </c:pt>
                <c:pt idx="331">
                  <c:v>0.60637684463118102</c:v>
                </c:pt>
                <c:pt idx="332">
                  <c:v>1.599572273197748</c:v>
                </c:pt>
                <c:pt idx="333">
                  <c:v>1.0806350888941465</c:v>
                </c:pt>
                <c:pt idx="334">
                  <c:v>-0.55797766947182392</c:v>
                </c:pt>
                <c:pt idx="335">
                  <c:v>-0.76223746790289415</c:v>
                </c:pt>
                <c:pt idx="336">
                  <c:v>1.4405730357832722</c:v>
                </c:pt>
                <c:pt idx="337">
                  <c:v>1.6523443266586071</c:v>
                </c:pt>
                <c:pt idx="338">
                  <c:v>-0.11656971550830858</c:v>
                </c:pt>
                <c:pt idx="339">
                  <c:v>1.5153010999444738</c:v>
                </c:pt>
                <c:pt idx="340">
                  <c:v>1.6507506068124362</c:v>
                </c:pt>
                <c:pt idx="341">
                  <c:v>-7.8032524120890359E-2</c:v>
                </c:pt>
                <c:pt idx="342">
                  <c:v>-1.3660525897898046</c:v>
                </c:pt>
                <c:pt idx="343">
                  <c:v>0.73989792422113088</c:v>
                </c:pt>
                <c:pt idx="344">
                  <c:v>0.41673260100304993</c:v>
                </c:pt>
                <c:pt idx="345">
                  <c:v>-0.11656041975882857</c:v>
                </c:pt>
                <c:pt idx="346">
                  <c:v>-1.1121621504173835</c:v>
                </c:pt>
                <c:pt idx="347">
                  <c:v>-0.49426628435344405</c:v>
                </c:pt>
                <c:pt idx="348">
                  <c:v>-0.95013093696074213</c:v>
                </c:pt>
                <c:pt idx="349">
                  <c:v>-1.7050243951659816</c:v>
                </c:pt>
                <c:pt idx="350">
                  <c:v>1.4230682035504063</c:v>
                </c:pt>
                <c:pt idx="351">
                  <c:v>0.86999130717160045</c:v>
                </c:pt>
                <c:pt idx="352">
                  <c:v>-0.9556342303099592</c:v>
                </c:pt>
                <c:pt idx="353">
                  <c:v>-1.207411740691404</c:v>
                </c:pt>
                <c:pt idx="354">
                  <c:v>1.5651078988192662</c:v>
                </c:pt>
                <c:pt idx="355">
                  <c:v>-0.41167654689566735</c:v>
                </c:pt>
                <c:pt idx="356">
                  <c:v>0.53750005337575435</c:v>
                </c:pt>
                <c:pt idx="357">
                  <c:v>1.4410838991140238</c:v>
                </c:pt>
                <c:pt idx="358">
                  <c:v>-0.52132579240948362</c:v>
                </c:pt>
                <c:pt idx="359">
                  <c:v>1.6391821064222467</c:v>
                </c:pt>
                <c:pt idx="360">
                  <c:v>0.43492089512522825</c:v>
                </c:pt>
                <c:pt idx="361">
                  <c:v>1.2820832807962419</c:v>
                </c:pt>
                <c:pt idx="362">
                  <c:v>-1.4211496272215902</c:v>
                </c:pt>
                <c:pt idx="363">
                  <c:v>3.6477601048707314E-2</c:v>
                </c:pt>
                <c:pt idx="364">
                  <c:v>-0.32727343313399559</c:v>
                </c:pt>
                <c:pt idx="365">
                  <c:v>1.4373817213487066</c:v>
                </c:pt>
                <c:pt idx="366">
                  <c:v>0.26491976755283153</c:v>
                </c:pt>
                <c:pt idx="367">
                  <c:v>-1.2329196525507742</c:v>
                </c:pt>
                <c:pt idx="368">
                  <c:v>0.9143033742187513</c:v>
                </c:pt>
                <c:pt idx="369">
                  <c:v>-1.4039194878769485</c:v>
                </c:pt>
                <c:pt idx="370">
                  <c:v>0.68599485395106441</c:v>
                </c:pt>
                <c:pt idx="371">
                  <c:v>0.17912973301120355</c:v>
                </c:pt>
                <c:pt idx="372">
                  <c:v>-0.42014862634137484</c:v>
                </c:pt>
                <c:pt idx="373">
                  <c:v>-0.2463291883227878</c:v>
                </c:pt>
                <c:pt idx="374">
                  <c:v>1.0668876060459527</c:v>
                </c:pt>
                <c:pt idx="375">
                  <c:v>0.21020296119973125</c:v>
                </c:pt>
                <c:pt idx="376">
                  <c:v>0.16331870612474511</c:v>
                </c:pt>
                <c:pt idx="377">
                  <c:v>0.1558438132713835</c:v>
                </c:pt>
                <c:pt idx="378">
                  <c:v>-0.67317637944976028</c:v>
                </c:pt>
                <c:pt idx="379">
                  <c:v>-1.2464379499574894</c:v>
                </c:pt>
                <c:pt idx="380">
                  <c:v>0.96335465820746136</c:v>
                </c:pt>
                <c:pt idx="381">
                  <c:v>4.4008948923823815E-2</c:v>
                </c:pt>
                <c:pt idx="382">
                  <c:v>1.100908605918423</c:v>
                </c:pt>
                <c:pt idx="383">
                  <c:v>-0.60403852425243887</c:v>
                </c:pt>
                <c:pt idx="384">
                  <c:v>1.2758817325647975</c:v>
                </c:pt>
                <c:pt idx="385">
                  <c:v>0.53998456108030557</c:v>
                </c:pt>
                <c:pt idx="386">
                  <c:v>0.10330656489054825</c:v>
                </c:pt>
                <c:pt idx="387">
                  <c:v>0.40344312384079389</c:v>
                </c:pt>
                <c:pt idx="388">
                  <c:v>-1.1972558512507718</c:v>
                </c:pt>
                <c:pt idx="389">
                  <c:v>-0.67065054518601941</c:v>
                </c:pt>
                <c:pt idx="390">
                  <c:v>-1.3462063838117835</c:v>
                </c:pt>
                <c:pt idx="391">
                  <c:v>-0.82287210326319682</c:v>
                </c:pt>
                <c:pt idx="392">
                  <c:v>0.21126255504725086</c:v>
                </c:pt>
                <c:pt idx="393">
                  <c:v>0.9301524783999604</c:v>
                </c:pt>
                <c:pt idx="394">
                  <c:v>1.0201469136510828</c:v>
                </c:pt>
                <c:pt idx="395">
                  <c:v>-1.7257511216002226</c:v>
                </c:pt>
                <c:pt idx="396">
                  <c:v>-1.132044263212759</c:v>
                </c:pt>
                <c:pt idx="397">
                  <c:v>4.4683650440625854E-2</c:v>
                </c:pt>
                <c:pt idx="398">
                  <c:v>-0.51393855571890223</c:v>
                </c:pt>
                <c:pt idx="399">
                  <c:v>0.14273459983459211</c:v>
                </c:pt>
                <c:pt idx="400">
                  <c:v>-0.67759725227917056</c:v>
                </c:pt>
                <c:pt idx="401">
                  <c:v>0.50784599648191697</c:v>
                </c:pt>
                <c:pt idx="402">
                  <c:v>-1.4852312821839839</c:v>
                </c:pt>
                <c:pt idx="403">
                  <c:v>-0.85761887343320697</c:v>
                </c:pt>
                <c:pt idx="404">
                  <c:v>1.3408089034693706</c:v>
                </c:pt>
                <c:pt idx="405">
                  <c:v>-0.83914400132080535</c:v>
                </c:pt>
                <c:pt idx="406">
                  <c:v>1.0026471691848067</c:v>
                </c:pt>
                <c:pt idx="407">
                  <c:v>-1.5814910848280905</c:v>
                </c:pt>
                <c:pt idx="408">
                  <c:v>0.28003895285643038</c:v>
                </c:pt>
                <c:pt idx="409">
                  <c:v>-1.4079608135275059</c:v>
                </c:pt>
                <c:pt idx="410">
                  <c:v>0.68001231284640007</c:v>
                </c:pt>
                <c:pt idx="411">
                  <c:v>-1.2395663866398918</c:v>
                </c:pt>
                <c:pt idx="412">
                  <c:v>-1.0874710315280058</c:v>
                </c:pt>
                <c:pt idx="413">
                  <c:v>-1.4722009040197814</c:v>
                </c:pt>
                <c:pt idx="414">
                  <c:v>0.43523531899242213</c:v>
                </c:pt>
                <c:pt idx="415">
                  <c:v>-0.75837710481910114</c:v>
                </c:pt>
                <c:pt idx="416">
                  <c:v>0.44932257302947187</c:v>
                </c:pt>
                <c:pt idx="417">
                  <c:v>1.6216927729319506</c:v>
                </c:pt>
                <c:pt idx="418">
                  <c:v>-0.47842903781818014</c:v>
                </c:pt>
                <c:pt idx="419">
                  <c:v>-0.53010244240170723</c:v>
                </c:pt>
                <c:pt idx="420">
                  <c:v>-1.4756150975608701E-2</c:v>
                </c:pt>
                <c:pt idx="421">
                  <c:v>-0.21073788405989333</c:v>
                </c:pt>
                <c:pt idx="422">
                  <c:v>-0.3311077195848085</c:v>
                </c:pt>
                <c:pt idx="423">
                  <c:v>0.37330288155681768</c:v>
                </c:pt>
                <c:pt idx="424">
                  <c:v>0.36202745122695856</c:v>
                </c:pt>
                <c:pt idx="425">
                  <c:v>-0.17856755608163161</c:v>
                </c:pt>
                <c:pt idx="426">
                  <c:v>-2.3698498970041195E-2</c:v>
                </c:pt>
                <c:pt idx="427">
                  <c:v>0.22173315103058616</c:v>
                </c:pt>
                <c:pt idx="428">
                  <c:v>-0.72891560783993004</c:v>
                </c:pt>
                <c:pt idx="429">
                  <c:v>1.3010278060052445</c:v>
                </c:pt>
                <c:pt idx="430">
                  <c:v>1.4296161939769088</c:v>
                </c:pt>
                <c:pt idx="431">
                  <c:v>1.1751528057375003</c:v>
                </c:pt>
                <c:pt idx="432">
                  <c:v>-1.6807325934648167</c:v>
                </c:pt>
                <c:pt idx="433">
                  <c:v>-0.38368745585242148</c:v>
                </c:pt>
                <c:pt idx="434">
                  <c:v>1.2983321861574131</c:v>
                </c:pt>
                <c:pt idx="435">
                  <c:v>0.52245030630587974</c:v>
                </c:pt>
                <c:pt idx="436">
                  <c:v>-1.1748505280780992</c:v>
                </c:pt>
                <c:pt idx="437">
                  <c:v>0.52285981228848533</c:v>
                </c:pt>
                <c:pt idx="438">
                  <c:v>-0.54044244515812878</c:v>
                </c:pt>
                <c:pt idx="439">
                  <c:v>-1.1148327350863965</c:v>
                </c:pt>
                <c:pt idx="440">
                  <c:v>0.8926592522893626</c:v>
                </c:pt>
                <c:pt idx="441">
                  <c:v>1.1232178300525049</c:v>
                </c:pt>
                <c:pt idx="442">
                  <c:v>-0.97935137075622603</c:v>
                </c:pt>
                <c:pt idx="443">
                  <c:v>-1.6019889847762767</c:v>
                </c:pt>
                <c:pt idx="444">
                  <c:v>-1.4921170558648527</c:v>
                </c:pt>
                <c:pt idx="445">
                  <c:v>-0.98350329187709629</c:v>
                </c:pt>
                <c:pt idx="446">
                  <c:v>1.5417264321706627</c:v>
                </c:pt>
                <c:pt idx="447">
                  <c:v>-1.7901079423359796</c:v>
                </c:pt>
                <c:pt idx="448">
                  <c:v>1.2505289591145572</c:v>
                </c:pt>
                <c:pt idx="449">
                  <c:v>0.65818867464328135</c:v>
                </c:pt>
                <c:pt idx="450">
                  <c:v>-0.89100277037128439</c:v>
                </c:pt>
                <c:pt idx="451">
                  <c:v>0.49033465456423536</c:v>
                </c:pt>
                <c:pt idx="452">
                  <c:v>-0.48298666841114979</c:v>
                </c:pt>
                <c:pt idx="453">
                  <c:v>-1.0181929870168873</c:v>
                </c:pt>
                <c:pt idx="454">
                  <c:v>-1.7199309049390183</c:v>
                </c:pt>
                <c:pt idx="455">
                  <c:v>-8.3113922982278154E-2</c:v>
                </c:pt>
                <c:pt idx="456">
                  <c:v>1.5084582467754848</c:v>
                </c:pt>
                <c:pt idx="457">
                  <c:v>1.1165873299185947</c:v>
                </c:pt>
                <c:pt idx="458">
                  <c:v>-0.57817183851828335</c:v>
                </c:pt>
                <c:pt idx="459">
                  <c:v>-9.3249903765276768E-2</c:v>
                </c:pt>
                <c:pt idx="460">
                  <c:v>1.3679084726583302</c:v>
                </c:pt>
                <c:pt idx="461">
                  <c:v>1.2122159482990367</c:v>
                </c:pt>
                <c:pt idx="462">
                  <c:v>-1.1338499825014625</c:v>
                </c:pt>
                <c:pt idx="463">
                  <c:v>-1.5671237441181392</c:v>
                </c:pt>
                <c:pt idx="464">
                  <c:v>1.2290805972670791</c:v>
                </c:pt>
                <c:pt idx="465">
                  <c:v>0.34479268960259229</c:v>
                </c:pt>
                <c:pt idx="466">
                  <c:v>-1.2659619147444063</c:v>
                </c:pt>
                <c:pt idx="467">
                  <c:v>0.49778101709275091</c:v>
                </c:pt>
                <c:pt idx="468">
                  <c:v>0.8605571374982447</c:v>
                </c:pt>
                <c:pt idx="469">
                  <c:v>0.74633892690266068</c:v>
                </c:pt>
                <c:pt idx="470">
                  <c:v>-1.4884259798293045</c:v>
                </c:pt>
                <c:pt idx="471">
                  <c:v>-0.11920984023260142</c:v>
                </c:pt>
                <c:pt idx="472">
                  <c:v>1.0281748877244465</c:v>
                </c:pt>
                <c:pt idx="473">
                  <c:v>-0.90696293253008542</c:v>
                </c:pt>
                <c:pt idx="474">
                  <c:v>-1.6571826932116061</c:v>
                </c:pt>
                <c:pt idx="475">
                  <c:v>-1.2110793717321922</c:v>
                </c:pt>
                <c:pt idx="476">
                  <c:v>1.509121039313196</c:v>
                </c:pt>
                <c:pt idx="477">
                  <c:v>-1.6283244570974589</c:v>
                </c:pt>
                <c:pt idx="478">
                  <c:v>0.114204165947263</c:v>
                </c:pt>
                <c:pt idx="479">
                  <c:v>1.707460369842118</c:v>
                </c:pt>
                <c:pt idx="480">
                  <c:v>0.1783622576634924</c:v>
                </c:pt>
                <c:pt idx="481">
                  <c:v>-0.47148809683434312</c:v>
                </c:pt>
                <c:pt idx="482">
                  <c:v>-1.0066420874780067</c:v>
                </c:pt>
                <c:pt idx="483">
                  <c:v>1.3549803815554933</c:v>
                </c:pt>
                <c:pt idx="484">
                  <c:v>-4.4483524000082569E-2</c:v>
                </c:pt>
                <c:pt idx="485">
                  <c:v>-3.189077447448279E-2</c:v>
                </c:pt>
                <c:pt idx="486">
                  <c:v>0.33376933924753882</c:v>
                </c:pt>
                <c:pt idx="487">
                  <c:v>1.4139384902717289</c:v>
                </c:pt>
                <c:pt idx="488">
                  <c:v>1.0945587621791368</c:v>
                </c:pt>
                <c:pt idx="489">
                  <c:v>9.5259391946575303E-2</c:v>
                </c:pt>
                <c:pt idx="490">
                  <c:v>0.37344492042086153</c:v>
                </c:pt>
                <c:pt idx="491">
                  <c:v>-0.34318635342826415</c:v>
                </c:pt>
                <c:pt idx="492">
                  <c:v>1.0800459318565443</c:v>
                </c:pt>
                <c:pt idx="493">
                  <c:v>1.3818464799456853</c:v>
                </c:pt>
                <c:pt idx="494">
                  <c:v>-1.1803739155675654</c:v>
                </c:pt>
                <c:pt idx="495">
                  <c:v>0.46078880591728788</c:v>
                </c:pt>
                <c:pt idx="496">
                  <c:v>0.76615750018116724</c:v>
                </c:pt>
                <c:pt idx="497">
                  <c:v>0.6576093795619713</c:v>
                </c:pt>
                <c:pt idx="498">
                  <c:v>-1.6663964574908732</c:v>
                </c:pt>
                <c:pt idx="499">
                  <c:v>1.3818464799456853</c:v>
                </c:pt>
                <c:pt idx="500">
                  <c:v>-1.1803739155675654</c:v>
                </c:pt>
                <c:pt idx="501">
                  <c:v>0.46078880591728788</c:v>
                </c:pt>
                <c:pt idx="502">
                  <c:v>0.76615750018116724</c:v>
                </c:pt>
                <c:pt idx="503">
                  <c:v>0.6576093795619713</c:v>
                </c:pt>
                <c:pt idx="504">
                  <c:v>-1.6663964574908732</c:v>
                </c:pt>
                <c:pt idx="505">
                  <c:v>0.84132238668218196</c:v>
                </c:pt>
                <c:pt idx="506">
                  <c:v>0.71328480857501708</c:v>
                </c:pt>
                <c:pt idx="507">
                  <c:v>0.9446387346029671</c:v>
                </c:pt>
                <c:pt idx="508">
                  <c:v>1.3822457416559035</c:v>
                </c:pt>
                <c:pt idx="509">
                  <c:v>-0.24731914873144009</c:v>
                </c:pt>
                <c:pt idx="510">
                  <c:v>0.30526708954678744</c:v>
                </c:pt>
                <c:pt idx="511">
                  <c:v>0.94815126232550639</c:v>
                </c:pt>
                <c:pt idx="512">
                  <c:v>0.17389846774031675</c:v>
                </c:pt>
                <c:pt idx="513">
                  <c:v>-0.58607430142521377</c:v>
                </c:pt>
                <c:pt idx="514">
                  <c:v>-0.94137348978618085</c:v>
                </c:pt>
                <c:pt idx="515">
                  <c:v>0.19536956732136546</c:v>
                </c:pt>
                <c:pt idx="516">
                  <c:v>-1.070810150503102</c:v>
                </c:pt>
                <c:pt idx="517">
                  <c:v>1.5723689449383678</c:v>
                </c:pt>
                <c:pt idx="518">
                  <c:v>-0.24904762841708653</c:v>
                </c:pt>
                <c:pt idx="519">
                  <c:v>-1.4065989263661467</c:v>
                </c:pt>
                <c:pt idx="520">
                  <c:v>1.0397259859100019</c:v>
                </c:pt>
                <c:pt idx="521">
                  <c:v>0.65955101240219882</c:v>
                </c:pt>
                <c:pt idx="522">
                  <c:v>-1.7043982392220158</c:v>
                </c:pt>
                <c:pt idx="523">
                  <c:v>-0.27644880289181467</c:v>
                </c:pt>
                <c:pt idx="524">
                  <c:v>1.0121904526279011</c:v>
                </c:pt>
                <c:pt idx="525">
                  <c:v>1.6246792413125322</c:v>
                </c:pt>
                <c:pt idx="526">
                  <c:v>-1.0701375751610454</c:v>
                </c:pt>
                <c:pt idx="527">
                  <c:v>-0.16128437845034713</c:v>
                </c:pt>
                <c:pt idx="528">
                  <c:v>-0.58465730328925802</c:v>
                </c:pt>
                <c:pt idx="529">
                  <c:v>0.4043560768329818</c:v>
                </c:pt>
                <c:pt idx="530">
                  <c:v>-1.5218266980463753</c:v>
                </c:pt>
                <c:pt idx="531">
                  <c:v>-0.86222752406176062</c:v>
                </c:pt>
                <c:pt idx="532">
                  <c:v>1.2038120769176657</c:v>
                </c:pt>
                <c:pt idx="533">
                  <c:v>-4.5348199080298267E-2</c:v>
                </c:pt>
                <c:pt idx="534">
                  <c:v>-0.75580033457116524</c:v>
                </c:pt>
                <c:pt idx="535">
                  <c:v>0.77079101756918411</c:v>
                </c:pt>
                <c:pt idx="536">
                  <c:v>0.58826679533491155</c:v>
                </c:pt>
                <c:pt idx="537">
                  <c:v>1.3510639910752984</c:v>
                </c:pt>
                <c:pt idx="538">
                  <c:v>1.887349123387971E-3</c:v>
                </c:pt>
                <c:pt idx="539">
                  <c:v>0.25238457683501886</c:v>
                </c:pt>
                <c:pt idx="540">
                  <c:v>0.94379222955306052</c:v>
                </c:pt>
                <c:pt idx="541">
                  <c:v>-1.233882536358031</c:v>
                </c:pt>
                <c:pt idx="542">
                  <c:v>-1.1375244317082078</c:v>
                </c:pt>
                <c:pt idx="543">
                  <c:v>0.77902014852524271</c:v>
                </c:pt>
                <c:pt idx="544">
                  <c:v>-0.18556849874595571</c:v>
                </c:pt>
                <c:pt idx="545">
                  <c:v>-1.1550313952308064</c:v>
                </c:pt>
                <c:pt idx="546">
                  <c:v>-0.17045787195743442</c:v>
                </c:pt>
                <c:pt idx="547">
                  <c:v>-1.0173668347141513</c:v>
                </c:pt>
                <c:pt idx="548">
                  <c:v>-0.55052411731761963</c:v>
                </c:pt>
                <c:pt idx="549">
                  <c:v>0.23329112278670872</c:v>
                </c:pt>
                <c:pt idx="550">
                  <c:v>-0.26711714999888542</c:v>
                </c:pt>
                <c:pt idx="551">
                  <c:v>8.1276764972379248E-2</c:v>
                </c:pt>
                <c:pt idx="552">
                  <c:v>-1.0135384674041541</c:v>
                </c:pt>
                <c:pt idx="553">
                  <c:v>-0.5623326698011234</c:v>
                </c:pt>
                <c:pt idx="554">
                  <c:v>0.54433618380339555</c:v>
                </c:pt>
                <c:pt idx="555">
                  <c:v>-1.2874162577878385</c:v>
                </c:pt>
                <c:pt idx="556">
                  <c:v>0.60450451947689376</c:v>
                </c:pt>
                <c:pt idx="557">
                  <c:v>-0.72705299407996338</c:v>
                </c:pt>
                <c:pt idx="558">
                  <c:v>-1.2548123406369069</c:v>
                </c:pt>
                <c:pt idx="559">
                  <c:v>-0.69965287145256305</c:v>
                </c:pt>
                <c:pt idx="560">
                  <c:v>0.81203438842099696</c:v>
                </c:pt>
                <c:pt idx="561">
                  <c:v>-1.53827544839476</c:v>
                </c:pt>
                <c:pt idx="562">
                  <c:v>1.5400376308538233</c:v>
                </c:pt>
                <c:pt idx="563">
                  <c:v>-1.3736140782086284</c:v>
                </c:pt>
                <c:pt idx="564">
                  <c:v>-1.4354220436774614</c:v>
                </c:pt>
                <c:pt idx="565">
                  <c:v>1.0822910523245777</c:v>
                </c:pt>
                <c:pt idx="566">
                  <c:v>1.0186936041069767</c:v>
                </c:pt>
                <c:pt idx="567">
                  <c:v>-1.1777292645377864</c:v>
                </c:pt>
                <c:pt idx="568">
                  <c:v>1.57429229420185</c:v>
                </c:pt>
                <c:pt idx="569">
                  <c:v>0.62967392278572609</c:v>
                </c:pt>
                <c:pt idx="570">
                  <c:v>-1.218123680686688</c:v>
                </c:pt>
                <c:pt idx="571">
                  <c:v>-0.6221333028976308</c:v>
                </c:pt>
                <c:pt idx="572">
                  <c:v>-0.42838950164460227</c:v>
                </c:pt>
                <c:pt idx="573">
                  <c:v>-0.58589429028485884</c:v>
                </c:pt>
                <c:pt idx="574">
                  <c:v>-1.4851364955678459</c:v>
                </c:pt>
                <c:pt idx="575">
                  <c:v>1.3892879075285809</c:v>
                </c:pt>
                <c:pt idx="576">
                  <c:v>-1.5568364539912198</c:v>
                </c:pt>
                <c:pt idx="577">
                  <c:v>-1.167931485736206</c:v>
                </c:pt>
                <c:pt idx="578">
                  <c:v>-1.5831514506020892</c:v>
                </c:pt>
                <c:pt idx="579">
                  <c:v>0.49329879323876163</c:v>
                </c:pt>
                <c:pt idx="580">
                  <c:v>0.42485836651443804</c:v>
                </c:pt>
                <c:pt idx="581">
                  <c:v>-0.4220417677724963</c:v>
                </c:pt>
                <c:pt idx="582">
                  <c:v>-1.5932510510362408</c:v>
                </c:pt>
                <c:pt idx="583">
                  <c:v>0.76645219672932818</c:v>
                </c:pt>
                <c:pt idx="584">
                  <c:v>-1.4479225485459981</c:v>
                </c:pt>
                <c:pt idx="585">
                  <c:v>-0.4321929590976259</c:v>
                </c:pt>
                <c:pt idx="586">
                  <c:v>-0.55628176550819242</c:v>
                </c:pt>
                <c:pt idx="587">
                  <c:v>0.26643735830750254</c:v>
                </c:pt>
                <c:pt idx="588">
                  <c:v>0.37189623950793965</c:v>
                </c:pt>
                <c:pt idx="589">
                  <c:v>-0.4770999873587829</c:v>
                </c:pt>
                <c:pt idx="590">
                  <c:v>-1.3411906298656902</c:v>
                </c:pt>
                <c:pt idx="591">
                  <c:v>0.77914158566911629</c:v>
                </c:pt>
                <c:pt idx="592">
                  <c:v>0.37060960498499607</c:v>
                </c:pt>
                <c:pt idx="593">
                  <c:v>-1.015903398633359</c:v>
                </c:pt>
                <c:pt idx="594">
                  <c:v>-7.4407795500315132E-3</c:v>
                </c:pt>
                <c:pt idx="595">
                  <c:v>-1.1109910708433377</c:v>
                </c:pt>
                <c:pt idx="596">
                  <c:v>0.97069924094361804</c:v>
                </c:pt>
                <c:pt idx="597">
                  <c:v>0.72464340116548975</c:v>
                </c:pt>
                <c:pt idx="598">
                  <c:v>-0.56858183510638716</c:v>
                </c:pt>
                <c:pt idx="599">
                  <c:v>-0.63321203526061409</c:v>
                </c:pt>
                <c:pt idx="600">
                  <c:v>0.36583793086895489</c:v>
                </c:pt>
                <c:pt idx="601">
                  <c:v>-1.6778084034073275</c:v>
                </c:pt>
                <c:pt idx="602">
                  <c:v>-1.1203692929401434</c:v>
                </c:pt>
                <c:pt idx="603">
                  <c:v>-0.5438316140889794</c:v>
                </c:pt>
                <c:pt idx="604">
                  <c:v>-1.5767159521058047</c:v>
                </c:pt>
                <c:pt idx="605">
                  <c:v>-1.329675189901401</c:v>
                </c:pt>
                <c:pt idx="606">
                  <c:v>0.15985604670333217</c:v>
                </c:pt>
                <c:pt idx="607">
                  <c:v>0.64033449559770661</c:v>
                </c:pt>
                <c:pt idx="608">
                  <c:v>0.56740472169386835</c:v>
                </c:pt>
                <c:pt idx="609">
                  <c:v>0.84859352184847847</c:v>
                </c:pt>
                <c:pt idx="610">
                  <c:v>-0.21437547763599654</c:v>
                </c:pt>
                <c:pt idx="611">
                  <c:v>-0.204530265566821</c:v>
                </c:pt>
                <c:pt idx="612">
                  <c:v>-0.65881861005114062</c:v>
                </c:pt>
                <c:pt idx="613">
                  <c:v>0.90353326874576911</c:v>
                </c:pt>
                <c:pt idx="614">
                  <c:v>0.4013883513446071</c:v>
                </c:pt>
                <c:pt idx="615">
                  <c:v>-1.3431975153156437</c:v>
                </c:pt>
                <c:pt idx="616">
                  <c:v>-0.60593154044878694</c:v>
                </c:pt>
                <c:pt idx="617">
                  <c:v>1.5601840161857212</c:v>
                </c:pt>
                <c:pt idx="618">
                  <c:v>-0.91821441086730526</c:v>
                </c:pt>
                <c:pt idx="619">
                  <c:v>0.17249375520993832</c:v>
                </c:pt>
                <c:pt idx="620">
                  <c:v>1.2611460476342615</c:v>
                </c:pt>
                <c:pt idx="621">
                  <c:v>-0.29530647805004379</c:v>
                </c:pt>
                <c:pt idx="622">
                  <c:v>1.3580204315957332</c:v>
                </c:pt>
                <c:pt idx="623">
                  <c:v>1.3759105272272816</c:v>
                </c:pt>
                <c:pt idx="624">
                  <c:v>-1.4077537743277613</c:v>
                </c:pt>
                <c:pt idx="625">
                  <c:v>0.983758814860206</c:v>
                </c:pt>
                <c:pt idx="626">
                  <c:v>1.5185367448815503</c:v>
                </c:pt>
                <c:pt idx="627">
                  <c:v>0.71209150173564806</c:v>
                </c:pt>
                <c:pt idx="628">
                  <c:v>1.1196072118314593</c:v>
                </c:pt>
                <c:pt idx="629">
                  <c:v>-0.58342559505330749</c:v>
                </c:pt>
                <c:pt idx="630">
                  <c:v>-0.39219203266162977</c:v>
                </c:pt>
                <c:pt idx="631">
                  <c:v>-1.7540871695305997</c:v>
                </c:pt>
                <c:pt idx="632">
                  <c:v>1.4714669569969452</c:v>
                </c:pt>
                <c:pt idx="633">
                  <c:v>-0.341567692010803</c:v>
                </c:pt>
                <c:pt idx="634">
                  <c:v>6.3967296242708948E-3</c:v>
                </c:pt>
                <c:pt idx="635">
                  <c:v>-1.2289910164101272</c:v>
                </c:pt>
                <c:pt idx="636">
                  <c:v>0.48858696272558894</c:v>
                </c:pt>
                <c:pt idx="637">
                  <c:v>0.35545240988918397</c:v>
                </c:pt>
                <c:pt idx="638">
                  <c:v>-0.56906048946310384</c:v>
                </c:pt>
                <c:pt idx="639">
                  <c:v>-1.553734426240879</c:v>
                </c:pt>
                <c:pt idx="640">
                  <c:v>0.5007028397966512</c:v>
                </c:pt>
                <c:pt idx="641">
                  <c:v>1.541618931074765</c:v>
                </c:pt>
                <c:pt idx="642">
                  <c:v>-0.95540756128111093</c:v>
                </c:pt>
                <c:pt idx="643">
                  <c:v>-0.43638506369687047</c:v>
                </c:pt>
                <c:pt idx="644">
                  <c:v>-0.19653651153989563</c:v>
                </c:pt>
                <c:pt idx="645">
                  <c:v>0.21131458939349226</c:v>
                </c:pt>
                <c:pt idx="646">
                  <c:v>-1.6707218709824316</c:v>
                </c:pt>
                <c:pt idx="647">
                  <c:v>1.6051345951123119</c:v>
                </c:pt>
                <c:pt idx="648">
                  <c:v>-8.4729763814341566E-2</c:v>
                </c:pt>
                <c:pt idx="649">
                  <c:v>1.0096012565419179</c:v>
                </c:pt>
                <c:pt idx="650">
                  <c:v>-0.86141869941634563</c:v>
                </c:pt>
                <c:pt idx="651">
                  <c:v>-0.34984410254629766</c:v>
                </c:pt>
                <c:pt idx="652">
                  <c:v>-1.502251757840168</c:v>
                </c:pt>
                <c:pt idx="653">
                  <c:v>7.8964394464331372E-2</c:v>
                </c:pt>
                <c:pt idx="654">
                  <c:v>0.22894825827890672</c:v>
                </c:pt>
                <c:pt idx="655">
                  <c:v>-0.47977648601124867</c:v>
                </c:pt>
                <c:pt idx="656">
                  <c:v>0.81263810752087118</c:v>
                </c:pt>
                <c:pt idx="657">
                  <c:v>-1.0794321086183361</c:v>
                </c:pt>
                <c:pt idx="658">
                  <c:v>-1.4683675041722808</c:v>
                </c:pt>
                <c:pt idx="659">
                  <c:v>-1.1095464396861416</c:v>
                </c:pt>
                <c:pt idx="660">
                  <c:v>0.25121564487116388</c:v>
                </c:pt>
                <c:pt idx="661">
                  <c:v>1.0650919210798548</c:v>
                </c:pt>
                <c:pt idx="662">
                  <c:v>-0.86048766835614876</c:v>
                </c:pt>
                <c:pt idx="663">
                  <c:v>-1.1341377224214102</c:v>
                </c:pt>
                <c:pt idx="664">
                  <c:v>0.37613535149879762</c:v>
                </c:pt>
                <c:pt idx="665">
                  <c:v>1.6245286013524627</c:v>
                </c:pt>
                <c:pt idx="666">
                  <c:v>1.4629070862795643</c:v>
                </c:pt>
                <c:pt idx="667">
                  <c:v>8.1222895945671572E-2</c:v>
                </c:pt>
                <c:pt idx="668">
                  <c:v>0.32240524688171734</c:v>
                </c:pt>
                <c:pt idx="669">
                  <c:v>-1.3599120723733857</c:v>
                </c:pt>
                <c:pt idx="670">
                  <c:v>-0.26468883668366455</c:v>
                </c:pt>
                <c:pt idx="671">
                  <c:v>0.57214447886306963</c:v>
                </c:pt>
                <c:pt idx="672">
                  <c:v>-1.6438106656899301</c:v>
                </c:pt>
                <c:pt idx="673">
                  <c:v>0.16629613450626687</c:v>
                </c:pt>
                <c:pt idx="674">
                  <c:v>-0.67621153173709081</c:v>
                </c:pt>
                <c:pt idx="675">
                  <c:v>-0.20789396374773011</c:v>
                </c:pt>
                <c:pt idx="676">
                  <c:v>-1.0823225039136921</c:v>
                </c:pt>
                <c:pt idx="677">
                  <c:v>0.84863400219902141</c:v>
                </c:pt>
                <c:pt idx="678">
                  <c:v>-0.6610175448350204</c:v>
                </c:pt>
                <c:pt idx="679">
                  <c:v>0.55849461496233488</c:v>
                </c:pt>
                <c:pt idx="680">
                  <c:v>-0.4913621353639559</c:v>
                </c:pt>
                <c:pt idx="681">
                  <c:v>-1.5630817003487329</c:v>
                </c:pt>
                <c:pt idx="682">
                  <c:v>1.84992285746305</c:v>
                </c:pt>
                <c:pt idx="683">
                  <c:v>-0.47685669787065282</c:v>
                </c:pt>
                <c:pt idx="684">
                  <c:v>0.83241035713793932</c:v>
                </c:pt>
                <c:pt idx="685">
                  <c:v>1.4816430232247988</c:v>
                </c:pt>
                <c:pt idx="686">
                  <c:v>1.4566053963152494</c:v>
                </c:pt>
                <c:pt idx="687">
                  <c:v>-1.0727328053310983</c:v>
                </c:pt>
                <c:pt idx="688">
                  <c:v>-0.15764319724918965</c:v>
                </c:pt>
                <c:pt idx="689">
                  <c:v>1.5230521003379758</c:v>
                </c:pt>
                <c:pt idx="690">
                  <c:v>0.97171236787896942</c:v>
                </c:pt>
                <c:pt idx="691">
                  <c:v>1.367718745558093</c:v>
                </c:pt>
                <c:pt idx="692">
                  <c:v>1.3822709236150932</c:v>
                </c:pt>
                <c:pt idx="693">
                  <c:v>-0.84215177792218676</c:v>
                </c:pt>
                <c:pt idx="694">
                  <c:v>-0.65525491461740371</c:v>
                </c:pt>
                <c:pt idx="695">
                  <c:v>0.1138089940861408</c:v>
                </c:pt>
                <c:pt idx="696">
                  <c:v>0.86460388443939851</c:v>
                </c:pt>
                <c:pt idx="697">
                  <c:v>-0.78025689045221913</c:v>
                </c:pt>
                <c:pt idx="698">
                  <c:v>-1.2838427608841596</c:v>
                </c:pt>
                <c:pt idx="699">
                  <c:v>1.1261516434083578</c:v>
                </c:pt>
                <c:pt idx="700">
                  <c:v>-0.72595007450604454</c:v>
                </c:pt>
                <c:pt idx="701">
                  <c:v>-0.85206499625046839</c:v>
                </c:pt>
                <c:pt idx="702">
                  <c:v>-1.4997454674102468</c:v>
                </c:pt>
                <c:pt idx="703">
                  <c:v>-0.5231149724173868</c:v>
                </c:pt>
                <c:pt idx="704">
                  <c:v>0.50216089727584823</c:v>
                </c:pt>
                <c:pt idx="705">
                  <c:v>1.044443429566827</c:v>
                </c:pt>
                <c:pt idx="706">
                  <c:v>-0.60667704373728992</c:v>
                </c:pt>
                <c:pt idx="707">
                  <c:v>-0.36761330060665504</c:v>
                </c:pt>
                <c:pt idx="708">
                  <c:v>1.0507732151251319</c:v>
                </c:pt>
                <c:pt idx="709">
                  <c:v>0.16066579167520806</c:v>
                </c:pt>
                <c:pt idx="710">
                  <c:v>0.44471268881950454</c:v>
                </c:pt>
                <c:pt idx="711">
                  <c:v>-0.77172090692224182</c:v>
                </c:pt>
                <c:pt idx="712">
                  <c:v>-0.32165027555561165</c:v>
                </c:pt>
                <c:pt idx="713">
                  <c:v>0.13965632711055712</c:v>
                </c:pt>
                <c:pt idx="714">
                  <c:v>1.1002958660974453</c:v>
                </c:pt>
                <c:pt idx="715">
                  <c:v>-1.707989928499867</c:v>
                </c:pt>
                <c:pt idx="716">
                  <c:v>-1.1555835534727141</c:v>
                </c:pt>
                <c:pt idx="717">
                  <c:v>-1.5610194837485547</c:v>
                </c:pt>
                <c:pt idx="718">
                  <c:v>-0.40468675355761125</c:v>
                </c:pt>
                <c:pt idx="719">
                  <c:v>1.0076535227466394</c:v>
                </c:pt>
                <c:pt idx="720">
                  <c:v>0.74791568043398349</c:v>
                </c:pt>
                <c:pt idx="721">
                  <c:v>-0.55198332532722216</c:v>
                </c:pt>
                <c:pt idx="722">
                  <c:v>1.2905817884131847</c:v>
                </c:pt>
                <c:pt idx="723">
                  <c:v>-1.617133635302562</c:v>
                </c:pt>
                <c:pt idx="724">
                  <c:v>0.76597559399348336</c:v>
                </c:pt>
                <c:pt idx="725">
                  <c:v>-0.17297828442475247</c:v>
                </c:pt>
                <c:pt idx="726">
                  <c:v>-1.355399831830566</c:v>
                </c:pt>
                <c:pt idx="727">
                  <c:v>5.8719805681774713E-2</c:v>
                </c:pt>
                <c:pt idx="728">
                  <c:v>-0.89765476062680316</c:v>
                </c:pt>
                <c:pt idx="729">
                  <c:v>1.6077359468372951</c:v>
                </c:pt>
                <c:pt idx="730">
                  <c:v>-1.0945476711149098</c:v>
                </c:pt>
                <c:pt idx="731">
                  <c:v>0.94614313008109896</c:v>
                </c:pt>
                <c:pt idx="732">
                  <c:v>-1.327641757519511</c:v>
                </c:pt>
                <c:pt idx="733">
                  <c:v>0.61048452347253446</c:v>
                </c:pt>
                <c:pt idx="734">
                  <c:v>-1.6946152137031938</c:v>
                </c:pt>
                <c:pt idx="735">
                  <c:v>0.55049472803130395</c:v>
                </c:pt>
                <c:pt idx="736">
                  <c:v>-1.533942940324927</c:v>
                </c:pt>
                <c:pt idx="737">
                  <c:v>1.4536811757002663</c:v>
                </c:pt>
                <c:pt idx="738">
                  <c:v>1.7349495138128013</c:v>
                </c:pt>
                <c:pt idx="739">
                  <c:v>0.28636886051743826</c:v>
                </c:pt>
                <c:pt idx="740">
                  <c:v>1.7729417440370008</c:v>
                </c:pt>
                <c:pt idx="741">
                  <c:v>0.81859579078285571</c:v>
                </c:pt>
                <c:pt idx="742">
                  <c:v>-7.6953007675864896E-2</c:v>
                </c:pt>
                <c:pt idx="743">
                  <c:v>0.17858439238563215</c:v>
                </c:pt>
                <c:pt idx="744">
                  <c:v>-1.396927379218829</c:v>
                </c:pt>
                <c:pt idx="745">
                  <c:v>-1.5805328578563866</c:v>
                </c:pt>
                <c:pt idx="746">
                  <c:v>-1.6983160066514007</c:v>
                </c:pt>
                <c:pt idx="747">
                  <c:v>1.1299928396430852</c:v>
                </c:pt>
                <c:pt idx="748">
                  <c:v>-1.4837084721593057</c:v>
                </c:pt>
                <c:pt idx="749">
                  <c:v>0.87052848934041649</c:v>
                </c:pt>
                <c:pt idx="750">
                  <c:v>-1.0940472409293871</c:v>
                </c:pt>
                <c:pt idx="751">
                  <c:v>-0.463582138194232</c:v>
                </c:pt>
                <c:pt idx="752">
                  <c:v>-0.68748753002590712</c:v>
                </c:pt>
                <c:pt idx="753">
                  <c:v>-1.1986678070124688</c:v>
                </c:pt>
                <c:pt idx="754">
                  <c:v>-0.48001561997929826</c:v>
                </c:pt>
                <c:pt idx="755">
                  <c:v>-1.4157319581235512</c:v>
                </c:pt>
                <c:pt idx="756">
                  <c:v>1.3239165158588442</c:v>
                </c:pt>
                <c:pt idx="757">
                  <c:v>1.4614692763470229</c:v>
                </c:pt>
                <c:pt idx="758">
                  <c:v>1.306914261808463</c:v>
                </c:pt>
                <c:pt idx="759">
                  <c:v>1.460435968201016</c:v>
                </c:pt>
                <c:pt idx="760">
                  <c:v>-0.53362441979782893</c:v>
                </c:pt>
                <c:pt idx="761">
                  <c:v>-0.97945578781702936</c:v>
                </c:pt>
                <c:pt idx="762">
                  <c:v>1.6300648810327718</c:v>
                </c:pt>
                <c:pt idx="763">
                  <c:v>-0.76890008403165033</c:v>
                </c:pt>
                <c:pt idx="764">
                  <c:v>-0.66575704731709662</c:v>
                </c:pt>
                <c:pt idx="765">
                  <c:v>0.27125244954352906</c:v>
                </c:pt>
                <c:pt idx="766">
                  <c:v>1.4932647719658063</c:v>
                </c:pt>
                <c:pt idx="767">
                  <c:v>-9.2492145079083821E-2</c:v>
                </c:pt>
                <c:pt idx="768">
                  <c:v>-0.89667017690847439</c:v>
                </c:pt>
                <c:pt idx="769">
                  <c:v>0.11371134515022399</c:v>
                </c:pt>
                <c:pt idx="770">
                  <c:v>-0.37272075599558591</c:v>
                </c:pt>
                <c:pt idx="771">
                  <c:v>1.7306437863310939</c:v>
                </c:pt>
                <c:pt idx="772">
                  <c:v>1.3507086418376901</c:v>
                </c:pt>
                <c:pt idx="773">
                  <c:v>-1.390098686140018</c:v>
                </c:pt>
                <c:pt idx="774">
                  <c:v>1.4305566017760722</c:v>
                </c:pt>
                <c:pt idx="775">
                  <c:v>0.69161462280482777</c:v>
                </c:pt>
                <c:pt idx="776">
                  <c:v>1.3055861516563092</c:v>
                </c:pt>
                <c:pt idx="777">
                  <c:v>2.6951503464006932E-2</c:v>
                </c:pt>
                <c:pt idx="778">
                  <c:v>1.000154462843621</c:v>
                </c:pt>
                <c:pt idx="779">
                  <c:v>-0.3273139608484662</c:v>
                </c:pt>
                <c:pt idx="780">
                  <c:v>9.0759184747301949E-2</c:v>
                </c:pt>
                <c:pt idx="781">
                  <c:v>1.7351807162123556</c:v>
                </c:pt>
                <c:pt idx="782">
                  <c:v>0.56475500465401629</c:v>
                </c:pt>
                <c:pt idx="783">
                  <c:v>0.95736702511007499</c:v>
                </c:pt>
                <c:pt idx="784">
                  <c:v>0.36317486165575946</c:v>
                </c:pt>
                <c:pt idx="785">
                  <c:v>-0.55164336272093362</c:v>
                </c:pt>
                <c:pt idx="786">
                  <c:v>1.4953557314468902</c:v>
                </c:pt>
                <c:pt idx="787">
                  <c:v>-0.94100851598109803</c:v>
                </c:pt>
                <c:pt idx="788">
                  <c:v>1.5712087603658274</c:v>
                </c:pt>
                <c:pt idx="789">
                  <c:v>0.42720941602712537</c:v>
                </c:pt>
                <c:pt idx="790">
                  <c:v>-8.6774794997622279E-2</c:v>
                </c:pt>
                <c:pt idx="791">
                  <c:v>-0.73809936114969277</c:v>
                </c:pt>
                <c:pt idx="792">
                  <c:v>1.3117943211043226</c:v>
                </c:pt>
                <c:pt idx="793">
                  <c:v>-0.61779925662354684</c:v>
                </c:pt>
                <c:pt idx="794">
                  <c:v>0.70531739464792342</c:v>
                </c:pt>
                <c:pt idx="795">
                  <c:v>0.86865634469803499</c:v>
                </c:pt>
                <c:pt idx="796">
                  <c:v>-0.65548143329469732</c:v>
                </c:pt>
                <c:pt idx="797">
                  <c:v>0.57046671059178233</c:v>
                </c:pt>
                <c:pt idx="798">
                  <c:v>-1.3983533680640643</c:v>
                </c:pt>
                <c:pt idx="799">
                  <c:v>1.6667811494918969</c:v>
                </c:pt>
                <c:pt idx="800">
                  <c:v>4.9424241781967998E-2</c:v>
                </c:pt>
                <c:pt idx="801">
                  <c:v>1.7034059378866262</c:v>
                </c:pt>
                <c:pt idx="802">
                  <c:v>-1.5912460623581111</c:v>
                </c:pt>
                <c:pt idx="803">
                  <c:v>1.2820879879142286</c:v>
                </c:pt>
                <c:pt idx="804">
                  <c:v>0.2187493327227289</c:v>
                </c:pt>
                <c:pt idx="805">
                  <c:v>-1.6226624391454332</c:v>
                </c:pt>
                <c:pt idx="806">
                  <c:v>-0.14823556267389409</c:v>
                </c:pt>
                <c:pt idx="807">
                  <c:v>0.54082183312689047</c:v>
                </c:pt>
                <c:pt idx="808">
                  <c:v>1.6132851733269249</c:v>
                </c:pt>
                <c:pt idx="809">
                  <c:v>-1.285474580672632</c:v>
                </c:pt>
                <c:pt idx="810">
                  <c:v>-1.3199221888995492</c:v>
                </c:pt>
                <c:pt idx="811">
                  <c:v>0.18367992002571235</c:v>
                </c:pt>
                <c:pt idx="812">
                  <c:v>-0.24793785628508491</c:v>
                </c:pt>
                <c:pt idx="813">
                  <c:v>-0.19246530262040473</c:v>
                </c:pt>
                <c:pt idx="814">
                  <c:v>1.1951426970313941</c:v>
                </c:pt>
                <c:pt idx="815">
                  <c:v>1.4031154367492926E-2</c:v>
                </c:pt>
                <c:pt idx="816">
                  <c:v>-0.15706763264032361</c:v>
                </c:pt>
                <c:pt idx="817">
                  <c:v>0.65840637334671781</c:v>
                </c:pt>
                <c:pt idx="818">
                  <c:v>-0.81064880855674537</c:v>
                </c:pt>
                <c:pt idx="819">
                  <c:v>1.3142245873399254</c:v>
                </c:pt>
                <c:pt idx="820">
                  <c:v>-1.7594748196229064</c:v>
                </c:pt>
                <c:pt idx="821">
                  <c:v>0.50099924706428001</c:v>
                </c:pt>
                <c:pt idx="822">
                  <c:v>1.2959659774390735</c:v>
                </c:pt>
                <c:pt idx="823">
                  <c:v>1.4644850925906274</c:v>
                </c:pt>
                <c:pt idx="824">
                  <c:v>-1.195314585766635</c:v>
                </c:pt>
                <c:pt idx="825">
                  <c:v>1.6909964751797957</c:v>
                </c:pt>
                <c:pt idx="826">
                  <c:v>-0.8715461217768885</c:v>
                </c:pt>
                <c:pt idx="827">
                  <c:v>0.37187002009189896</c:v>
                </c:pt>
                <c:pt idx="828">
                  <c:v>0.20141998649167919</c:v>
                </c:pt>
                <c:pt idx="829">
                  <c:v>0.35766141570303905</c:v>
                </c:pt>
                <c:pt idx="830">
                  <c:v>-1.0202175876709754</c:v>
                </c:pt>
                <c:pt idx="831">
                  <c:v>1.0629893619767907</c:v>
                </c:pt>
                <c:pt idx="832">
                  <c:v>0.32319877016781784</c:v>
                </c:pt>
                <c:pt idx="833">
                  <c:v>-0.63484243413452701</c:v>
                </c:pt>
                <c:pt idx="834">
                  <c:v>0.7942985900909767</c:v>
                </c:pt>
                <c:pt idx="835">
                  <c:v>-0.3807881155660523</c:v>
                </c:pt>
                <c:pt idx="836">
                  <c:v>-0.83782588795444568</c:v>
                </c:pt>
                <c:pt idx="837">
                  <c:v>-0.22526787408450455</c:v>
                </c:pt>
                <c:pt idx="838">
                  <c:v>0.96077803925568761</c:v>
                </c:pt>
                <c:pt idx="839">
                  <c:v>-1.5478979385466562</c:v>
                </c:pt>
                <c:pt idx="840">
                  <c:v>-0.79783647288969139</c:v>
                </c:pt>
                <c:pt idx="841">
                  <c:v>-0.87534667640603137</c:v>
                </c:pt>
                <c:pt idx="842">
                  <c:v>-1.4192801739765935</c:v>
                </c:pt>
                <c:pt idx="843">
                  <c:v>-0.60426452812114384</c:v>
                </c:pt>
                <c:pt idx="844">
                  <c:v>-0.48236713101476991</c:v>
                </c:pt>
                <c:pt idx="845">
                  <c:v>1.461760789964978</c:v>
                </c:pt>
                <c:pt idx="846">
                  <c:v>-2.1992182686854989E-2</c:v>
                </c:pt>
                <c:pt idx="847">
                  <c:v>0.23991197653914972</c:v>
                </c:pt>
                <c:pt idx="848">
                  <c:v>0.32594569878645369</c:v>
                </c:pt>
                <c:pt idx="849">
                  <c:v>1.6351406697052877</c:v>
                </c:pt>
                <c:pt idx="850">
                  <c:v>1.238355468095055</c:v>
                </c:pt>
                <c:pt idx="851">
                  <c:v>0.39021227479854648</c:v>
                </c:pt>
                <c:pt idx="852">
                  <c:v>1.2273948312708129</c:v>
                </c:pt>
                <c:pt idx="853">
                  <c:v>1.4925734560113586</c:v>
                </c:pt>
                <c:pt idx="854">
                  <c:v>-0.28457457525266061</c:v>
                </c:pt>
                <c:pt idx="855">
                  <c:v>0.5501977538191094</c:v>
                </c:pt>
                <c:pt idx="856">
                  <c:v>1.2869064150192799</c:v>
                </c:pt>
                <c:pt idx="857">
                  <c:v>-0.42800971290822959</c:v>
                </c:pt>
                <c:pt idx="858">
                  <c:v>0.42094075704941963</c:v>
                </c:pt>
                <c:pt idx="859">
                  <c:v>1.2408693261742694</c:v>
                </c:pt>
                <c:pt idx="860">
                  <c:v>0.38379740392773448</c:v>
                </c:pt>
                <c:pt idx="861">
                  <c:v>1.5472552703762059</c:v>
                </c:pt>
                <c:pt idx="862">
                  <c:v>0.55643165607868827</c:v>
                </c:pt>
                <c:pt idx="863">
                  <c:v>0.78662297746489318</c:v>
                </c:pt>
                <c:pt idx="864">
                  <c:v>-0.11469362038642676</c:v>
                </c:pt>
                <c:pt idx="865">
                  <c:v>-0.72826457293156355</c:v>
                </c:pt>
                <c:pt idx="866">
                  <c:v>0.72472697578843859</c:v>
                </c:pt>
                <c:pt idx="867">
                  <c:v>0.15007288055692208</c:v>
                </c:pt>
                <c:pt idx="868">
                  <c:v>1.4251341048577189</c:v>
                </c:pt>
                <c:pt idx="869">
                  <c:v>-0.72968584240385137</c:v>
                </c:pt>
                <c:pt idx="870">
                  <c:v>1.1478318305751305</c:v>
                </c:pt>
                <c:pt idx="871">
                  <c:v>1.1622323481244425</c:v>
                </c:pt>
                <c:pt idx="872">
                  <c:v>9.6553876080112205E-2</c:v>
                </c:pt>
                <c:pt idx="873">
                  <c:v>0.34769637787638885</c:v>
                </c:pt>
                <c:pt idx="874">
                  <c:v>1.2668075231724694</c:v>
                </c:pt>
                <c:pt idx="875">
                  <c:v>-0.15502218272716312</c:v>
                </c:pt>
                <c:pt idx="876">
                  <c:v>-0.66431821692788928</c:v>
                </c:pt>
                <c:pt idx="877">
                  <c:v>-0.44705520897836504</c:v>
                </c:pt>
                <c:pt idx="878">
                  <c:v>1.2363600056926549</c:v>
                </c:pt>
                <c:pt idx="879">
                  <c:v>1.2174113965607556</c:v>
                </c:pt>
                <c:pt idx="880">
                  <c:v>0.90657724682543828</c:v>
                </c:pt>
                <c:pt idx="881">
                  <c:v>-1.7235876778478152</c:v>
                </c:pt>
                <c:pt idx="882">
                  <c:v>-0.3222880704630392</c:v>
                </c:pt>
                <c:pt idx="883">
                  <c:v>-6.0667870483881087E-2</c:v>
                </c:pt>
                <c:pt idx="884">
                  <c:v>2.5587648612690129E-2</c:v>
                </c:pt>
                <c:pt idx="885">
                  <c:v>1.0202164141316552</c:v>
                </c:pt>
                <c:pt idx="886">
                  <c:v>-0.28268566663339428</c:v>
                </c:pt>
                <c:pt idx="887">
                  <c:v>-0.45614147572417951</c:v>
                </c:pt>
                <c:pt idx="888">
                  <c:v>-0.42051831975524395</c:v>
                </c:pt>
                <c:pt idx="889">
                  <c:v>-0.96013725895771251</c:v>
                </c:pt>
                <c:pt idx="890">
                  <c:v>-1.3445943712213464</c:v>
                </c:pt>
                <c:pt idx="891">
                  <c:v>-0.23558502287155506</c:v>
                </c:pt>
                <c:pt idx="892">
                  <c:v>1.3631392877692954</c:v>
                </c:pt>
                <c:pt idx="893">
                  <c:v>1.0112592807759582</c:v>
                </c:pt>
                <c:pt idx="894">
                  <c:v>0.72054091096079487</c:v>
                </c:pt>
                <c:pt idx="895">
                  <c:v>-1.691484309289415</c:v>
                </c:pt>
                <c:pt idx="896">
                  <c:v>-0.10665206110762178</c:v>
                </c:pt>
                <c:pt idx="897">
                  <c:v>-0.4408139631624492</c:v>
                </c:pt>
                <c:pt idx="898">
                  <c:v>0.97191433264831073</c:v>
                </c:pt>
                <c:pt idx="899">
                  <c:v>0.65917901640814336</c:v>
                </c:pt>
                <c:pt idx="900">
                  <c:v>-0.3964234748365445</c:v>
                </c:pt>
                <c:pt idx="901">
                  <c:v>0.66498507211014934</c:v>
                </c:pt>
                <c:pt idx="902">
                  <c:v>0.92916458103458133</c:v>
                </c:pt>
                <c:pt idx="903">
                  <c:v>0.93393290119096972</c:v>
                </c:pt>
                <c:pt idx="904">
                  <c:v>-0.66569017336873804</c:v>
                </c:pt>
                <c:pt idx="905">
                  <c:v>-0.92077071930079168</c:v>
                </c:pt>
                <c:pt idx="906">
                  <c:v>0.81697094981314156</c:v>
                </c:pt>
                <c:pt idx="907">
                  <c:v>1.2467749093741678</c:v>
                </c:pt>
                <c:pt idx="908">
                  <c:v>1.3337017807507061</c:v>
                </c:pt>
                <c:pt idx="909">
                  <c:v>-0.78924304770679055</c:v>
                </c:pt>
                <c:pt idx="910">
                  <c:v>0.80410997404548579</c:v>
                </c:pt>
                <c:pt idx="911">
                  <c:v>-1.3014786412085002</c:v>
                </c:pt>
                <c:pt idx="912">
                  <c:v>1.4357717317351781</c:v>
                </c:pt>
                <c:pt idx="913">
                  <c:v>-1.3577205465145712E-2</c:v>
                </c:pt>
                <c:pt idx="914">
                  <c:v>0.2839583790886358</c:v>
                </c:pt>
                <c:pt idx="915">
                  <c:v>0.85018959556450102</c:v>
                </c:pt>
                <c:pt idx="916">
                  <c:v>-0.22642825697286839</c:v>
                </c:pt>
                <c:pt idx="917">
                  <c:v>-0.80853684525032199</c:v>
                </c:pt>
                <c:pt idx="918">
                  <c:v>1.6110882870924028</c:v>
                </c:pt>
                <c:pt idx="919">
                  <c:v>-0.45300676895979636</c:v>
                </c:pt>
                <c:pt idx="920">
                  <c:v>-0.78824827400822206</c:v>
                </c:pt>
                <c:pt idx="921">
                  <c:v>-1.136843542246625</c:v>
                </c:pt>
                <c:pt idx="922">
                  <c:v>5.5226873852523665E-2</c:v>
                </c:pt>
                <c:pt idx="923">
                  <c:v>-0.77992482821175679</c:v>
                </c:pt>
                <c:pt idx="924">
                  <c:v>1.4156192591176022</c:v>
                </c:pt>
                <c:pt idx="925">
                  <c:v>0.21606775963985997</c:v>
                </c:pt>
                <c:pt idx="926">
                  <c:v>-0.17711154314930808</c:v>
                </c:pt>
                <c:pt idx="927">
                  <c:v>-1.8587083590109637</c:v>
                </c:pt>
                <c:pt idx="928">
                  <c:v>-1.5788065439806753</c:v>
                </c:pt>
                <c:pt idx="929">
                  <c:v>-1.2231120135998206E-2</c:v>
                </c:pt>
                <c:pt idx="930">
                  <c:v>0.46747492563024962</c:v>
                </c:pt>
                <c:pt idx="931">
                  <c:v>0.34964843300312981</c:v>
                </c:pt>
                <c:pt idx="932">
                  <c:v>-0.61239022773162977</c:v>
                </c:pt>
                <c:pt idx="933">
                  <c:v>1.3292678115406444</c:v>
                </c:pt>
                <c:pt idx="934">
                  <c:v>-0.96760910102936459</c:v>
                </c:pt>
                <c:pt idx="935">
                  <c:v>-0.27951045463411334</c:v>
                </c:pt>
                <c:pt idx="936">
                  <c:v>-1.0122439832706174</c:v>
                </c:pt>
                <c:pt idx="937">
                  <c:v>-0.38761816505658758</c:v>
                </c:pt>
                <c:pt idx="938">
                  <c:v>-1.3896371431025316</c:v>
                </c:pt>
                <c:pt idx="939">
                  <c:v>3.2575747897795979E-2</c:v>
                </c:pt>
                <c:pt idx="940">
                  <c:v>-1.4668997939342345</c:v>
                </c:pt>
                <c:pt idx="941">
                  <c:v>1.364825988232262</c:v>
                </c:pt>
                <c:pt idx="942">
                  <c:v>-1.6759505494343399</c:v>
                </c:pt>
                <c:pt idx="943">
                  <c:v>-1.4629364248443713</c:v>
                </c:pt>
                <c:pt idx="944">
                  <c:v>-0.51441751606618036</c:v>
                </c:pt>
                <c:pt idx="945">
                  <c:v>-1.5298997390182112</c:v>
                </c:pt>
                <c:pt idx="946">
                  <c:v>-0.11669854904528791</c:v>
                </c:pt>
                <c:pt idx="947">
                  <c:v>-1.2207347237981274</c:v>
                </c:pt>
                <c:pt idx="948">
                  <c:v>-0.32463871575053105</c:v>
                </c:pt>
                <c:pt idx="949">
                  <c:v>-1.6071167289410524</c:v>
                </c:pt>
                <c:pt idx="950">
                  <c:v>0.21121179266223344</c:v>
                </c:pt>
                <c:pt idx="951">
                  <c:v>1.6014727030803222</c:v>
                </c:pt>
                <c:pt idx="952">
                  <c:v>-1.0295026220719885</c:v>
                </c:pt>
                <c:pt idx="953">
                  <c:v>-9.2527833209586685E-2</c:v>
                </c:pt>
                <c:pt idx="954">
                  <c:v>-1.7261136058531195</c:v>
                </c:pt>
                <c:pt idx="955">
                  <c:v>-1.1601855423589844</c:v>
                </c:pt>
                <c:pt idx="956">
                  <c:v>0.93321083063527965</c:v>
                </c:pt>
                <c:pt idx="957">
                  <c:v>0.68459328618238779</c:v>
                </c:pt>
                <c:pt idx="958">
                  <c:v>-0.67674298749166628</c:v>
                </c:pt>
                <c:pt idx="959">
                  <c:v>-1.6861574777429305</c:v>
                </c:pt>
                <c:pt idx="960">
                  <c:v>1.5100737851530872</c:v>
                </c:pt>
                <c:pt idx="961">
                  <c:v>1.2818386921370224</c:v>
                </c:pt>
                <c:pt idx="962">
                  <c:v>-1.2140600842908298</c:v>
                </c:pt>
                <c:pt idx="963">
                  <c:v>-1.0713585155900629</c:v>
                </c:pt>
                <c:pt idx="964">
                  <c:v>-0.84728832080385019</c:v>
                </c:pt>
                <c:pt idx="965">
                  <c:v>-1.5915829690859773</c:v>
                </c:pt>
                <c:pt idx="966">
                  <c:v>1.4566720075480781</c:v>
                </c:pt>
                <c:pt idx="967">
                  <c:v>1.6216922807488579</c:v>
                </c:pt>
                <c:pt idx="968">
                  <c:v>-1.3177589974829198</c:v>
                </c:pt>
                <c:pt idx="969">
                  <c:v>0.2721744622258111</c:v>
                </c:pt>
                <c:pt idx="970">
                  <c:v>-1.0360955947549177</c:v>
                </c:pt>
                <c:pt idx="971">
                  <c:v>-0.60675917526320944</c:v>
                </c:pt>
                <c:pt idx="972">
                  <c:v>-0.34460276688876734</c:v>
                </c:pt>
                <c:pt idx="973">
                  <c:v>0.97642227987244534</c:v>
                </c:pt>
                <c:pt idx="974">
                  <c:v>0.83908949292164536</c:v>
                </c:pt>
                <c:pt idx="975">
                  <c:v>1.0667307413097968</c:v>
                </c:pt>
                <c:pt idx="976">
                  <c:v>1.8894088485097247</c:v>
                </c:pt>
                <c:pt idx="977">
                  <c:v>0.69796376734805576</c:v>
                </c:pt>
                <c:pt idx="978">
                  <c:v>1.3923160825793028</c:v>
                </c:pt>
                <c:pt idx="979">
                  <c:v>0.25226963780711725</c:v>
                </c:pt>
                <c:pt idx="980">
                  <c:v>-0.23216214430957968</c:v>
                </c:pt>
                <c:pt idx="981">
                  <c:v>-0.33298095499262043</c:v>
                </c:pt>
                <c:pt idx="982">
                  <c:v>1.267541490732262</c:v>
                </c:pt>
                <c:pt idx="983">
                  <c:v>-1.3316514861668476</c:v>
                </c:pt>
                <c:pt idx="984">
                  <c:v>1.2906434731837479</c:v>
                </c:pt>
                <c:pt idx="985">
                  <c:v>1.3292015735514329</c:v>
                </c:pt>
                <c:pt idx="986">
                  <c:v>0.83360717814692498</c:v>
                </c:pt>
                <c:pt idx="987">
                  <c:v>1.6939084128089554</c:v>
                </c:pt>
                <c:pt idx="988">
                  <c:v>-1.1551495317556315</c:v>
                </c:pt>
                <c:pt idx="989">
                  <c:v>-1.1058263473737826</c:v>
                </c:pt>
                <c:pt idx="990">
                  <c:v>0.58002924882688345</c:v>
                </c:pt>
                <c:pt idx="991">
                  <c:v>1.3861723699134265</c:v>
                </c:pt>
                <c:pt idx="992">
                  <c:v>-1.5054265523861992</c:v>
                </c:pt>
                <c:pt idx="993">
                  <c:v>1.2143006923781767</c:v>
                </c:pt>
                <c:pt idx="994">
                  <c:v>-0.67442411890368115</c:v>
                </c:pt>
                <c:pt idx="995">
                  <c:v>1.2309914046563453</c:v>
                </c:pt>
                <c:pt idx="996">
                  <c:v>-1.0952060631183524</c:v>
                </c:pt>
                <c:pt idx="997">
                  <c:v>1.1626249916839468</c:v>
                </c:pt>
                <c:pt idx="998">
                  <c:v>-0.25239599396020851</c:v>
                </c:pt>
                <c:pt idx="999">
                  <c:v>-1.3001513391955106</c:v>
                </c:pt>
                <c:pt idx="1000">
                  <c:v>-0.51122806761705919</c:v>
                </c:pt>
                <c:pt idx="1001">
                  <c:v>-0.58979642212385974</c:v>
                </c:pt>
                <c:pt idx="1002">
                  <c:v>-1.4892648262534922</c:v>
                </c:pt>
                <c:pt idx="1003">
                  <c:v>-0.83629705621639305</c:v>
                </c:pt>
                <c:pt idx="1004">
                  <c:v>-1.6427230454311332</c:v>
                </c:pt>
                <c:pt idx="1005">
                  <c:v>-1.2573891108848427</c:v>
                </c:pt>
              </c:numCache>
            </c:numRef>
          </c:val>
        </c:ser>
        <c:dLbls>
          <c:showLegendKey val="0"/>
          <c:showVal val="0"/>
          <c:showCatName val="0"/>
          <c:showSerName val="0"/>
          <c:showPercent val="0"/>
          <c:showBubbleSize val="0"/>
        </c:dLbls>
        <c:gapWidth val="60"/>
        <c:overlap val="-30"/>
        <c:axId val="275607552"/>
        <c:axId val="275609472"/>
      </c:barChart>
      <c:catAx>
        <c:axId val="275607552"/>
        <c:scaling>
          <c:orientation val="minMax"/>
        </c:scaling>
        <c:delete val="0"/>
        <c:axPos val="l"/>
        <c:title>
          <c:tx>
            <c:rich>
              <a:bodyPr/>
              <a:lstStyle/>
              <a:p>
                <a:pPr>
                  <a:defRPr sz="800" b="0">
                    <a:latin typeface="Arial"/>
                    <a:ea typeface="Arial"/>
                    <a:cs typeface="Arial"/>
                  </a:defRPr>
                </a:pPr>
                <a:r>
                  <a:rPr lang="id-ID"/>
                  <a:t>Observations</a:t>
                </a:r>
              </a:p>
            </c:rich>
          </c:tx>
          <c:overlay val="0"/>
        </c:title>
        <c:numFmt formatCode="General" sourceLinked="0"/>
        <c:majorTickMark val="none"/>
        <c:minorTickMark val="none"/>
        <c:tickLblPos val="nextTo"/>
        <c:txPr>
          <a:bodyPr rot="0" vert="horz"/>
          <a:lstStyle/>
          <a:p>
            <a:pPr>
              <a:defRPr sz="700"/>
            </a:pPr>
            <a:endParaRPr lang="id-ID"/>
          </a:p>
        </c:txPr>
        <c:crossAx val="275609472"/>
        <c:crosses val="autoZero"/>
        <c:auto val="1"/>
        <c:lblAlgn val="ctr"/>
        <c:lblOffset val="100"/>
        <c:noMultiLvlLbl val="0"/>
      </c:catAx>
      <c:valAx>
        <c:axId val="275609472"/>
        <c:scaling>
          <c:orientation val="minMax"/>
          <c:max val="2"/>
          <c:min val="-2"/>
        </c:scaling>
        <c:delete val="0"/>
        <c:axPos val="b"/>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5607552"/>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Brand</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ANOVA!$B$1263:$B$1268</c:f>
              <c:strCache>
                <c:ptCount val="6"/>
                <c:pt idx="0">
                  <c:v>Adidas</c:v>
                </c:pt>
                <c:pt idx="1">
                  <c:v>New Balance</c:v>
                </c:pt>
                <c:pt idx="2">
                  <c:v>Nike</c:v>
                </c:pt>
                <c:pt idx="3">
                  <c:v>Puma</c:v>
                </c:pt>
                <c:pt idx="4">
                  <c:v>Reebok</c:v>
                </c:pt>
                <c:pt idx="5">
                  <c:v>Skechers</c:v>
                </c:pt>
              </c:strCache>
            </c:strRef>
          </c:cat>
          <c:val>
            <c:numRef>
              <c:f>ANOVA!$C$1263:$C$1268</c:f>
              <c:numCache>
                <c:formatCode>0.000</c:formatCode>
                <c:ptCount val="6"/>
                <c:pt idx="0">
                  <c:v>11.246046222787699</c:v>
                </c:pt>
                <c:pt idx="1">
                  <c:v>11.291834468360276</c:v>
                </c:pt>
                <c:pt idx="2">
                  <c:v>10.059985588156161</c:v>
                </c:pt>
                <c:pt idx="3">
                  <c:v>10.336974734370074</c:v>
                </c:pt>
                <c:pt idx="4">
                  <c:v>10.346653255572527</c:v>
                </c:pt>
                <c:pt idx="5">
                  <c:v>10.169086678787284</c:v>
                </c:pt>
              </c:numCache>
            </c:numRef>
          </c:val>
          <c:smooth val="0"/>
        </c:ser>
        <c:dLbls>
          <c:showLegendKey val="0"/>
          <c:showVal val="0"/>
          <c:showCatName val="0"/>
          <c:showSerName val="0"/>
          <c:showPercent val="0"/>
          <c:showBubbleSize val="0"/>
        </c:dLbls>
        <c:marker val="1"/>
        <c:smooth val="0"/>
        <c:axId val="275711488"/>
        <c:axId val="275718144"/>
      </c:lineChart>
      <c:catAx>
        <c:axId val="275711488"/>
        <c:scaling>
          <c:orientation val="minMax"/>
        </c:scaling>
        <c:delete val="0"/>
        <c:axPos val="b"/>
        <c:title>
          <c:tx>
            <c:rich>
              <a:bodyPr/>
              <a:lstStyle/>
              <a:p>
                <a:pPr>
                  <a:defRPr sz="800" b="0">
                    <a:latin typeface="Arial"/>
                    <a:ea typeface="Arial"/>
                    <a:cs typeface="Arial"/>
                  </a:defRPr>
                </a:pPr>
                <a:r>
                  <a:t>Brand</a:t>
                </a:r>
              </a:p>
            </c:rich>
          </c:tx>
          <c:overlay val="0"/>
        </c:title>
        <c:numFmt formatCode="General" sourceLinked="0"/>
        <c:majorTickMark val="cross"/>
        <c:minorTickMark val="none"/>
        <c:tickLblPos val="low"/>
        <c:txPr>
          <a:bodyPr rot="-60000000" vert="horz"/>
          <a:lstStyle/>
          <a:p>
            <a:pPr>
              <a:defRPr sz="700"/>
            </a:pPr>
            <a:endParaRPr lang="id-ID"/>
          </a:p>
        </c:txPr>
        <c:crossAx val="275718144"/>
        <c:crosses val="autoZero"/>
        <c:auto val="1"/>
        <c:lblAlgn val="ctr"/>
        <c:lblOffset val="100"/>
        <c:noMultiLvlLbl val="0"/>
      </c:catAx>
      <c:valAx>
        <c:axId val="275718144"/>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5711488"/>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Shoe_Type</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ANOVA!$B$1293:$B$1298</c:f>
              <c:strCache>
                <c:ptCount val="6"/>
                <c:pt idx="0">
                  <c:v>Boots</c:v>
                </c:pt>
                <c:pt idx="1">
                  <c:v>Casual</c:v>
                </c:pt>
                <c:pt idx="2">
                  <c:v>Formal</c:v>
                </c:pt>
                <c:pt idx="3">
                  <c:v>Running</c:v>
                </c:pt>
                <c:pt idx="4">
                  <c:v>Sneakers</c:v>
                </c:pt>
                <c:pt idx="5">
                  <c:v>Sports</c:v>
                </c:pt>
              </c:strCache>
            </c:strRef>
          </c:cat>
          <c:val>
            <c:numRef>
              <c:f>ANOVA!$C$1293:$C$1298</c:f>
              <c:numCache>
                <c:formatCode>0.000</c:formatCode>
                <c:ptCount val="6"/>
                <c:pt idx="0">
                  <c:v>10.521643812566069</c:v>
                </c:pt>
                <c:pt idx="1">
                  <c:v>10.482341649681313</c:v>
                </c:pt>
                <c:pt idx="2">
                  <c:v>10.691650707617814</c:v>
                </c:pt>
                <c:pt idx="3">
                  <c:v>10.601087402162703</c:v>
                </c:pt>
                <c:pt idx="4">
                  <c:v>11.188991975443432</c:v>
                </c:pt>
                <c:pt idx="5">
                  <c:v>9.9648654005626902</c:v>
                </c:pt>
              </c:numCache>
            </c:numRef>
          </c:val>
          <c:smooth val="0"/>
        </c:ser>
        <c:dLbls>
          <c:showLegendKey val="0"/>
          <c:showVal val="0"/>
          <c:showCatName val="0"/>
          <c:showSerName val="0"/>
          <c:showPercent val="0"/>
          <c:showBubbleSize val="0"/>
        </c:dLbls>
        <c:marker val="1"/>
        <c:smooth val="0"/>
        <c:axId val="275729792"/>
        <c:axId val="275752832"/>
      </c:lineChart>
      <c:catAx>
        <c:axId val="275729792"/>
        <c:scaling>
          <c:orientation val="minMax"/>
        </c:scaling>
        <c:delete val="0"/>
        <c:axPos val="b"/>
        <c:title>
          <c:tx>
            <c:rich>
              <a:bodyPr/>
              <a:lstStyle/>
              <a:p>
                <a:pPr>
                  <a:defRPr sz="800" b="0">
                    <a:latin typeface="Arial"/>
                    <a:ea typeface="Arial"/>
                    <a:cs typeface="Arial"/>
                  </a:defRPr>
                </a:pPr>
                <a:r>
                  <a:t>Shoe_Type</a:t>
                </a:r>
              </a:p>
            </c:rich>
          </c:tx>
          <c:overlay val="0"/>
        </c:title>
        <c:numFmt formatCode="General" sourceLinked="0"/>
        <c:majorTickMark val="cross"/>
        <c:minorTickMark val="none"/>
        <c:tickLblPos val="low"/>
        <c:txPr>
          <a:bodyPr rot="-60000000" vert="horz"/>
          <a:lstStyle/>
          <a:p>
            <a:pPr>
              <a:defRPr sz="700"/>
            </a:pPr>
            <a:endParaRPr lang="id-ID"/>
          </a:p>
        </c:txPr>
        <c:crossAx val="275752832"/>
        <c:crosses val="autoZero"/>
        <c:auto val="1"/>
        <c:lblAlgn val="ctr"/>
        <c:lblOffset val="100"/>
        <c:noMultiLvlLbl val="0"/>
      </c:catAx>
      <c:valAx>
        <c:axId val="275752832"/>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5729792"/>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Color</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ANOVA!$B$1323:$B$1328</c:f>
              <c:strCache>
                <c:ptCount val="6"/>
                <c:pt idx="0">
                  <c:v>Black</c:v>
                </c:pt>
                <c:pt idx="1">
                  <c:v>Blue</c:v>
                </c:pt>
                <c:pt idx="2">
                  <c:v>Green</c:v>
                </c:pt>
                <c:pt idx="3">
                  <c:v>Grey</c:v>
                </c:pt>
                <c:pt idx="4">
                  <c:v>Red</c:v>
                </c:pt>
                <c:pt idx="5">
                  <c:v>White</c:v>
                </c:pt>
              </c:strCache>
            </c:strRef>
          </c:cat>
          <c:val>
            <c:numRef>
              <c:f>ANOVA!$C$1323:$C$1328</c:f>
              <c:numCache>
                <c:formatCode>0.000</c:formatCode>
                <c:ptCount val="6"/>
                <c:pt idx="0">
                  <c:v>10.774237727798756</c:v>
                </c:pt>
                <c:pt idx="1">
                  <c:v>11.121185226831996</c:v>
                </c:pt>
                <c:pt idx="2">
                  <c:v>9.9992360473104096</c:v>
                </c:pt>
                <c:pt idx="3">
                  <c:v>10.578677636283507</c:v>
                </c:pt>
                <c:pt idx="4">
                  <c:v>10.390287271812554</c:v>
                </c:pt>
                <c:pt idx="5">
                  <c:v>10.586957037996795</c:v>
                </c:pt>
              </c:numCache>
            </c:numRef>
          </c:val>
          <c:smooth val="0"/>
        </c:ser>
        <c:dLbls>
          <c:showLegendKey val="0"/>
          <c:showVal val="0"/>
          <c:showCatName val="0"/>
          <c:showSerName val="0"/>
          <c:showPercent val="0"/>
          <c:showBubbleSize val="0"/>
        </c:dLbls>
        <c:marker val="1"/>
        <c:smooth val="0"/>
        <c:axId val="276186624"/>
        <c:axId val="276189184"/>
      </c:lineChart>
      <c:catAx>
        <c:axId val="276186624"/>
        <c:scaling>
          <c:orientation val="minMax"/>
        </c:scaling>
        <c:delete val="0"/>
        <c:axPos val="b"/>
        <c:title>
          <c:tx>
            <c:rich>
              <a:bodyPr/>
              <a:lstStyle/>
              <a:p>
                <a:pPr>
                  <a:defRPr sz="800" b="0">
                    <a:latin typeface="Arial"/>
                    <a:ea typeface="Arial"/>
                    <a:cs typeface="Arial"/>
                  </a:defRPr>
                </a:pPr>
                <a:r>
                  <a:t>Color</a:t>
                </a:r>
              </a:p>
            </c:rich>
          </c:tx>
          <c:overlay val="0"/>
        </c:title>
        <c:numFmt formatCode="General" sourceLinked="0"/>
        <c:majorTickMark val="cross"/>
        <c:minorTickMark val="none"/>
        <c:tickLblPos val="low"/>
        <c:txPr>
          <a:bodyPr rot="-60000000" vert="horz"/>
          <a:lstStyle/>
          <a:p>
            <a:pPr>
              <a:defRPr sz="700"/>
            </a:pPr>
            <a:endParaRPr lang="id-ID"/>
          </a:p>
        </c:txPr>
        <c:crossAx val="276189184"/>
        <c:crosses val="autoZero"/>
        <c:auto val="1"/>
        <c:lblAlgn val="ctr"/>
        <c:lblOffset val="100"/>
        <c:noMultiLvlLbl val="0"/>
      </c:catAx>
      <c:valAx>
        <c:axId val="276189184"/>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6186624"/>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Country</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ANOVA!$B$1353:$B$1359</c:f>
              <c:strCache>
                <c:ptCount val="7"/>
                <c:pt idx="0">
                  <c:v>France</c:v>
                </c:pt>
                <c:pt idx="1">
                  <c:v>Germany</c:v>
                </c:pt>
                <c:pt idx="2">
                  <c:v>India</c:v>
                </c:pt>
                <c:pt idx="3">
                  <c:v>Saudi Arabia</c:v>
                </c:pt>
                <c:pt idx="4">
                  <c:v>UAE</c:v>
                </c:pt>
                <c:pt idx="5">
                  <c:v>UK</c:v>
                </c:pt>
                <c:pt idx="6">
                  <c:v>USA</c:v>
                </c:pt>
              </c:strCache>
            </c:strRef>
          </c:cat>
          <c:val>
            <c:numRef>
              <c:f>ANOVA!$C$1353:$C$1359</c:f>
              <c:numCache>
                <c:formatCode>0.000</c:formatCode>
                <c:ptCount val="7"/>
                <c:pt idx="0">
                  <c:v>10.727695940694666</c:v>
                </c:pt>
                <c:pt idx="1">
                  <c:v>11.386191446858231</c:v>
                </c:pt>
                <c:pt idx="2">
                  <c:v>9.281377743383711</c:v>
                </c:pt>
                <c:pt idx="3">
                  <c:v>10.364488732385196</c:v>
                </c:pt>
                <c:pt idx="4">
                  <c:v>10.857856126151313</c:v>
                </c:pt>
                <c:pt idx="5">
                  <c:v>10.643761126431823</c:v>
                </c:pt>
                <c:pt idx="6">
                  <c:v>10.76430665680139</c:v>
                </c:pt>
              </c:numCache>
            </c:numRef>
          </c:val>
          <c:smooth val="0"/>
        </c:ser>
        <c:dLbls>
          <c:showLegendKey val="0"/>
          <c:showVal val="0"/>
          <c:showCatName val="0"/>
          <c:showSerName val="0"/>
          <c:showPercent val="0"/>
          <c:showBubbleSize val="0"/>
        </c:dLbls>
        <c:marker val="1"/>
        <c:smooth val="0"/>
        <c:axId val="276200832"/>
        <c:axId val="276207488"/>
      </c:lineChart>
      <c:catAx>
        <c:axId val="276200832"/>
        <c:scaling>
          <c:orientation val="minMax"/>
        </c:scaling>
        <c:delete val="0"/>
        <c:axPos val="b"/>
        <c:title>
          <c:tx>
            <c:rich>
              <a:bodyPr/>
              <a:lstStyle/>
              <a:p>
                <a:pPr>
                  <a:defRPr sz="800" b="0">
                    <a:latin typeface="Arial"/>
                    <a:ea typeface="Arial"/>
                    <a:cs typeface="Arial"/>
                  </a:defRPr>
                </a:pPr>
                <a:r>
                  <a:t>Country</a:t>
                </a:r>
              </a:p>
            </c:rich>
          </c:tx>
          <c:overlay val="0"/>
        </c:title>
        <c:numFmt formatCode="General" sourceLinked="0"/>
        <c:majorTickMark val="cross"/>
        <c:minorTickMark val="none"/>
        <c:tickLblPos val="low"/>
        <c:txPr>
          <a:bodyPr rot="-60000000" vert="horz"/>
          <a:lstStyle/>
          <a:p>
            <a:pPr>
              <a:defRPr sz="700"/>
            </a:pPr>
            <a:endParaRPr lang="id-ID"/>
          </a:p>
        </c:txPr>
        <c:crossAx val="276207488"/>
        <c:crosses val="autoZero"/>
        <c:auto val="1"/>
        <c:lblAlgn val="ctr"/>
        <c:lblOffset val="100"/>
        <c:noMultiLvlLbl val="0"/>
      </c:catAx>
      <c:valAx>
        <c:axId val="276207488"/>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6200832"/>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Sales_Channel</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ANOVA!$B$1384:$B$1386</c:f>
              <c:strCache>
                <c:ptCount val="3"/>
                <c:pt idx="0">
                  <c:v>Mall</c:v>
                </c:pt>
                <c:pt idx="1">
                  <c:v>Online</c:v>
                </c:pt>
                <c:pt idx="2">
                  <c:v>Retail Store</c:v>
                </c:pt>
              </c:strCache>
            </c:strRef>
          </c:cat>
          <c:val>
            <c:numRef>
              <c:f>ANOVA!$C$1384:$C$1386</c:f>
              <c:numCache>
                <c:formatCode>0.000</c:formatCode>
                <c:ptCount val="3"/>
                <c:pt idx="0">
                  <c:v>10.632890548774192</c:v>
                </c:pt>
                <c:pt idx="1">
                  <c:v>10.550309302863157</c:v>
                </c:pt>
                <c:pt idx="2">
                  <c:v>10.542090622379657</c:v>
                </c:pt>
              </c:numCache>
            </c:numRef>
          </c:val>
          <c:smooth val="0"/>
        </c:ser>
        <c:dLbls>
          <c:showLegendKey val="0"/>
          <c:showVal val="0"/>
          <c:showCatName val="0"/>
          <c:showSerName val="0"/>
          <c:showPercent val="0"/>
          <c:showBubbleSize val="0"/>
        </c:dLbls>
        <c:marker val="1"/>
        <c:smooth val="0"/>
        <c:axId val="276228352"/>
        <c:axId val="276227584"/>
      </c:lineChart>
      <c:catAx>
        <c:axId val="276228352"/>
        <c:scaling>
          <c:orientation val="minMax"/>
        </c:scaling>
        <c:delete val="0"/>
        <c:axPos val="b"/>
        <c:title>
          <c:tx>
            <c:rich>
              <a:bodyPr/>
              <a:lstStyle/>
              <a:p>
                <a:pPr>
                  <a:defRPr sz="800" b="0">
                    <a:latin typeface="Arial"/>
                    <a:ea typeface="Arial"/>
                    <a:cs typeface="Arial"/>
                  </a:defRPr>
                </a:pPr>
                <a:r>
                  <a:t>Sales_Channel</a:t>
                </a:r>
              </a:p>
            </c:rich>
          </c:tx>
          <c:overlay val="0"/>
        </c:title>
        <c:numFmt formatCode="General" sourceLinked="0"/>
        <c:majorTickMark val="cross"/>
        <c:minorTickMark val="none"/>
        <c:tickLblPos val="low"/>
        <c:txPr>
          <a:bodyPr rot="-60000000" vert="horz"/>
          <a:lstStyle/>
          <a:p>
            <a:pPr>
              <a:defRPr sz="700"/>
            </a:pPr>
            <a:endParaRPr lang="id-ID"/>
          </a:p>
        </c:txPr>
        <c:crossAx val="276227584"/>
        <c:crosses val="autoZero"/>
        <c:auto val="1"/>
        <c:lblAlgn val="ctr"/>
        <c:lblOffset val="100"/>
        <c:noMultiLvlLbl val="0"/>
      </c:catAx>
      <c:valAx>
        <c:axId val="276227584"/>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6228352"/>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Units_Sold / Standardized coefficients
(95% conf. interval)</a:t>
            </a:r>
          </a:p>
        </c:rich>
      </c:tx>
      <c:overlay val="0"/>
    </c:title>
    <c:autoTitleDeleted val="0"/>
    <c:plotArea>
      <c:layout/>
      <c:barChart>
        <c:barDir val="col"/>
        <c:grouping val="clustered"/>
        <c:varyColors val="0"/>
        <c:ser>
          <c:idx val="0"/>
          <c:order val="0"/>
          <c:tx>
            <c:v/>
          </c:tx>
          <c:spPr>
            <a:solidFill>
              <a:srgbClr val="2A7498"/>
            </a:solidFill>
            <a:ln>
              <a:solidFill>
                <a:srgbClr val="2A7498"/>
              </a:solidFill>
              <a:prstDash val="solid"/>
            </a:ln>
          </c:spPr>
          <c:invertIfNegative val="0"/>
          <c:dLbls>
            <c:txPr>
              <a:bodyPr rot="0" vert="horz"/>
              <a:lstStyle/>
              <a:p>
                <a:pPr>
                  <a:defRPr sz="700"/>
                </a:pPr>
                <a:endParaRPr lang="id-ID"/>
              </a:p>
            </c:txPr>
            <c:showLegendKey val="0"/>
            <c:showVal val="0"/>
            <c:showCatName val="1"/>
            <c:showSerName val="0"/>
            <c:showPercent val="0"/>
            <c:showBubbleSize val="0"/>
            <c:showLeaderLines val="0"/>
          </c:dLbls>
          <c:errBars>
            <c:errBarType val="both"/>
            <c:errValType val="cust"/>
            <c:noEndCap val="0"/>
            <c:plus>
              <c:numLit>
                <c:formatCode>General</c:formatCode>
                <c:ptCount val="1"/>
                <c:pt idx="0">
                  <c:v>6.1917498839841802E-2</c:v>
                </c:pt>
              </c:numLit>
            </c:plus>
            <c:minus>
              <c:numLit>
                <c:formatCode>General</c:formatCode>
                <c:ptCount val="1"/>
                <c:pt idx="0">
                  <c:v>6.1917498839841802E-2</c:v>
                </c:pt>
              </c:numLit>
            </c:minus>
          </c:errBars>
          <c:cat>
            <c:strRef>
              <c:f>'Linear regression'!$B$73</c:f>
              <c:strCache>
                <c:ptCount val="1"/>
                <c:pt idx="0">
                  <c:v>Price_USD</c:v>
                </c:pt>
              </c:strCache>
            </c:strRef>
          </c:cat>
          <c:val>
            <c:numRef>
              <c:f>'Linear regression'!$C$73</c:f>
              <c:numCache>
                <c:formatCode>0.000</c:formatCode>
                <c:ptCount val="1"/>
                <c:pt idx="0">
                  <c:v>-2.0547102682969769E-2</c:v>
                </c:pt>
              </c:numCache>
            </c:numRef>
          </c:val>
        </c:ser>
        <c:dLbls>
          <c:showLegendKey val="0"/>
          <c:showVal val="0"/>
          <c:showCatName val="0"/>
          <c:showSerName val="0"/>
          <c:showPercent val="0"/>
          <c:showBubbleSize val="0"/>
        </c:dLbls>
        <c:gapWidth val="60"/>
        <c:overlap val="-30"/>
        <c:axId val="271678848"/>
        <c:axId val="271685120"/>
      </c:barChart>
      <c:catAx>
        <c:axId val="271678848"/>
        <c:scaling>
          <c:orientation val="minMax"/>
        </c:scaling>
        <c:delete val="0"/>
        <c:axPos val="b"/>
        <c:title>
          <c:tx>
            <c:rich>
              <a:bodyPr/>
              <a:lstStyle/>
              <a:p>
                <a:pPr>
                  <a:defRPr sz="800" b="0">
                    <a:latin typeface="Arial"/>
                    <a:ea typeface="Arial"/>
                    <a:cs typeface="Arial"/>
                  </a:defRPr>
                </a:pPr>
                <a:r>
                  <a:rPr lang="id-ID"/>
                  <a:t>Variable</a:t>
                </a:r>
              </a:p>
            </c:rich>
          </c:tx>
          <c:overlay val="0"/>
        </c:title>
        <c:numFmt formatCode="General" sourceLinked="0"/>
        <c:majorTickMark val="cross"/>
        <c:minorTickMark val="none"/>
        <c:tickLblPos val="none"/>
        <c:txPr>
          <a:bodyPr rot="0" vert="horz"/>
          <a:lstStyle/>
          <a:p>
            <a:pPr>
              <a:defRPr sz="700"/>
            </a:pPr>
            <a:endParaRPr lang="id-ID"/>
          </a:p>
        </c:txPr>
        <c:crossAx val="271685120"/>
        <c:crosses val="autoZero"/>
        <c:auto val="1"/>
        <c:lblAlgn val="ctr"/>
        <c:lblOffset val="100"/>
        <c:noMultiLvlLbl val="0"/>
      </c:catAx>
      <c:valAx>
        <c:axId val="271685120"/>
        <c:scaling>
          <c:orientation val="minMax"/>
        </c:scaling>
        <c:delete val="0"/>
        <c:axPos val="l"/>
        <c:title>
          <c:tx>
            <c:rich>
              <a:bodyPr/>
              <a:lstStyle/>
              <a:p>
                <a:pPr>
                  <a:defRPr sz="800" b="0">
                    <a:latin typeface="Arial"/>
                    <a:ea typeface="Arial"/>
                    <a:cs typeface="Arial"/>
                  </a:defRPr>
                </a:pPr>
                <a:r>
                  <a:rPr lang="id-ID"/>
                  <a:t>Standardized coefficients</a:t>
                </a:r>
              </a:p>
            </c:rich>
          </c:tx>
          <c:overlay val="0"/>
        </c:title>
        <c:numFmt formatCode="General" sourceLinked="0"/>
        <c:majorTickMark val="cross"/>
        <c:minorTickMark val="none"/>
        <c:tickLblPos val="nextTo"/>
        <c:txPr>
          <a:bodyPr/>
          <a:lstStyle/>
          <a:p>
            <a:pPr>
              <a:defRPr sz="700"/>
            </a:pPr>
            <a:endParaRPr lang="id-ID"/>
          </a:p>
        </c:txPr>
        <c:crossAx val="271678848"/>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Regression of Units_Sold by Price_USD (R²=0,000)</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regression'!$D$99:$D$1104</c:f>
              <c:numCache>
                <c:formatCode>0.000</c:formatCode>
                <c:ptCount val="1006"/>
                <c:pt idx="0">
                  <c:v>112.4</c:v>
                </c:pt>
                <c:pt idx="1">
                  <c:v>239.16</c:v>
                </c:pt>
                <c:pt idx="2">
                  <c:v>191.04</c:v>
                </c:pt>
                <c:pt idx="3">
                  <c:v>161.69999999999999</c:v>
                </c:pt>
                <c:pt idx="4">
                  <c:v>64.319999999999993</c:v>
                </c:pt>
                <c:pt idx="5">
                  <c:v>64.319999999999993</c:v>
                </c:pt>
                <c:pt idx="6">
                  <c:v>42.78</c:v>
                </c:pt>
                <c:pt idx="7">
                  <c:v>220.56</c:v>
                </c:pt>
                <c:pt idx="8">
                  <c:v>162.25</c:v>
                </c:pt>
                <c:pt idx="9">
                  <c:v>185.78</c:v>
                </c:pt>
                <c:pt idx="10">
                  <c:v>34.53</c:v>
                </c:pt>
                <c:pt idx="11">
                  <c:v>243.38</c:v>
                </c:pt>
                <c:pt idx="12">
                  <c:v>213.14</c:v>
                </c:pt>
                <c:pt idx="13">
                  <c:v>76.709999999999994</c:v>
                </c:pt>
                <c:pt idx="14">
                  <c:v>70</c:v>
                </c:pt>
                <c:pt idx="15">
                  <c:v>70.349999999999994</c:v>
                </c:pt>
                <c:pt idx="16">
                  <c:v>96.93</c:v>
                </c:pt>
                <c:pt idx="17">
                  <c:v>145.44999999999999</c:v>
                </c:pt>
                <c:pt idx="18">
                  <c:v>125.03</c:v>
                </c:pt>
                <c:pt idx="19">
                  <c:v>94.07</c:v>
                </c:pt>
                <c:pt idx="20">
                  <c:v>164.61</c:v>
                </c:pt>
                <c:pt idx="21">
                  <c:v>60.69</c:v>
                </c:pt>
                <c:pt idx="22">
                  <c:v>94.27</c:v>
                </c:pt>
                <c:pt idx="23">
                  <c:v>110.6</c:v>
                </c:pt>
                <c:pt idx="24">
                  <c:v>130.34</c:v>
                </c:pt>
                <c:pt idx="25">
                  <c:v>202.74</c:v>
                </c:pt>
                <c:pt idx="26">
                  <c:v>73.930000000000007</c:v>
                </c:pt>
                <c:pt idx="27">
                  <c:v>143.13</c:v>
                </c:pt>
                <c:pt idx="28">
                  <c:v>160.33000000000001</c:v>
                </c:pt>
                <c:pt idx="29">
                  <c:v>40.22</c:v>
                </c:pt>
                <c:pt idx="30">
                  <c:v>163.66</c:v>
                </c:pt>
                <c:pt idx="31">
                  <c:v>67.52</c:v>
                </c:pt>
                <c:pt idx="32">
                  <c:v>44.31</c:v>
                </c:pt>
                <c:pt idx="33">
                  <c:v>238.75</c:v>
                </c:pt>
                <c:pt idx="34">
                  <c:v>242.44</c:v>
                </c:pt>
                <c:pt idx="35">
                  <c:v>207.85</c:v>
                </c:pt>
                <c:pt idx="36">
                  <c:v>97.02</c:v>
                </c:pt>
                <c:pt idx="37">
                  <c:v>51.49</c:v>
                </c:pt>
                <c:pt idx="38">
                  <c:v>180.53</c:v>
                </c:pt>
                <c:pt idx="39">
                  <c:v>126.83</c:v>
                </c:pt>
                <c:pt idx="40">
                  <c:v>56.85</c:v>
                </c:pt>
                <c:pt idx="41">
                  <c:v>138.94</c:v>
                </c:pt>
                <c:pt idx="42">
                  <c:v>37.57</c:v>
                </c:pt>
                <c:pt idx="43">
                  <c:v>230.05</c:v>
                </c:pt>
                <c:pt idx="44">
                  <c:v>86.93</c:v>
                </c:pt>
                <c:pt idx="45">
                  <c:v>175.75</c:v>
                </c:pt>
                <c:pt idx="46">
                  <c:v>98.58</c:v>
                </c:pt>
                <c:pt idx="47">
                  <c:v>144.41</c:v>
                </c:pt>
                <c:pt idx="48">
                  <c:v>150.28</c:v>
                </c:pt>
                <c:pt idx="49">
                  <c:v>70.67</c:v>
                </c:pt>
                <c:pt idx="50">
                  <c:v>243.31</c:v>
                </c:pt>
                <c:pt idx="51">
                  <c:v>200.53</c:v>
                </c:pt>
                <c:pt idx="52">
                  <c:v>236.69</c:v>
                </c:pt>
                <c:pt idx="53">
                  <c:v>226.86</c:v>
                </c:pt>
                <c:pt idx="54">
                  <c:v>161.54</c:v>
                </c:pt>
                <c:pt idx="55">
                  <c:v>232.81</c:v>
                </c:pt>
                <c:pt idx="56">
                  <c:v>49.47</c:v>
                </c:pt>
                <c:pt idx="57">
                  <c:v>73.12</c:v>
                </c:pt>
                <c:pt idx="58">
                  <c:v>39.950000000000003</c:v>
                </c:pt>
                <c:pt idx="59">
                  <c:v>101.57</c:v>
                </c:pt>
                <c:pt idx="60">
                  <c:v>115.51</c:v>
                </c:pt>
                <c:pt idx="61">
                  <c:v>89.7</c:v>
                </c:pt>
                <c:pt idx="62">
                  <c:v>212.32</c:v>
                </c:pt>
                <c:pt idx="63">
                  <c:v>108.49</c:v>
                </c:pt>
                <c:pt idx="64">
                  <c:v>91.81</c:v>
                </c:pt>
                <c:pt idx="65">
                  <c:v>149.38999999999999</c:v>
                </c:pt>
                <c:pt idx="66">
                  <c:v>61</c:v>
                </c:pt>
                <c:pt idx="67">
                  <c:v>206.48</c:v>
                </c:pt>
                <c:pt idx="68">
                  <c:v>46.4</c:v>
                </c:pt>
                <c:pt idx="69">
                  <c:v>247.12</c:v>
                </c:pt>
                <c:pt idx="70">
                  <c:v>199.89</c:v>
                </c:pt>
                <c:pt idx="71">
                  <c:v>73.72</c:v>
                </c:pt>
                <c:pt idx="72">
                  <c:v>31.21</c:v>
                </c:pt>
                <c:pt idx="73">
                  <c:v>209.4</c:v>
                </c:pt>
                <c:pt idx="74">
                  <c:v>185.51</c:v>
                </c:pt>
                <c:pt idx="75">
                  <c:v>190.38</c:v>
                </c:pt>
                <c:pt idx="76">
                  <c:v>199.68</c:v>
                </c:pt>
                <c:pt idx="77">
                  <c:v>46.29</c:v>
                </c:pt>
                <c:pt idx="78">
                  <c:v>108.86</c:v>
                </c:pt>
                <c:pt idx="79">
                  <c:v>55.49</c:v>
                </c:pt>
                <c:pt idx="80">
                  <c:v>219.88</c:v>
                </c:pt>
                <c:pt idx="81">
                  <c:v>167.13</c:v>
                </c:pt>
                <c:pt idx="82">
                  <c:v>102.8</c:v>
                </c:pt>
                <c:pt idx="83">
                  <c:v>43.98</c:v>
                </c:pt>
                <c:pt idx="84">
                  <c:v>98.42</c:v>
                </c:pt>
                <c:pt idx="85">
                  <c:v>101.54</c:v>
                </c:pt>
                <c:pt idx="86">
                  <c:v>190.51</c:v>
                </c:pt>
                <c:pt idx="87">
                  <c:v>170.26</c:v>
                </c:pt>
                <c:pt idx="88">
                  <c:v>225.19</c:v>
                </c:pt>
                <c:pt idx="89">
                  <c:v>133.88999999999999</c:v>
                </c:pt>
                <c:pt idx="90">
                  <c:v>56.31</c:v>
                </c:pt>
                <c:pt idx="91">
                  <c:v>186.91</c:v>
                </c:pt>
                <c:pt idx="92">
                  <c:v>197.37</c:v>
                </c:pt>
                <c:pt idx="93">
                  <c:v>153.47999999999999</c:v>
                </c:pt>
                <c:pt idx="94">
                  <c:v>199.61</c:v>
                </c:pt>
                <c:pt idx="95">
                  <c:v>138.63999999999999</c:v>
                </c:pt>
                <c:pt idx="96">
                  <c:v>145</c:v>
                </c:pt>
                <c:pt idx="97">
                  <c:v>124.06</c:v>
                </c:pt>
                <c:pt idx="98">
                  <c:v>35.590000000000003</c:v>
                </c:pt>
                <c:pt idx="99">
                  <c:v>53.74</c:v>
                </c:pt>
                <c:pt idx="100">
                  <c:v>36.909999999999997</c:v>
                </c:pt>
                <c:pt idx="101">
                  <c:v>170.01</c:v>
                </c:pt>
                <c:pt idx="102">
                  <c:v>99.16</c:v>
                </c:pt>
                <c:pt idx="103">
                  <c:v>141.88999999999999</c:v>
                </c:pt>
                <c:pt idx="104">
                  <c:v>229.66</c:v>
                </c:pt>
                <c:pt idx="105">
                  <c:v>84.84</c:v>
                </c:pt>
                <c:pt idx="106">
                  <c:v>120.28</c:v>
                </c:pt>
                <c:pt idx="107">
                  <c:v>196.22</c:v>
                </c:pt>
                <c:pt idx="108">
                  <c:v>80.34</c:v>
                </c:pt>
                <c:pt idx="109">
                  <c:v>46.94</c:v>
                </c:pt>
                <c:pt idx="110">
                  <c:v>93.75</c:v>
                </c:pt>
                <c:pt idx="111">
                  <c:v>65.47</c:v>
                </c:pt>
                <c:pt idx="112">
                  <c:v>234.53</c:v>
                </c:pt>
                <c:pt idx="113">
                  <c:v>207.79</c:v>
                </c:pt>
                <c:pt idx="114">
                  <c:v>169.35</c:v>
                </c:pt>
                <c:pt idx="115">
                  <c:v>221.72</c:v>
                </c:pt>
                <c:pt idx="116">
                  <c:v>206.81</c:v>
                </c:pt>
                <c:pt idx="117">
                  <c:v>71.05</c:v>
                </c:pt>
                <c:pt idx="118">
                  <c:v>226.36</c:v>
                </c:pt>
                <c:pt idx="119">
                  <c:v>148.66</c:v>
                </c:pt>
                <c:pt idx="120">
                  <c:v>207.64</c:v>
                </c:pt>
                <c:pt idx="121">
                  <c:v>227.14</c:v>
                </c:pt>
                <c:pt idx="122">
                  <c:v>99.96</c:v>
                </c:pt>
                <c:pt idx="123">
                  <c:v>54.21</c:v>
                </c:pt>
                <c:pt idx="124">
                  <c:v>80.150000000000006</c:v>
                </c:pt>
                <c:pt idx="125">
                  <c:v>123.96</c:v>
                </c:pt>
                <c:pt idx="126">
                  <c:v>209.96</c:v>
                </c:pt>
                <c:pt idx="127">
                  <c:v>219.36</c:v>
                </c:pt>
                <c:pt idx="128">
                  <c:v>31.53</c:v>
                </c:pt>
                <c:pt idx="129">
                  <c:v>142.36000000000001</c:v>
                </c:pt>
                <c:pt idx="130">
                  <c:v>121.83</c:v>
                </c:pt>
                <c:pt idx="131">
                  <c:v>78.86</c:v>
                </c:pt>
                <c:pt idx="132">
                  <c:v>56.37</c:v>
                </c:pt>
                <c:pt idx="133">
                  <c:v>104.28</c:v>
                </c:pt>
                <c:pt idx="134">
                  <c:v>237.44</c:v>
                </c:pt>
                <c:pt idx="135">
                  <c:v>101.1</c:v>
                </c:pt>
                <c:pt idx="136">
                  <c:v>144.13</c:v>
                </c:pt>
                <c:pt idx="137">
                  <c:v>184.66</c:v>
                </c:pt>
                <c:pt idx="138">
                  <c:v>110</c:v>
                </c:pt>
                <c:pt idx="139">
                  <c:v>243.79</c:v>
                </c:pt>
                <c:pt idx="140">
                  <c:v>241.74</c:v>
                </c:pt>
                <c:pt idx="141">
                  <c:v>85.39</c:v>
                </c:pt>
                <c:pt idx="142">
                  <c:v>139.38999999999999</c:v>
                </c:pt>
                <c:pt idx="143">
                  <c:v>96.19</c:v>
                </c:pt>
                <c:pt idx="144">
                  <c:v>92.66</c:v>
                </c:pt>
                <c:pt idx="145">
                  <c:v>38.119999999999997</c:v>
                </c:pt>
                <c:pt idx="146">
                  <c:v>164.1</c:v>
                </c:pt>
                <c:pt idx="147">
                  <c:v>140.59</c:v>
                </c:pt>
                <c:pt idx="148">
                  <c:v>41.33</c:v>
                </c:pt>
                <c:pt idx="149">
                  <c:v>91.3</c:v>
                </c:pt>
                <c:pt idx="150">
                  <c:v>229.82</c:v>
                </c:pt>
                <c:pt idx="151">
                  <c:v>82.7</c:v>
                </c:pt>
                <c:pt idx="152">
                  <c:v>61.88</c:v>
                </c:pt>
                <c:pt idx="153">
                  <c:v>137.68</c:v>
                </c:pt>
                <c:pt idx="154">
                  <c:v>246.84</c:v>
                </c:pt>
                <c:pt idx="155">
                  <c:v>83.25</c:v>
                </c:pt>
                <c:pt idx="156">
                  <c:v>177.87</c:v>
                </c:pt>
                <c:pt idx="157">
                  <c:v>197.56</c:v>
                </c:pt>
                <c:pt idx="158">
                  <c:v>82.28</c:v>
                </c:pt>
                <c:pt idx="159">
                  <c:v>190.21</c:v>
                </c:pt>
                <c:pt idx="160">
                  <c:v>110.91</c:v>
                </c:pt>
                <c:pt idx="161">
                  <c:v>169.11</c:v>
                </c:pt>
                <c:pt idx="162">
                  <c:v>169.38</c:v>
                </c:pt>
                <c:pt idx="163">
                  <c:v>147.87</c:v>
                </c:pt>
                <c:pt idx="164">
                  <c:v>49.86</c:v>
                </c:pt>
                <c:pt idx="165">
                  <c:v>213.77</c:v>
                </c:pt>
                <c:pt idx="166">
                  <c:v>100.57</c:v>
                </c:pt>
                <c:pt idx="167">
                  <c:v>71.03</c:v>
                </c:pt>
                <c:pt idx="168">
                  <c:v>38.97</c:v>
                </c:pt>
                <c:pt idx="169">
                  <c:v>160</c:v>
                </c:pt>
                <c:pt idx="170">
                  <c:v>179.06</c:v>
                </c:pt>
                <c:pt idx="171">
                  <c:v>33.65</c:v>
                </c:pt>
                <c:pt idx="172">
                  <c:v>142.66</c:v>
                </c:pt>
                <c:pt idx="173">
                  <c:v>79.83</c:v>
                </c:pt>
                <c:pt idx="174">
                  <c:v>171.94</c:v>
                </c:pt>
                <c:pt idx="175">
                  <c:v>68.36</c:v>
                </c:pt>
                <c:pt idx="176">
                  <c:v>182.01</c:v>
                </c:pt>
                <c:pt idx="177">
                  <c:v>115.08</c:v>
                </c:pt>
                <c:pt idx="178">
                  <c:v>236.08</c:v>
                </c:pt>
                <c:pt idx="179">
                  <c:v>60.25</c:v>
                </c:pt>
                <c:pt idx="180">
                  <c:v>105.03</c:v>
                </c:pt>
                <c:pt idx="181">
                  <c:v>54.96</c:v>
                </c:pt>
                <c:pt idx="182">
                  <c:v>233.43</c:v>
                </c:pt>
                <c:pt idx="183">
                  <c:v>223.01</c:v>
                </c:pt>
                <c:pt idx="184">
                  <c:v>86.75</c:v>
                </c:pt>
                <c:pt idx="185">
                  <c:v>175.2</c:v>
                </c:pt>
                <c:pt idx="186">
                  <c:v>209.79</c:v>
                </c:pt>
                <c:pt idx="187">
                  <c:v>152.13999999999999</c:v>
                </c:pt>
                <c:pt idx="188">
                  <c:v>146.52000000000001</c:v>
                </c:pt>
                <c:pt idx="189">
                  <c:v>83.21</c:v>
                </c:pt>
                <c:pt idx="190">
                  <c:v>50.48</c:v>
                </c:pt>
                <c:pt idx="191">
                  <c:v>227.39</c:v>
                </c:pt>
                <c:pt idx="192">
                  <c:v>228.09</c:v>
                </c:pt>
                <c:pt idx="193">
                  <c:v>169.28</c:v>
                </c:pt>
                <c:pt idx="194">
                  <c:v>104.59</c:v>
                </c:pt>
                <c:pt idx="195">
                  <c:v>106.83</c:v>
                </c:pt>
                <c:pt idx="196">
                  <c:v>189.71</c:v>
                </c:pt>
                <c:pt idx="197">
                  <c:v>227.36</c:v>
                </c:pt>
                <c:pt idx="198">
                  <c:v>225.16</c:v>
                </c:pt>
                <c:pt idx="199">
                  <c:v>201.57</c:v>
                </c:pt>
                <c:pt idx="200">
                  <c:v>171.25</c:v>
                </c:pt>
                <c:pt idx="201">
                  <c:v>48.51</c:v>
                </c:pt>
                <c:pt idx="202">
                  <c:v>65.56</c:v>
                </c:pt>
                <c:pt idx="203">
                  <c:v>227.68</c:v>
                </c:pt>
                <c:pt idx="204">
                  <c:v>163.41</c:v>
                </c:pt>
                <c:pt idx="205">
                  <c:v>32.020000000000003</c:v>
                </c:pt>
                <c:pt idx="206">
                  <c:v>52.32</c:v>
                </c:pt>
                <c:pt idx="207">
                  <c:v>175.97</c:v>
                </c:pt>
                <c:pt idx="208">
                  <c:v>31.11</c:v>
                </c:pt>
                <c:pt idx="209">
                  <c:v>65.38</c:v>
                </c:pt>
                <c:pt idx="210">
                  <c:v>150.72</c:v>
                </c:pt>
                <c:pt idx="211">
                  <c:v>182.22</c:v>
                </c:pt>
                <c:pt idx="212">
                  <c:v>173.43</c:v>
                </c:pt>
                <c:pt idx="213">
                  <c:v>79.34</c:v>
                </c:pt>
                <c:pt idx="214">
                  <c:v>186.68</c:v>
                </c:pt>
                <c:pt idx="215">
                  <c:v>82.19</c:v>
                </c:pt>
                <c:pt idx="216">
                  <c:v>101.59</c:v>
                </c:pt>
                <c:pt idx="217">
                  <c:v>194.23</c:v>
                </c:pt>
                <c:pt idx="218">
                  <c:v>172.92</c:v>
                </c:pt>
                <c:pt idx="219">
                  <c:v>216.83</c:v>
                </c:pt>
                <c:pt idx="220">
                  <c:v>174.67</c:v>
                </c:pt>
                <c:pt idx="221">
                  <c:v>155.03</c:v>
                </c:pt>
                <c:pt idx="222">
                  <c:v>50.61</c:v>
                </c:pt>
                <c:pt idx="223">
                  <c:v>110.9</c:v>
                </c:pt>
                <c:pt idx="224">
                  <c:v>88.34</c:v>
                </c:pt>
                <c:pt idx="225">
                  <c:v>83.68</c:v>
                </c:pt>
                <c:pt idx="226">
                  <c:v>244.06</c:v>
                </c:pt>
                <c:pt idx="227">
                  <c:v>116.48</c:v>
                </c:pt>
                <c:pt idx="228">
                  <c:v>226.25</c:v>
                </c:pt>
                <c:pt idx="229">
                  <c:v>168.85</c:v>
                </c:pt>
                <c:pt idx="230">
                  <c:v>204.86</c:v>
                </c:pt>
                <c:pt idx="231">
                  <c:v>140.58000000000001</c:v>
                </c:pt>
                <c:pt idx="232">
                  <c:v>156.91999999999999</c:v>
                </c:pt>
                <c:pt idx="233">
                  <c:v>138.35</c:v>
                </c:pt>
                <c:pt idx="234">
                  <c:v>72.95</c:v>
                </c:pt>
                <c:pt idx="235">
                  <c:v>188.94</c:v>
                </c:pt>
                <c:pt idx="236">
                  <c:v>91.77</c:v>
                </c:pt>
                <c:pt idx="237">
                  <c:v>35.35</c:v>
                </c:pt>
                <c:pt idx="238">
                  <c:v>172</c:v>
                </c:pt>
                <c:pt idx="239">
                  <c:v>68.959999999999994</c:v>
                </c:pt>
                <c:pt idx="240">
                  <c:v>236.9</c:v>
                </c:pt>
                <c:pt idx="241">
                  <c:v>239.86</c:v>
                </c:pt>
                <c:pt idx="242">
                  <c:v>231.27</c:v>
                </c:pt>
                <c:pt idx="243">
                  <c:v>111.43</c:v>
                </c:pt>
                <c:pt idx="244">
                  <c:v>33.4</c:v>
                </c:pt>
                <c:pt idx="245">
                  <c:v>234.23</c:v>
                </c:pt>
                <c:pt idx="246">
                  <c:v>124.2</c:v>
                </c:pt>
                <c:pt idx="247">
                  <c:v>242.66</c:v>
                </c:pt>
                <c:pt idx="248">
                  <c:v>242</c:v>
                </c:pt>
                <c:pt idx="249">
                  <c:v>217.66</c:v>
                </c:pt>
                <c:pt idx="250">
                  <c:v>94.78</c:v>
                </c:pt>
                <c:pt idx="251">
                  <c:v>114.72</c:v>
                </c:pt>
                <c:pt idx="252">
                  <c:v>217.25</c:v>
                </c:pt>
                <c:pt idx="253">
                  <c:v>99.72</c:v>
                </c:pt>
                <c:pt idx="254">
                  <c:v>67.290000000000006</c:v>
                </c:pt>
                <c:pt idx="255">
                  <c:v>152.5</c:v>
                </c:pt>
                <c:pt idx="256">
                  <c:v>235.95</c:v>
                </c:pt>
                <c:pt idx="257">
                  <c:v>183.13</c:v>
                </c:pt>
                <c:pt idx="258">
                  <c:v>155.41</c:v>
                </c:pt>
                <c:pt idx="259">
                  <c:v>51.38</c:v>
                </c:pt>
                <c:pt idx="260">
                  <c:v>165.3</c:v>
                </c:pt>
                <c:pt idx="261">
                  <c:v>247.81</c:v>
                </c:pt>
                <c:pt idx="262">
                  <c:v>60.82</c:v>
                </c:pt>
                <c:pt idx="263">
                  <c:v>144.03</c:v>
                </c:pt>
                <c:pt idx="264">
                  <c:v>223.02</c:v>
                </c:pt>
                <c:pt idx="265">
                  <c:v>192.97</c:v>
                </c:pt>
                <c:pt idx="266">
                  <c:v>183.34</c:v>
                </c:pt>
                <c:pt idx="267">
                  <c:v>184.55</c:v>
                </c:pt>
                <c:pt idx="268">
                  <c:v>109.09</c:v>
                </c:pt>
                <c:pt idx="269">
                  <c:v>94.59</c:v>
                </c:pt>
                <c:pt idx="270">
                  <c:v>208.06</c:v>
                </c:pt>
                <c:pt idx="271">
                  <c:v>208.22</c:v>
                </c:pt>
                <c:pt idx="272">
                  <c:v>220.76</c:v>
                </c:pt>
                <c:pt idx="273">
                  <c:v>230.91</c:v>
                </c:pt>
                <c:pt idx="274">
                  <c:v>142.5</c:v>
                </c:pt>
                <c:pt idx="275">
                  <c:v>140.33000000000001</c:v>
                </c:pt>
                <c:pt idx="276">
                  <c:v>205.62</c:v>
                </c:pt>
                <c:pt idx="277">
                  <c:v>172.99</c:v>
                </c:pt>
                <c:pt idx="278">
                  <c:v>184.43</c:v>
                </c:pt>
                <c:pt idx="279">
                  <c:v>205.07</c:v>
                </c:pt>
                <c:pt idx="280">
                  <c:v>225.8</c:v>
                </c:pt>
                <c:pt idx="281">
                  <c:v>104.36</c:v>
                </c:pt>
                <c:pt idx="282">
                  <c:v>112.63</c:v>
                </c:pt>
                <c:pt idx="283">
                  <c:v>50.68</c:v>
                </c:pt>
                <c:pt idx="284">
                  <c:v>157.22</c:v>
                </c:pt>
                <c:pt idx="285">
                  <c:v>37.909999999999997</c:v>
                </c:pt>
                <c:pt idx="286">
                  <c:v>132.43</c:v>
                </c:pt>
                <c:pt idx="287">
                  <c:v>149.38</c:v>
                </c:pt>
                <c:pt idx="288">
                  <c:v>93.04</c:v>
                </c:pt>
                <c:pt idx="289">
                  <c:v>159.97999999999999</c:v>
                </c:pt>
                <c:pt idx="290">
                  <c:v>36.71</c:v>
                </c:pt>
                <c:pt idx="291">
                  <c:v>38.22</c:v>
                </c:pt>
                <c:pt idx="292">
                  <c:v>210.97</c:v>
                </c:pt>
                <c:pt idx="293">
                  <c:v>109.24</c:v>
                </c:pt>
                <c:pt idx="294">
                  <c:v>57.95</c:v>
                </c:pt>
                <c:pt idx="295">
                  <c:v>144.88999999999999</c:v>
                </c:pt>
                <c:pt idx="296">
                  <c:v>199.4</c:v>
                </c:pt>
                <c:pt idx="297">
                  <c:v>77.48</c:v>
                </c:pt>
                <c:pt idx="298">
                  <c:v>167.04</c:v>
                </c:pt>
                <c:pt idx="299">
                  <c:v>48.78</c:v>
                </c:pt>
                <c:pt idx="300">
                  <c:v>41.37</c:v>
                </c:pt>
                <c:pt idx="301">
                  <c:v>146.9</c:v>
                </c:pt>
                <c:pt idx="302">
                  <c:v>148.94</c:v>
                </c:pt>
                <c:pt idx="303">
                  <c:v>170.23</c:v>
                </c:pt>
                <c:pt idx="304">
                  <c:v>189.74</c:v>
                </c:pt>
                <c:pt idx="305">
                  <c:v>244.69</c:v>
                </c:pt>
                <c:pt idx="306">
                  <c:v>143.59</c:v>
                </c:pt>
                <c:pt idx="307">
                  <c:v>101.05</c:v>
                </c:pt>
                <c:pt idx="308">
                  <c:v>204.94</c:v>
                </c:pt>
                <c:pt idx="309">
                  <c:v>89.58</c:v>
                </c:pt>
                <c:pt idx="310">
                  <c:v>126.57</c:v>
                </c:pt>
                <c:pt idx="311">
                  <c:v>47.26</c:v>
                </c:pt>
                <c:pt idx="312">
                  <c:v>35.58</c:v>
                </c:pt>
                <c:pt idx="313">
                  <c:v>241.78</c:v>
                </c:pt>
                <c:pt idx="314">
                  <c:v>213.92</c:v>
                </c:pt>
                <c:pt idx="315">
                  <c:v>183.11</c:v>
                </c:pt>
                <c:pt idx="316">
                  <c:v>119.97</c:v>
                </c:pt>
                <c:pt idx="317">
                  <c:v>68.12</c:v>
                </c:pt>
                <c:pt idx="318">
                  <c:v>64.42</c:v>
                </c:pt>
                <c:pt idx="319">
                  <c:v>85.05</c:v>
                </c:pt>
                <c:pt idx="320">
                  <c:v>150.83000000000001</c:v>
                </c:pt>
                <c:pt idx="321">
                  <c:v>187.21</c:v>
                </c:pt>
                <c:pt idx="322">
                  <c:v>175.24</c:v>
                </c:pt>
                <c:pt idx="323">
                  <c:v>91.59</c:v>
                </c:pt>
                <c:pt idx="324">
                  <c:v>240.07</c:v>
                </c:pt>
                <c:pt idx="325">
                  <c:v>192.34</c:v>
                </c:pt>
                <c:pt idx="326">
                  <c:v>151.96</c:v>
                </c:pt>
                <c:pt idx="327">
                  <c:v>164.58</c:v>
                </c:pt>
                <c:pt idx="328">
                  <c:v>122.31</c:v>
                </c:pt>
                <c:pt idx="329">
                  <c:v>84.5</c:v>
                </c:pt>
                <c:pt idx="330">
                  <c:v>108.31</c:v>
                </c:pt>
                <c:pt idx="331">
                  <c:v>196.73</c:v>
                </c:pt>
                <c:pt idx="332">
                  <c:v>33.17</c:v>
                </c:pt>
                <c:pt idx="333">
                  <c:v>55.54</c:v>
                </c:pt>
                <c:pt idx="334">
                  <c:v>40.119999999999997</c:v>
                </c:pt>
                <c:pt idx="335">
                  <c:v>38.96</c:v>
                </c:pt>
                <c:pt idx="336">
                  <c:v>218.2</c:v>
                </c:pt>
                <c:pt idx="337">
                  <c:v>184.8</c:v>
                </c:pt>
                <c:pt idx="338">
                  <c:v>134.32</c:v>
                </c:pt>
                <c:pt idx="339">
                  <c:v>51.52</c:v>
                </c:pt>
                <c:pt idx="340">
                  <c:v>138.16</c:v>
                </c:pt>
                <c:pt idx="341">
                  <c:v>134.16</c:v>
                </c:pt>
                <c:pt idx="342">
                  <c:v>68.099999999999994</c:v>
                </c:pt>
                <c:pt idx="343">
                  <c:v>125.45</c:v>
                </c:pt>
                <c:pt idx="344">
                  <c:v>117.67</c:v>
                </c:pt>
                <c:pt idx="345">
                  <c:v>165.49</c:v>
                </c:pt>
                <c:pt idx="346">
                  <c:v>169.72</c:v>
                </c:pt>
                <c:pt idx="347">
                  <c:v>39.97</c:v>
                </c:pt>
                <c:pt idx="348">
                  <c:v>112.41</c:v>
                </c:pt>
                <c:pt idx="349">
                  <c:v>167.69</c:v>
                </c:pt>
                <c:pt idx="350">
                  <c:v>140.69</c:v>
                </c:pt>
                <c:pt idx="351">
                  <c:v>218.43</c:v>
                </c:pt>
                <c:pt idx="352">
                  <c:v>174.91</c:v>
                </c:pt>
                <c:pt idx="353">
                  <c:v>65.849999999999994</c:v>
                </c:pt>
                <c:pt idx="354">
                  <c:v>45.53</c:v>
                </c:pt>
                <c:pt idx="355">
                  <c:v>171.33</c:v>
                </c:pt>
                <c:pt idx="356">
                  <c:v>35.83</c:v>
                </c:pt>
                <c:pt idx="357">
                  <c:v>158.87</c:v>
                </c:pt>
                <c:pt idx="358">
                  <c:v>236.85</c:v>
                </c:pt>
                <c:pt idx="359">
                  <c:v>156.6</c:v>
                </c:pt>
                <c:pt idx="360">
                  <c:v>115.4</c:v>
                </c:pt>
                <c:pt idx="361">
                  <c:v>171.52</c:v>
                </c:pt>
                <c:pt idx="362">
                  <c:v>130.82</c:v>
                </c:pt>
                <c:pt idx="363">
                  <c:v>150.04</c:v>
                </c:pt>
                <c:pt idx="364">
                  <c:v>237.12</c:v>
                </c:pt>
                <c:pt idx="365">
                  <c:v>114.94</c:v>
                </c:pt>
                <c:pt idx="366">
                  <c:v>241.46</c:v>
                </c:pt>
                <c:pt idx="367">
                  <c:v>229.18</c:v>
                </c:pt>
                <c:pt idx="368">
                  <c:v>73.069999999999993</c:v>
                </c:pt>
                <c:pt idx="369">
                  <c:v>45.26</c:v>
                </c:pt>
                <c:pt idx="370">
                  <c:v>52.17</c:v>
                </c:pt>
                <c:pt idx="371">
                  <c:v>34.01</c:v>
                </c:pt>
                <c:pt idx="372">
                  <c:v>50.78</c:v>
                </c:pt>
                <c:pt idx="373">
                  <c:v>180.26</c:v>
                </c:pt>
                <c:pt idx="374">
                  <c:v>45.66</c:v>
                </c:pt>
                <c:pt idx="375">
                  <c:v>100.17</c:v>
                </c:pt>
                <c:pt idx="376">
                  <c:v>215.87</c:v>
                </c:pt>
                <c:pt idx="377">
                  <c:v>35.119999999999997</c:v>
                </c:pt>
                <c:pt idx="378">
                  <c:v>209.18</c:v>
                </c:pt>
                <c:pt idx="379">
                  <c:v>92.01</c:v>
                </c:pt>
                <c:pt idx="380">
                  <c:v>56</c:v>
                </c:pt>
                <c:pt idx="381">
                  <c:v>183.28</c:v>
                </c:pt>
                <c:pt idx="382">
                  <c:v>168.37</c:v>
                </c:pt>
                <c:pt idx="383">
                  <c:v>223.04</c:v>
                </c:pt>
                <c:pt idx="384">
                  <c:v>191.72</c:v>
                </c:pt>
                <c:pt idx="385">
                  <c:v>206.77</c:v>
                </c:pt>
                <c:pt idx="386">
                  <c:v>92.05</c:v>
                </c:pt>
                <c:pt idx="387">
                  <c:v>69.040000000000006</c:v>
                </c:pt>
                <c:pt idx="388">
                  <c:v>195.14</c:v>
                </c:pt>
                <c:pt idx="389">
                  <c:v>207.5</c:v>
                </c:pt>
                <c:pt idx="390">
                  <c:v>247.91</c:v>
                </c:pt>
                <c:pt idx="391">
                  <c:v>120.78</c:v>
                </c:pt>
                <c:pt idx="392">
                  <c:v>111.84</c:v>
                </c:pt>
                <c:pt idx="393">
                  <c:v>200.81</c:v>
                </c:pt>
                <c:pt idx="394">
                  <c:v>104.98</c:v>
                </c:pt>
                <c:pt idx="395">
                  <c:v>234.77</c:v>
                </c:pt>
                <c:pt idx="396">
                  <c:v>218.85</c:v>
                </c:pt>
                <c:pt idx="397">
                  <c:v>124.38</c:v>
                </c:pt>
                <c:pt idx="398">
                  <c:v>195.19</c:v>
                </c:pt>
                <c:pt idx="399">
                  <c:v>196</c:v>
                </c:pt>
                <c:pt idx="400">
                  <c:v>52.69</c:v>
                </c:pt>
                <c:pt idx="401">
                  <c:v>228.56</c:v>
                </c:pt>
                <c:pt idx="402">
                  <c:v>141.16</c:v>
                </c:pt>
                <c:pt idx="403">
                  <c:v>211.82</c:v>
                </c:pt>
                <c:pt idx="404">
                  <c:v>100.41</c:v>
                </c:pt>
                <c:pt idx="405">
                  <c:v>227.02</c:v>
                </c:pt>
                <c:pt idx="406">
                  <c:v>115.62</c:v>
                </c:pt>
                <c:pt idx="407">
                  <c:v>32.380000000000003</c:v>
                </c:pt>
                <c:pt idx="408">
                  <c:v>229.18</c:v>
                </c:pt>
                <c:pt idx="409">
                  <c:v>50.08</c:v>
                </c:pt>
                <c:pt idx="410">
                  <c:v>100.25</c:v>
                </c:pt>
                <c:pt idx="411">
                  <c:v>239.01</c:v>
                </c:pt>
                <c:pt idx="412">
                  <c:v>239.13</c:v>
                </c:pt>
                <c:pt idx="413">
                  <c:v>156.16</c:v>
                </c:pt>
                <c:pt idx="414">
                  <c:v>169</c:v>
                </c:pt>
                <c:pt idx="415">
                  <c:v>128.66</c:v>
                </c:pt>
                <c:pt idx="416">
                  <c:v>94.51</c:v>
                </c:pt>
                <c:pt idx="417">
                  <c:v>102.31</c:v>
                </c:pt>
                <c:pt idx="418">
                  <c:v>177.95</c:v>
                </c:pt>
                <c:pt idx="419">
                  <c:v>195.52</c:v>
                </c:pt>
                <c:pt idx="420">
                  <c:v>204.15</c:v>
                </c:pt>
                <c:pt idx="421">
                  <c:v>203.72</c:v>
                </c:pt>
                <c:pt idx="422">
                  <c:v>50.07</c:v>
                </c:pt>
                <c:pt idx="423">
                  <c:v>138.77000000000001</c:v>
                </c:pt>
                <c:pt idx="424">
                  <c:v>42.66</c:v>
                </c:pt>
                <c:pt idx="425">
                  <c:v>150.9</c:v>
                </c:pt>
                <c:pt idx="426">
                  <c:v>127.14</c:v>
                </c:pt>
                <c:pt idx="427">
                  <c:v>225.29</c:v>
                </c:pt>
                <c:pt idx="428">
                  <c:v>107.2</c:v>
                </c:pt>
                <c:pt idx="429">
                  <c:v>55.75</c:v>
                </c:pt>
                <c:pt idx="430">
                  <c:v>61.46</c:v>
                </c:pt>
                <c:pt idx="431">
                  <c:v>197.53</c:v>
                </c:pt>
                <c:pt idx="432">
                  <c:v>166.01</c:v>
                </c:pt>
                <c:pt idx="433">
                  <c:v>52.25</c:v>
                </c:pt>
                <c:pt idx="434">
                  <c:v>48.5</c:v>
                </c:pt>
                <c:pt idx="435">
                  <c:v>184.21</c:v>
                </c:pt>
                <c:pt idx="436">
                  <c:v>46.01</c:v>
                </c:pt>
                <c:pt idx="437">
                  <c:v>210.81</c:v>
                </c:pt>
                <c:pt idx="438">
                  <c:v>185.37</c:v>
                </c:pt>
                <c:pt idx="439">
                  <c:v>47.9</c:v>
                </c:pt>
                <c:pt idx="440">
                  <c:v>48.66</c:v>
                </c:pt>
                <c:pt idx="441">
                  <c:v>247.06</c:v>
                </c:pt>
                <c:pt idx="442">
                  <c:v>112.34</c:v>
                </c:pt>
                <c:pt idx="443">
                  <c:v>111.54</c:v>
                </c:pt>
                <c:pt idx="444">
                  <c:v>208.82</c:v>
                </c:pt>
                <c:pt idx="445">
                  <c:v>238.39</c:v>
                </c:pt>
                <c:pt idx="446">
                  <c:v>246.92</c:v>
                </c:pt>
                <c:pt idx="447">
                  <c:v>195.74</c:v>
                </c:pt>
                <c:pt idx="448">
                  <c:v>112.78</c:v>
                </c:pt>
                <c:pt idx="449">
                  <c:v>48.37</c:v>
                </c:pt>
                <c:pt idx="450">
                  <c:v>200.97</c:v>
                </c:pt>
                <c:pt idx="451">
                  <c:v>152.85</c:v>
                </c:pt>
                <c:pt idx="452">
                  <c:v>123.33</c:v>
                </c:pt>
                <c:pt idx="453">
                  <c:v>229.4</c:v>
                </c:pt>
                <c:pt idx="454">
                  <c:v>54.46</c:v>
                </c:pt>
                <c:pt idx="455">
                  <c:v>138.38</c:v>
                </c:pt>
                <c:pt idx="456">
                  <c:v>32.5</c:v>
                </c:pt>
                <c:pt idx="457">
                  <c:v>133.11000000000001</c:v>
                </c:pt>
                <c:pt idx="458">
                  <c:v>42.39</c:v>
                </c:pt>
                <c:pt idx="459">
                  <c:v>56.14</c:v>
                </c:pt>
                <c:pt idx="460">
                  <c:v>55.86</c:v>
                </c:pt>
                <c:pt idx="461">
                  <c:v>172.83</c:v>
                </c:pt>
                <c:pt idx="462">
                  <c:v>194.13</c:v>
                </c:pt>
                <c:pt idx="463">
                  <c:v>158.34</c:v>
                </c:pt>
                <c:pt idx="464">
                  <c:v>241.68</c:v>
                </c:pt>
                <c:pt idx="465">
                  <c:v>112.47</c:v>
                </c:pt>
                <c:pt idx="466">
                  <c:v>92.86</c:v>
                </c:pt>
                <c:pt idx="467">
                  <c:v>221.09</c:v>
                </c:pt>
                <c:pt idx="468">
                  <c:v>79.19</c:v>
                </c:pt>
                <c:pt idx="469">
                  <c:v>241.91</c:v>
                </c:pt>
                <c:pt idx="470">
                  <c:v>32.67</c:v>
                </c:pt>
                <c:pt idx="471">
                  <c:v>243.37</c:v>
                </c:pt>
                <c:pt idx="472">
                  <c:v>39.5</c:v>
                </c:pt>
                <c:pt idx="473">
                  <c:v>226.05</c:v>
                </c:pt>
                <c:pt idx="474">
                  <c:v>146.09</c:v>
                </c:pt>
                <c:pt idx="475">
                  <c:v>248.45</c:v>
                </c:pt>
                <c:pt idx="476">
                  <c:v>46.24</c:v>
                </c:pt>
                <c:pt idx="477">
                  <c:v>151.85</c:v>
                </c:pt>
                <c:pt idx="478">
                  <c:v>243.25</c:v>
                </c:pt>
                <c:pt idx="479">
                  <c:v>145.08000000000001</c:v>
                </c:pt>
                <c:pt idx="480">
                  <c:v>168.47</c:v>
                </c:pt>
                <c:pt idx="481">
                  <c:v>183.06</c:v>
                </c:pt>
                <c:pt idx="482">
                  <c:v>130</c:v>
                </c:pt>
                <c:pt idx="483">
                  <c:v>168.06</c:v>
                </c:pt>
                <c:pt idx="484">
                  <c:v>158.55000000000001</c:v>
                </c:pt>
                <c:pt idx="485">
                  <c:v>228.25</c:v>
                </c:pt>
                <c:pt idx="486">
                  <c:v>40</c:v>
                </c:pt>
                <c:pt idx="487">
                  <c:v>91.81</c:v>
                </c:pt>
                <c:pt idx="488">
                  <c:v>239.09</c:v>
                </c:pt>
                <c:pt idx="489">
                  <c:v>225.86</c:v>
                </c:pt>
                <c:pt idx="490">
                  <c:v>130.24</c:v>
                </c:pt>
                <c:pt idx="491">
                  <c:v>166.43</c:v>
                </c:pt>
                <c:pt idx="492">
                  <c:v>91.02</c:v>
                </c:pt>
                <c:pt idx="493">
                  <c:v>71.39</c:v>
                </c:pt>
                <c:pt idx="494">
                  <c:v>132.01</c:v>
                </c:pt>
                <c:pt idx="495">
                  <c:v>107.74</c:v>
                </c:pt>
                <c:pt idx="496">
                  <c:v>158.4</c:v>
                </c:pt>
                <c:pt idx="497">
                  <c:v>47.1</c:v>
                </c:pt>
                <c:pt idx="498">
                  <c:v>244.37</c:v>
                </c:pt>
                <c:pt idx="499">
                  <c:v>71.39</c:v>
                </c:pt>
                <c:pt idx="500">
                  <c:v>132.01</c:v>
                </c:pt>
                <c:pt idx="501">
                  <c:v>107.74</c:v>
                </c:pt>
                <c:pt idx="502">
                  <c:v>158.4</c:v>
                </c:pt>
                <c:pt idx="503">
                  <c:v>47.1</c:v>
                </c:pt>
                <c:pt idx="504">
                  <c:v>244.37</c:v>
                </c:pt>
                <c:pt idx="505">
                  <c:v>246.97</c:v>
                </c:pt>
                <c:pt idx="506">
                  <c:v>183.6</c:v>
                </c:pt>
                <c:pt idx="507">
                  <c:v>147.94</c:v>
                </c:pt>
                <c:pt idx="508">
                  <c:v>98.1</c:v>
                </c:pt>
                <c:pt idx="509">
                  <c:v>209.03</c:v>
                </c:pt>
                <c:pt idx="510">
                  <c:v>180.64</c:v>
                </c:pt>
                <c:pt idx="511">
                  <c:v>65.78</c:v>
                </c:pt>
                <c:pt idx="512">
                  <c:v>230.4</c:v>
                </c:pt>
                <c:pt idx="513">
                  <c:v>210.96</c:v>
                </c:pt>
                <c:pt idx="514">
                  <c:v>238.96</c:v>
                </c:pt>
                <c:pt idx="515">
                  <c:v>189.66</c:v>
                </c:pt>
                <c:pt idx="516">
                  <c:v>164.95</c:v>
                </c:pt>
                <c:pt idx="517">
                  <c:v>122.01</c:v>
                </c:pt>
                <c:pt idx="518">
                  <c:v>235.2</c:v>
                </c:pt>
                <c:pt idx="519">
                  <c:v>220.53</c:v>
                </c:pt>
                <c:pt idx="520">
                  <c:v>39.950000000000003</c:v>
                </c:pt>
                <c:pt idx="521">
                  <c:v>35.799999999999997</c:v>
                </c:pt>
                <c:pt idx="522">
                  <c:v>112.82</c:v>
                </c:pt>
                <c:pt idx="523">
                  <c:v>208.32</c:v>
                </c:pt>
                <c:pt idx="524">
                  <c:v>247.2</c:v>
                </c:pt>
                <c:pt idx="525">
                  <c:v>63.09</c:v>
                </c:pt>
                <c:pt idx="526">
                  <c:v>160.71</c:v>
                </c:pt>
                <c:pt idx="527">
                  <c:v>113.8</c:v>
                </c:pt>
                <c:pt idx="528">
                  <c:v>243.38</c:v>
                </c:pt>
                <c:pt idx="529">
                  <c:v>215.27</c:v>
                </c:pt>
                <c:pt idx="530">
                  <c:v>214.43</c:v>
                </c:pt>
                <c:pt idx="531">
                  <c:v>133.11000000000001</c:v>
                </c:pt>
                <c:pt idx="532">
                  <c:v>121.26</c:v>
                </c:pt>
                <c:pt idx="533">
                  <c:v>90.15</c:v>
                </c:pt>
                <c:pt idx="534">
                  <c:v>42.4</c:v>
                </c:pt>
                <c:pt idx="535">
                  <c:v>220.24</c:v>
                </c:pt>
                <c:pt idx="536">
                  <c:v>208.84</c:v>
                </c:pt>
                <c:pt idx="537">
                  <c:v>249.94</c:v>
                </c:pt>
                <c:pt idx="538">
                  <c:v>249.26</c:v>
                </c:pt>
                <c:pt idx="539">
                  <c:v>152.19</c:v>
                </c:pt>
                <c:pt idx="540">
                  <c:v>199.18</c:v>
                </c:pt>
                <c:pt idx="541">
                  <c:v>237.85</c:v>
                </c:pt>
                <c:pt idx="542">
                  <c:v>216.92</c:v>
                </c:pt>
                <c:pt idx="543">
                  <c:v>84.42</c:v>
                </c:pt>
                <c:pt idx="544">
                  <c:v>129.12</c:v>
                </c:pt>
                <c:pt idx="545">
                  <c:v>58.42</c:v>
                </c:pt>
                <c:pt idx="546">
                  <c:v>239.89</c:v>
                </c:pt>
                <c:pt idx="547">
                  <c:v>163.36000000000001</c:v>
                </c:pt>
                <c:pt idx="548">
                  <c:v>80.3</c:v>
                </c:pt>
                <c:pt idx="549">
                  <c:v>177.77</c:v>
                </c:pt>
                <c:pt idx="550">
                  <c:v>165.99</c:v>
                </c:pt>
                <c:pt idx="551">
                  <c:v>108.8</c:v>
                </c:pt>
                <c:pt idx="552">
                  <c:v>54.98</c:v>
                </c:pt>
                <c:pt idx="553">
                  <c:v>177.75</c:v>
                </c:pt>
                <c:pt idx="554">
                  <c:v>144.47</c:v>
                </c:pt>
                <c:pt idx="555">
                  <c:v>199.91</c:v>
                </c:pt>
                <c:pt idx="556">
                  <c:v>144.44</c:v>
                </c:pt>
                <c:pt idx="557">
                  <c:v>217.48</c:v>
                </c:pt>
                <c:pt idx="558">
                  <c:v>151.41999999999999</c:v>
                </c:pt>
                <c:pt idx="559">
                  <c:v>153.41</c:v>
                </c:pt>
                <c:pt idx="560">
                  <c:v>222.86</c:v>
                </c:pt>
                <c:pt idx="561">
                  <c:v>118.77</c:v>
                </c:pt>
                <c:pt idx="562">
                  <c:v>59.48</c:v>
                </c:pt>
                <c:pt idx="563">
                  <c:v>36.33</c:v>
                </c:pt>
                <c:pt idx="564">
                  <c:v>196.13</c:v>
                </c:pt>
                <c:pt idx="565">
                  <c:v>166.47</c:v>
                </c:pt>
                <c:pt idx="566">
                  <c:v>184.9</c:v>
                </c:pt>
                <c:pt idx="567">
                  <c:v>76.849999999999994</c:v>
                </c:pt>
                <c:pt idx="568">
                  <c:v>60</c:v>
                </c:pt>
                <c:pt idx="569">
                  <c:v>33.200000000000003</c:v>
                </c:pt>
                <c:pt idx="570">
                  <c:v>107.13</c:v>
                </c:pt>
                <c:pt idx="571">
                  <c:v>159.78</c:v>
                </c:pt>
                <c:pt idx="572">
                  <c:v>116.29</c:v>
                </c:pt>
                <c:pt idx="573">
                  <c:v>126.24</c:v>
                </c:pt>
                <c:pt idx="574">
                  <c:v>228.91</c:v>
                </c:pt>
                <c:pt idx="575">
                  <c:v>106.62</c:v>
                </c:pt>
                <c:pt idx="576">
                  <c:v>143.08000000000001</c:v>
                </c:pt>
                <c:pt idx="577">
                  <c:v>202.4</c:v>
                </c:pt>
                <c:pt idx="578">
                  <c:v>117.24</c:v>
                </c:pt>
                <c:pt idx="579">
                  <c:v>166.86</c:v>
                </c:pt>
                <c:pt idx="580">
                  <c:v>219.72</c:v>
                </c:pt>
                <c:pt idx="581">
                  <c:v>238.89</c:v>
                </c:pt>
                <c:pt idx="582">
                  <c:v>62.36</c:v>
                </c:pt>
                <c:pt idx="583">
                  <c:v>233.85</c:v>
                </c:pt>
                <c:pt idx="584">
                  <c:v>138.27000000000001</c:v>
                </c:pt>
                <c:pt idx="585">
                  <c:v>86.81</c:v>
                </c:pt>
                <c:pt idx="586">
                  <c:v>131.01</c:v>
                </c:pt>
                <c:pt idx="587">
                  <c:v>245.61</c:v>
                </c:pt>
                <c:pt idx="588">
                  <c:v>138.38</c:v>
                </c:pt>
                <c:pt idx="589">
                  <c:v>102.33</c:v>
                </c:pt>
                <c:pt idx="590">
                  <c:v>169.35</c:v>
                </c:pt>
                <c:pt idx="591">
                  <c:v>82.83</c:v>
                </c:pt>
                <c:pt idx="592">
                  <c:v>46.69</c:v>
                </c:pt>
                <c:pt idx="593">
                  <c:v>58.35</c:v>
                </c:pt>
                <c:pt idx="594">
                  <c:v>58.17</c:v>
                </c:pt>
                <c:pt idx="595">
                  <c:v>63.42</c:v>
                </c:pt>
                <c:pt idx="596">
                  <c:v>60.54</c:v>
                </c:pt>
                <c:pt idx="597">
                  <c:v>170.99</c:v>
                </c:pt>
                <c:pt idx="598">
                  <c:v>70.010000000000005</c:v>
                </c:pt>
                <c:pt idx="599">
                  <c:v>106.05</c:v>
                </c:pt>
                <c:pt idx="600">
                  <c:v>227.29</c:v>
                </c:pt>
                <c:pt idx="601">
                  <c:v>134.27000000000001</c:v>
                </c:pt>
                <c:pt idx="602">
                  <c:v>176.86</c:v>
                </c:pt>
                <c:pt idx="603">
                  <c:v>67.91</c:v>
                </c:pt>
                <c:pt idx="604">
                  <c:v>72.3</c:v>
                </c:pt>
                <c:pt idx="605">
                  <c:v>38.99</c:v>
                </c:pt>
                <c:pt idx="606">
                  <c:v>67.17</c:v>
                </c:pt>
                <c:pt idx="607">
                  <c:v>91.29</c:v>
                </c:pt>
                <c:pt idx="608">
                  <c:v>68.94</c:v>
                </c:pt>
                <c:pt idx="609">
                  <c:v>49.51</c:v>
                </c:pt>
                <c:pt idx="610">
                  <c:v>56.54</c:v>
                </c:pt>
                <c:pt idx="611">
                  <c:v>131.37</c:v>
                </c:pt>
                <c:pt idx="612">
                  <c:v>75.39</c:v>
                </c:pt>
                <c:pt idx="613">
                  <c:v>110.14</c:v>
                </c:pt>
                <c:pt idx="614">
                  <c:v>140.75</c:v>
                </c:pt>
                <c:pt idx="615">
                  <c:v>181.89</c:v>
                </c:pt>
                <c:pt idx="616">
                  <c:v>38.65</c:v>
                </c:pt>
                <c:pt idx="617">
                  <c:v>205.87</c:v>
                </c:pt>
                <c:pt idx="618">
                  <c:v>168.14</c:v>
                </c:pt>
                <c:pt idx="619">
                  <c:v>47.99</c:v>
                </c:pt>
                <c:pt idx="620">
                  <c:v>222.19</c:v>
                </c:pt>
                <c:pt idx="621">
                  <c:v>232.59</c:v>
                </c:pt>
                <c:pt idx="622">
                  <c:v>43.44</c:v>
                </c:pt>
                <c:pt idx="623">
                  <c:v>90.91</c:v>
                </c:pt>
                <c:pt idx="624">
                  <c:v>207.36</c:v>
                </c:pt>
                <c:pt idx="625">
                  <c:v>194.62</c:v>
                </c:pt>
                <c:pt idx="626">
                  <c:v>70.59</c:v>
                </c:pt>
                <c:pt idx="627">
                  <c:v>76.06</c:v>
                </c:pt>
                <c:pt idx="628">
                  <c:v>111.5</c:v>
                </c:pt>
                <c:pt idx="629">
                  <c:v>136.6</c:v>
                </c:pt>
                <c:pt idx="630">
                  <c:v>166.02</c:v>
                </c:pt>
                <c:pt idx="631">
                  <c:v>111.16</c:v>
                </c:pt>
                <c:pt idx="632">
                  <c:v>131.76</c:v>
                </c:pt>
                <c:pt idx="633">
                  <c:v>194.44</c:v>
                </c:pt>
                <c:pt idx="634">
                  <c:v>38.07</c:v>
                </c:pt>
                <c:pt idx="635">
                  <c:v>85.54</c:v>
                </c:pt>
                <c:pt idx="636">
                  <c:v>186.94</c:v>
                </c:pt>
                <c:pt idx="637">
                  <c:v>226.95</c:v>
                </c:pt>
                <c:pt idx="638">
                  <c:v>142.57</c:v>
                </c:pt>
                <c:pt idx="639">
                  <c:v>147.06</c:v>
                </c:pt>
                <c:pt idx="640">
                  <c:v>53.58</c:v>
                </c:pt>
                <c:pt idx="641">
                  <c:v>128.43</c:v>
                </c:pt>
                <c:pt idx="642">
                  <c:v>147.18</c:v>
                </c:pt>
                <c:pt idx="643">
                  <c:v>83.34</c:v>
                </c:pt>
                <c:pt idx="644">
                  <c:v>89.23</c:v>
                </c:pt>
                <c:pt idx="645">
                  <c:v>113</c:v>
                </c:pt>
                <c:pt idx="646">
                  <c:v>34.42</c:v>
                </c:pt>
                <c:pt idx="647">
                  <c:v>100.86</c:v>
                </c:pt>
                <c:pt idx="648">
                  <c:v>76.52</c:v>
                </c:pt>
                <c:pt idx="649">
                  <c:v>102.05</c:v>
                </c:pt>
                <c:pt idx="650">
                  <c:v>56.35</c:v>
                </c:pt>
                <c:pt idx="651">
                  <c:v>225.92</c:v>
                </c:pt>
                <c:pt idx="652">
                  <c:v>160.59</c:v>
                </c:pt>
                <c:pt idx="653">
                  <c:v>179.4</c:v>
                </c:pt>
                <c:pt idx="654">
                  <c:v>203.62</c:v>
                </c:pt>
                <c:pt idx="655">
                  <c:v>139.66</c:v>
                </c:pt>
                <c:pt idx="656">
                  <c:v>49.12</c:v>
                </c:pt>
                <c:pt idx="657">
                  <c:v>148.16</c:v>
                </c:pt>
                <c:pt idx="658">
                  <c:v>159.11000000000001</c:v>
                </c:pt>
                <c:pt idx="659">
                  <c:v>194</c:v>
                </c:pt>
                <c:pt idx="660">
                  <c:v>124.97</c:v>
                </c:pt>
                <c:pt idx="661">
                  <c:v>58.07</c:v>
                </c:pt>
                <c:pt idx="662">
                  <c:v>92.43</c:v>
                </c:pt>
                <c:pt idx="663">
                  <c:v>109.88</c:v>
                </c:pt>
                <c:pt idx="664">
                  <c:v>172.1</c:v>
                </c:pt>
                <c:pt idx="665">
                  <c:v>155.57</c:v>
                </c:pt>
                <c:pt idx="666">
                  <c:v>108.34</c:v>
                </c:pt>
                <c:pt idx="667">
                  <c:v>247.03</c:v>
                </c:pt>
                <c:pt idx="668">
                  <c:v>163.27000000000001</c:v>
                </c:pt>
                <c:pt idx="669">
                  <c:v>82.19</c:v>
                </c:pt>
                <c:pt idx="670">
                  <c:v>52.39</c:v>
                </c:pt>
                <c:pt idx="671">
                  <c:v>63.63</c:v>
                </c:pt>
                <c:pt idx="672">
                  <c:v>84.11</c:v>
                </c:pt>
                <c:pt idx="673">
                  <c:v>65.349999999999994</c:v>
                </c:pt>
                <c:pt idx="674">
                  <c:v>71.040000000000006</c:v>
                </c:pt>
                <c:pt idx="675">
                  <c:v>92.72</c:v>
                </c:pt>
                <c:pt idx="676">
                  <c:v>68.14</c:v>
                </c:pt>
                <c:pt idx="677">
                  <c:v>227.29</c:v>
                </c:pt>
                <c:pt idx="678">
                  <c:v>47.65</c:v>
                </c:pt>
                <c:pt idx="679">
                  <c:v>145.38999999999999</c:v>
                </c:pt>
                <c:pt idx="680">
                  <c:v>120.29</c:v>
                </c:pt>
                <c:pt idx="681">
                  <c:v>246.12</c:v>
                </c:pt>
                <c:pt idx="682">
                  <c:v>54.65</c:v>
                </c:pt>
                <c:pt idx="683">
                  <c:v>117.53</c:v>
                </c:pt>
                <c:pt idx="684">
                  <c:v>243.28</c:v>
                </c:pt>
                <c:pt idx="685">
                  <c:v>220.41</c:v>
                </c:pt>
                <c:pt idx="686">
                  <c:v>209.76</c:v>
                </c:pt>
                <c:pt idx="687">
                  <c:v>86.74</c:v>
                </c:pt>
                <c:pt idx="688">
                  <c:v>67.599999999999994</c:v>
                </c:pt>
                <c:pt idx="689">
                  <c:v>177.1</c:v>
                </c:pt>
                <c:pt idx="690">
                  <c:v>234.46</c:v>
                </c:pt>
                <c:pt idx="691">
                  <c:v>152.49</c:v>
                </c:pt>
                <c:pt idx="692">
                  <c:v>155.75</c:v>
                </c:pt>
                <c:pt idx="693">
                  <c:v>91.6</c:v>
                </c:pt>
                <c:pt idx="694">
                  <c:v>199.29</c:v>
                </c:pt>
                <c:pt idx="695">
                  <c:v>71.150000000000006</c:v>
                </c:pt>
                <c:pt idx="696">
                  <c:v>101.21</c:v>
                </c:pt>
                <c:pt idx="697">
                  <c:v>123.6</c:v>
                </c:pt>
                <c:pt idx="698">
                  <c:v>141.66999999999999</c:v>
                </c:pt>
                <c:pt idx="699">
                  <c:v>83.33</c:v>
                </c:pt>
                <c:pt idx="700">
                  <c:v>55.26</c:v>
                </c:pt>
                <c:pt idx="701">
                  <c:v>164.34</c:v>
                </c:pt>
                <c:pt idx="702">
                  <c:v>93.5</c:v>
                </c:pt>
                <c:pt idx="703">
                  <c:v>157.87</c:v>
                </c:pt>
                <c:pt idx="704">
                  <c:v>63.96</c:v>
                </c:pt>
                <c:pt idx="705">
                  <c:v>135.85</c:v>
                </c:pt>
                <c:pt idx="706">
                  <c:v>147.16999999999999</c:v>
                </c:pt>
                <c:pt idx="707">
                  <c:v>41.4</c:v>
                </c:pt>
                <c:pt idx="708">
                  <c:v>104.05</c:v>
                </c:pt>
                <c:pt idx="709">
                  <c:v>59.57</c:v>
                </c:pt>
                <c:pt idx="710">
                  <c:v>43.94</c:v>
                </c:pt>
                <c:pt idx="711">
                  <c:v>247.79</c:v>
                </c:pt>
                <c:pt idx="712">
                  <c:v>100.92</c:v>
                </c:pt>
                <c:pt idx="713">
                  <c:v>208.17</c:v>
                </c:pt>
                <c:pt idx="714">
                  <c:v>86.02</c:v>
                </c:pt>
                <c:pt idx="715">
                  <c:v>179.93</c:v>
                </c:pt>
                <c:pt idx="716">
                  <c:v>197.25</c:v>
                </c:pt>
                <c:pt idx="717">
                  <c:v>161.04</c:v>
                </c:pt>
                <c:pt idx="718">
                  <c:v>133.75</c:v>
                </c:pt>
                <c:pt idx="719">
                  <c:v>120.61</c:v>
                </c:pt>
                <c:pt idx="720">
                  <c:v>106.75</c:v>
                </c:pt>
                <c:pt idx="721">
                  <c:v>234.5</c:v>
                </c:pt>
                <c:pt idx="722">
                  <c:v>212.74</c:v>
                </c:pt>
                <c:pt idx="723">
                  <c:v>242.31</c:v>
                </c:pt>
                <c:pt idx="724">
                  <c:v>57.35</c:v>
                </c:pt>
                <c:pt idx="725">
                  <c:v>190.79</c:v>
                </c:pt>
                <c:pt idx="726">
                  <c:v>236.43</c:v>
                </c:pt>
                <c:pt idx="727">
                  <c:v>69.87</c:v>
                </c:pt>
                <c:pt idx="728">
                  <c:v>44.63</c:v>
                </c:pt>
                <c:pt idx="729">
                  <c:v>193.05</c:v>
                </c:pt>
                <c:pt idx="730">
                  <c:v>156.38</c:v>
                </c:pt>
                <c:pt idx="731">
                  <c:v>215.2</c:v>
                </c:pt>
                <c:pt idx="732">
                  <c:v>60.75</c:v>
                </c:pt>
                <c:pt idx="733">
                  <c:v>204.96</c:v>
                </c:pt>
                <c:pt idx="734">
                  <c:v>74.36</c:v>
                </c:pt>
                <c:pt idx="735">
                  <c:v>66</c:v>
                </c:pt>
                <c:pt idx="736">
                  <c:v>66.14</c:v>
                </c:pt>
                <c:pt idx="737">
                  <c:v>209.21</c:v>
                </c:pt>
                <c:pt idx="738">
                  <c:v>176.34</c:v>
                </c:pt>
                <c:pt idx="739">
                  <c:v>145.07</c:v>
                </c:pt>
                <c:pt idx="740">
                  <c:v>108.94</c:v>
                </c:pt>
                <c:pt idx="741">
                  <c:v>222.98</c:v>
                </c:pt>
                <c:pt idx="742">
                  <c:v>116.34</c:v>
                </c:pt>
                <c:pt idx="743">
                  <c:v>209.65</c:v>
                </c:pt>
                <c:pt idx="744">
                  <c:v>126.61</c:v>
                </c:pt>
                <c:pt idx="745">
                  <c:v>112.93</c:v>
                </c:pt>
                <c:pt idx="746">
                  <c:v>131.79</c:v>
                </c:pt>
                <c:pt idx="747">
                  <c:v>96.3</c:v>
                </c:pt>
                <c:pt idx="748">
                  <c:v>194.47</c:v>
                </c:pt>
                <c:pt idx="749">
                  <c:v>140.6</c:v>
                </c:pt>
                <c:pt idx="750">
                  <c:v>81.09</c:v>
                </c:pt>
                <c:pt idx="751">
                  <c:v>227.91</c:v>
                </c:pt>
                <c:pt idx="752">
                  <c:v>114.46</c:v>
                </c:pt>
                <c:pt idx="753">
                  <c:v>149.58000000000001</c:v>
                </c:pt>
                <c:pt idx="754">
                  <c:v>229.42</c:v>
                </c:pt>
                <c:pt idx="755">
                  <c:v>167.33</c:v>
                </c:pt>
                <c:pt idx="756">
                  <c:v>55.72</c:v>
                </c:pt>
                <c:pt idx="757">
                  <c:v>236.76</c:v>
                </c:pt>
                <c:pt idx="758">
                  <c:v>168.1</c:v>
                </c:pt>
                <c:pt idx="759">
                  <c:v>103.68</c:v>
                </c:pt>
                <c:pt idx="760">
                  <c:v>60.64</c:v>
                </c:pt>
                <c:pt idx="761">
                  <c:v>204.69</c:v>
                </c:pt>
                <c:pt idx="762">
                  <c:v>166.42</c:v>
                </c:pt>
                <c:pt idx="763">
                  <c:v>147.36000000000001</c:v>
                </c:pt>
                <c:pt idx="764">
                  <c:v>226.66</c:v>
                </c:pt>
                <c:pt idx="765">
                  <c:v>203.49</c:v>
                </c:pt>
                <c:pt idx="766">
                  <c:v>63.37</c:v>
                </c:pt>
                <c:pt idx="767">
                  <c:v>98.58</c:v>
                </c:pt>
                <c:pt idx="768">
                  <c:v>84.67</c:v>
                </c:pt>
                <c:pt idx="769">
                  <c:v>193.67</c:v>
                </c:pt>
                <c:pt idx="770">
                  <c:v>37.380000000000003</c:v>
                </c:pt>
                <c:pt idx="771">
                  <c:v>155.38</c:v>
                </c:pt>
                <c:pt idx="772">
                  <c:v>197.74</c:v>
                </c:pt>
                <c:pt idx="773">
                  <c:v>222.89</c:v>
                </c:pt>
                <c:pt idx="774">
                  <c:v>105.26</c:v>
                </c:pt>
                <c:pt idx="775">
                  <c:v>210.68</c:v>
                </c:pt>
                <c:pt idx="776">
                  <c:v>54.34</c:v>
                </c:pt>
                <c:pt idx="777">
                  <c:v>216.22</c:v>
                </c:pt>
                <c:pt idx="778">
                  <c:v>58.05</c:v>
                </c:pt>
                <c:pt idx="779">
                  <c:v>117.4</c:v>
                </c:pt>
                <c:pt idx="780">
                  <c:v>205.4</c:v>
                </c:pt>
                <c:pt idx="781">
                  <c:v>62.98</c:v>
                </c:pt>
                <c:pt idx="782">
                  <c:v>80.44</c:v>
                </c:pt>
                <c:pt idx="783">
                  <c:v>188.9</c:v>
                </c:pt>
                <c:pt idx="784">
                  <c:v>188.41</c:v>
                </c:pt>
                <c:pt idx="785">
                  <c:v>171.05</c:v>
                </c:pt>
                <c:pt idx="786">
                  <c:v>182.67</c:v>
                </c:pt>
                <c:pt idx="787">
                  <c:v>149.4</c:v>
                </c:pt>
                <c:pt idx="788">
                  <c:v>85.4</c:v>
                </c:pt>
                <c:pt idx="789">
                  <c:v>106.05</c:v>
                </c:pt>
                <c:pt idx="790">
                  <c:v>69.95</c:v>
                </c:pt>
                <c:pt idx="791">
                  <c:v>229.86</c:v>
                </c:pt>
                <c:pt idx="792">
                  <c:v>158.35</c:v>
                </c:pt>
                <c:pt idx="793">
                  <c:v>118.19</c:v>
                </c:pt>
                <c:pt idx="794">
                  <c:v>131.63999999999999</c:v>
                </c:pt>
                <c:pt idx="795">
                  <c:v>238.4</c:v>
                </c:pt>
                <c:pt idx="796">
                  <c:v>63.74</c:v>
                </c:pt>
                <c:pt idx="797">
                  <c:v>158.97</c:v>
                </c:pt>
                <c:pt idx="798">
                  <c:v>141.30000000000001</c:v>
                </c:pt>
                <c:pt idx="799">
                  <c:v>164.52</c:v>
                </c:pt>
                <c:pt idx="800">
                  <c:v>33.979999999999997</c:v>
                </c:pt>
                <c:pt idx="801">
                  <c:v>221.87</c:v>
                </c:pt>
                <c:pt idx="802">
                  <c:v>235.07</c:v>
                </c:pt>
                <c:pt idx="803">
                  <c:v>154.33000000000001</c:v>
                </c:pt>
                <c:pt idx="804">
                  <c:v>183.26</c:v>
                </c:pt>
                <c:pt idx="805">
                  <c:v>232.95</c:v>
                </c:pt>
                <c:pt idx="806">
                  <c:v>185.59</c:v>
                </c:pt>
                <c:pt idx="807">
                  <c:v>63.56</c:v>
                </c:pt>
                <c:pt idx="808">
                  <c:v>156.78</c:v>
                </c:pt>
                <c:pt idx="809">
                  <c:v>163.47999999999999</c:v>
                </c:pt>
                <c:pt idx="810">
                  <c:v>123.31</c:v>
                </c:pt>
                <c:pt idx="811">
                  <c:v>192.02</c:v>
                </c:pt>
                <c:pt idx="812">
                  <c:v>235.56</c:v>
                </c:pt>
                <c:pt idx="813">
                  <c:v>233.63</c:v>
                </c:pt>
                <c:pt idx="814">
                  <c:v>129.18</c:v>
                </c:pt>
                <c:pt idx="815">
                  <c:v>54.91</c:v>
                </c:pt>
                <c:pt idx="816">
                  <c:v>246.67</c:v>
                </c:pt>
                <c:pt idx="817">
                  <c:v>214.56</c:v>
                </c:pt>
                <c:pt idx="818">
                  <c:v>57.43</c:v>
                </c:pt>
                <c:pt idx="819">
                  <c:v>232.59</c:v>
                </c:pt>
                <c:pt idx="820">
                  <c:v>221.38</c:v>
                </c:pt>
                <c:pt idx="821">
                  <c:v>144.13999999999999</c:v>
                </c:pt>
                <c:pt idx="822">
                  <c:v>160.08000000000001</c:v>
                </c:pt>
                <c:pt idx="823">
                  <c:v>117.78</c:v>
                </c:pt>
                <c:pt idx="824">
                  <c:v>42.05</c:v>
                </c:pt>
                <c:pt idx="825">
                  <c:v>103.74</c:v>
                </c:pt>
                <c:pt idx="826">
                  <c:v>206.63</c:v>
                </c:pt>
                <c:pt idx="827">
                  <c:v>31.02</c:v>
                </c:pt>
                <c:pt idx="828">
                  <c:v>103.37</c:v>
                </c:pt>
                <c:pt idx="829">
                  <c:v>117.6</c:v>
                </c:pt>
                <c:pt idx="830">
                  <c:v>148.22999999999999</c:v>
                </c:pt>
                <c:pt idx="831">
                  <c:v>232.37</c:v>
                </c:pt>
                <c:pt idx="832">
                  <c:v>106.2</c:v>
                </c:pt>
                <c:pt idx="833">
                  <c:v>106.33</c:v>
                </c:pt>
                <c:pt idx="834">
                  <c:v>192.25</c:v>
                </c:pt>
                <c:pt idx="835">
                  <c:v>129.49</c:v>
                </c:pt>
                <c:pt idx="836">
                  <c:v>79.41</c:v>
                </c:pt>
                <c:pt idx="837">
                  <c:v>129.54</c:v>
                </c:pt>
                <c:pt idx="838">
                  <c:v>60.99</c:v>
                </c:pt>
                <c:pt idx="839">
                  <c:v>68.81</c:v>
                </c:pt>
                <c:pt idx="840">
                  <c:v>139.63999999999999</c:v>
                </c:pt>
                <c:pt idx="841">
                  <c:v>122.16</c:v>
                </c:pt>
                <c:pt idx="842">
                  <c:v>231.27</c:v>
                </c:pt>
                <c:pt idx="843">
                  <c:v>109.73</c:v>
                </c:pt>
                <c:pt idx="844">
                  <c:v>157.72999999999999</c:v>
                </c:pt>
                <c:pt idx="845">
                  <c:v>169.1</c:v>
                </c:pt>
                <c:pt idx="846">
                  <c:v>32.880000000000003</c:v>
                </c:pt>
                <c:pt idx="847">
                  <c:v>175.98</c:v>
                </c:pt>
                <c:pt idx="848">
                  <c:v>69.17</c:v>
                </c:pt>
                <c:pt idx="849">
                  <c:v>241.44</c:v>
                </c:pt>
                <c:pt idx="850">
                  <c:v>62.71</c:v>
                </c:pt>
                <c:pt idx="851">
                  <c:v>121.22</c:v>
                </c:pt>
                <c:pt idx="852">
                  <c:v>48.78</c:v>
                </c:pt>
                <c:pt idx="853">
                  <c:v>249.31</c:v>
                </c:pt>
                <c:pt idx="854">
                  <c:v>140.47999999999999</c:v>
                </c:pt>
                <c:pt idx="855">
                  <c:v>160.97999999999999</c:v>
                </c:pt>
                <c:pt idx="856">
                  <c:v>44.76</c:v>
                </c:pt>
                <c:pt idx="857">
                  <c:v>194.99</c:v>
                </c:pt>
                <c:pt idx="858">
                  <c:v>76.180000000000007</c:v>
                </c:pt>
                <c:pt idx="859">
                  <c:v>227.57</c:v>
                </c:pt>
                <c:pt idx="860">
                  <c:v>75.13</c:v>
                </c:pt>
                <c:pt idx="861">
                  <c:v>71.95</c:v>
                </c:pt>
                <c:pt idx="862">
                  <c:v>38.04</c:v>
                </c:pt>
                <c:pt idx="863">
                  <c:v>133.85</c:v>
                </c:pt>
                <c:pt idx="864">
                  <c:v>154.27000000000001</c:v>
                </c:pt>
                <c:pt idx="865">
                  <c:v>44.46</c:v>
                </c:pt>
                <c:pt idx="866">
                  <c:v>200.62</c:v>
                </c:pt>
                <c:pt idx="867">
                  <c:v>129.72</c:v>
                </c:pt>
                <c:pt idx="868">
                  <c:v>145.37</c:v>
                </c:pt>
                <c:pt idx="869">
                  <c:v>126.97</c:v>
                </c:pt>
                <c:pt idx="870">
                  <c:v>118.17</c:v>
                </c:pt>
                <c:pt idx="871">
                  <c:v>153.12</c:v>
                </c:pt>
                <c:pt idx="872">
                  <c:v>64.150000000000006</c:v>
                </c:pt>
                <c:pt idx="873">
                  <c:v>70.02</c:v>
                </c:pt>
                <c:pt idx="874">
                  <c:v>219.59</c:v>
                </c:pt>
                <c:pt idx="875">
                  <c:v>238.15</c:v>
                </c:pt>
                <c:pt idx="876">
                  <c:v>112.13</c:v>
                </c:pt>
                <c:pt idx="877">
                  <c:v>89.56</c:v>
                </c:pt>
                <c:pt idx="878">
                  <c:v>171.68</c:v>
                </c:pt>
                <c:pt idx="879">
                  <c:v>119.92</c:v>
                </c:pt>
                <c:pt idx="880">
                  <c:v>35.58</c:v>
                </c:pt>
                <c:pt idx="881">
                  <c:v>64.349999999999994</c:v>
                </c:pt>
                <c:pt idx="882">
                  <c:v>187.51</c:v>
                </c:pt>
                <c:pt idx="883">
                  <c:v>174.96</c:v>
                </c:pt>
                <c:pt idx="884">
                  <c:v>35.96</c:v>
                </c:pt>
                <c:pt idx="885">
                  <c:v>78.83</c:v>
                </c:pt>
                <c:pt idx="886">
                  <c:v>80.84</c:v>
                </c:pt>
                <c:pt idx="887">
                  <c:v>177.82</c:v>
                </c:pt>
                <c:pt idx="888">
                  <c:v>34.340000000000003</c:v>
                </c:pt>
                <c:pt idx="889">
                  <c:v>52.9</c:v>
                </c:pt>
                <c:pt idx="890">
                  <c:v>205.98</c:v>
                </c:pt>
                <c:pt idx="891">
                  <c:v>69.28</c:v>
                </c:pt>
                <c:pt idx="892">
                  <c:v>173.6</c:v>
                </c:pt>
                <c:pt idx="893">
                  <c:v>82.4</c:v>
                </c:pt>
                <c:pt idx="894">
                  <c:v>51.88</c:v>
                </c:pt>
                <c:pt idx="895">
                  <c:v>83.5</c:v>
                </c:pt>
                <c:pt idx="896">
                  <c:v>188.9</c:v>
                </c:pt>
                <c:pt idx="897">
                  <c:v>218.25</c:v>
                </c:pt>
                <c:pt idx="898">
                  <c:v>212.65</c:v>
                </c:pt>
                <c:pt idx="899">
                  <c:v>117.38</c:v>
                </c:pt>
                <c:pt idx="900">
                  <c:v>176.98</c:v>
                </c:pt>
                <c:pt idx="901">
                  <c:v>75.099999999999994</c:v>
                </c:pt>
                <c:pt idx="902">
                  <c:v>94.49</c:v>
                </c:pt>
                <c:pt idx="903">
                  <c:v>227.19</c:v>
                </c:pt>
                <c:pt idx="904">
                  <c:v>32.86</c:v>
                </c:pt>
                <c:pt idx="905">
                  <c:v>48.81</c:v>
                </c:pt>
                <c:pt idx="906">
                  <c:v>75.73</c:v>
                </c:pt>
                <c:pt idx="907">
                  <c:v>35.840000000000003</c:v>
                </c:pt>
                <c:pt idx="908">
                  <c:v>69.92</c:v>
                </c:pt>
                <c:pt idx="909">
                  <c:v>158.27000000000001</c:v>
                </c:pt>
                <c:pt idx="910">
                  <c:v>122.71</c:v>
                </c:pt>
                <c:pt idx="911">
                  <c:v>226.39</c:v>
                </c:pt>
                <c:pt idx="912">
                  <c:v>209.84</c:v>
                </c:pt>
                <c:pt idx="913">
                  <c:v>105.2</c:v>
                </c:pt>
                <c:pt idx="914">
                  <c:v>87.07</c:v>
                </c:pt>
                <c:pt idx="915">
                  <c:v>113.53</c:v>
                </c:pt>
                <c:pt idx="916">
                  <c:v>159.86000000000001</c:v>
                </c:pt>
                <c:pt idx="917">
                  <c:v>88.97</c:v>
                </c:pt>
                <c:pt idx="918">
                  <c:v>167.31</c:v>
                </c:pt>
                <c:pt idx="919">
                  <c:v>120.07</c:v>
                </c:pt>
                <c:pt idx="920">
                  <c:v>151.44999999999999</c:v>
                </c:pt>
                <c:pt idx="921">
                  <c:v>125.95</c:v>
                </c:pt>
                <c:pt idx="922">
                  <c:v>94.78</c:v>
                </c:pt>
                <c:pt idx="923">
                  <c:v>238.66</c:v>
                </c:pt>
                <c:pt idx="924">
                  <c:v>197.99</c:v>
                </c:pt>
                <c:pt idx="925">
                  <c:v>60.82</c:v>
                </c:pt>
                <c:pt idx="926">
                  <c:v>221.06</c:v>
                </c:pt>
                <c:pt idx="927">
                  <c:v>137.22999999999999</c:v>
                </c:pt>
                <c:pt idx="928">
                  <c:v>226.8</c:v>
                </c:pt>
                <c:pt idx="929">
                  <c:v>205.97</c:v>
                </c:pt>
                <c:pt idx="930">
                  <c:v>123.55</c:v>
                </c:pt>
                <c:pt idx="931">
                  <c:v>34.94</c:v>
                </c:pt>
                <c:pt idx="932">
                  <c:v>89.11</c:v>
                </c:pt>
                <c:pt idx="933">
                  <c:v>149.16</c:v>
                </c:pt>
                <c:pt idx="934">
                  <c:v>169.37</c:v>
                </c:pt>
                <c:pt idx="935">
                  <c:v>86.74</c:v>
                </c:pt>
                <c:pt idx="936">
                  <c:v>60.66</c:v>
                </c:pt>
                <c:pt idx="937">
                  <c:v>213.68</c:v>
                </c:pt>
                <c:pt idx="938">
                  <c:v>246.57</c:v>
                </c:pt>
                <c:pt idx="939">
                  <c:v>145.65</c:v>
                </c:pt>
                <c:pt idx="940">
                  <c:v>67.77</c:v>
                </c:pt>
                <c:pt idx="941">
                  <c:v>89.91</c:v>
                </c:pt>
                <c:pt idx="942">
                  <c:v>34.049999999999997</c:v>
                </c:pt>
                <c:pt idx="943">
                  <c:v>231.15</c:v>
                </c:pt>
                <c:pt idx="944">
                  <c:v>55.91</c:v>
                </c:pt>
                <c:pt idx="945">
                  <c:v>156.83000000000001</c:v>
                </c:pt>
                <c:pt idx="946">
                  <c:v>90.29</c:v>
                </c:pt>
                <c:pt idx="947">
                  <c:v>151.91999999999999</c:v>
                </c:pt>
                <c:pt idx="948">
                  <c:v>173.31</c:v>
                </c:pt>
                <c:pt idx="949">
                  <c:v>212.54</c:v>
                </c:pt>
                <c:pt idx="950">
                  <c:v>75.41</c:v>
                </c:pt>
                <c:pt idx="951">
                  <c:v>32.42</c:v>
                </c:pt>
                <c:pt idx="952">
                  <c:v>60.11</c:v>
                </c:pt>
                <c:pt idx="953">
                  <c:v>228</c:v>
                </c:pt>
                <c:pt idx="954">
                  <c:v>222.26</c:v>
                </c:pt>
                <c:pt idx="955">
                  <c:v>161.43</c:v>
                </c:pt>
                <c:pt idx="956">
                  <c:v>162.11000000000001</c:v>
                </c:pt>
                <c:pt idx="957">
                  <c:v>176.31</c:v>
                </c:pt>
                <c:pt idx="958">
                  <c:v>68.58</c:v>
                </c:pt>
                <c:pt idx="959">
                  <c:v>231.17</c:v>
                </c:pt>
                <c:pt idx="960">
                  <c:v>122.13</c:v>
                </c:pt>
                <c:pt idx="961">
                  <c:v>114.29</c:v>
                </c:pt>
                <c:pt idx="962">
                  <c:v>144.16</c:v>
                </c:pt>
                <c:pt idx="963">
                  <c:v>40.33</c:v>
                </c:pt>
                <c:pt idx="964">
                  <c:v>66.58</c:v>
                </c:pt>
                <c:pt idx="965">
                  <c:v>192.37</c:v>
                </c:pt>
                <c:pt idx="966">
                  <c:v>48.22</c:v>
                </c:pt>
                <c:pt idx="967">
                  <c:v>162.69</c:v>
                </c:pt>
                <c:pt idx="968">
                  <c:v>83.98</c:v>
                </c:pt>
                <c:pt idx="969">
                  <c:v>115.65</c:v>
                </c:pt>
                <c:pt idx="970">
                  <c:v>93.51</c:v>
                </c:pt>
                <c:pt idx="971">
                  <c:v>108.25</c:v>
                </c:pt>
                <c:pt idx="972">
                  <c:v>188.19</c:v>
                </c:pt>
                <c:pt idx="973">
                  <c:v>95.37</c:v>
                </c:pt>
                <c:pt idx="974">
                  <c:v>154.61000000000001</c:v>
                </c:pt>
                <c:pt idx="975">
                  <c:v>134.72999999999999</c:v>
                </c:pt>
                <c:pt idx="976">
                  <c:v>176.01</c:v>
                </c:pt>
                <c:pt idx="977">
                  <c:v>236.1</c:v>
                </c:pt>
                <c:pt idx="978">
                  <c:v>191.17</c:v>
                </c:pt>
                <c:pt idx="979">
                  <c:v>77.290000000000006</c:v>
                </c:pt>
                <c:pt idx="980">
                  <c:v>36.86</c:v>
                </c:pt>
                <c:pt idx="981">
                  <c:v>87.7</c:v>
                </c:pt>
                <c:pt idx="982">
                  <c:v>160.91999999999999</c:v>
                </c:pt>
                <c:pt idx="983">
                  <c:v>41.31</c:v>
                </c:pt>
                <c:pt idx="984">
                  <c:v>139.19999999999999</c:v>
                </c:pt>
                <c:pt idx="985">
                  <c:v>161.31</c:v>
                </c:pt>
                <c:pt idx="986">
                  <c:v>103.53</c:v>
                </c:pt>
                <c:pt idx="987">
                  <c:v>199.6</c:v>
                </c:pt>
                <c:pt idx="988">
                  <c:v>53.45</c:v>
                </c:pt>
                <c:pt idx="989">
                  <c:v>46.53</c:v>
                </c:pt>
                <c:pt idx="990">
                  <c:v>190.2</c:v>
                </c:pt>
                <c:pt idx="991">
                  <c:v>139.01</c:v>
                </c:pt>
                <c:pt idx="992">
                  <c:v>181.45</c:v>
                </c:pt>
                <c:pt idx="993">
                  <c:v>125.66</c:v>
                </c:pt>
                <c:pt idx="994">
                  <c:v>84.21</c:v>
                </c:pt>
                <c:pt idx="995">
                  <c:v>210.2</c:v>
                </c:pt>
                <c:pt idx="996">
                  <c:v>205.87</c:v>
                </c:pt>
                <c:pt idx="997">
                  <c:v>182.83</c:v>
                </c:pt>
                <c:pt idx="998">
                  <c:v>89.87</c:v>
                </c:pt>
                <c:pt idx="999">
                  <c:v>159.85</c:v>
                </c:pt>
                <c:pt idx="1000">
                  <c:v>109.41</c:v>
                </c:pt>
                <c:pt idx="1001">
                  <c:v>50.15</c:v>
                </c:pt>
                <c:pt idx="1002">
                  <c:v>231.81</c:v>
                </c:pt>
                <c:pt idx="1003">
                  <c:v>60.1</c:v>
                </c:pt>
                <c:pt idx="1004">
                  <c:v>239.05</c:v>
                </c:pt>
                <c:pt idx="1005">
                  <c:v>128.12</c:v>
                </c:pt>
              </c:numCache>
            </c:numRef>
          </c:xVal>
          <c:yVal>
            <c:numRef>
              <c:f>'Linear regression'!$E$99:$E$1104</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239.16</c:v>
              </c:pt>
            </c:numLit>
          </c:xVal>
          <c:yVal>
            <c:numLit>
              <c:formatCode>General</c:formatCode>
              <c:ptCount val="1"/>
              <c:pt idx="0">
                <c:v>4</c:v>
              </c:pt>
            </c:numLit>
          </c:yVal>
          <c:smooth val="0"/>
        </c:ser>
        <c:ser>
          <c:idx val="2"/>
          <c:order val="2"/>
          <c:tx>
            <c:v>Model</c:v>
          </c:tx>
          <c:spPr>
            <a:ln w="12700">
              <a:solidFill>
                <a:srgbClr val="000000"/>
              </a:solidFill>
              <a:prstDash val="solid"/>
            </a:ln>
            <a:effectLst/>
          </c:spPr>
          <c:marker>
            <c:symbol val="none"/>
          </c:marker>
          <c:xVal>
            <c:numLit>
              <c:formatCode>General</c:formatCode>
              <c:ptCount val="2"/>
              <c:pt idx="0">
                <c:v>9.1280000000000001</c:v>
              </c:pt>
              <c:pt idx="1">
                <c:v>271.83199999999999</c:v>
              </c:pt>
            </c:numLit>
          </c:xVal>
          <c:yVal>
            <c:numLit>
              <c:formatCode>General</c:formatCode>
              <c:ptCount val="2"/>
              <c:pt idx="0">
                <c:v>10.827949534784299</c:v>
              </c:pt>
              <c:pt idx="1">
                <c:v>10.336947947330907</c:v>
              </c:pt>
            </c:numLit>
          </c:yVal>
          <c:smooth val="0"/>
        </c:ser>
        <c:ser>
          <c:idx val="3"/>
          <c:order val="3"/>
          <c:tx>
            <c:v>Conf. interval (Mean 95%)</c:v>
          </c:tx>
          <c:spPr>
            <a:ln w="12700">
              <a:solidFill>
                <a:srgbClr val="C0C0C0"/>
              </a:solidFill>
              <a:prstDash val="sysDash"/>
            </a:ln>
            <a:effectLst/>
          </c:spPr>
          <c:marker>
            <c:symbol val="none"/>
          </c:marker>
          <c:xVal>
            <c:numRef>
              <c:f>[0]!xdata1</c:f>
            </c:numRef>
          </c:xVal>
          <c:yVal>
            <c:numRef>
              <c:f>[0]!ydata1</c:f>
              <c:numCache>
                <c:formatCode>General</c:formatCode>
                <c:ptCount val="1"/>
                <c:pt idx="0">
                  <c:v>1</c:v>
                </c:pt>
              </c:numCache>
            </c:numRef>
          </c:yVal>
          <c:smooth val="0"/>
        </c:ser>
        <c:ser>
          <c:idx val="4"/>
          <c:order val="4"/>
          <c:tx>
            <c:v/>
          </c:tx>
          <c:spPr>
            <a:ln w="12700">
              <a:solidFill>
                <a:srgbClr val="C0C0C0"/>
              </a:solidFill>
              <a:prstDash val="sysDash"/>
            </a:ln>
            <a:effectLst/>
          </c:spPr>
          <c:marker>
            <c:symbol val="none"/>
          </c:marker>
          <c:xVal>
            <c:numRef>
              <c:f>[0]!xdata2</c:f>
            </c:numRef>
          </c:xVal>
          <c:yVal>
            <c:numRef>
              <c:f>[0]!ydata2</c:f>
              <c:numCache>
                <c:formatCode>General</c:formatCode>
                <c:ptCount val="1"/>
                <c:pt idx="0">
                  <c:v>1</c:v>
                </c:pt>
              </c:numCache>
            </c:numRef>
          </c:yVal>
          <c:smooth val="0"/>
        </c:ser>
        <c:ser>
          <c:idx val="5"/>
          <c:order val="5"/>
          <c:tx>
            <c:v>Conf. interval (Obs 95%)</c:v>
          </c:tx>
          <c:spPr>
            <a:ln w="12700">
              <a:solidFill>
                <a:srgbClr val="989898"/>
              </a:solidFill>
              <a:prstDash val="solid"/>
            </a:ln>
            <a:effectLst/>
          </c:spPr>
          <c:marker>
            <c:symbol val="none"/>
          </c:marker>
          <c:xVal>
            <c:numRef>
              <c:f>[0]!xdata3</c:f>
            </c:numRef>
          </c:xVal>
          <c:yVal>
            <c:numRef>
              <c:f>[0]!ydata3</c:f>
              <c:numCache>
                <c:formatCode>General</c:formatCode>
                <c:ptCount val="1"/>
                <c:pt idx="0">
                  <c:v>1</c:v>
                </c:pt>
              </c:numCache>
            </c:numRef>
          </c:yVal>
          <c:smooth val="0"/>
        </c:ser>
        <c:ser>
          <c:idx val="6"/>
          <c:order val="6"/>
          <c:tx>
            <c:v/>
          </c:tx>
          <c:spPr>
            <a:ln w="12700">
              <a:solidFill>
                <a:srgbClr val="989898"/>
              </a:solidFill>
              <a:prstDash val="solid"/>
            </a:ln>
            <a:effectLst/>
          </c:spPr>
          <c:marker>
            <c:symbol val="none"/>
          </c:marker>
          <c:xVal>
            <c:numRef>
              <c:f>[0]!xdata4</c:f>
            </c:numRef>
          </c:xVal>
          <c:yVal>
            <c:numRef>
              <c:f>[0]!ydata4</c:f>
              <c:numCache>
                <c:formatCode>General</c:formatCode>
                <c:ptCount val="1"/>
                <c:pt idx="0">
                  <c:v>1</c:v>
                </c:pt>
              </c:numCache>
            </c:numRef>
          </c:yVal>
          <c:smooth val="0"/>
        </c:ser>
        <c:dLbls>
          <c:showLegendKey val="0"/>
          <c:showVal val="0"/>
          <c:showCatName val="0"/>
          <c:showSerName val="0"/>
          <c:showPercent val="0"/>
          <c:showBubbleSize val="0"/>
        </c:dLbls>
        <c:axId val="276252928"/>
        <c:axId val="276267392"/>
      </c:scatterChart>
      <c:valAx>
        <c:axId val="276252928"/>
        <c:scaling>
          <c:orientation val="minMax"/>
          <c:max val="300"/>
          <c:min val="0"/>
        </c:scaling>
        <c:delete val="0"/>
        <c:axPos val="b"/>
        <c:title>
          <c:tx>
            <c:rich>
              <a:bodyPr/>
              <a:lstStyle/>
              <a:p>
                <a:pPr>
                  <a:defRPr sz="800" b="0">
                    <a:latin typeface="Arial"/>
                    <a:ea typeface="Arial"/>
                    <a:cs typeface="Arial"/>
                  </a:defRPr>
                </a:pPr>
                <a:r>
                  <a:rPr lang="id-ID"/>
                  <a:t>Price_USD</a:t>
                </a:r>
              </a:p>
            </c:rich>
          </c:tx>
          <c:overlay val="0"/>
        </c:title>
        <c:numFmt formatCode="General" sourceLinked="0"/>
        <c:majorTickMark val="cross"/>
        <c:minorTickMark val="none"/>
        <c:tickLblPos val="nextTo"/>
        <c:txPr>
          <a:bodyPr rot="0" vert="horz"/>
          <a:lstStyle/>
          <a:p>
            <a:pPr>
              <a:defRPr sz="700"/>
            </a:pPr>
            <a:endParaRPr lang="id-ID"/>
          </a:p>
        </c:txPr>
        <c:crossAx val="276267392"/>
        <c:crosses val="autoZero"/>
        <c:crossBetween val="midCat"/>
      </c:valAx>
      <c:valAx>
        <c:axId val="276267392"/>
        <c:scaling>
          <c:orientation val="minMax"/>
          <c:max val="25"/>
          <c:min val="-5"/>
        </c:scaling>
        <c:delete val="0"/>
        <c:axPos val="l"/>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a:lstStyle/>
          <a:p>
            <a:pPr>
              <a:defRPr sz="700"/>
            </a:pPr>
            <a:endParaRPr lang="id-ID"/>
          </a:p>
        </c:txPr>
        <c:crossAx val="276252928"/>
        <c:crosses val="autoZero"/>
        <c:crossBetween val="midCat"/>
      </c:valAx>
      <c:spPr>
        <a:ln>
          <a:solidFill>
            <a:srgbClr val="C0C0C0"/>
          </a:solidFill>
          <a:prstDash val="solid"/>
        </a:ln>
      </c:spPr>
    </c:plotArea>
    <c:legend>
      <c:legendPos val="b"/>
      <c:legendEntry>
        <c:idx val="0"/>
        <c:delete val="1"/>
      </c:legendEntry>
      <c:legendEntry>
        <c:idx val="1"/>
        <c:delete val="1"/>
      </c:legendEntry>
      <c:legendEntry>
        <c:idx val="4"/>
        <c:delete val="1"/>
      </c:legendEntry>
      <c:legendEntry>
        <c:idx val="6"/>
        <c:delete val="1"/>
      </c:legendEntry>
      <c:overlay val="0"/>
      <c:spPr>
        <a:ln w="12700">
          <a:solidFill>
            <a:srgbClr val="000000"/>
          </a:solidFill>
          <a:prstDash val="solid"/>
        </a:ln>
      </c:spPr>
      <c:txPr>
        <a:bodyPr/>
        <a:lstStyle/>
        <a:p>
          <a:pPr>
            <a:defRPr sz="900" b="0"/>
          </a:pPr>
          <a:endParaRPr lang="id-ID"/>
        </a:p>
      </c:txPr>
    </c:legend>
    <c:plotVisOnly val="1"/>
    <c:dispBlanksAs val="gap"/>
    <c:showDLblsOverMax val="0"/>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Standardized residuals / Price_USD</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regression'!$D$99:$D$1104</c:f>
              <c:numCache>
                <c:formatCode>0.000</c:formatCode>
                <c:ptCount val="1006"/>
                <c:pt idx="0">
                  <c:v>112.4</c:v>
                </c:pt>
                <c:pt idx="1">
                  <c:v>239.16</c:v>
                </c:pt>
                <c:pt idx="2">
                  <c:v>191.04</c:v>
                </c:pt>
                <c:pt idx="3">
                  <c:v>161.69999999999999</c:v>
                </c:pt>
                <c:pt idx="4">
                  <c:v>64.319999999999993</c:v>
                </c:pt>
                <c:pt idx="5">
                  <c:v>64.319999999999993</c:v>
                </c:pt>
                <c:pt idx="6">
                  <c:v>42.78</c:v>
                </c:pt>
                <c:pt idx="7">
                  <c:v>220.56</c:v>
                </c:pt>
                <c:pt idx="8">
                  <c:v>162.25</c:v>
                </c:pt>
                <c:pt idx="9">
                  <c:v>185.78</c:v>
                </c:pt>
                <c:pt idx="10">
                  <c:v>34.53</c:v>
                </c:pt>
                <c:pt idx="11">
                  <c:v>243.38</c:v>
                </c:pt>
                <c:pt idx="12">
                  <c:v>213.14</c:v>
                </c:pt>
                <c:pt idx="13">
                  <c:v>76.709999999999994</c:v>
                </c:pt>
                <c:pt idx="14">
                  <c:v>70</c:v>
                </c:pt>
                <c:pt idx="15">
                  <c:v>70.349999999999994</c:v>
                </c:pt>
                <c:pt idx="16">
                  <c:v>96.93</c:v>
                </c:pt>
                <c:pt idx="17">
                  <c:v>145.44999999999999</c:v>
                </c:pt>
                <c:pt idx="18">
                  <c:v>125.03</c:v>
                </c:pt>
                <c:pt idx="19">
                  <c:v>94.07</c:v>
                </c:pt>
                <c:pt idx="20">
                  <c:v>164.61</c:v>
                </c:pt>
                <c:pt idx="21">
                  <c:v>60.69</c:v>
                </c:pt>
                <c:pt idx="22">
                  <c:v>94.27</c:v>
                </c:pt>
                <c:pt idx="23">
                  <c:v>110.6</c:v>
                </c:pt>
                <c:pt idx="24">
                  <c:v>130.34</c:v>
                </c:pt>
                <c:pt idx="25">
                  <c:v>202.74</c:v>
                </c:pt>
                <c:pt idx="26">
                  <c:v>73.930000000000007</c:v>
                </c:pt>
                <c:pt idx="27">
                  <c:v>143.13</c:v>
                </c:pt>
                <c:pt idx="28">
                  <c:v>160.33000000000001</c:v>
                </c:pt>
                <c:pt idx="29">
                  <c:v>40.22</c:v>
                </c:pt>
                <c:pt idx="30">
                  <c:v>163.66</c:v>
                </c:pt>
                <c:pt idx="31">
                  <c:v>67.52</c:v>
                </c:pt>
                <c:pt idx="32">
                  <c:v>44.31</c:v>
                </c:pt>
                <c:pt idx="33">
                  <c:v>238.75</c:v>
                </c:pt>
                <c:pt idx="34">
                  <c:v>242.44</c:v>
                </c:pt>
                <c:pt idx="35">
                  <c:v>207.85</c:v>
                </c:pt>
                <c:pt idx="36">
                  <c:v>97.02</c:v>
                </c:pt>
                <c:pt idx="37">
                  <c:v>51.49</c:v>
                </c:pt>
                <c:pt idx="38">
                  <c:v>180.53</c:v>
                </c:pt>
                <c:pt idx="39">
                  <c:v>126.83</c:v>
                </c:pt>
                <c:pt idx="40">
                  <c:v>56.85</c:v>
                </c:pt>
                <c:pt idx="41">
                  <c:v>138.94</c:v>
                </c:pt>
                <c:pt idx="42">
                  <c:v>37.57</c:v>
                </c:pt>
                <c:pt idx="43">
                  <c:v>230.05</c:v>
                </c:pt>
                <c:pt idx="44">
                  <c:v>86.93</c:v>
                </c:pt>
                <c:pt idx="45">
                  <c:v>175.75</c:v>
                </c:pt>
                <c:pt idx="46">
                  <c:v>98.58</c:v>
                </c:pt>
                <c:pt idx="47">
                  <c:v>144.41</c:v>
                </c:pt>
                <c:pt idx="48">
                  <c:v>150.28</c:v>
                </c:pt>
                <c:pt idx="49">
                  <c:v>70.67</c:v>
                </c:pt>
                <c:pt idx="50">
                  <c:v>243.31</c:v>
                </c:pt>
                <c:pt idx="51">
                  <c:v>200.53</c:v>
                </c:pt>
                <c:pt idx="52">
                  <c:v>236.69</c:v>
                </c:pt>
                <c:pt idx="53">
                  <c:v>226.86</c:v>
                </c:pt>
                <c:pt idx="54">
                  <c:v>161.54</c:v>
                </c:pt>
                <c:pt idx="55">
                  <c:v>232.81</c:v>
                </c:pt>
                <c:pt idx="56">
                  <c:v>49.47</c:v>
                </c:pt>
                <c:pt idx="57">
                  <c:v>73.12</c:v>
                </c:pt>
                <c:pt idx="58">
                  <c:v>39.950000000000003</c:v>
                </c:pt>
                <c:pt idx="59">
                  <c:v>101.57</c:v>
                </c:pt>
                <c:pt idx="60">
                  <c:v>115.51</c:v>
                </c:pt>
                <c:pt idx="61">
                  <c:v>89.7</c:v>
                </c:pt>
                <c:pt idx="62">
                  <c:v>212.32</c:v>
                </c:pt>
                <c:pt idx="63">
                  <c:v>108.49</c:v>
                </c:pt>
                <c:pt idx="64">
                  <c:v>91.81</c:v>
                </c:pt>
                <c:pt idx="65">
                  <c:v>149.38999999999999</c:v>
                </c:pt>
                <c:pt idx="66">
                  <c:v>61</c:v>
                </c:pt>
                <c:pt idx="67">
                  <c:v>206.48</c:v>
                </c:pt>
                <c:pt idx="68">
                  <c:v>46.4</c:v>
                </c:pt>
                <c:pt idx="69">
                  <c:v>247.12</c:v>
                </c:pt>
                <c:pt idx="70">
                  <c:v>199.89</c:v>
                </c:pt>
                <c:pt idx="71">
                  <c:v>73.72</c:v>
                </c:pt>
                <c:pt idx="72">
                  <c:v>31.21</c:v>
                </c:pt>
                <c:pt idx="73">
                  <c:v>209.4</c:v>
                </c:pt>
                <c:pt idx="74">
                  <c:v>185.51</c:v>
                </c:pt>
                <c:pt idx="75">
                  <c:v>190.38</c:v>
                </c:pt>
                <c:pt idx="76">
                  <c:v>199.68</c:v>
                </c:pt>
                <c:pt idx="77">
                  <c:v>46.29</c:v>
                </c:pt>
                <c:pt idx="78">
                  <c:v>108.86</c:v>
                </c:pt>
                <c:pt idx="79">
                  <c:v>55.49</c:v>
                </c:pt>
                <c:pt idx="80">
                  <c:v>219.88</c:v>
                </c:pt>
                <c:pt idx="81">
                  <c:v>167.13</c:v>
                </c:pt>
                <c:pt idx="82">
                  <c:v>102.8</c:v>
                </c:pt>
                <c:pt idx="83">
                  <c:v>43.98</c:v>
                </c:pt>
                <c:pt idx="84">
                  <c:v>98.42</c:v>
                </c:pt>
                <c:pt idx="85">
                  <c:v>101.54</c:v>
                </c:pt>
                <c:pt idx="86">
                  <c:v>190.51</c:v>
                </c:pt>
                <c:pt idx="87">
                  <c:v>170.26</c:v>
                </c:pt>
                <c:pt idx="88">
                  <c:v>225.19</c:v>
                </c:pt>
                <c:pt idx="89">
                  <c:v>133.88999999999999</c:v>
                </c:pt>
                <c:pt idx="90">
                  <c:v>56.31</c:v>
                </c:pt>
                <c:pt idx="91">
                  <c:v>186.91</c:v>
                </c:pt>
                <c:pt idx="92">
                  <c:v>197.37</c:v>
                </c:pt>
                <c:pt idx="93">
                  <c:v>153.47999999999999</c:v>
                </c:pt>
                <c:pt idx="94">
                  <c:v>199.61</c:v>
                </c:pt>
                <c:pt idx="95">
                  <c:v>138.63999999999999</c:v>
                </c:pt>
                <c:pt idx="96">
                  <c:v>145</c:v>
                </c:pt>
                <c:pt idx="97">
                  <c:v>124.06</c:v>
                </c:pt>
                <c:pt idx="98">
                  <c:v>35.590000000000003</c:v>
                </c:pt>
                <c:pt idx="99">
                  <c:v>53.74</c:v>
                </c:pt>
                <c:pt idx="100">
                  <c:v>36.909999999999997</c:v>
                </c:pt>
                <c:pt idx="101">
                  <c:v>170.01</c:v>
                </c:pt>
                <c:pt idx="102">
                  <c:v>99.16</c:v>
                </c:pt>
                <c:pt idx="103">
                  <c:v>141.88999999999999</c:v>
                </c:pt>
                <c:pt idx="104">
                  <c:v>229.66</c:v>
                </c:pt>
                <c:pt idx="105">
                  <c:v>84.84</c:v>
                </c:pt>
                <c:pt idx="106">
                  <c:v>120.28</c:v>
                </c:pt>
                <c:pt idx="107">
                  <c:v>196.22</c:v>
                </c:pt>
                <c:pt idx="108">
                  <c:v>80.34</c:v>
                </c:pt>
                <c:pt idx="109">
                  <c:v>46.94</c:v>
                </c:pt>
                <c:pt idx="110">
                  <c:v>93.75</c:v>
                </c:pt>
                <c:pt idx="111">
                  <c:v>65.47</c:v>
                </c:pt>
                <c:pt idx="112">
                  <c:v>234.53</c:v>
                </c:pt>
                <c:pt idx="113">
                  <c:v>207.79</c:v>
                </c:pt>
                <c:pt idx="114">
                  <c:v>169.35</c:v>
                </c:pt>
                <c:pt idx="115">
                  <c:v>221.72</c:v>
                </c:pt>
                <c:pt idx="116">
                  <c:v>206.81</c:v>
                </c:pt>
                <c:pt idx="117">
                  <c:v>71.05</c:v>
                </c:pt>
                <c:pt idx="118">
                  <c:v>226.36</c:v>
                </c:pt>
                <c:pt idx="119">
                  <c:v>148.66</c:v>
                </c:pt>
                <c:pt idx="120">
                  <c:v>207.64</c:v>
                </c:pt>
                <c:pt idx="121">
                  <c:v>227.14</c:v>
                </c:pt>
                <c:pt idx="122">
                  <c:v>99.96</c:v>
                </c:pt>
                <c:pt idx="123">
                  <c:v>54.21</c:v>
                </c:pt>
                <c:pt idx="124">
                  <c:v>80.150000000000006</c:v>
                </c:pt>
                <c:pt idx="125">
                  <c:v>123.96</c:v>
                </c:pt>
                <c:pt idx="126">
                  <c:v>209.96</c:v>
                </c:pt>
                <c:pt idx="127">
                  <c:v>219.36</c:v>
                </c:pt>
                <c:pt idx="128">
                  <c:v>31.53</c:v>
                </c:pt>
                <c:pt idx="129">
                  <c:v>142.36000000000001</c:v>
                </c:pt>
                <c:pt idx="130">
                  <c:v>121.83</c:v>
                </c:pt>
                <c:pt idx="131">
                  <c:v>78.86</c:v>
                </c:pt>
                <c:pt idx="132">
                  <c:v>56.37</c:v>
                </c:pt>
                <c:pt idx="133">
                  <c:v>104.28</c:v>
                </c:pt>
                <c:pt idx="134">
                  <c:v>237.44</c:v>
                </c:pt>
                <c:pt idx="135">
                  <c:v>101.1</c:v>
                </c:pt>
                <c:pt idx="136">
                  <c:v>144.13</c:v>
                </c:pt>
                <c:pt idx="137">
                  <c:v>184.66</c:v>
                </c:pt>
                <c:pt idx="138">
                  <c:v>110</c:v>
                </c:pt>
                <c:pt idx="139">
                  <c:v>243.79</c:v>
                </c:pt>
                <c:pt idx="140">
                  <c:v>241.74</c:v>
                </c:pt>
                <c:pt idx="141">
                  <c:v>85.39</c:v>
                </c:pt>
                <c:pt idx="142">
                  <c:v>139.38999999999999</c:v>
                </c:pt>
                <c:pt idx="143">
                  <c:v>96.19</c:v>
                </c:pt>
                <c:pt idx="144">
                  <c:v>92.66</c:v>
                </c:pt>
                <c:pt idx="145">
                  <c:v>38.119999999999997</c:v>
                </c:pt>
                <c:pt idx="146">
                  <c:v>164.1</c:v>
                </c:pt>
                <c:pt idx="147">
                  <c:v>140.59</c:v>
                </c:pt>
                <c:pt idx="148">
                  <c:v>41.33</c:v>
                </c:pt>
                <c:pt idx="149">
                  <c:v>91.3</c:v>
                </c:pt>
                <c:pt idx="150">
                  <c:v>229.82</c:v>
                </c:pt>
                <c:pt idx="151">
                  <c:v>82.7</c:v>
                </c:pt>
                <c:pt idx="152">
                  <c:v>61.88</c:v>
                </c:pt>
                <c:pt idx="153">
                  <c:v>137.68</c:v>
                </c:pt>
                <c:pt idx="154">
                  <c:v>246.84</c:v>
                </c:pt>
                <c:pt idx="155">
                  <c:v>83.25</c:v>
                </c:pt>
                <c:pt idx="156">
                  <c:v>177.87</c:v>
                </c:pt>
                <c:pt idx="157">
                  <c:v>197.56</c:v>
                </c:pt>
                <c:pt idx="158">
                  <c:v>82.28</c:v>
                </c:pt>
                <c:pt idx="159">
                  <c:v>190.21</c:v>
                </c:pt>
                <c:pt idx="160">
                  <c:v>110.91</c:v>
                </c:pt>
                <c:pt idx="161">
                  <c:v>169.11</c:v>
                </c:pt>
                <c:pt idx="162">
                  <c:v>169.38</c:v>
                </c:pt>
                <c:pt idx="163">
                  <c:v>147.87</c:v>
                </c:pt>
                <c:pt idx="164">
                  <c:v>49.86</c:v>
                </c:pt>
                <c:pt idx="165">
                  <c:v>213.77</c:v>
                </c:pt>
                <c:pt idx="166">
                  <c:v>100.57</c:v>
                </c:pt>
                <c:pt idx="167">
                  <c:v>71.03</c:v>
                </c:pt>
                <c:pt idx="168">
                  <c:v>38.97</c:v>
                </c:pt>
                <c:pt idx="169">
                  <c:v>160</c:v>
                </c:pt>
                <c:pt idx="170">
                  <c:v>179.06</c:v>
                </c:pt>
                <c:pt idx="171">
                  <c:v>33.65</c:v>
                </c:pt>
                <c:pt idx="172">
                  <c:v>142.66</c:v>
                </c:pt>
                <c:pt idx="173">
                  <c:v>79.83</c:v>
                </c:pt>
                <c:pt idx="174">
                  <c:v>171.94</c:v>
                </c:pt>
                <c:pt idx="175">
                  <c:v>68.36</c:v>
                </c:pt>
                <c:pt idx="176">
                  <c:v>182.01</c:v>
                </c:pt>
                <c:pt idx="177">
                  <c:v>115.08</c:v>
                </c:pt>
                <c:pt idx="178">
                  <c:v>236.08</c:v>
                </c:pt>
                <c:pt idx="179">
                  <c:v>60.25</c:v>
                </c:pt>
                <c:pt idx="180">
                  <c:v>105.03</c:v>
                </c:pt>
                <c:pt idx="181">
                  <c:v>54.96</c:v>
                </c:pt>
                <c:pt idx="182">
                  <c:v>233.43</c:v>
                </c:pt>
                <c:pt idx="183">
                  <c:v>223.01</c:v>
                </c:pt>
                <c:pt idx="184">
                  <c:v>86.75</c:v>
                </c:pt>
                <c:pt idx="185">
                  <c:v>175.2</c:v>
                </c:pt>
                <c:pt idx="186">
                  <c:v>209.79</c:v>
                </c:pt>
                <c:pt idx="187">
                  <c:v>152.13999999999999</c:v>
                </c:pt>
                <c:pt idx="188">
                  <c:v>146.52000000000001</c:v>
                </c:pt>
                <c:pt idx="189">
                  <c:v>83.21</c:v>
                </c:pt>
                <c:pt idx="190">
                  <c:v>50.48</c:v>
                </c:pt>
                <c:pt idx="191">
                  <c:v>227.39</c:v>
                </c:pt>
                <c:pt idx="192">
                  <c:v>228.09</c:v>
                </c:pt>
                <c:pt idx="193">
                  <c:v>169.28</c:v>
                </c:pt>
                <c:pt idx="194">
                  <c:v>104.59</c:v>
                </c:pt>
                <c:pt idx="195">
                  <c:v>106.83</c:v>
                </c:pt>
                <c:pt idx="196">
                  <c:v>189.71</c:v>
                </c:pt>
                <c:pt idx="197">
                  <c:v>227.36</c:v>
                </c:pt>
                <c:pt idx="198">
                  <c:v>225.16</c:v>
                </c:pt>
                <c:pt idx="199">
                  <c:v>201.57</c:v>
                </c:pt>
                <c:pt idx="200">
                  <c:v>171.25</c:v>
                </c:pt>
                <c:pt idx="201">
                  <c:v>48.51</c:v>
                </c:pt>
                <c:pt idx="202">
                  <c:v>65.56</c:v>
                </c:pt>
                <c:pt idx="203">
                  <c:v>227.68</c:v>
                </c:pt>
                <c:pt idx="204">
                  <c:v>163.41</c:v>
                </c:pt>
                <c:pt idx="205">
                  <c:v>32.020000000000003</c:v>
                </c:pt>
                <c:pt idx="206">
                  <c:v>52.32</c:v>
                </c:pt>
                <c:pt idx="207">
                  <c:v>175.97</c:v>
                </c:pt>
                <c:pt idx="208">
                  <c:v>31.11</c:v>
                </c:pt>
                <c:pt idx="209">
                  <c:v>65.38</c:v>
                </c:pt>
                <c:pt idx="210">
                  <c:v>150.72</c:v>
                </c:pt>
                <c:pt idx="211">
                  <c:v>182.22</c:v>
                </c:pt>
                <c:pt idx="212">
                  <c:v>173.43</c:v>
                </c:pt>
                <c:pt idx="213">
                  <c:v>79.34</c:v>
                </c:pt>
                <c:pt idx="214">
                  <c:v>186.68</c:v>
                </c:pt>
                <c:pt idx="215">
                  <c:v>82.19</c:v>
                </c:pt>
                <c:pt idx="216">
                  <c:v>101.59</c:v>
                </c:pt>
                <c:pt idx="217">
                  <c:v>194.23</c:v>
                </c:pt>
                <c:pt idx="218">
                  <c:v>172.92</c:v>
                </c:pt>
                <c:pt idx="219">
                  <c:v>216.83</c:v>
                </c:pt>
                <c:pt idx="220">
                  <c:v>174.67</c:v>
                </c:pt>
                <c:pt idx="221">
                  <c:v>155.03</c:v>
                </c:pt>
                <c:pt idx="222">
                  <c:v>50.61</c:v>
                </c:pt>
                <c:pt idx="223">
                  <c:v>110.9</c:v>
                </c:pt>
                <c:pt idx="224">
                  <c:v>88.34</c:v>
                </c:pt>
                <c:pt idx="225">
                  <c:v>83.68</c:v>
                </c:pt>
                <c:pt idx="226">
                  <c:v>244.06</c:v>
                </c:pt>
                <c:pt idx="227">
                  <c:v>116.48</c:v>
                </c:pt>
                <c:pt idx="228">
                  <c:v>226.25</c:v>
                </c:pt>
                <c:pt idx="229">
                  <c:v>168.85</c:v>
                </c:pt>
                <c:pt idx="230">
                  <c:v>204.86</c:v>
                </c:pt>
                <c:pt idx="231">
                  <c:v>140.58000000000001</c:v>
                </c:pt>
                <c:pt idx="232">
                  <c:v>156.91999999999999</c:v>
                </c:pt>
                <c:pt idx="233">
                  <c:v>138.35</c:v>
                </c:pt>
                <c:pt idx="234">
                  <c:v>72.95</c:v>
                </c:pt>
                <c:pt idx="235">
                  <c:v>188.94</c:v>
                </c:pt>
                <c:pt idx="236">
                  <c:v>91.77</c:v>
                </c:pt>
                <c:pt idx="237">
                  <c:v>35.35</c:v>
                </c:pt>
                <c:pt idx="238">
                  <c:v>172</c:v>
                </c:pt>
                <c:pt idx="239">
                  <c:v>68.959999999999994</c:v>
                </c:pt>
                <c:pt idx="240">
                  <c:v>236.9</c:v>
                </c:pt>
                <c:pt idx="241">
                  <c:v>239.86</c:v>
                </c:pt>
                <c:pt idx="242">
                  <c:v>231.27</c:v>
                </c:pt>
                <c:pt idx="243">
                  <c:v>111.43</c:v>
                </c:pt>
                <c:pt idx="244">
                  <c:v>33.4</c:v>
                </c:pt>
                <c:pt idx="245">
                  <c:v>234.23</c:v>
                </c:pt>
                <c:pt idx="246">
                  <c:v>124.2</c:v>
                </c:pt>
                <c:pt idx="247">
                  <c:v>242.66</c:v>
                </c:pt>
                <c:pt idx="248">
                  <c:v>242</c:v>
                </c:pt>
                <c:pt idx="249">
                  <c:v>217.66</c:v>
                </c:pt>
                <c:pt idx="250">
                  <c:v>94.78</c:v>
                </c:pt>
                <c:pt idx="251">
                  <c:v>114.72</c:v>
                </c:pt>
                <c:pt idx="252">
                  <c:v>217.25</c:v>
                </c:pt>
                <c:pt idx="253">
                  <c:v>99.72</c:v>
                </c:pt>
                <c:pt idx="254">
                  <c:v>67.290000000000006</c:v>
                </c:pt>
                <c:pt idx="255">
                  <c:v>152.5</c:v>
                </c:pt>
                <c:pt idx="256">
                  <c:v>235.95</c:v>
                </c:pt>
                <c:pt idx="257">
                  <c:v>183.13</c:v>
                </c:pt>
                <c:pt idx="258">
                  <c:v>155.41</c:v>
                </c:pt>
                <c:pt idx="259">
                  <c:v>51.38</c:v>
                </c:pt>
                <c:pt idx="260">
                  <c:v>165.3</c:v>
                </c:pt>
                <c:pt idx="261">
                  <c:v>247.81</c:v>
                </c:pt>
                <c:pt idx="262">
                  <c:v>60.82</c:v>
                </c:pt>
                <c:pt idx="263">
                  <c:v>144.03</c:v>
                </c:pt>
                <c:pt idx="264">
                  <c:v>223.02</c:v>
                </c:pt>
                <c:pt idx="265">
                  <c:v>192.97</c:v>
                </c:pt>
                <c:pt idx="266">
                  <c:v>183.34</c:v>
                </c:pt>
                <c:pt idx="267">
                  <c:v>184.55</c:v>
                </c:pt>
                <c:pt idx="268">
                  <c:v>109.09</c:v>
                </c:pt>
                <c:pt idx="269">
                  <c:v>94.59</c:v>
                </c:pt>
                <c:pt idx="270">
                  <c:v>208.06</c:v>
                </c:pt>
                <c:pt idx="271">
                  <c:v>208.22</c:v>
                </c:pt>
                <c:pt idx="272">
                  <c:v>220.76</c:v>
                </c:pt>
                <c:pt idx="273">
                  <c:v>230.91</c:v>
                </c:pt>
                <c:pt idx="274">
                  <c:v>142.5</c:v>
                </c:pt>
                <c:pt idx="275">
                  <c:v>140.33000000000001</c:v>
                </c:pt>
                <c:pt idx="276">
                  <c:v>205.62</c:v>
                </c:pt>
                <c:pt idx="277">
                  <c:v>172.99</c:v>
                </c:pt>
                <c:pt idx="278">
                  <c:v>184.43</c:v>
                </c:pt>
                <c:pt idx="279">
                  <c:v>205.07</c:v>
                </c:pt>
                <c:pt idx="280">
                  <c:v>225.8</c:v>
                </c:pt>
                <c:pt idx="281">
                  <c:v>104.36</c:v>
                </c:pt>
                <c:pt idx="282">
                  <c:v>112.63</c:v>
                </c:pt>
                <c:pt idx="283">
                  <c:v>50.68</c:v>
                </c:pt>
                <c:pt idx="284">
                  <c:v>157.22</c:v>
                </c:pt>
                <c:pt idx="285">
                  <c:v>37.909999999999997</c:v>
                </c:pt>
                <c:pt idx="286">
                  <c:v>132.43</c:v>
                </c:pt>
                <c:pt idx="287">
                  <c:v>149.38</c:v>
                </c:pt>
                <c:pt idx="288">
                  <c:v>93.04</c:v>
                </c:pt>
                <c:pt idx="289">
                  <c:v>159.97999999999999</c:v>
                </c:pt>
                <c:pt idx="290">
                  <c:v>36.71</c:v>
                </c:pt>
                <c:pt idx="291">
                  <c:v>38.22</c:v>
                </c:pt>
                <c:pt idx="292">
                  <c:v>210.97</c:v>
                </c:pt>
                <c:pt idx="293">
                  <c:v>109.24</c:v>
                </c:pt>
                <c:pt idx="294">
                  <c:v>57.95</c:v>
                </c:pt>
                <c:pt idx="295">
                  <c:v>144.88999999999999</c:v>
                </c:pt>
                <c:pt idx="296">
                  <c:v>199.4</c:v>
                </c:pt>
                <c:pt idx="297">
                  <c:v>77.48</c:v>
                </c:pt>
                <c:pt idx="298">
                  <c:v>167.04</c:v>
                </c:pt>
                <c:pt idx="299">
                  <c:v>48.78</c:v>
                </c:pt>
                <c:pt idx="300">
                  <c:v>41.37</c:v>
                </c:pt>
                <c:pt idx="301">
                  <c:v>146.9</c:v>
                </c:pt>
                <c:pt idx="302">
                  <c:v>148.94</c:v>
                </c:pt>
                <c:pt idx="303">
                  <c:v>170.23</c:v>
                </c:pt>
                <c:pt idx="304">
                  <c:v>189.74</c:v>
                </c:pt>
                <c:pt idx="305">
                  <c:v>244.69</c:v>
                </c:pt>
                <c:pt idx="306">
                  <c:v>143.59</c:v>
                </c:pt>
                <c:pt idx="307">
                  <c:v>101.05</c:v>
                </c:pt>
                <c:pt idx="308">
                  <c:v>204.94</c:v>
                </c:pt>
                <c:pt idx="309">
                  <c:v>89.58</c:v>
                </c:pt>
                <c:pt idx="310">
                  <c:v>126.57</c:v>
                </c:pt>
                <c:pt idx="311">
                  <c:v>47.26</c:v>
                </c:pt>
                <c:pt idx="312">
                  <c:v>35.58</c:v>
                </c:pt>
                <c:pt idx="313">
                  <c:v>241.78</c:v>
                </c:pt>
                <c:pt idx="314">
                  <c:v>213.92</c:v>
                </c:pt>
                <c:pt idx="315">
                  <c:v>183.11</c:v>
                </c:pt>
                <c:pt idx="316">
                  <c:v>119.97</c:v>
                </c:pt>
                <c:pt idx="317">
                  <c:v>68.12</c:v>
                </c:pt>
                <c:pt idx="318">
                  <c:v>64.42</c:v>
                </c:pt>
                <c:pt idx="319">
                  <c:v>85.05</c:v>
                </c:pt>
                <c:pt idx="320">
                  <c:v>150.83000000000001</c:v>
                </c:pt>
                <c:pt idx="321">
                  <c:v>187.21</c:v>
                </c:pt>
                <c:pt idx="322">
                  <c:v>175.24</c:v>
                </c:pt>
                <c:pt idx="323">
                  <c:v>91.59</c:v>
                </c:pt>
                <c:pt idx="324">
                  <c:v>240.07</c:v>
                </c:pt>
                <c:pt idx="325">
                  <c:v>192.34</c:v>
                </c:pt>
                <c:pt idx="326">
                  <c:v>151.96</c:v>
                </c:pt>
                <c:pt idx="327">
                  <c:v>164.58</c:v>
                </c:pt>
                <c:pt idx="328">
                  <c:v>122.31</c:v>
                </c:pt>
                <c:pt idx="329">
                  <c:v>84.5</c:v>
                </c:pt>
                <c:pt idx="330">
                  <c:v>108.31</c:v>
                </c:pt>
                <c:pt idx="331">
                  <c:v>196.73</c:v>
                </c:pt>
                <c:pt idx="332">
                  <c:v>33.17</c:v>
                </c:pt>
                <c:pt idx="333">
                  <c:v>55.54</c:v>
                </c:pt>
                <c:pt idx="334">
                  <c:v>40.119999999999997</c:v>
                </c:pt>
                <c:pt idx="335">
                  <c:v>38.96</c:v>
                </c:pt>
                <c:pt idx="336">
                  <c:v>218.2</c:v>
                </c:pt>
                <c:pt idx="337">
                  <c:v>184.8</c:v>
                </c:pt>
                <c:pt idx="338">
                  <c:v>134.32</c:v>
                </c:pt>
                <c:pt idx="339">
                  <c:v>51.52</c:v>
                </c:pt>
                <c:pt idx="340">
                  <c:v>138.16</c:v>
                </c:pt>
                <c:pt idx="341">
                  <c:v>134.16</c:v>
                </c:pt>
                <c:pt idx="342">
                  <c:v>68.099999999999994</c:v>
                </c:pt>
                <c:pt idx="343">
                  <c:v>125.45</c:v>
                </c:pt>
                <c:pt idx="344">
                  <c:v>117.67</c:v>
                </c:pt>
                <c:pt idx="345">
                  <c:v>165.49</c:v>
                </c:pt>
                <c:pt idx="346">
                  <c:v>169.72</c:v>
                </c:pt>
                <c:pt idx="347">
                  <c:v>39.97</c:v>
                </c:pt>
                <c:pt idx="348">
                  <c:v>112.41</c:v>
                </c:pt>
                <c:pt idx="349">
                  <c:v>167.69</c:v>
                </c:pt>
                <c:pt idx="350">
                  <c:v>140.69</c:v>
                </c:pt>
                <c:pt idx="351">
                  <c:v>218.43</c:v>
                </c:pt>
                <c:pt idx="352">
                  <c:v>174.91</c:v>
                </c:pt>
                <c:pt idx="353">
                  <c:v>65.849999999999994</c:v>
                </c:pt>
                <c:pt idx="354">
                  <c:v>45.53</c:v>
                </c:pt>
                <c:pt idx="355">
                  <c:v>171.33</c:v>
                </c:pt>
                <c:pt idx="356">
                  <c:v>35.83</c:v>
                </c:pt>
                <c:pt idx="357">
                  <c:v>158.87</c:v>
                </c:pt>
                <c:pt idx="358">
                  <c:v>236.85</c:v>
                </c:pt>
                <c:pt idx="359">
                  <c:v>156.6</c:v>
                </c:pt>
                <c:pt idx="360">
                  <c:v>115.4</c:v>
                </c:pt>
                <c:pt idx="361">
                  <c:v>171.52</c:v>
                </c:pt>
                <c:pt idx="362">
                  <c:v>130.82</c:v>
                </c:pt>
                <c:pt idx="363">
                  <c:v>150.04</c:v>
                </c:pt>
                <c:pt idx="364">
                  <c:v>237.12</c:v>
                </c:pt>
                <c:pt idx="365">
                  <c:v>114.94</c:v>
                </c:pt>
                <c:pt idx="366">
                  <c:v>241.46</c:v>
                </c:pt>
                <c:pt idx="367">
                  <c:v>229.18</c:v>
                </c:pt>
                <c:pt idx="368">
                  <c:v>73.069999999999993</c:v>
                </c:pt>
                <c:pt idx="369">
                  <c:v>45.26</c:v>
                </c:pt>
                <c:pt idx="370">
                  <c:v>52.17</c:v>
                </c:pt>
                <c:pt idx="371">
                  <c:v>34.01</c:v>
                </c:pt>
                <c:pt idx="372">
                  <c:v>50.78</c:v>
                </c:pt>
                <c:pt idx="373">
                  <c:v>180.26</c:v>
                </c:pt>
                <c:pt idx="374">
                  <c:v>45.66</c:v>
                </c:pt>
                <c:pt idx="375">
                  <c:v>100.17</c:v>
                </c:pt>
                <c:pt idx="376">
                  <c:v>215.87</c:v>
                </c:pt>
                <c:pt idx="377">
                  <c:v>35.119999999999997</c:v>
                </c:pt>
                <c:pt idx="378">
                  <c:v>209.18</c:v>
                </c:pt>
                <c:pt idx="379">
                  <c:v>92.01</c:v>
                </c:pt>
                <c:pt idx="380">
                  <c:v>56</c:v>
                </c:pt>
                <c:pt idx="381">
                  <c:v>183.28</c:v>
                </c:pt>
                <c:pt idx="382">
                  <c:v>168.37</c:v>
                </c:pt>
                <c:pt idx="383">
                  <c:v>223.04</c:v>
                </c:pt>
                <c:pt idx="384">
                  <c:v>191.72</c:v>
                </c:pt>
                <c:pt idx="385">
                  <c:v>206.77</c:v>
                </c:pt>
                <c:pt idx="386">
                  <c:v>92.05</c:v>
                </c:pt>
                <c:pt idx="387">
                  <c:v>69.040000000000006</c:v>
                </c:pt>
                <c:pt idx="388">
                  <c:v>195.14</c:v>
                </c:pt>
                <c:pt idx="389">
                  <c:v>207.5</c:v>
                </c:pt>
                <c:pt idx="390">
                  <c:v>247.91</c:v>
                </c:pt>
                <c:pt idx="391">
                  <c:v>120.78</c:v>
                </c:pt>
                <c:pt idx="392">
                  <c:v>111.84</c:v>
                </c:pt>
                <c:pt idx="393">
                  <c:v>200.81</c:v>
                </c:pt>
                <c:pt idx="394">
                  <c:v>104.98</c:v>
                </c:pt>
                <c:pt idx="395">
                  <c:v>234.77</c:v>
                </c:pt>
                <c:pt idx="396">
                  <c:v>218.85</c:v>
                </c:pt>
                <c:pt idx="397">
                  <c:v>124.38</c:v>
                </c:pt>
                <c:pt idx="398">
                  <c:v>195.19</c:v>
                </c:pt>
                <c:pt idx="399">
                  <c:v>196</c:v>
                </c:pt>
                <c:pt idx="400">
                  <c:v>52.69</c:v>
                </c:pt>
                <c:pt idx="401">
                  <c:v>228.56</c:v>
                </c:pt>
                <c:pt idx="402">
                  <c:v>141.16</c:v>
                </c:pt>
                <c:pt idx="403">
                  <c:v>211.82</c:v>
                </c:pt>
                <c:pt idx="404">
                  <c:v>100.41</c:v>
                </c:pt>
                <c:pt idx="405">
                  <c:v>227.02</c:v>
                </c:pt>
                <c:pt idx="406">
                  <c:v>115.62</c:v>
                </c:pt>
                <c:pt idx="407">
                  <c:v>32.380000000000003</c:v>
                </c:pt>
                <c:pt idx="408">
                  <c:v>229.18</c:v>
                </c:pt>
                <c:pt idx="409">
                  <c:v>50.08</c:v>
                </c:pt>
                <c:pt idx="410">
                  <c:v>100.25</c:v>
                </c:pt>
                <c:pt idx="411">
                  <c:v>239.01</c:v>
                </c:pt>
                <c:pt idx="412">
                  <c:v>239.13</c:v>
                </c:pt>
                <c:pt idx="413">
                  <c:v>156.16</c:v>
                </c:pt>
                <c:pt idx="414">
                  <c:v>169</c:v>
                </c:pt>
                <c:pt idx="415">
                  <c:v>128.66</c:v>
                </c:pt>
                <c:pt idx="416">
                  <c:v>94.51</c:v>
                </c:pt>
                <c:pt idx="417">
                  <c:v>102.31</c:v>
                </c:pt>
                <c:pt idx="418">
                  <c:v>177.95</c:v>
                </c:pt>
                <c:pt idx="419">
                  <c:v>195.52</c:v>
                </c:pt>
                <c:pt idx="420">
                  <c:v>204.15</c:v>
                </c:pt>
                <c:pt idx="421">
                  <c:v>203.72</c:v>
                </c:pt>
                <c:pt idx="422">
                  <c:v>50.07</c:v>
                </c:pt>
                <c:pt idx="423">
                  <c:v>138.77000000000001</c:v>
                </c:pt>
                <c:pt idx="424">
                  <c:v>42.66</c:v>
                </c:pt>
                <c:pt idx="425">
                  <c:v>150.9</c:v>
                </c:pt>
                <c:pt idx="426">
                  <c:v>127.14</c:v>
                </c:pt>
                <c:pt idx="427">
                  <c:v>225.29</c:v>
                </c:pt>
                <c:pt idx="428">
                  <c:v>107.2</c:v>
                </c:pt>
                <c:pt idx="429">
                  <c:v>55.75</c:v>
                </c:pt>
                <c:pt idx="430">
                  <c:v>61.46</c:v>
                </c:pt>
                <c:pt idx="431">
                  <c:v>197.53</c:v>
                </c:pt>
                <c:pt idx="432">
                  <c:v>166.01</c:v>
                </c:pt>
                <c:pt idx="433">
                  <c:v>52.25</c:v>
                </c:pt>
                <c:pt idx="434">
                  <c:v>48.5</c:v>
                </c:pt>
                <c:pt idx="435">
                  <c:v>184.21</c:v>
                </c:pt>
                <c:pt idx="436">
                  <c:v>46.01</c:v>
                </c:pt>
                <c:pt idx="437">
                  <c:v>210.81</c:v>
                </c:pt>
                <c:pt idx="438">
                  <c:v>185.37</c:v>
                </c:pt>
                <c:pt idx="439">
                  <c:v>47.9</c:v>
                </c:pt>
                <c:pt idx="440">
                  <c:v>48.66</c:v>
                </c:pt>
                <c:pt idx="441">
                  <c:v>247.06</c:v>
                </c:pt>
                <c:pt idx="442">
                  <c:v>112.34</c:v>
                </c:pt>
                <c:pt idx="443">
                  <c:v>111.54</c:v>
                </c:pt>
                <c:pt idx="444">
                  <c:v>208.82</c:v>
                </c:pt>
                <c:pt idx="445">
                  <c:v>238.39</c:v>
                </c:pt>
                <c:pt idx="446">
                  <c:v>246.92</c:v>
                </c:pt>
                <c:pt idx="447">
                  <c:v>195.74</c:v>
                </c:pt>
                <c:pt idx="448">
                  <c:v>112.78</c:v>
                </c:pt>
                <c:pt idx="449">
                  <c:v>48.37</c:v>
                </c:pt>
                <c:pt idx="450">
                  <c:v>200.97</c:v>
                </c:pt>
                <c:pt idx="451">
                  <c:v>152.85</c:v>
                </c:pt>
                <c:pt idx="452">
                  <c:v>123.33</c:v>
                </c:pt>
                <c:pt idx="453">
                  <c:v>229.4</c:v>
                </c:pt>
                <c:pt idx="454">
                  <c:v>54.46</c:v>
                </c:pt>
                <c:pt idx="455">
                  <c:v>138.38</c:v>
                </c:pt>
                <c:pt idx="456">
                  <c:v>32.5</c:v>
                </c:pt>
                <c:pt idx="457">
                  <c:v>133.11000000000001</c:v>
                </c:pt>
                <c:pt idx="458">
                  <c:v>42.39</c:v>
                </c:pt>
                <c:pt idx="459">
                  <c:v>56.14</c:v>
                </c:pt>
                <c:pt idx="460">
                  <c:v>55.86</c:v>
                </c:pt>
                <c:pt idx="461">
                  <c:v>172.83</c:v>
                </c:pt>
                <c:pt idx="462">
                  <c:v>194.13</c:v>
                </c:pt>
                <c:pt idx="463">
                  <c:v>158.34</c:v>
                </c:pt>
                <c:pt idx="464">
                  <c:v>241.68</c:v>
                </c:pt>
                <c:pt idx="465">
                  <c:v>112.47</c:v>
                </c:pt>
                <c:pt idx="466">
                  <c:v>92.86</c:v>
                </c:pt>
                <c:pt idx="467">
                  <c:v>221.09</c:v>
                </c:pt>
                <c:pt idx="468">
                  <c:v>79.19</c:v>
                </c:pt>
                <c:pt idx="469">
                  <c:v>241.91</c:v>
                </c:pt>
                <c:pt idx="470">
                  <c:v>32.67</c:v>
                </c:pt>
                <c:pt idx="471">
                  <c:v>243.37</c:v>
                </c:pt>
                <c:pt idx="472">
                  <c:v>39.5</c:v>
                </c:pt>
                <c:pt idx="473">
                  <c:v>226.05</c:v>
                </c:pt>
                <c:pt idx="474">
                  <c:v>146.09</c:v>
                </c:pt>
                <c:pt idx="475">
                  <c:v>248.45</c:v>
                </c:pt>
                <c:pt idx="476">
                  <c:v>46.24</c:v>
                </c:pt>
                <c:pt idx="477">
                  <c:v>151.85</c:v>
                </c:pt>
                <c:pt idx="478">
                  <c:v>243.25</c:v>
                </c:pt>
                <c:pt idx="479">
                  <c:v>145.08000000000001</c:v>
                </c:pt>
                <c:pt idx="480">
                  <c:v>168.47</c:v>
                </c:pt>
                <c:pt idx="481">
                  <c:v>183.06</c:v>
                </c:pt>
                <c:pt idx="482">
                  <c:v>130</c:v>
                </c:pt>
                <c:pt idx="483">
                  <c:v>168.06</c:v>
                </c:pt>
                <c:pt idx="484">
                  <c:v>158.55000000000001</c:v>
                </c:pt>
                <c:pt idx="485">
                  <c:v>228.25</c:v>
                </c:pt>
                <c:pt idx="486">
                  <c:v>40</c:v>
                </c:pt>
                <c:pt idx="487">
                  <c:v>91.81</c:v>
                </c:pt>
                <c:pt idx="488">
                  <c:v>239.09</c:v>
                </c:pt>
                <c:pt idx="489">
                  <c:v>225.86</c:v>
                </c:pt>
                <c:pt idx="490">
                  <c:v>130.24</c:v>
                </c:pt>
                <c:pt idx="491">
                  <c:v>166.43</c:v>
                </c:pt>
                <c:pt idx="492">
                  <c:v>91.02</c:v>
                </c:pt>
                <c:pt idx="493">
                  <c:v>71.39</c:v>
                </c:pt>
                <c:pt idx="494">
                  <c:v>132.01</c:v>
                </c:pt>
                <c:pt idx="495">
                  <c:v>107.74</c:v>
                </c:pt>
                <c:pt idx="496">
                  <c:v>158.4</c:v>
                </c:pt>
                <c:pt idx="497">
                  <c:v>47.1</c:v>
                </c:pt>
                <c:pt idx="498">
                  <c:v>244.37</c:v>
                </c:pt>
                <c:pt idx="499">
                  <c:v>71.39</c:v>
                </c:pt>
                <c:pt idx="500">
                  <c:v>132.01</c:v>
                </c:pt>
                <c:pt idx="501">
                  <c:v>107.74</c:v>
                </c:pt>
                <c:pt idx="502">
                  <c:v>158.4</c:v>
                </c:pt>
                <c:pt idx="503">
                  <c:v>47.1</c:v>
                </c:pt>
                <c:pt idx="504">
                  <c:v>244.37</c:v>
                </c:pt>
                <c:pt idx="505">
                  <c:v>246.97</c:v>
                </c:pt>
                <c:pt idx="506">
                  <c:v>183.6</c:v>
                </c:pt>
                <c:pt idx="507">
                  <c:v>147.94</c:v>
                </c:pt>
                <c:pt idx="508">
                  <c:v>98.1</c:v>
                </c:pt>
                <c:pt idx="509">
                  <c:v>209.03</c:v>
                </c:pt>
                <c:pt idx="510">
                  <c:v>180.64</c:v>
                </c:pt>
                <c:pt idx="511">
                  <c:v>65.78</c:v>
                </c:pt>
                <c:pt idx="512">
                  <c:v>230.4</c:v>
                </c:pt>
                <c:pt idx="513">
                  <c:v>210.96</c:v>
                </c:pt>
                <c:pt idx="514">
                  <c:v>238.96</c:v>
                </c:pt>
                <c:pt idx="515">
                  <c:v>189.66</c:v>
                </c:pt>
                <c:pt idx="516">
                  <c:v>164.95</c:v>
                </c:pt>
                <c:pt idx="517">
                  <c:v>122.01</c:v>
                </c:pt>
                <c:pt idx="518">
                  <c:v>235.2</c:v>
                </c:pt>
                <c:pt idx="519">
                  <c:v>220.53</c:v>
                </c:pt>
                <c:pt idx="520">
                  <c:v>39.950000000000003</c:v>
                </c:pt>
                <c:pt idx="521">
                  <c:v>35.799999999999997</c:v>
                </c:pt>
                <c:pt idx="522">
                  <c:v>112.82</c:v>
                </c:pt>
                <c:pt idx="523">
                  <c:v>208.32</c:v>
                </c:pt>
                <c:pt idx="524">
                  <c:v>247.2</c:v>
                </c:pt>
                <c:pt idx="525">
                  <c:v>63.09</c:v>
                </c:pt>
                <c:pt idx="526">
                  <c:v>160.71</c:v>
                </c:pt>
                <c:pt idx="527">
                  <c:v>113.8</c:v>
                </c:pt>
                <c:pt idx="528">
                  <c:v>243.38</c:v>
                </c:pt>
                <c:pt idx="529">
                  <c:v>215.27</c:v>
                </c:pt>
                <c:pt idx="530">
                  <c:v>214.43</c:v>
                </c:pt>
                <c:pt idx="531">
                  <c:v>133.11000000000001</c:v>
                </c:pt>
                <c:pt idx="532">
                  <c:v>121.26</c:v>
                </c:pt>
                <c:pt idx="533">
                  <c:v>90.15</c:v>
                </c:pt>
                <c:pt idx="534">
                  <c:v>42.4</c:v>
                </c:pt>
                <c:pt idx="535">
                  <c:v>220.24</c:v>
                </c:pt>
                <c:pt idx="536">
                  <c:v>208.84</c:v>
                </c:pt>
                <c:pt idx="537">
                  <c:v>249.94</c:v>
                </c:pt>
                <c:pt idx="538">
                  <c:v>249.26</c:v>
                </c:pt>
                <c:pt idx="539">
                  <c:v>152.19</c:v>
                </c:pt>
                <c:pt idx="540">
                  <c:v>199.18</c:v>
                </c:pt>
                <c:pt idx="541">
                  <c:v>237.85</c:v>
                </c:pt>
                <c:pt idx="542">
                  <c:v>216.92</c:v>
                </c:pt>
                <c:pt idx="543">
                  <c:v>84.42</c:v>
                </c:pt>
                <c:pt idx="544">
                  <c:v>129.12</c:v>
                </c:pt>
                <c:pt idx="545">
                  <c:v>58.42</c:v>
                </c:pt>
                <c:pt idx="546">
                  <c:v>239.89</c:v>
                </c:pt>
                <c:pt idx="547">
                  <c:v>163.36000000000001</c:v>
                </c:pt>
                <c:pt idx="548">
                  <c:v>80.3</c:v>
                </c:pt>
                <c:pt idx="549">
                  <c:v>177.77</c:v>
                </c:pt>
                <c:pt idx="550">
                  <c:v>165.99</c:v>
                </c:pt>
                <c:pt idx="551">
                  <c:v>108.8</c:v>
                </c:pt>
                <c:pt idx="552">
                  <c:v>54.98</c:v>
                </c:pt>
                <c:pt idx="553">
                  <c:v>177.75</c:v>
                </c:pt>
                <c:pt idx="554">
                  <c:v>144.47</c:v>
                </c:pt>
                <c:pt idx="555">
                  <c:v>199.91</c:v>
                </c:pt>
                <c:pt idx="556">
                  <c:v>144.44</c:v>
                </c:pt>
                <c:pt idx="557">
                  <c:v>217.48</c:v>
                </c:pt>
                <c:pt idx="558">
                  <c:v>151.41999999999999</c:v>
                </c:pt>
                <c:pt idx="559">
                  <c:v>153.41</c:v>
                </c:pt>
                <c:pt idx="560">
                  <c:v>222.86</c:v>
                </c:pt>
                <c:pt idx="561">
                  <c:v>118.77</c:v>
                </c:pt>
                <c:pt idx="562">
                  <c:v>59.48</c:v>
                </c:pt>
                <c:pt idx="563">
                  <c:v>36.33</c:v>
                </c:pt>
                <c:pt idx="564">
                  <c:v>196.13</c:v>
                </c:pt>
                <c:pt idx="565">
                  <c:v>166.47</c:v>
                </c:pt>
                <c:pt idx="566">
                  <c:v>184.9</c:v>
                </c:pt>
                <c:pt idx="567">
                  <c:v>76.849999999999994</c:v>
                </c:pt>
                <c:pt idx="568">
                  <c:v>60</c:v>
                </c:pt>
                <c:pt idx="569">
                  <c:v>33.200000000000003</c:v>
                </c:pt>
                <c:pt idx="570">
                  <c:v>107.13</c:v>
                </c:pt>
                <c:pt idx="571">
                  <c:v>159.78</c:v>
                </c:pt>
                <c:pt idx="572">
                  <c:v>116.29</c:v>
                </c:pt>
                <c:pt idx="573">
                  <c:v>126.24</c:v>
                </c:pt>
                <c:pt idx="574">
                  <c:v>228.91</c:v>
                </c:pt>
                <c:pt idx="575">
                  <c:v>106.62</c:v>
                </c:pt>
                <c:pt idx="576">
                  <c:v>143.08000000000001</c:v>
                </c:pt>
                <c:pt idx="577">
                  <c:v>202.4</c:v>
                </c:pt>
                <c:pt idx="578">
                  <c:v>117.24</c:v>
                </c:pt>
                <c:pt idx="579">
                  <c:v>166.86</c:v>
                </c:pt>
                <c:pt idx="580">
                  <c:v>219.72</c:v>
                </c:pt>
                <c:pt idx="581">
                  <c:v>238.89</c:v>
                </c:pt>
                <c:pt idx="582">
                  <c:v>62.36</c:v>
                </c:pt>
                <c:pt idx="583">
                  <c:v>233.85</c:v>
                </c:pt>
                <c:pt idx="584">
                  <c:v>138.27000000000001</c:v>
                </c:pt>
                <c:pt idx="585">
                  <c:v>86.81</c:v>
                </c:pt>
                <c:pt idx="586">
                  <c:v>131.01</c:v>
                </c:pt>
                <c:pt idx="587">
                  <c:v>245.61</c:v>
                </c:pt>
                <c:pt idx="588">
                  <c:v>138.38</c:v>
                </c:pt>
                <c:pt idx="589">
                  <c:v>102.33</c:v>
                </c:pt>
                <c:pt idx="590">
                  <c:v>169.35</c:v>
                </c:pt>
                <c:pt idx="591">
                  <c:v>82.83</c:v>
                </c:pt>
                <c:pt idx="592">
                  <c:v>46.69</c:v>
                </c:pt>
                <c:pt idx="593">
                  <c:v>58.35</c:v>
                </c:pt>
                <c:pt idx="594">
                  <c:v>58.17</c:v>
                </c:pt>
                <c:pt idx="595">
                  <c:v>63.42</c:v>
                </c:pt>
                <c:pt idx="596">
                  <c:v>60.54</c:v>
                </c:pt>
                <c:pt idx="597">
                  <c:v>170.99</c:v>
                </c:pt>
                <c:pt idx="598">
                  <c:v>70.010000000000005</c:v>
                </c:pt>
                <c:pt idx="599">
                  <c:v>106.05</c:v>
                </c:pt>
                <c:pt idx="600">
                  <c:v>227.29</c:v>
                </c:pt>
                <c:pt idx="601">
                  <c:v>134.27000000000001</c:v>
                </c:pt>
                <c:pt idx="602">
                  <c:v>176.86</c:v>
                </c:pt>
                <c:pt idx="603">
                  <c:v>67.91</c:v>
                </c:pt>
                <c:pt idx="604">
                  <c:v>72.3</c:v>
                </c:pt>
                <c:pt idx="605">
                  <c:v>38.99</c:v>
                </c:pt>
                <c:pt idx="606">
                  <c:v>67.17</c:v>
                </c:pt>
                <c:pt idx="607">
                  <c:v>91.29</c:v>
                </c:pt>
                <c:pt idx="608">
                  <c:v>68.94</c:v>
                </c:pt>
                <c:pt idx="609">
                  <c:v>49.51</c:v>
                </c:pt>
                <c:pt idx="610">
                  <c:v>56.54</c:v>
                </c:pt>
                <c:pt idx="611">
                  <c:v>131.37</c:v>
                </c:pt>
                <c:pt idx="612">
                  <c:v>75.39</c:v>
                </c:pt>
                <c:pt idx="613">
                  <c:v>110.14</c:v>
                </c:pt>
                <c:pt idx="614">
                  <c:v>140.75</c:v>
                </c:pt>
                <c:pt idx="615">
                  <c:v>181.89</c:v>
                </c:pt>
                <c:pt idx="616">
                  <c:v>38.65</c:v>
                </c:pt>
                <c:pt idx="617">
                  <c:v>205.87</c:v>
                </c:pt>
                <c:pt idx="618">
                  <c:v>168.14</c:v>
                </c:pt>
                <c:pt idx="619">
                  <c:v>47.99</c:v>
                </c:pt>
                <c:pt idx="620">
                  <c:v>222.19</c:v>
                </c:pt>
                <c:pt idx="621">
                  <c:v>232.59</c:v>
                </c:pt>
                <c:pt idx="622">
                  <c:v>43.44</c:v>
                </c:pt>
                <c:pt idx="623">
                  <c:v>90.91</c:v>
                </c:pt>
                <c:pt idx="624">
                  <c:v>207.36</c:v>
                </c:pt>
                <c:pt idx="625">
                  <c:v>194.62</c:v>
                </c:pt>
                <c:pt idx="626">
                  <c:v>70.59</c:v>
                </c:pt>
                <c:pt idx="627">
                  <c:v>76.06</c:v>
                </c:pt>
                <c:pt idx="628">
                  <c:v>111.5</c:v>
                </c:pt>
                <c:pt idx="629">
                  <c:v>136.6</c:v>
                </c:pt>
                <c:pt idx="630">
                  <c:v>166.02</c:v>
                </c:pt>
                <c:pt idx="631">
                  <c:v>111.16</c:v>
                </c:pt>
                <c:pt idx="632">
                  <c:v>131.76</c:v>
                </c:pt>
                <c:pt idx="633">
                  <c:v>194.44</c:v>
                </c:pt>
                <c:pt idx="634">
                  <c:v>38.07</c:v>
                </c:pt>
                <c:pt idx="635">
                  <c:v>85.54</c:v>
                </c:pt>
                <c:pt idx="636">
                  <c:v>186.94</c:v>
                </c:pt>
                <c:pt idx="637">
                  <c:v>226.95</c:v>
                </c:pt>
                <c:pt idx="638">
                  <c:v>142.57</c:v>
                </c:pt>
                <c:pt idx="639">
                  <c:v>147.06</c:v>
                </c:pt>
                <c:pt idx="640">
                  <c:v>53.58</c:v>
                </c:pt>
                <c:pt idx="641">
                  <c:v>128.43</c:v>
                </c:pt>
                <c:pt idx="642">
                  <c:v>147.18</c:v>
                </c:pt>
                <c:pt idx="643">
                  <c:v>83.34</c:v>
                </c:pt>
                <c:pt idx="644">
                  <c:v>89.23</c:v>
                </c:pt>
                <c:pt idx="645">
                  <c:v>113</c:v>
                </c:pt>
                <c:pt idx="646">
                  <c:v>34.42</c:v>
                </c:pt>
                <c:pt idx="647">
                  <c:v>100.86</c:v>
                </c:pt>
                <c:pt idx="648">
                  <c:v>76.52</c:v>
                </c:pt>
                <c:pt idx="649">
                  <c:v>102.05</c:v>
                </c:pt>
                <c:pt idx="650">
                  <c:v>56.35</c:v>
                </c:pt>
                <c:pt idx="651">
                  <c:v>225.92</c:v>
                </c:pt>
                <c:pt idx="652">
                  <c:v>160.59</c:v>
                </c:pt>
                <c:pt idx="653">
                  <c:v>179.4</c:v>
                </c:pt>
                <c:pt idx="654">
                  <c:v>203.62</c:v>
                </c:pt>
                <c:pt idx="655">
                  <c:v>139.66</c:v>
                </c:pt>
                <c:pt idx="656">
                  <c:v>49.12</c:v>
                </c:pt>
                <c:pt idx="657">
                  <c:v>148.16</c:v>
                </c:pt>
                <c:pt idx="658">
                  <c:v>159.11000000000001</c:v>
                </c:pt>
                <c:pt idx="659">
                  <c:v>194</c:v>
                </c:pt>
                <c:pt idx="660">
                  <c:v>124.97</c:v>
                </c:pt>
                <c:pt idx="661">
                  <c:v>58.07</c:v>
                </c:pt>
                <c:pt idx="662">
                  <c:v>92.43</c:v>
                </c:pt>
                <c:pt idx="663">
                  <c:v>109.88</c:v>
                </c:pt>
                <c:pt idx="664">
                  <c:v>172.1</c:v>
                </c:pt>
                <c:pt idx="665">
                  <c:v>155.57</c:v>
                </c:pt>
                <c:pt idx="666">
                  <c:v>108.34</c:v>
                </c:pt>
                <c:pt idx="667">
                  <c:v>247.03</c:v>
                </c:pt>
                <c:pt idx="668">
                  <c:v>163.27000000000001</c:v>
                </c:pt>
                <c:pt idx="669">
                  <c:v>82.19</c:v>
                </c:pt>
                <c:pt idx="670">
                  <c:v>52.39</c:v>
                </c:pt>
                <c:pt idx="671">
                  <c:v>63.63</c:v>
                </c:pt>
                <c:pt idx="672">
                  <c:v>84.11</c:v>
                </c:pt>
                <c:pt idx="673">
                  <c:v>65.349999999999994</c:v>
                </c:pt>
                <c:pt idx="674">
                  <c:v>71.040000000000006</c:v>
                </c:pt>
                <c:pt idx="675">
                  <c:v>92.72</c:v>
                </c:pt>
                <c:pt idx="676">
                  <c:v>68.14</c:v>
                </c:pt>
                <c:pt idx="677">
                  <c:v>227.29</c:v>
                </c:pt>
                <c:pt idx="678">
                  <c:v>47.65</c:v>
                </c:pt>
                <c:pt idx="679">
                  <c:v>145.38999999999999</c:v>
                </c:pt>
                <c:pt idx="680">
                  <c:v>120.29</c:v>
                </c:pt>
                <c:pt idx="681">
                  <c:v>246.12</c:v>
                </c:pt>
                <c:pt idx="682">
                  <c:v>54.65</c:v>
                </c:pt>
                <c:pt idx="683">
                  <c:v>117.53</c:v>
                </c:pt>
                <c:pt idx="684">
                  <c:v>243.28</c:v>
                </c:pt>
                <c:pt idx="685">
                  <c:v>220.41</c:v>
                </c:pt>
                <c:pt idx="686">
                  <c:v>209.76</c:v>
                </c:pt>
                <c:pt idx="687">
                  <c:v>86.74</c:v>
                </c:pt>
                <c:pt idx="688">
                  <c:v>67.599999999999994</c:v>
                </c:pt>
                <c:pt idx="689">
                  <c:v>177.1</c:v>
                </c:pt>
                <c:pt idx="690">
                  <c:v>234.46</c:v>
                </c:pt>
                <c:pt idx="691">
                  <c:v>152.49</c:v>
                </c:pt>
                <c:pt idx="692">
                  <c:v>155.75</c:v>
                </c:pt>
                <c:pt idx="693">
                  <c:v>91.6</c:v>
                </c:pt>
                <c:pt idx="694">
                  <c:v>199.29</c:v>
                </c:pt>
                <c:pt idx="695">
                  <c:v>71.150000000000006</c:v>
                </c:pt>
                <c:pt idx="696">
                  <c:v>101.21</c:v>
                </c:pt>
                <c:pt idx="697">
                  <c:v>123.6</c:v>
                </c:pt>
                <c:pt idx="698">
                  <c:v>141.66999999999999</c:v>
                </c:pt>
                <c:pt idx="699">
                  <c:v>83.33</c:v>
                </c:pt>
                <c:pt idx="700">
                  <c:v>55.26</c:v>
                </c:pt>
                <c:pt idx="701">
                  <c:v>164.34</c:v>
                </c:pt>
                <c:pt idx="702">
                  <c:v>93.5</c:v>
                </c:pt>
                <c:pt idx="703">
                  <c:v>157.87</c:v>
                </c:pt>
                <c:pt idx="704">
                  <c:v>63.96</c:v>
                </c:pt>
                <c:pt idx="705">
                  <c:v>135.85</c:v>
                </c:pt>
                <c:pt idx="706">
                  <c:v>147.16999999999999</c:v>
                </c:pt>
                <c:pt idx="707">
                  <c:v>41.4</c:v>
                </c:pt>
                <c:pt idx="708">
                  <c:v>104.05</c:v>
                </c:pt>
                <c:pt idx="709">
                  <c:v>59.57</c:v>
                </c:pt>
                <c:pt idx="710">
                  <c:v>43.94</c:v>
                </c:pt>
                <c:pt idx="711">
                  <c:v>247.79</c:v>
                </c:pt>
                <c:pt idx="712">
                  <c:v>100.92</c:v>
                </c:pt>
                <c:pt idx="713">
                  <c:v>208.17</c:v>
                </c:pt>
                <c:pt idx="714">
                  <c:v>86.02</c:v>
                </c:pt>
                <c:pt idx="715">
                  <c:v>179.93</c:v>
                </c:pt>
                <c:pt idx="716">
                  <c:v>197.25</c:v>
                </c:pt>
                <c:pt idx="717">
                  <c:v>161.04</c:v>
                </c:pt>
                <c:pt idx="718">
                  <c:v>133.75</c:v>
                </c:pt>
                <c:pt idx="719">
                  <c:v>120.61</c:v>
                </c:pt>
                <c:pt idx="720">
                  <c:v>106.75</c:v>
                </c:pt>
                <c:pt idx="721">
                  <c:v>234.5</c:v>
                </c:pt>
                <c:pt idx="722">
                  <c:v>212.74</c:v>
                </c:pt>
                <c:pt idx="723">
                  <c:v>242.31</c:v>
                </c:pt>
                <c:pt idx="724">
                  <c:v>57.35</c:v>
                </c:pt>
                <c:pt idx="725">
                  <c:v>190.79</c:v>
                </c:pt>
                <c:pt idx="726">
                  <c:v>236.43</c:v>
                </c:pt>
                <c:pt idx="727">
                  <c:v>69.87</c:v>
                </c:pt>
                <c:pt idx="728">
                  <c:v>44.63</c:v>
                </c:pt>
                <c:pt idx="729">
                  <c:v>193.05</c:v>
                </c:pt>
                <c:pt idx="730">
                  <c:v>156.38</c:v>
                </c:pt>
                <c:pt idx="731">
                  <c:v>215.2</c:v>
                </c:pt>
                <c:pt idx="732">
                  <c:v>60.75</c:v>
                </c:pt>
                <c:pt idx="733">
                  <c:v>204.96</c:v>
                </c:pt>
                <c:pt idx="734">
                  <c:v>74.36</c:v>
                </c:pt>
                <c:pt idx="735">
                  <c:v>66</c:v>
                </c:pt>
                <c:pt idx="736">
                  <c:v>66.14</c:v>
                </c:pt>
                <c:pt idx="737">
                  <c:v>209.21</c:v>
                </c:pt>
                <c:pt idx="738">
                  <c:v>176.34</c:v>
                </c:pt>
                <c:pt idx="739">
                  <c:v>145.07</c:v>
                </c:pt>
                <c:pt idx="740">
                  <c:v>108.94</c:v>
                </c:pt>
                <c:pt idx="741">
                  <c:v>222.98</c:v>
                </c:pt>
                <c:pt idx="742">
                  <c:v>116.34</c:v>
                </c:pt>
                <c:pt idx="743">
                  <c:v>209.65</c:v>
                </c:pt>
                <c:pt idx="744">
                  <c:v>126.61</c:v>
                </c:pt>
                <c:pt idx="745">
                  <c:v>112.93</c:v>
                </c:pt>
                <c:pt idx="746">
                  <c:v>131.79</c:v>
                </c:pt>
                <c:pt idx="747">
                  <c:v>96.3</c:v>
                </c:pt>
                <c:pt idx="748">
                  <c:v>194.47</c:v>
                </c:pt>
                <c:pt idx="749">
                  <c:v>140.6</c:v>
                </c:pt>
                <c:pt idx="750">
                  <c:v>81.09</c:v>
                </c:pt>
                <c:pt idx="751">
                  <c:v>227.91</c:v>
                </c:pt>
                <c:pt idx="752">
                  <c:v>114.46</c:v>
                </c:pt>
                <c:pt idx="753">
                  <c:v>149.58000000000001</c:v>
                </c:pt>
                <c:pt idx="754">
                  <c:v>229.42</c:v>
                </c:pt>
                <c:pt idx="755">
                  <c:v>167.33</c:v>
                </c:pt>
                <c:pt idx="756">
                  <c:v>55.72</c:v>
                </c:pt>
                <c:pt idx="757">
                  <c:v>236.76</c:v>
                </c:pt>
                <c:pt idx="758">
                  <c:v>168.1</c:v>
                </c:pt>
                <c:pt idx="759">
                  <c:v>103.68</c:v>
                </c:pt>
                <c:pt idx="760">
                  <c:v>60.64</c:v>
                </c:pt>
                <c:pt idx="761">
                  <c:v>204.69</c:v>
                </c:pt>
                <c:pt idx="762">
                  <c:v>166.42</c:v>
                </c:pt>
                <c:pt idx="763">
                  <c:v>147.36000000000001</c:v>
                </c:pt>
                <c:pt idx="764">
                  <c:v>226.66</c:v>
                </c:pt>
                <c:pt idx="765">
                  <c:v>203.49</c:v>
                </c:pt>
                <c:pt idx="766">
                  <c:v>63.37</c:v>
                </c:pt>
                <c:pt idx="767">
                  <c:v>98.58</c:v>
                </c:pt>
                <c:pt idx="768">
                  <c:v>84.67</c:v>
                </c:pt>
                <c:pt idx="769">
                  <c:v>193.67</c:v>
                </c:pt>
                <c:pt idx="770">
                  <c:v>37.380000000000003</c:v>
                </c:pt>
                <c:pt idx="771">
                  <c:v>155.38</c:v>
                </c:pt>
                <c:pt idx="772">
                  <c:v>197.74</c:v>
                </c:pt>
                <c:pt idx="773">
                  <c:v>222.89</c:v>
                </c:pt>
                <c:pt idx="774">
                  <c:v>105.26</c:v>
                </c:pt>
                <c:pt idx="775">
                  <c:v>210.68</c:v>
                </c:pt>
                <c:pt idx="776">
                  <c:v>54.34</c:v>
                </c:pt>
                <c:pt idx="777">
                  <c:v>216.22</c:v>
                </c:pt>
                <c:pt idx="778">
                  <c:v>58.05</c:v>
                </c:pt>
                <c:pt idx="779">
                  <c:v>117.4</c:v>
                </c:pt>
                <c:pt idx="780">
                  <c:v>205.4</c:v>
                </c:pt>
                <c:pt idx="781">
                  <c:v>62.98</c:v>
                </c:pt>
                <c:pt idx="782">
                  <c:v>80.44</c:v>
                </c:pt>
                <c:pt idx="783">
                  <c:v>188.9</c:v>
                </c:pt>
                <c:pt idx="784">
                  <c:v>188.41</c:v>
                </c:pt>
                <c:pt idx="785">
                  <c:v>171.05</c:v>
                </c:pt>
                <c:pt idx="786">
                  <c:v>182.67</c:v>
                </c:pt>
                <c:pt idx="787">
                  <c:v>149.4</c:v>
                </c:pt>
                <c:pt idx="788">
                  <c:v>85.4</c:v>
                </c:pt>
                <c:pt idx="789">
                  <c:v>106.05</c:v>
                </c:pt>
                <c:pt idx="790">
                  <c:v>69.95</c:v>
                </c:pt>
                <c:pt idx="791">
                  <c:v>229.86</c:v>
                </c:pt>
                <c:pt idx="792">
                  <c:v>158.35</c:v>
                </c:pt>
                <c:pt idx="793">
                  <c:v>118.19</c:v>
                </c:pt>
                <c:pt idx="794">
                  <c:v>131.63999999999999</c:v>
                </c:pt>
                <c:pt idx="795">
                  <c:v>238.4</c:v>
                </c:pt>
                <c:pt idx="796">
                  <c:v>63.74</c:v>
                </c:pt>
                <c:pt idx="797">
                  <c:v>158.97</c:v>
                </c:pt>
                <c:pt idx="798">
                  <c:v>141.30000000000001</c:v>
                </c:pt>
                <c:pt idx="799">
                  <c:v>164.52</c:v>
                </c:pt>
                <c:pt idx="800">
                  <c:v>33.979999999999997</c:v>
                </c:pt>
                <c:pt idx="801">
                  <c:v>221.87</c:v>
                </c:pt>
                <c:pt idx="802">
                  <c:v>235.07</c:v>
                </c:pt>
                <c:pt idx="803">
                  <c:v>154.33000000000001</c:v>
                </c:pt>
                <c:pt idx="804">
                  <c:v>183.26</c:v>
                </c:pt>
                <c:pt idx="805">
                  <c:v>232.95</c:v>
                </c:pt>
                <c:pt idx="806">
                  <c:v>185.59</c:v>
                </c:pt>
                <c:pt idx="807">
                  <c:v>63.56</c:v>
                </c:pt>
                <c:pt idx="808">
                  <c:v>156.78</c:v>
                </c:pt>
                <c:pt idx="809">
                  <c:v>163.47999999999999</c:v>
                </c:pt>
                <c:pt idx="810">
                  <c:v>123.31</c:v>
                </c:pt>
                <c:pt idx="811">
                  <c:v>192.02</c:v>
                </c:pt>
                <c:pt idx="812">
                  <c:v>235.56</c:v>
                </c:pt>
                <c:pt idx="813">
                  <c:v>233.63</c:v>
                </c:pt>
                <c:pt idx="814">
                  <c:v>129.18</c:v>
                </c:pt>
                <c:pt idx="815">
                  <c:v>54.91</c:v>
                </c:pt>
                <c:pt idx="816">
                  <c:v>246.67</c:v>
                </c:pt>
                <c:pt idx="817">
                  <c:v>214.56</c:v>
                </c:pt>
                <c:pt idx="818">
                  <c:v>57.43</c:v>
                </c:pt>
                <c:pt idx="819">
                  <c:v>232.59</c:v>
                </c:pt>
                <c:pt idx="820">
                  <c:v>221.38</c:v>
                </c:pt>
                <c:pt idx="821">
                  <c:v>144.13999999999999</c:v>
                </c:pt>
                <c:pt idx="822">
                  <c:v>160.08000000000001</c:v>
                </c:pt>
                <c:pt idx="823">
                  <c:v>117.78</c:v>
                </c:pt>
                <c:pt idx="824">
                  <c:v>42.05</c:v>
                </c:pt>
                <c:pt idx="825">
                  <c:v>103.74</c:v>
                </c:pt>
                <c:pt idx="826">
                  <c:v>206.63</c:v>
                </c:pt>
                <c:pt idx="827">
                  <c:v>31.02</c:v>
                </c:pt>
                <c:pt idx="828">
                  <c:v>103.37</c:v>
                </c:pt>
                <c:pt idx="829">
                  <c:v>117.6</c:v>
                </c:pt>
                <c:pt idx="830">
                  <c:v>148.22999999999999</c:v>
                </c:pt>
                <c:pt idx="831">
                  <c:v>232.37</c:v>
                </c:pt>
                <c:pt idx="832">
                  <c:v>106.2</c:v>
                </c:pt>
                <c:pt idx="833">
                  <c:v>106.33</c:v>
                </c:pt>
                <c:pt idx="834">
                  <c:v>192.25</c:v>
                </c:pt>
                <c:pt idx="835">
                  <c:v>129.49</c:v>
                </c:pt>
                <c:pt idx="836">
                  <c:v>79.41</c:v>
                </c:pt>
                <c:pt idx="837">
                  <c:v>129.54</c:v>
                </c:pt>
                <c:pt idx="838">
                  <c:v>60.99</c:v>
                </c:pt>
                <c:pt idx="839">
                  <c:v>68.81</c:v>
                </c:pt>
                <c:pt idx="840">
                  <c:v>139.63999999999999</c:v>
                </c:pt>
                <c:pt idx="841">
                  <c:v>122.16</c:v>
                </c:pt>
                <c:pt idx="842">
                  <c:v>231.27</c:v>
                </c:pt>
                <c:pt idx="843">
                  <c:v>109.73</c:v>
                </c:pt>
                <c:pt idx="844">
                  <c:v>157.72999999999999</c:v>
                </c:pt>
                <c:pt idx="845">
                  <c:v>169.1</c:v>
                </c:pt>
                <c:pt idx="846">
                  <c:v>32.880000000000003</c:v>
                </c:pt>
                <c:pt idx="847">
                  <c:v>175.98</c:v>
                </c:pt>
                <c:pt idx="848">
                  <c:v>69.17</c:v>
                </c:pt>
                <c:pt idx="849">
                  <c:v>241.44</c:v>
                </c:pt>
                <c:pt idx="850">
                  <c:v>62.71</c:v>
                </c:pt>
                <c:pt idx="851">
                  <c:v>121.22</c:v>
                </c:pt>
                <c:pt idx="852">
                  <c:v>48.78</c:v>
                </c:pt>
                <c:pt idx="853">
                  <c:v>249.31</c:v>
                </c:pt>
                <c:pt idx="854">
                  <c:v>140.47999999999999</c:v>
                </c:pt>
                <c:pt idx="855">
                  <c:v>160.97999999999999</c:v>
                </c:pt>
                <c:pt idx="856">
                  <c:v>44.76</c:v>
                </c:pt>
                <c:pt idx="857">
                  <c:v>194.99</c:v>
                </c:pt>
                <c:pt idx="858">
                  <c:v>76.180000000000007</c:v>
                </c:pt>
                <c:pt idx="859">
                  <c:v>227.57</c:v>
                </c:pt>
                <c:pt idx="860">
                  <c:v>75.13</c:v>
                </c:pt>
                <c:pt idx="861">
                  <c:v>71.95</c:v>
                </c:pt>
                <c:pt idx="862">
                  <c:v>38.04</c:v>
                </c:pt>
                <c:pt idx="863">
                  <c:v>133.85</c:v>
                </c:pt>
                <c:pt idx="864">
                  <c:v>154.27000000000001</c:v>
                </c:pt>
                <c:pt idx="865">
                  <c:v>44.46</c:v>
                </c:pt>
                <c:pt idx="866">
                  <c:v>200.62</c:v>
                </c:pt>
                <c:pt idx="867">
                  <c:v>129.72</c:v>
                </c:pt>
                <c:pt idx="868">
                  <c:v>145.37</c:v>
                </c:pt>
                <c:pt idx="869">
                  <c:v>126.97</c:v>
                </c:pt>
                <c:pt idx="870">
                  <c:v>118.17</c:v>
                </c:pt>
                <c:pt idx="871">
                  <c:v>153.12</c:v>
                </c:pt>
                <c:pt idx="872">
                  <c:v>64.150000000000006</c:v>
                </c:pt>
                <c:pt idx="873">
                  <c:v>70.02</c:v>
                </c:pt>
                <c:pt idx="874">
                  <c:v>219.59</c:v>
                </c:pt>
                <c:pt idx="875">
                  <c:v>238.15</c:v>
                </c:pt>
                <c:pt idx="876">
                  <c:v>112.13</c:v>
                </c:pt>
                <c:pt idx="877">
                  <c:v>89.56</c:v>
                </c:pt>
                <c:pt idx="878">
                  <c:v>171.68</c:v>
                </c:pt>
                <c:pt idx="879">
                  <c:v>119.92</c:v>
                </c:pt>
                <c:pt idx="880">
                  <c:v>35.58</c:v>
                </c:pt>
                <c:pt idx="881">
                  <c:v>64.349999999999994</c:v>
                </c:pt>
                <c:pt idx="882">
                  <c:v>187.51</c:v>
                </c:pt>
                <c:pt idx="883">
                  <c:v>174.96</c:v>
                </c:pt>
                <c:pt idx="884">
                  <c:v>35.96</c:v>
                </c:pt>
                <c:pt idx="885">
                  <c:v>78.83</c:v>
                </c:pt>
                <c:pt idx="886">
                  <c:v>80.84</c:v>
                </c:pt>
                <c:pt idx="887">
                  <c:v>177.82</c:v>
                </c:pt>
                <c:pt idx="888">
                  <c:v>34.340000000000003</c:v>
                </c:pt>
                <c:pt idx="889">
                  <c:v>52.9</c:v>
                </c:pt>
                <c:pt idx="890">
                  <c:v>205.98</c:v>
                </c:pt>
                <c:pt idx="891">
                  <c:v>69.28</c:v>
                </c:pt>
                <c:pt idx="892">
                  <c:v>173.6</c:v>
                </c:pt>
                <c:pt idx="893">
                  <c:v>82.4</c:v>
                </c:pt>
                <c:pt idx="894">
                  <c:v>51.88</c:v>
                </c:pt>
                <c:pt idx="895">
                  <c:v>83.5</c:v>
                </c:pt>
                <c:pt idx="896">
                  <c:v>188.9</c:v>
                </c:pt>
                <c:pt idx="897">
                  <c:v>218.25</c:v>
                </c:pt>
                <c:pt idx="898">
                  <c:v>212.65</c:v>
                </c:pt>
                <c:pt idx="899">
                  <c:v>117.38</c:v>
                </c:pt>
                <c:pt idx="900">
                  <c:v>176.98</c:v>
                </c:pt>
                <c:pt idx="901">
                  <c:v>75.099999999999994</c:v>
                </c:pt>
                <c:pt idx="902">
                  <c:v>94.49</c:v>
                </c:pt>
                <c:pt idx="903">
                  <c:v>227.19</c:v>
                </c:pt>
                <c:pt idx="904">
                  <c:v>32.86</c:v>
                </c:pt>
                <c:pt idx="905">
                  <c:v>48.81</c:v>
                </c:pt>
                <c:pt idx="906">
                  <c:v>75.73</c:v>
                </c:pt>
                <c:pt idx="907">
                  <c:v>35.840000000000003</c:v>
                </c:pt>
                <c:pt idx="908">
                  <c:v>69.92</c:v>
                </c:pt>
                <c:pt idx="909">
                  <c:v>158.27000000000001</c:v>
                </c:pt>
                <c:pt idx="910">
                  <c:v>122.71</c:v>
                </c:pt>
                <c:pt idx="911">
                  <c:v>226.39</c:v>
                </c:pt>
                <c:pt idx="912">
                  <c:v>209.84</c:v>
                </c:pt>
                <c:pt idx="913">
                  <c:v>105.2</c:v>
                </c:pt>
                <c:pt idx="914">
                  <c:v>87.07</c:v>
                </c:pt>
                <c:pt idx="915">
                  <c:v>113.53</c:v>
                </c:pt>
                <c:pt idx="916">
                  <c:v>159.86000000000001</c:v>
                </c:pt>
                <c:pt idx="917">
                  <c:v>88.97</c:v>
                </c:pt>
                <c:pt idx="918">
                  <c:v>167.31</c:v>
                </c:pt>
                <c:pt idx="919">
                  <c:v>120.07</c:v>
                </c:pt>
                <c:pt idx="920">
                  <c:v>151.44999999999999</c:v>
                </c:pt>
                <c:pt idx="921">
                  <c:v>125.95</c:v>
                </c:pt>
                <c:pt idx="922">
                  <c:v>94.78</c:v>
                </c:pt>
                <c:pt idx="923">
                  <c:v>238.66</c:v>
                </c:pt>
                <c:pt idx="924">
                  <c:v>197.99</c:v>
                </c:pt>
                <c:pt idx="925">
                  <c:v>60.82</c:v>
                </c:pt>
                <c:pt idx="926">
                  <c:v>221.06</c:v>
                </c:pt>
                <c:pt idx="927">
                  <c:v>137.22999999999999</c:v>
                </c:pt>
                <c:pt idx="928">
                  <c:v>226.8</c:v>
                </c:pt>
                <c:pt idx="929">
                  <c:v>205.97</c:v>
                </c:pt>
                <c:pt idx="930">
                  <c:v>123.55</c:v>
                </c:pt>
                <c:pt idx="931">
                  <c:v>34.94</c:v>
                </c:pt>
                <c:pt idx="932">
                  <c:v>89.11</c:v>
                </c:pt>
                <c:pt idx="933">
                  <c:v>149.16</c:v>
                </c:pt>
                <c:pt idx="934">
                  <c:v>169.37</c:v>
                </c:pt>
                <c:pt idx="935">
                  <c:v>86.74</c:v>
                </c:pt>
                <c:pt idx="936">
                  <c:v>60.66</c:v>
                </c:pt>
                <c:pt idx="937">
                  <c:v>213.68</c:v>
                </c:pt>
                <c:pt idx="938">
                  <c:v>246.57</c:v>
                </c:pt>
                <c:pt idx="939">
                  <c:v>145.65</c:v>
                </c:pt>
                <c:pt idx="940">
                  <c:v>67.77</c:v>
                </c:pt>
                <c:pt idx="941">
                  <c:v>89.91</c:v>
                </c:pt>
                <c:pt idx="942">
                  <c:v>34.049999999999997</c:v>
                </c:pt>
                <c:pt idx="943">
                  <c:v>231.15</c:v>
                </c:pt>
                <c:pt idx="944">
                  <c:v>55.91</c:v>
                </c:pt>
                <c:pt idx="945">
                  <c:v>156.83000000000001</c:v>
                </c:pt>
                <c:pt idx="946">
                  <c:v>90.29</c:v>
                </c:pt>
                <c:pt idx="947">
                  <c:v>151.91999999999999</c:v>
                </c:pt>
                <c:pt idx="948">
                  <c:v>173.31</c:v>
                </c:pt>
                <c:pt idx="949">
                  <c:v>212.54</c:v>
                </c:pt>
                <c:pt idx="950">
                  <c:v>75.41</c:v>
                </c:pt>
                <c:pt idx="951">
                  <c:v>32.42</c:v>
                </c:pt>
                <c:pt idx="952">
                  <c:v>60.11</c:v>
                </c:pt>
                <c:pt idx="953">
                  <c:v>228</c:v>
                </c:pt>
                <c:pt idx="954">
                  <c:v>222.26</c:v>
                </c:pt>
                <c:pt idx="955">
                  <c:v>161.43</c:v>
                </c:pt>
                <c:pt idx="956">
                  <c:v>162.11000000000001</c:v>
                </c:pt>
                <c:pt idx="957">
                  <c:v>176.31</c:v>
                </c:pt>
                <c:pt idx="958">
                  <c:v>68.58</c:v>
                </c:pt>
                <c:pt idx="959">
                  <c:v>231.17</c:v>
                </c:pt>
                <c:pt idx="960">
                  <c:v>122.13</c:v>
                </c:pt>
                <c:pt idx="961">
                  <c:v>114.29</c:v>
                </c:pt>
                <c:pt idx="962">
                  <c:v>144.16</c:v>
                </c:pt>
                <c:pt idx="963">
                  <c:v>40.33</c:v>
                </c:pt>
                <c:pt idx="964">
                  <c:v>66.58</c:v>
                </c:pt>
                <c:pt idx="965">
                  <c:v>192.37</c:v>
                </c:pt>
                <c:pt idx="966">
                  <c:v>48.22</c:v>
                </c:pt>
                <c:pt idx="967">
                  <c:v>162.69</c:v>
                </c:pt>
                <c:pt idx="968">
                  <c:v>83.98</c:v>
                </c:pt>
                <c:pt idx="969">
                  <c:v>115.65</c:v>
                </c:pt>
                <c:pt idx="970">
                  <c:v>93.51</c:v>
                </c:pt>
                <c:pt idx="971">
                  <c:v>108.25</c:v>
                </c:pt>
                <c:pt idx="972">
                  <c:v>188.19</c:v>
                </c:pt>
                <c:pt idx="973">
                  <c:v>95.37</c:v>
                </c:pt>
                <c:pt idx="974">
                  <c:v>154.61000000000001</c:v>
                </c:pt>
                <c:pt idx="975">
                  <c:v>134.72999999999999</c:v>
                </c:pt>
                <c:pt idx="976">
                  <c:v>176.01</c:v>
                </c:pt>
                <c:pt idx="977">
                  <c:v>236.1</c:v>
                </c:pt>
                <c:pt idx="978">
                  <c:v>191.17</c:v>
                </c:pt>
                <c:pt idx="979">
                  <c:v>77.290000000000006</c:v>
                </c:pt>
                <c:pt idx="980">
                  <c:v>36.86</c:v>
                </c:pt>
                <c:pt idx="981">
                  <c:v>87.7</c:v>
                </c:pt>
                <c:pt idx="982">
                  <c:v>160.91999999999999</c:v>
                </c:pt>
                <c:pt idx="983">
                  <c:v>41.31</c:v>
                </c:pt>
                <c:pt idx="984">
                  <c:v>139.19999999999999</c:v>
                </c:pt>
                <c:pt idx="985">
                  <c:v>161.31</c:v>
                </c:pt>
                <c:pt idx="986">
                  <c:v>103.53</c:v>
                </c:pt>
                <c:pt idx="987">
                  <c:v>199.6</c:v>
                </c:pt>
                <c:pt idx="988">
                  <c:v>53.45</c:v>
                </c:pt>
                <c:pt idx="989">
                  <c:v>46.53</c:v>
                </c:pt>
                <c:pt idx="990">
                  <c:v>190.2</c:v>
                </c:pt>
                <c:pt idx="991">
                  <c:v>139.01</c:v>
                </c:pt>
                <c:pt idx="992">
                  <c:v>181.45</c:v>
                </c:pt>
                <c:pt idx="993">
                  <c:v>125.66</c:v>
                </c:pt>
                <c:pt idx="994">
                  <c:v>84.21</c:v>
                </c:pt>
                <c:pt idx="995">
                  <c:v>210.2</c:v>
                </c:pt>
                <c:pt idx="996">
                  <c:v>205.87</c:v>
                </c:pt>
                <c:pt idx="997">
                  <c:v>182.83</c:v>
                </c:pt>
                <c:pt idx="998">
                  <c:v>89.87</c:v>
                </c:pt>
                <c:pt idx="999">
                  <c:v>159.85</c:v>
                </c:pt>
                <c:pt idx="1000">
                  <c:v>109.41</c:v>
                </c:pt>
                <c:pt idx="1001">
                  <c:v>50.15</c:v>
                </c:pt>
                <c:pt idx="1002">
                  <c:v>231.81</c:v>
                </c:pt>
                <c:pt idx="1003">
                  <c:v>60.1</c:v>
                </c:pt>
                <c:pt idx="1004">
                  <c:v>239.05</c:v>
                </c:pt>
                <c:pt idx="1005">
                  <c:v>128.12</c:v>
                </c:pt>
              </c:numCache>
            </c:numRef>
          </c:xVal>
          <c:yVal>
            <c:numRef>
              <c:f>'Linear regression'!$H$99:$H$1104</c:f>
              <c:numCache>
                <c:formatCode>0.000</c:formatCode>
                <c:ptCount val="1006"/>
                <c:pt idx="0">
                  <c:v>-1.1345080021429341</c:v>
                </c:pt>
                <c:pt idx="1">
                  <c:v>-1.0939973170606538</c:v>
                </c:pt>
                <c:pt idx="2">
                  <c:v>-1.4513561234471517</c:v>
                </c:pt>
                <c:pt idx="3">
                  <c:v>-1.631722939209306</c:v>
                </c:pt>
                <c:pt idx="4">
                  <c:v>0.56002802592751111</c:v>
                </c:pt>
                <c:pt idx="5">
                  <c:v>0.56002802592751111</c:v>
                </c:pt>
                <c:pt idx="6">
                  <c:v>-1.3277477304572676</c:v>
                </c:pt>
                <c:pt idx="7">
                  <c:v>-0.24499075674231646</c:v>
                </c:pt>
                <c:pt idx="8">
                  <c:v>-1.2895668252286465</c:v>
                </c:pt>
                <c:pt idx="9">
                  <c:v>-0.59808628970661792</c:v>
                </c:pt>
                <c:pt idx="10">
                  <c:v>-1.3303843125961823</c:v>
                </c:pt>
                <c:pt idx="11">
                  <c:v>0.27527270200387577</c:v>
                </c:pt>
                <c:pt idx="12">
                  <c:v>-1.273303108252966</c:v>
                </c:pt>
                <c:pt idx="13">
                  <c:v>-0.80393367443067032</c:v>
                </c:pt>
                <c:pt idx="14">
                  <c:v>-0.46409775273225584</c:v>
                </c:pt>
                <c:pt idx="15">
                  <c:v>0.39096495686273974</c:v>
                </c:pt>
                <c:pt idx="16">
                  <c:v>-0.62648148037844342</c:v>
                </c:pt>
                <c:pt idx="17">
                  <c:v>-0.26899483970642257</c:v>
                </c:pt>
                <c:pt idx="18">
                  <c:v>1.4343809292079475</c:v>
                </c:pt>
                <c:pt idx="19">
                  <c:v>1.0825062136703916</c:v>
                </c:pt>
                <c:pt idx="20">
                  <c:v>-0.77584209018696215</c:v>
                </c:pt>
                <c:pt idx="21">
                  <c:v>1.584808955300584</c:v>
                </c:pt>
                <c:pt idx="22">
                  <c:v>-1.1403020911342701</c:v>
                </c:pt>
                <c:pt idx="23">
                  <c:v>-1.135083256427788</c:v>
                </c:pt>
                <c:pt idx="24">
                  <c:v>1.0940975875102017</c:v>
                </c:pt>
                <c:pt idx="25">
                  <c:v>1.1172355931898885</c:v>
                </c:pt>
                <c:pt idx="26">
                  <c:v>1.0760697573943021</c:v>
                </c:pt>
                <c:pt idx="27">
                  <c:v>0.24323423419464105</c:v>
                </c:pt>
                <c:pt idx="28">
                  <c:v>-1.2901804297991575</c:v>
                </c:pt>
                <c:pt idx="29">
                  <c:v>-0.98658552804655042</c:v>
                </c:pt>
                <c:pt idx="30">
                  <c:v>1.617716696251376</c:v>
                </c:pt>
                <c:pt idx="31">
                  <c:v>-0.63588049622153175</c:v>
                </c:pt>
                <c:pt idx="32">
                  <c:v>0.72462328671324916</c:v>
                </c:pt>
                <c:pt idx="33">
                  <c:v>0.10280284922991302</c:v>
                </c:pt>
                <c:pt idx="34">
                  <c:v>-1.6059195886764619</c:v>
                </c:pt>
                <c:pt idx="35">
                  <c:v>-1.445983887598042</c:v>
                </c:pt>
                <c:pt idx="36">
                  <c:v>0.91245882060709238</c:v>
                </c:pt>
                <c:pt idx="37">
                  <c:v>0.89790808305742187</c:v>
                </c:pt>
                <c:pt idx="38">
                  <c:v>0.59716708172911881</c:v>
                </c:pt>
                <c:pt idx="39">
                  <c:v>-1.1298963802926871</c:v>
                </c:pt>
                <c:pt idx="40">
                  <c:v>-0.63929047578786113</c:v>
                </c:pt>
                <c:pt idx="41">
                  <c:v>-0.27107534270331157</c:v>
                </c:pt>
                <c:pt idx="42">
                  <c:v>-1.5004029429452388</c:v>
                </c:pt>
                <c:pt idx="43">
                  <c:v>0.6129929662768826</c:v>
                </c:pt>
                <c:pt idx="44">
                  <c:v>-0.80066750843555445</c:v>
                </c:pt>
                <c:pt idx="45">
                  <c:v>0.59563946201711748</c:v>
                </c:pt>
                <c:pt idx="46">
                  <c:v>-0.96793450578872564</c:v>
                </c:pt>
                <c:pt idx="47">
                  <c:v>-1.4662584052820107</c:v>
                </c:pt>
                <c:pt idx="48">
                  <c:v>1.1004701266435297</c:v>
                </c:pt>
                <c:pt idx="49">
                  <c:v>-1.3188344848991671</c:v>
                </c:pt>
                <c:pt idx="50">
                  <c:v>-1.0926710363483514</c:v>
                </c:pt>
                <c:pt idx="51">
                  <c:v>-1.2773330841040826</c:v>
                </c:pt>
                <c:pt idx="52">
                  <c:v>-0.23983583917859644</c:v>
                </c:pt>
                <c:pt idx="53">
                  <c:v>0.44098331693080295</c:v>
                </c:pt>
                <c:pt idx="54">
                  <c:v>-1.2897937310854499</c:v>
                </c:pt>
                <c:pt idx="55">
                  <c:v>1.2978357065231225</c:v>
                </c:pt>
                <c:pt idx="56">
                  <c:v>-0.47065884743673037</c:v>
                </c:pt>
                <c:pt idx="57">
                  <c:v>-0.12112030346711015</c:v>
                </c:pt>
                <c:pt idx="58">
                  <c:v>-0.13172096159411589</c:v>
                </c:pt>
                <c:pt idx="59">
                  <c:v>1.2558932774429832</c:v>
                </c:pt>
                <c:pt idx="60">
                  <c:v>-0.62054357781589398</c:v>
                </c:pt>
                <c:pt idx="61">
                  <c:v>-1.4837429396844368</c:v>
                </c:pt>
                <c:pt idx="62">
                  <c:v>-1.6155455103763536</c:v>
                </c:pt>
                <c:pt idx="63">
                  <c:v>1.2581048105825332</c:v>
                </c:pt>
                <c:pt idx="64">
                  <c:v>-0.97009810107120464</c:v>
                </c:pt>
                <c:pt idx="65">
                  <c:v>0.58721518260114303</c:v>
                </c:pt>
                <c:pt idx="66">
                  <c:v>-0.63796419507555868</c:v>
                </c:pt>
                <c:pt idx="67">
                  <c:v>0.60546033100243213</c:v>
                </c:pt>
                <c:pt idx="68">
                  <c:v>0.55430104993607499</c:v>
                </c:pt>
                <c:pt idx="69">
                  <c:v>-0.40749273110261325</c:v>
                </c:pt>
                <c:pt idx="70">
                  <c:v>0.9453346029865034</c:v>
                </c:pt>
                <c:pt idx="71">
                  <c:v>-0.46290889387689071</c:v>
                </c:pt>
                <c:pt idx="72">
                  <c:v>-1.3314453371660242</c:v>
                </c:pt>
                <c:pt idx="73">
                  <c:v>1.2903542049628813</c:v>
                </c:pt>
                <c:pt idx="74">
                  <c:v>-0.25619223601128105</c:v>
                </c:pt>
                <c:pt idx="75">
                  <c:v>0.60031500101012614</c:v>
                </c:pt>
                <c:pt idx="76">
                  <c:v>-0.25166370644662406</c:v>
                </c:pt>
                <c:pt idx="77">
                  <c:v>-0.64266530092567187</c:v>
                </c:pt>
                <c:pt idx="78">
                  <c:v>6.1291860863414281E-2</c:v>
                </c:pt>
                <c:pt idx="79">
                  <c:v>0.55720608407458805</c:v>
                </c:pt>
                <c:pt idx="80">
                  <c:v>-0.58718841686577095</c:v>
                </c:pt>
                <c:pt idx="81">
                  <c:v>1.6188256586782894</c:v>
                </c:pt>
                <c:pt idx="82">
                  <c:v>-0.11163499948129386</c:v>
                </c:pt>
                <c:pt idx="83">
                  <c:v>0.72451782342769255</c:v>
                </c:pt>
                <c:pt idx="84">
                  <c:v>-0.79699546858390247</c:v>
                </c:pt>
                <c:pt idx="85">
                  <c:v>1.597864031709634</c:v>
                </c:pt>
                <c:pt idx="86">
                  <c:v>-0.59657464928030679</c:v>
                </c:pt>
                <c:pt idx="87">
                  <c:v>-1.2870069436610456</c:v>
                </c:pt>
                <c:pt idx="88">
                  <c:v>0.44044960878874395</c:v>
                </c:pt>
                <c:pt idx="89">
                  <c:v>-1.6406106179103017</c:v>
                </c:pt>
                <c:pt idx="90">
                  <c:v>0.72845831527894289</c:v>
                </c:pt>
                <c:pt idx="91">
                  <c:v>-0.93970549968808026</c:v>
                </c:pt>
                <c:pt idx="92">
                  <c:v>0.77353907606867511</c:v>
                </c:pt>
                <c:pt idx="93">
                  <c:v>-0.77939907918164342</c:v>
                </c:pt>
                <c:pt idx="94">
                  <c:v>-0.25168607744659066</c:v>
                </c:pt>
                <c:pt idx="95">
                  <c:v>-1.2971122439316491</c:v>
                </c:pt>
                <c:pt idx="96">
                  <c:v>1.2697728849936569</c:v>
                </c:pt>
                <c:pt idx="97">
                  <c:v>-0.95979146180090225</c:v>
                </c:pt>
                <c:pt idx="98">
                  <c:v>1.2348070120459427</c:v>
                </c:pt>
                <c:pt idx="99">
                  <c:v>1.4115976636705869</c:v>
                </c:pt>
                <c:pt idx="100">
                  <c:v>0.20928783967397352</c:v>
                </c:pt>
                <c:pt idx="101">
                  <c:v>1.6197460655340561</c:v>
                </c:pt>
                <c:pt idx="102">
                  <c:v>-1.6517098297508475</c:v>
                </c:pt>
                <c:pt idx="103">
                  <c:v>0.755808460666617</c:v>
                </c:pt>
                <c:pt idx="104">
                  <c:v>1.4678191824436602</c:v>
                </c:pt>
                <c:pt idx="105">
                  <c:v>0.73757609569388027</c:v>
                </c:pt>
                <c:pt idx="106">
                  <c:v>0.74890221339122987</c:v>
                </c:pt>
                <c:pt idx="107">
                  <c:v>-1.2787104985305946</c:v>
                </c:pt>
                <c:pt idx="108">
                  <c:v>-0.46079323645148285</c:v>
                </c:pt>
                <c:pt idx="109">
                  <c:v>-0.6424575702116968</c:v>
                </c:pt>
                <c:pt idx="110">
                  <c:v>-1.1404682757054501</c:v>
                </c:pt>
                <c:pt idx="111">
                  <c:v>-0.80752581785387045</c:v>
                </c:pt>
                <c:pt idx="112">
                  <c:v>-6.9535973401388562E-2</c:v>
                </c:pt>
                <c:pt idx="113">
                  <c:v>0.43488881736848756</c:v>
                </c:pt>
                <c:pt idx="114">
                  <c:v>-0.43234691206544795</c:v>
                </c:pt>
                <c:pt idx="115">
                  <c:v>-1.0995708919094624</c:v>
                </c:pt>
                <c:pt idx="116">
                  <c:v>0.26358545244992332</c:v>
                </c:pt>
                <c:pt idx="117">
                  <c:v>0.90415917961950298</c:v>
                </c:pt>
                <c:pt idx="118">
                  <c:v>-0.92709784327836142</c:v>
                </c:pt>
                <c:pt idx="119">
                  <c:v>1.6129229105442588</c:v>
                </c:pt>
                <c:pt idx="120">
                  <c:v>-0.24911980416471383</c:v>
                </c:pt>
                <c:pt idx="121">
                  <c:v>0.78305314276873417</c:v>
                </c:pt>
                <c:pt idx="122">
                  <c:v>0.91339840260568739</c:v>
                </c:pt>
                <c:pt idx="123">
                  <c:v>4.3826501603816376E-2</c:v>
                </c:pt>
                <c:pt idx="124">
                  <c:v>1.0780575805341868</c:v>
                </c:pt>
                <c:pt idx="125">
                  <c:v>1.2630488015751404</c:v>
                </c:pt>
                <c:pt idx="126">
                  <c:v>0.7775626602055159</c:v>
                </c:pt>
                <c:pt idx="127">
                  <c:v>-0.41636443051791844</c:v>
                </c:pt>
                <c:pt idx="128">
                  <c:v>1.0625193231288501</c:v>
                </c:pt>
                <c:pt idx="129">
                  <c:v>0.75595866595210659</c:v>
                </c:pt>
                <c:pt idx="130">
                  <c:v>6.5436887571501817E-2</c:v>
                </c:pt>
                <c:pt idx="131">
                  <c:v>-0.63225639422695101</c:v>
                </c:pt>
                <c:pt idx="132">
                  <c:v>1.0704578322598368</c:v>
                </c:pt>
                <c:pt idx="133">
                  <c:v>-0.45314235446292339</c:v>
                </c:pt>
                <c:pt idx="134">
                  <c:v>-0.92355683356937068</c:v>
                </c:pt>
                <c:pt idx="135">
                  <c:v>-0.96712914978993003</c:v>
                </c:pt>
                <c:pt idx="136">
                  <c:v>-9.8426521929616262E-2</c:v>
                </c:pt>
                <c:pt idx="137">
                  <c:v>-0.25646388386801772</c:v>
                </c:pt>
                <c:pt idx="138">
                  <c:v>1.4295775559294155</c:v>
                </c:pt>
                <c:pt idx="139">
                  <c:v>-6.6576609691528219E-2</c:v>
                </c:pt>
                <c:pt idx="140">
                  <c:v>1.6426699487854912</c:v>
                </c:pt>
                <c:pt idx="141">
                  <c:v>-0.11719898675868816</c:v>
                </c:pt>
                <c:pt idx="142">
                  <c:v>1.6099603509772602</c:v>
                </c:pt>
                <c:pt idx="143">
                  <c:v>-1.3106786574827913</c:v>
                </c:pt>
                <c:pt idx="144">
                  <c:v>-1.6537871368905983</c:v>
                </c:pt>
                <c:pt idx="145">
                  <c:v>-1.5002271708026447</c:v>
                </c:pt>
                <c:pt idx="146">
                  <c:v>-1.288975591658102</c:v>
                </c:pt>
                <c:pt idx="147">
                  <c:v>-0.61252836811359357</c:v>
                </c:pt>
                <c:pt idx="148">
                  <c:v>-0.30227010422809353</c:v>
                </c:pt>
                <c:pt idx="149">
                  <c:v>1.4236013030812094</c:v>
                </c:pt>
                <c:pt idx="150">
                  <c:v>0.44192929064367414</c:v>
                </c:pt>
                <c:pt idx="151">
                  <c:v>1.5918430368614944</c:v>
                </c:pt>
                <c:pt idx="152">
                  <c:v>-1.6636239851616033</c:v>
                </c:pt>
                <c:pt idx="153">
                  <c:v>-1.63939938805497</c:v>
                </c:pt>
                <c:pt idx="154">
                  <c:v>1.1313293231688135</c:v>
                </c:pt>
                <c:pt idx="155">
                  <c:v>0.90805812532795838</c:v>
                </c:pt>
                <c:pt idx="156">
                  <c:v>-1.1135847254599356</c:v>
                </c:pt>
                <c:pt idx="157">
                  <c:v>0.43161945551623376</c:v>
                </c:pt>
                <c:pt idx="158">
                  <c:v>5.2797272590402081E-2</c:v>
                </c:pt>
                <c:pt idx="159">
                  <c:v>1.2842213551149089</c:v>
                </c:pt>
                <c:pt idx="160">
                  <c:v>1.600858549848013</c:v>
                </c:pt>
                <c:pt idx="161">
                  <c:v>-0.26143344171772931</c:v>
                </c:pt>
                <c:pt idx="162">
                  <c:v>-1.1162980081701639</c:v>
                </c:pt>
                <c:pt idx="163">
                  <c:v>-0.78119195503610528</c:v>
                </c:pt>
                <c:pt idx="164">
                  <c:v>-0.47053420900834531</c:v>
                </c:pt>
                <c:pt idx="165">
                  <c:v>-7.6170572820039056E-2</c:v>
                </c:pt>
                <c:pt idx="166">
                  <c:v>-0.45432801746115026</c:v>
                </c:pt>
                <c:pt idx="167">
                  <c:v>1.0751429588242594</c:v>
                </c:pt>
                <c:pt idx="168">
                  <c:v>1.0648970408395804</c:v>
                </c:pt>
                <c:pt idx="169">
                  <c:v>1.445556841619807</c:v>
                </c:pt>
                <c:pt idx="170">
                  <c:v>0.25471694889175633</c:v>
                </c:pt>
                <c:pt idx="171">
                  <c:v>-0.64670486434820273</c:v>
                </c:pt>
                <c:pt idx="172">
                  <c:v>-1.4668176802811743</c:v>
                </c:pt>
                <c:pt idx="173">
                  <c:v>-0.9739267379226223</c:v>
                </c:pt>
                <c:pt idx="174">
                  <c:v>-1.115479868742816</c:v>
                </c:pt>
                <c:pt idx="175">
                  <c:v>0.56131915221129491</c:v>
                </c:pt>
                <c:pt idx="176">
                  <c:v>1.6235810940997497</c:v>
                </c:pt>
                <c:pt idx="177">
                  <c:v>1.2602108804365268</c:v>
                </c:pt>
                <c:pt idx="178">
                  <c:v>-1.4369619828972469</c:v>
                </c:pt>
                <c:pt idx="179">
                  <c:v>-0.46721371344188217</c:v>
                </c:pt>
                <c:pt idx="180">
                  <c:v>-1.1368633488536977</c:v>
                </c:pt>
                <c:pt idx="181">
                  <c:v>4.4066190889172088E-2</c:v>
                </c:pt>
                <c:pt idx="182">
                  <c:v>-0.41186785952464244</c:v>
                </c:pt>
                <c:pt idx="183">
                  <c:v>-0.75717828450058511</c:v>
                </c:pt>
                <c:pt idx="184">
                  <c:v>0.90917667532628599</c:v>
                </c:pt>
                <c:pt idx="185">
                  <c:v>0.76645386079355571</c:v>
                </c:pt>
                <c:pt idx="186">
                  <c:v>1.2904788433912664</c:v>
                </c:pt>
                <c:pt idx="187">
                  <c:v>0.58809404331411474</c:v>
                </c:pt>
                <c:pt idx="188">
                  <c:v>0.41530780068348205</c:v>
                </c:pt>
                <c:pt idx="189">
                  <c:v>1.4210158546565037</c:v>
                </c:pt>
                <c:pt idx="190">
                  <c:v>-0.29934589494675207</c:v>
                </c:pt>
                <c:pt idx="191">
                  <c:v>1.6380838937923492</c:v>
                </c:pt>
                <c:pt idx="192">
                  <c:v>0.27038623643975418</c:v>
                </c:pt>
                <c:pt idx="193">
                  <c:v>-0.94533979582251226</c:v>
                </c:pt>
                <c:pt idx="194">
                  <c:v>0.74388791354158501</c:v>
                </c:pt>
                <c:pt idx="195">
                  <c:v>-0.11034706905464825</c:v>
                </c:pt>
                <c:pt idx="196">
                  <c:v>1.2840615622580049</c:v>
                </c:pt>
                <c:pt idx="197">
                  <c:v>0.95411362254480447</c:v>
                </c:pt>
                <c:pt idx="198">
                  <c:v>-1.2694616879729961</c:v>
                </c:pt>
                <c:pt idx="199">
                  <c:v>1.2878518488237658</c:v>
                </c:pt>
                <c:pt idx="200">
                  <c:v>-1.1157003828853433</c:v>
                </c:pt>
                <c:pt idx="201">
                  <c:v>1.4099262303873723</c:v>
                </c:pt>
                <c:pt idx="202">
                  <c:v>0.90240465405069792</c:v>
                </c:pt>
                <c:pt idx="203">
                  <c:v>-1.2686563319742004</c:v>
                </c:pt>
                <c:pt idx="204">
                  <c:v>-1.1182059348815967</c:v>
                </c:pt>
                <c:pt idx="205">
                  <c:v>-1.1601963018188071</c:v>
                </c:pt>
                <c:pt idx="206">
                  <c:v>1.2401536810379477</c:v>
                </c:pt>
                <c:pt idx="207">
                  <c:v>-1.1141919383161702</c:v>
                </c:pt>
                <c:pt idx="208">
                  <c:v>0.20743424253388795</c:v>
                </c:pt>
                <c:pt idx="209">
                  <c:v>0.21838644494608248</c:v>
                </c:pt>
                <c:pt idx="210">
                  <c:v>-0.60929096483272038</c:v>
                </c:pt>
                <c:pt idx="211">
                  <c:v>1.6236482070996494</c:v>
                </c:pt>
                <c:pt idx="212">
                  <c:v>-0.60203317327214478</c:v>
                </c:pt>
                <c:pt idx="213">
                  <c:v>5.1857690591807039E-2</c:v>
                </c:pt>
                <c:pt idx="214">
                  <c:v>1.2830932175451675</c:v>
                </c:pt>
                <c:pt idx="215">
                  <c:v>-1.6571331993141662</c:v>
                </c:pt>
                <c:pt idx="216">
                  <c:v>-0.28301186911403375</c:v>
                </c:pt>
                <c:pt idx="217">
                  <c:v>-1.2793464741010718</c:v>
                </c:pt>
                <c:pt idx="218">
                  <c:v>0.76572520536607391</c:v>
                </c:pt>
                <c:pt idx="219">
                  <c:v>1.1217385558974406</c:v>
                </c:pt>
                <c:pt idx="220">
                  <c:v>0.4243041385271723</c:v>
                </c:pt>
                <c:pt idx="221">
                  <c:v>-1.2918742340823388</c:v>
                </c:pt>
                <c:pt idx="222">
                  <c:v>-0.29930434880395707</c:v>
                </c:pt>
                <c:pt idx="223">
                  <c:v>0.40392415755764727</c:v>
                </c:pt>
                <c:pt idx="224">
                  <c:v>0.56770447477317532</c:v>
                </c:pt>
                <c:pt idx="225">
                  <c:v>1.2501758890229611</c:v>
                </c:pt>
                <c:pt idx="226">
                  <c:v>0.10449984937023259</c:v>
                </c:pt>
                <c:pt idx="227">
                  <c:v>0.57669761675972731</c:v>
                </c:pt>
                <c:pt idx="228">
                  <c:v>0.95375888240247786</c:v>
                </c:pt>
                <c:pt idx="229">
                  <c:v>0.25145397875377834</c:v>
                </c:pt>
                <c:pt idx="230">
                  <c:v>9.1972089388965617E-2</c:v>
                </c:pt>
                <c:pt idx="231">
                  <c:v>-1.4674824185658946</c:v>
                </c:pt>
                <c:pt idx="232">
                  <c:v>1.1025921757832138</c:v>
                </c:pt>
                <c:pt idx="233">
                  <c:v>0.24170661448263944</c:v>
                </c:pt>
                <c:pt idx="234">
                  <c:v>-0.46315497487652257</c:v>
                </c:pt>
                <c:pt idx="235">
                  <c:v>1.2838154812583731</c:v>
                </c:pt>
                <c:pt idx="236">
                  <c:v>-1.6540715681758873</c:v>
                </c:pt>
                <c:pt idx="237">
                  <c:v>0.20878928596043339</c:v>
                </c:pt>
                <c:pt idx="238">
                  <c:v>-1.28645086451902</c:v>
                </c:pt>
                <c:pt idx="239">
                  <c:v>-0.63542029279364842</c:v>
                </c:pt>
                <c:pt idx="240">
                  <c:v>-6.8778555259664031E-2</c:v>
                </c:pt>
                <c:pt idx="241">
                  <c:v>-0.92278343614195568</c:v>
                </c:pt>
                <c:pt idx="242">
                  <c:v>0.78437303176676076</c:v>
                </c:pt>
                <c:pt idx="243">
                  <c:v>-0.27986714569016502</c:v>
                </c:pt>
                <c:pt idx="244">
                  <c:v>-0.13381424801955716</c:v>
                </c:pt>
                <c:pt idx="245">
                  <c:v>-6.963184911553115E-2</c:v>
                </c:pt>
                <c:pt idx="246">
                  <c:v>-0.6177663779629039</c:v>
                </c:pt>
                <c:pt idx="247">
                  <c:v>0.10405242937090152</c:v>
                </c:pt>
                <c:pt idx="248">
                  <c:v>-0.92209952271440709</c:v>
                </c:pt>
                <c:pt idx="249">
                  <c:v>0.26705295744473845</c:v>
                </c:pt>
                <c:pt idx="250">
                  <c:v>0.74075277768913028</c:v>
                </c:pt>
                <c:pt idx="251">
                  <c:v>0.57613514590342563</c:v>
                </c:pt>
                <c:pt idx="252">
                  <c:v>1.6348432946543376</c:v>
                </c:pt>
                <c:pt idx="253">
                  <c:v>-0.45459966531788693</c:v>
                </c:pt>
                <c:pt idx="254">
                  <c:v>-0.12298348817860977</c:v>
                </c:pt>
                <c:pt idx="255">
                  <c:v>1.1011796069281832</c:v>
                </c:pt>
                <c:pt idx="256">
                  <c:v>0.27289818015028344</c:v>
                </c:pt>
                <c:pt idx="257">
                  <c:v>-0.25695285001014345</c:v>
                </c:pt>
                <c:pt idx="258">
                  <c:v>-0.77878227875399442</c:v>
                </c:pt>
                <c:pt idx="259">
                  <c:v>0.72688275770987043</c:v>
                </c:pt>
                <c:pt idx="260">
                  <c:v>7.9329278550727966E-2</c:v>
                </c:pt>
                <c:pt idx="261">
                  <c:v>-6.5291875122020823E-2</c:v>
                </c:pt>
                <c:pt idx="262">
                  <c:v>-0.1250512077469465</c:v>
                </c:pt>
                <c:pt idx="263">
                  <c:v>-1.2953896769342252</c:v>
                </c:pt>
                <c:pt idx="264">
                  <c:v>0.78173644962784616</c:v>
                </c:pt>
                <c:pt idx="265">
                  <c:v>-0.59578846842433986</c:v>
                </c:pt>
                <c:pt idx="266">
                  <c:v>0.76905528850395144</c:v>
                </c:pt>
                <c:pt idx="267">
                  <c:v>-0.76946955105363424</c:v>
                </c:pt>
                <c:pt idx="268">
                  <c:v>1.0873063910917853</c:v>
                </c:pt>
                <c:pt idx="269">
                  <c:v>0.56970188548447398</c:v>
                </c:pt>
                <c:pt idx="270">
                  <c:v>9.2994763673150682E-2</c:v>
                </c:pt>
                <c:pt idx="271">
                  <c:v>-7.794427353167252E-2</c:v>
                </c:pt>
                <c:pt idx="272">
                  <c:v>-1.2708678651137506</c:v>
                </c:pt>
                <c:pt idx="273">
                  <c:v>0.44227763907172468</c:v>
                </c:pt>
                <c:pt idx="274">
                  <c:v>0.41402306611397471</c:v>
                </c:pt>
                <c:pt idx="275">
                  <c:v>1.0972902487911418</c:v>
                </c:pt>
                <c:pt idx="276">
                  <c:v>-1.6176867346588661</c:v>
                </c:pt>
                <c:pt idx="277">
                  <c:v>-0.60217379098621993</c:v>
                </c:pt>
                <c:pt idx="278">
                  <c:v>1.111383978770067</c:v>
                </c:pt>
                <c:pt idx="279">
                  <c:v>1.6309507406601582</c:v>
                </c:pt>
                <c:pt idx="280">
                  <c:v>1.6375757525073946</c:v>
                </c:pt>
                <c:pt idx="281">
                  <c:v>-0.45311678760581886</c:v>
                </c:pt>
                <c:pt idx="282">
                  <c:v>-0.45047381375262813</c:v>
                </c:pt>
                <c:pt idx="283">
                  <c:v>0.21368853495310725</c:v>
                </c:pt>
                <c:pt idx="284">
                  <c:v>1.102688051497356</c:v>
                </c:pt>
                <c:pt idx="285">
                  <c:v>-0.98732377104544655</c:v>
                </c:pt>
                <c:pt idx="286">
                  <c:v>-1.1281067002953633</c:v>
                </c:pt>
                <c:pt idx="287">
                  <c:v>-0.26773886785115764</c:v>
                </c:pt>
                <c:pt idx="288">
                  <c:v>-0.45673449788612325</c:v>
                </c:pt>
                <c:pt idx="289">
                  <c:v>1.1035701080674656</c:v>
                </c:pt>
                <c:pt idx="290">
                  <c:v>-1.6716679575781463</c:v>
                </c:pt>
                <c:pt idx="291">
                  <c:v>-0.98722469947416613</c:v>
                </c:pt>
                <c:pt idx="292">
                  <c:v>0.94887561269549414</c:v>
                </c:pt>
                <c:pt idx="293">
                  <c:v>-0.62254738024146916</c:v>
                </c:pt>
                <c:pt idx="294">
                  <c:v>-1.1519094442597704</c:v>
                </c:pt>
                <c:pt idx="295">
                  <c:v>0.58577704688900789</c:v>
                </c:pt>
                <c:pt idx="296">
                  <c:v>1.6291386896628679</c:v>
                </c:pt>
                <c:pt idx="297">
                  <c:v>-0.9746777643500707</c:v>
                </c:pt>
                <c:pt idx="298">
                  <c:v>1.447806725045014</c:v>
                </c:pt>
                <c:pt idx="299">
                  <c:v>0.21308132209687228</c:v>
                </c:pt>
                <c:pt idx="300">
                  <c:v>-1.6701786881518017</c:v>
                </c:pt>
                <c:pt idx="301">
                  <c:v>-0.26853144042140104</c:v>
                </c:pt>
                <c:pt idx="302">
                  <c:v>-0.43886965648426574</c:v>
                </c:pt>
                <c:pt idx="303">
                  <c:v>-0.94503618939439493</c:v>
                </c:pt>
                <c:pt idx="304">
                  <c:v>0.77110063707232157</c:v>
                </c:pt>
                <c:pt idx="305">
                  <c:v>0.78866187204606175</c:v>
                </c:pt>
                <c:pt idx="306">
                  <c:v>7.2391072703960127E-2</c:v>
                </c:pt>
                <c:pt idx="307">
                  <c:v>-0.28318444539949023</c:v>
                </c:pt>
                <c:pt idx="308">
                  <c:v>9.1997656246070147E-2</c:v>
                </c:pt>
                <c:pt idx="309">
                  <c:v>0.39711059013926447</c:v>
                </c:pt>
                <c:pt idx="310">
                  <c:v>1.0928927493691463</c:v>
                </c:pt>
                <c:pt idx="311">
                  <c:v>1.5805169191641448</c:v>
                </c:pt>
                <c:pt idx="312">
                  <c:v>3.7872619755576514E-2</c:v>
                </c:pt>
                <c:pt idx="313">
                  <c:v>-0.75117966065241204</c:v>
                </c:pt>
                <c:pt idx="314">
                  <c:v>1.6337790742273577</c:v>
                </c:pt>
                <c:pt idx="315">
                  <c:v>0.42700144195171064</c:v>
                </c:pt>
                <c:pt idx="316">
                  <c:v>-0.96109856737037624</c:v>
                </c:pt>
                <c:pt idx="317">
                  <c:v>-0.46469857387421437</c:v>
                </c:pt>
                <c:pt idx="318">
                  <c:v>1.5860010100130875</c:v>
                </c:pt>
                <c:pt idx="319">
                  <c:v>-1.3142388423346105</c:v>
                </c:pt>
                <c:pt idx="320">
                  <c:v>-0.26727546856613638</c:v>
                </c:pt>
                <c:pt idx="321">
                  <c:v>1.1122724270544528</c:v>
                </c:pt>
                <c:pt idx="322">
                  <c:v>0.76646664422210797</c:v>
                </c:pt>
                <c:pt idx="323">
                  <c:v>-1.1411585808472751</c:v>
                </c:pt>
                <c:pt idx="324">
                  <c:v>-1.2646966649801212</c:v>
                </c:pt>
                <c:pt idx="325">
                  <c:v>1.2849020726853195</c:v>
                </c:pt>
                <c:pt idx="326">
                  <c:v>-0.77988484946663128</c:v>
                </c:pt>
                <c:pt idx="327">
                  <c:v>-0.43387133592031135</c:v>
                </c:pt>
                <c:pt idx="328">
                  <c:v>0.74955097239025981</c:v>
                </c:pt>
                <c:pt idx="329">
                  <c:v>0.3954870947131206</c:v>
                </c:pt>
                <c:pt idx="330">
                  <c:v>1.4290374560730803</c:v>
                </c:pt>
                <c:pt idx="331">
                  <c:v>0.77333454121183831</c:v>
                </c:pt>
                <c:pt idx="332">
                  <c:v>1.4050237855375602</c:v>
                </c:pt>
                <c:pt idx="333">
                  <c:v>1.0701925761173763</c:v>
                </c:pt>
                <c:pt idx="334">
                  <c:v>-0.47364697386083376</c:v>
                </c:pt>
                <c:pt idx="335">
                  <c:v>-0.64500786420788314</c:v>
                </c:pt>
                <c:pt idx="336">
                  <c:v>1.6351469010824551</c:v>
                </c:pt>
                <c:pt idx="337">
                  <c:v>1.4534825673222411</c:v>
                </c:pt>
                <c:pt idx="338">
                  <c:v>6.9428513136961578E-2</c:v>
                </c:pt>
                <c:pt idx="339">
                  <c:v>1.4108881833859339</c:v>
                </c:pt>
                <c:pt idx="340">
                  <c:v>1.6095672605492766</c:v>
                </c:pt>
                <c:pt idx="341">
                  <c:v>-0.10161279149628034</c:v>
                </c:pt>
                <c:pt idx="342">
                  <c:v>-1.3196558201836532</c:v>
                </c:pt>
                <c:pt idx="343">
                  <c:v>0.75055447153161614</c:v>
                </c:pt>
                <c:pt idx="344">
                  <c:v>0.23509758192109376</c:v>
                </c:pt>
                <c:pt idx="345">
                  <c:v>7.938999983635138E-2</c:v>
                </c:pt>
                <c:pt idx="346">
                  <c:v>-0.94519917810843679</c:v>
                </c:pt>
                <c:pt idx="347">
                  <c:v>-0.4736949117179049</c:v>
                </c:pt>
                <c:pt idx="348">
                  <c:v>-0.79252446444773095</c:v>
                </c:pt>
                <c:pt idx="349">
                  <c:v>-1.6298086207835969</c:v>
                </c:pt>
                <c:pt idx="350">
                  <c:v>1.4393856414861779</c:v>
                </c:pt>
                <c:pt idx="351">
                  <c:v>0.95125972212050081</c:v>
                </c:pt>
                <c:pt idx="352">
                  <c:v>-0.94354052825377432</c:v>
                </c:pt>
                <c:pt idx="353">
                  <c:v>-1.4913650589587535</c:v>
                </c:pt>
                <c:pt idx="354">
                  <c:v>1.2379836940411924</c:v>
                </c:pt>
                <c:pt idx="355">
                  <c:v>-0.26072396143307591</c:v>
                </c:pt>
                <c:pt idx="356">
                  <c:v>0.37993285802209376</c:v>
                </c:pt>
                <c:pt idx="357">
                  <c:v>1.6161858806822369</c:v>
                </c:pt>
                <c:pt idx="358">
                  <c:v>-0.92374538914051729</c:v>
                </c:pt>
                <c:pt idx="359">
                  <c:v>1.615460421111893</c:v>
                </c:pt>
                <c:pt idx="360">
                  <c:v>0.40536229326978246</c:v>
                </c:pt>
                <c:pt idx="361">
                  <c:v>1.1072581272048079</c:v>
                </c:pt>
                <c:pt idx="362">
                  <c:v>-1.6415917460516918</c:v>
                </c:pt>
                <c:pt idx="363">
                  <c:v>-9.6537770361012118E-2</c:v>
                </c:pt>
                <c:pt idx="364">
                  <c:v>-0.23969841732165884</c:v>
                </c:pt>
                <c:pt idx="365">
                  <c:v>1.4311563093556261</c:v>
                </c:pt>
                <c:pt idx="366">
                  <c:v>0.44564926835239721</c:v>
                </c:pt>
                <c:pt idx="367">
                  <c:v>-1.0971867824844557</c:v>
                </c:pt>
                <c:pt idx="368">
                  <c:v>0.56282440092332964</c:v>
                </c:pt>
                <c:pt idx="369">
                  <c:v>-1.4979453288060569</c:v>
                </c:pt>
                <c:pt idx="370">
                  <c:v>0.89812540134281127</c:v>
                </c:pt>
                <c:pt idx="371">
                  <c:v>3.7370870184898174E-2</c:v>
                </c:pt>
                <c:pt idx="372">
                  <c:v>-0.29925001923260947</c:v>
                </c:pt>
                <c:pt idx="373">
                  <c:v>-8.6879890089739342E-2</c:v>
                </c:pt>
                <c:pt idx="374">
                  <c:v>0.89604489834592227</c:v>
                </c:pt>
                <c:pt idx="375">
                  <c:v>-0.1124755099086084</c:v>
                </c:pt>
                <c:pt idx="376">
                  <c:v>0.26648089901702232</c:v>
                </c:pt>
                <c:pt idx="377">
                  <c:v>0.20871578124625742</c:v>
                </c:pt>
                <c:pt idx="378">
                  <c:v>-0.59060798400351466</c:v>
                </c:pt>
                <c:pt idx="379">
                  <c:v>-1.1410243548474757</c:v>
                </c:pt>
                <c:pt idx="380">
                  <c:v>1.0703395855457278</c:v>
                </c:pt>
                <c:pt idx="381">
                  <c:v>8.5075429684992793E-2</c:v>
                </c:pt>
                <c:pt idx="382">
                  <c:v>1.277241603125346</c:v>
                </c:pt>
                <c:pt idx="383">
                  <c:v>-0.5861785260101382</c:v>
                </c:pt>
                <c:pt idx="384">
                  <c:v>1.4556941004617914</c:v>
                </c:pt>
                <c:pt idx="385">
                  <c:v>0.60555301085943614</c:v>
                </c:pt>
                <c:pt idx="386">
                  <c:v>-0.11507054590472801</c:v>
                </c:pt>
                <c:pt idx="387">
                  <c:v>4.8565957739586309E-2</c:v>
                </c:pt>
                <c:pt idx="388">
                  <c:v>-0.93707530926344174</c:v>
                </c:pt>
                <c:pt idx="389">
                  <c:v>-0.76213505892174438</c:v>
                </c:pt>
                <c:pt idx="390">
                  <c:v>-1.6041714548219328</c:v>
                </c:pt>
                <c:pt idx="391">
                  <c:v>-0.78984953202315933</c:v>
                </c:pt>
                <c:pt idx="392">
                  <c:v>6.2244226290561588E-2</c:v>
                </c:pt>
                <c:pt idx="393">
                  <c:v>0.94562862184320673</c:v>
                </c:pt>
                <c:pt idx="394">
                  <c:v>0.74401255196997007</c:v>
                </c:pt>
                <c:pt idx="395">
                  <c:v>-1.6083708111013677</c:v>
                </c:pt>
                <c:pt idx="396">
                  <c:v>-1.1004881029080908</c:v>
                </c:pt>
                <c:pt idx="397">
                  <c:v>-0.10473833977732103</c:v>
                </c:pt>
                <c:pt idx="398">
                  <c:v>-0.42408881722065389</c:v>
                </c:pt>
                <c:pt idx="399">
                  <c:v>0.26013073088366079</c:v>
                </c:pt>
                <c:pt idx="400">
                  <c:v>-0.64061995235730174</c:v>
                </c:pt>
                <c:pt idx="401">
                  <c:v>0.78350695448234142</c:v>
                </c:pt>
                <c:pt idx="402">
                  <c:v>-1.4672970588518861</c:v>
                </c:pt>
                <c:pt idx="403">
                  <c:v>-0.76075444863809472</c:v>
                </c:pt>
                <c:pt idx="404">
                  <c:v>1.4265127289339985</c:v>
                </c:pt>
                <c:pt idx="405">
                  <c:v>-0.92688691670724821</c:v>
                </c:pt>
                <c:pt idx="406">
                  <c:v>0.74741294396488533</c:v>
                </c:pt>
                <c:pt idx="407">
                  <c:v>-1.6730517637189342</c:v>
                </c:pt>
                <c:pt idx="408">
                  <c:v>0.27073458486780472</c:v>
                </c:pt>
                <c:pt idx="409">
                  <c:v>-1.496404925665503</c:v>
                </c:pt>
                <c:pt idx="410">
                  <c:v>0.57151074062462637</c:v>
                </c:pt>
                <c:pt idx="411">
                  <c:v>-1.2650354258367575</c:v>
                </c:pt>
                <c:pt idx="412">
                  <c:v>-1.0940069046320682</c:v>
                </c:pt>
                <c:pt idx="413">
                  <c:v>-1.6334934440638011</c:v>
                </c:pt>
                <c:pt idx="414">
                  <c:v>0.59348225844891467</c:v>
                </c:pt>
                <c:pt idx="415">
                  <c:v>-0.95832136751738617</c:v>
                </c:pt>
                <c:pt idx="416">
                  <c:v>0.56967631862736945</c:v>
                </c:pt>
                <c:pt idx="417">
                  <c:v>1.5981101127092661</c:v>
                </c:pt>
                <c:pt idx="418">
                  <c:v>-0.42959847492670061</c:v>
                </c:pt>
                <c:pt idx="419">
                  <c:v>-0.5949735248541298</c:v>
                </c:pt>
                <c:pt idx="420">
                  <c:v>9.1745183532162169E-2</c:v>
                </c:pt>
                <c:pt idx="421">
                  <c:v>-7.9382409243807989E-2</c:v>
                </c:pt>
                <c:pt idx="422">
                  <c:v>-0.2994769250894132</c:v>
                </c:pt>
                <c:pt idx="423">
                  <c:v>0.58382118232050395</c:v>
                </c:pt>
                <c:pt idx="424">
                  <c:v>0.38211562844740116</c:v>
                </c:pt>
                <c:pt idx="425">
                  <c:v>-9.6262926647137231E-2</c:v>
                </c:pt>
                <c:pt idx="426">
                  <c:v>-0.10385628320721117</c:v>
                </c:pt>
                <c:pt idx="427">
                  <c:v>0.61147173827915713</c:v>
                </c:pt>
                <c:pt idx="428">
                  <c:v>-0.62319933509763703</c:v>
                </c:pt>
                <c:pt idx="429">
                  <c:v>1.2412498600363082</c:v>
                </c:pt>
                <c:pt idx="430">
                  <c:v>1.5850550363002163</c:v>
                </c:pt>
                <c:pt idx="431">
                  <c:v>1.2865607225399822</c:v>
                </c:pt>
                <c:pt idx="432">
                  <c:v>-1.6303455247827943</c:v>
                </c:pt>
                <c:pt idx="433">
                  <c:v>-0.46977039915234464</c:v>
                </c:pt>
                <c:pt idx="434">
                  <c:v>1.2389328636112016</c:v>
                </c:pt>
                <c:pt idx="435">
                  <c:v>0.25636281531786653</c:v>
                </c:pt>
                <c:pt idx="436">
                  <c:v>-1.1557252976826358</c:v>
                </c:pt>
                <c:pt idx="437">
                  <c:v>0.60684413714322005</c:v>
                </c:pt>
                <c:pt idx="438">
                  <c:v>-0.25623697801121398</c:v>
                </c:pt>
                <c:pt idx="439">
                  <c:v>-0.98413110976450635</c:v>
                </c:pt>
                <c:pt idx="440">
                  <c:v>0.89700365548734573</c:v>
                </c:pt>
                <c:pt idx="441">
                  <c:v>0.9604094611068188</c:v>
                </c:pt>
                <c:pt idx="442">
                  <c:v>-0.9635370063667299</c:v>
                </c:pt>
                <c:pt idx="443">
                  <c:v>-1.4767631876948741</c:v>
                </c:pt>
                <c:pt idx="444">
                  <c:v>-1.6166640603746809</c:v>
                </c:pt>
                <c:pt idx="445">
                  <c:v>-0.92325322714125335</c:v>
                </c:pt>
                <c:pt idx="446">
                  <c:v>1.6443254027830159</c:v>
                </c:pt>
                <c:pt idx="447">
                  <c:v>-1.6208442415112874</c:v>
                </c:pt>
                <c:pt idx="448">
                  <c:v>1.088485662375736</c:v>
                </c:pt>
                <c:pt idx="449">
                  <c:v>0.55493063379227625</c:v>
                </c:pt>
                <c:pt idx="450">
                  <c:v>-0.593231782713877</c:v>
                </c:pt>
                <c:pt idx="451">
                  <c:v>0.41733077825188558</c:v>
                </c:pt>
                <c:pt idx="452">
                  <c:v>-0.44705424661488413</c:v>
                </c:pt>
                <c:pt idx="453">
                  <c:v>-1.2681066445464508</c:v>
                </c:pt>
                <c:pt idx="454">
                  <c:v>-1.6659953111580574</c:v>
                </c:pt>
                <c:pt idx="455">
                  <c:v>7.0726031135021225E-2</c:v>
                </c:pt>
                <c:pt idx="456">
                  <c:v>1.404809663109309</c:v>
                </c:pt>
                <c:pt idx="457">
                  <c:v>1.2659730108564817</c:v>
                </c:pt>
                <c:pt idx="458">
                  <c:v>-0.64391168520952247</c:v>
                </c:pt>
                <c:pt idx="459">
                  <c:v>-0.12654686888756717</c:v>
                </c:pt>
                <c:pt idx="460">
                  <c:v>1.2412850144648271</c:v>
                </c:pt>
                <c:pt idx="461">
                  <c:v>1.1076767844898963</c:v>
                </c:pt>
                <c:pt idx="462">
                  <c:v>-1.2793784326724529</c:v>
                </c:pt>
                <c:pt idx="463">
                  <c:v>-1.6327967472077001</c:v>
                </c:pt>
                <c:pt idx="464">
                  <c:v>1.3006704318045978</c:v>
                </c:pt>
                <c:pt idx="465">
                  <c:v>0.4044259071283256</c:v>
                </c:pt>
                <c:pt idx="466">
                  <c:v>-1.3117428779097715</c:v>
                </c:pt>
                <c:pt idx="467">
                  <c:v>0.43913930736213175</c:v>
                </c:pt>
                <c:pt idx="468">
                  <c:v>0.73577043641086615</c:v>
                </c:pt>
                <c:pt idx="469">
                  <c:v>0.61678325284264346</c:v>
                </c:pt>
                <c:pt idx="470">
                  <c:v>-1.6729590838619297</c:v>
                </c:pt>
                <c:pt idx="471">
                  <c:v>0.10427933522770497</c:v>
                </c:pt>
                <c:pt idx="472">
                  <c:v>1.2360565921869311</c:v>
                </c:pt>
                <c:pt idx="473">
                  <c:v>-0.75620674393060938</c:v>
                </c:pt>
                <c:pt idx="474">
                  <c:v>-1.2947313303637809</c:v>
                </c:pt>
                <c:pt idx="475">
                  <c:v>-1.2620185366984116</c:v>
                </c:pt>
                <c:pt idx="476">
                  <c:v>1.5801909417360609</c:v>
                </c:pt>
                <c:pt idx="477">
                  <c:v>-1.6348708584903129</c:v>
                </c:pt>
                <c:pt idx="478">
                  <c:v>0.10424098494204817</c:v>
                </c:pt>
                <c:pt idx="479">
                  <c:v>1.6117787936888266</c:v>
                </c:pt>
                <c:pt idx="480">
                  <c:v>8.034236526349868E-2</c:v>
                </c:pt>
                <c:pt idx="481">
                  <c:v>-0.42796539192914262</c:v>
                </c:pt>
                <c:pt idx="482">
                  <c:v>-1.1288832935799162</c:v>
                </c:pt>
                <c:pt idx="483">
                  <c:v>1.2771425315540654</c:v>
                </c:pt>
                <c:pt idx="484">
                  <c:v>-9.3818095936507487E-2</c:v>
                </c:pt>
                <c:pt idx="485">
                  <c:v>-7.1542971684101897E-2</c:v>
                </c:pt>
                <c:pt idx="486">
                  <c:v>0.38126553044867229</c:v>
                </c:pt>
                <c:pt idx="487">
                  <c:v>1.2527741208762186</c:v>
                </c:pt>
                <c:pt idx="488">
                  <c:v>1.2998427048058354</c:v>
                </c:pt>
                <c:pt idx="489">
                  <c:v>0.26967356029796258</c:v>
                </c:pt>
                <c:pt idx="490">
                  <c:v>0.41010494526269059</c:v>
                </c:pt>
                <c:pt idx="491">
                  <c:v>-0.43328010234976688</c:v>
                </c:pt>
                <c:pt idx="492">
                  <c:v>1.4235118190813429</c:v>
                </c:pt>
                <c:pt idx="493">
                  <c:v>1.4172383515192952</c:v>
                </c:pt>
                <c:pt idx="494">
                  <c:v>-1.1282409262951625</c:v>
                </c:pt>
                <c:pt idx="495">
                  <c:v>0.23192409578298193</c:v>
                </c:pt>
                <c:pt idx="496">
                  <c:v>0.9320749917206167</c:v>
                </c:pt>
                <c:pt idx="497">
                  <c:v>0.72551493085477303</c:v>
                </c:pt>
                <c:pt idx="498">
                  <c:v>-1.6053027882488125</c:v>
                </c:pt>
                <c:pt idx="499">
                  <c:v>1.4172383515192952</c:v>
                </c:pt>
                <c:pt idx="500">
                  <c:v>-1.1282409262951625</c:v>
                </c:pt>
                <c:pt idx="501">
                  <c:v>0.23192409578298193</c:v>
                </c:pt>
                <c:pt idx="502">
                  <c:v>0.9320749917206167</c:v>
                </c:pt>
                <c:pt idx="503">
                  <c:v>0.72551493085477303</c:v>
                </c:pt>
                <c:pt idx="504">
                  <c:v>-1.6053027882488125</c:v>
                </c:pt>
                <c:pt idx="505">
                  <c:v>1.1313708693116087</c:v>
                </c:pt>
                <c:pt idx="506">
                  <c:v>0.76913838078954144</c:v>
                </c:pt>
                <c:pt idx="507">
                  <c:v>0.58675178331612188</c:v>
                </c:pt>
                <c:pt idx="508">
                  <c:v>1.4257744859351025</c:v>
                </c:pt>
                <c:pt idx="509">
                  <c:v>-0.24867558002252096</c:v>
                </c:pt>
                <c:pt idx="510">
                  <c:v>0.2552218943195726</c:v>
                </c:pt>
                <c:pt idx="511">
                  <c:v>0.90247496290773566</c:v>
                </c:pt>
                <c:pt idx="512">
                  <c:v>0.44211465035768255</c:v>
                </c:pt>
                <c:pt idx="513">
                  <c:v>-0.76102929235196937</c:v>
                </c:pt>
                <c:pt idx="514">
                  <c:v>-0.92307106328438282</c:v>
                </c:pt>
                <c:pt idx="515">
                  <c:v>0.25810455745811933</c:v>
                </c:pt>
                <c:pt idx="516">
                  <c:v>-0.94672360196330019</c:v>
                </c:pt>
                <c:pt idx="517">
                  <c:v>1.2624256094332149</c:v>
                </c:pt>
                <c:pt idx="518">
                  <c:v>-6.9321850973137381E-2</c:v>
                </c:pt>
                <c:pt idx="519">
                  <c:v>-1.4419315407469586</c:v>
                </c:pt>
                <c:pt idx="520">
                  <c:v>1.2362004057581446</c:v>
                </c:pt>
                <c:pt idx="521">
                  <c:v>0.55091344136971199</c:v>
                </c:pt>
                <c:pt idx="522">
                  <c:v>-1.6473442889002323</c:v>
                </c:pt>
                <c:pt idx="523">
                  <c:v>-7.7912314960291856E-2</c:v>
                </c:pt>
                <c:pt idx="524">
                  <c:v>1.1314443740257842</c:v>
                </c:pt>
                <c:pt idx="525">
                  <c:v>1.2435956191756579</c:v>
                </c:pt>
                <c:pt idx="526">
                  <c:v>-1.1190688163088778</c:v>
                </c:pt>
                <c:pt idx="527">
                  <c:v>-0.27910972754844016</c:v>
                </c:pt>
                <c:pt idx="528">
                  <c:v>-0.57967815259128708</c:v>
                </c:pt>
                <c:pt idx="529">
                  <c:v>0.60826948942680292</c:v>
                </c:pt>
                <c:pt idx="530">
                  <c:v>-1.4438810136011866</c:v>
                </c:pt>
                <c:pt idx="531">
                  <c:v>-0.78590904017190888</c:v>
                </c:pt>
                <c:pt idx="532">
                  <c:v>1.0911957492288267</c:v>
                </c:pt>
                <c:pt idx="533">
                  <c:v>-0.28666792967999555</c:v>
                </c:pt>
                <c:pt idx="534">
                  <c:v>-0.98588883119044934</c:v>
                </c:pt>
                <c:pt idx="535">
                  <c:v>0.95183817226249279</c:v>
                </c:pt>
                <c:pt idx="536">
                  <c:v>0.43522438236798588</c:v>
                </c:pt>
                <c:pt idx="537">
                  <c:v>1.1323200388816181</c:v>
                </c:pt>
                <c:pt idx="538">
                  <c:v>0.10616169508203327</c:v>
                </c:pt>
                <c:pt idx="539">
                  <c:v>0.24612968076173977</c:v>
                </c:pt>
                <c:pt idx="540">
                  <c:v>0.9451076971297</c:v>
                </c:pt>
                <c:pt idx="541">
                  <c:v>-0.92342580342670955</c:v>
                </c:pt>
                <c:pt idx="542">
                  <c:v>-1.1011049033357398</c:v>
                </c:pt>
                <c:pt idx="543">
                  <c:v>0.73744186969408121</c:v>
                </c:pt>
                <c:pt idx="544">
                  <c:v>-0.10322350349387167</c:v>
                </c:pt>
                <c:pt idx="545">
                  <c:v>-1.3227494098933132</c:v>
                </c:pt>
                <c:pt idx="546">
                  <c:v>-6.7822993975378804E-2</c:v>
                </c:pt>
                <c:pt idx="547">
                  <c:v>-1.1182219141672871</c:v>
                </c:pt>
                <c:pt idx="548">
                  <c:v>-0.46080601988003511</c:v>
                </c:pt>
                <c:pt idx="549">
                  <c:v>8.3314512401911595E-2</c:v>
                </c:pt>
                <c:pt idx="550">
                  <c:v>-0.43342072006384241</c:v>
                </c:pt>
                <c:pt idx="551">
                  <c:v>6.1272685720585585E-2</c:v>
                </c:pt>
                <c:pt idx="552">
                  <c:v>-0.98186844291074682</c:v>
                </c:pt>
                <c:pt idx="553">
                  <c:v>-0.77164273390752736</c:v>
                </c:pt>
                <c:pt idx="554">
                  <c:v>0.58564282088920849</c:v>
                </c:pt>
                <c:pt idx="555">
                  <c:v>-1.1065410563276108</c:v>
                </c:pt>
                <c:pt idx="556">
                  <c:v>0.58563323331779449</c:v>
                </c:pt>
                <c:pt idx="557">
                  <c:v>-0.4169652516598773</c:v>
                </c:pt>
                <c:pt idx="558">
                  <c:v>-1.6350082803472503</c:v>
                </c:pt>
                <c:pt idx="559">
                  <c:v>-0.60843127926257745</c:v>
                </c:pt>
                <c:pt idx="560">
                  <c:v>0.95267548683266934</c:v>
                </c:pt>
                <c:pt idx="561">
                  <c:v>-1.3034624120650109</c:v>
                </c:pt>
                <c:pt idx="562">
                  <c:v>1.4134320856678442</c:v>
                </c:pt>
                <c:pt idx="563">
                  <c:v>-1.329809058311328</c:v>
                </c:pt>
                <c:pt idx="564">
                  <c:v>-1.4497294321638698</c:v>
                </c:pt>
                <c:pt idx="565">
                  <c:v>1.1056442193500784</c:v>
                </c:pt>
                <c:pt idx="566">
                  <c:v>1.2825243549745893</c:v>
                </c:pt>
                <c:pt idx="567">
                  <c:v>-1.3168594451878348</c:v>
                </c:pt>
                <c:pt idx="568">
                  <c:v>1.4135982702390242</c:v>
                </c:pt>
                <c:pt idx="569">
                  <c:v>0.5500825185138114</c:v>
                </c:pt>
                <c:pt idx="570">
                  <c:v>-1.1361922188547013</c:v>
                </c:pt>
                <c:pt idx="571">
                  <c:v>-0.77738568918465389</c:v>
                </c:pt>
                <c:pt idx="572">
                  <c:v>-0.79128447187815654</c:v>
                </c:pt>
                <c:pt idx="573">
                  <c:v>-0.7881045940257686</c:v>
                </c:pt>
                <c:pt idx="574">
                  <c:v>-1.6102435833842816</c:v>
                </c:pt>
                <c:pt idx="575">
                  <c:v>1.4284973562167453</c:v>
                </c:pt>
                <c:pt idx="576">
                  <c:v>-1.4666834542813749</c:v>
                </c:pt>
                <c:pt idx="577">
                  <c:v>-1.1057452879002296</c:v>
                </c:pt>
                <c:pt idx="578">
                  <c:v>-1.6459317200452019</c:v>
                </c:pt>
                <c:pt idx="579">
                  <c:v>0.42180817410233318</c:v>
                </c:pt>
                <c:pt idx="580">
                  <c:v>0.60969164585324753</c:v>
                </c:pt>
                <c:pt idx="581">
                  <c:v>-0.23913275060821917</c:v>
                </c:pt>
                <c:pt idx="582">
                  <c:v>-1.4924804130999429</c:v>
                </c:pt>
                <c:pt idx="583">
                  <c:v>0.78519756290838483</c:v>
                </c:pt>
                <c:pt idx="584">
                  <c:v>-1.6392108324838233</c:v>
                </c:pt>
                <c:pt idx="585">
                  <c:v>-0.45872551688314611</c:v>
                </c:pt>
                <c:pt idx="586">
                  <c:v>-0.44459982833284006</c:v>
                </c:pt>
                <c:pt idx="587">
                  <c:v>0.27598537814566737</c:v>
                </c:pt>
                <c:pt idx="588">
                  <c:v>0.41270637297308632</c:v>
                </c:pt>
                <c:pt idx="589">
                  <c:v>-0.45376554660484852</c:v>
                </c:pt>
                <c:pt idx="590">
                  <c:v>-1.2872977666606107</c:v>
                </c:pt>
                <c:pt idx="591">
                  <c:v>0.73693372840912674</c:v>
                </c:pt>
                <c:pt idx="592">
                  <c:v>0.38340355887404648</c:v>
                </c:pt>
                <c:pt idx="593">
                  <c:v>-0.98079143905521449</c:v>
                </c:pt>
                <c:pt idx="594">
                  <c:v>4.5092061030495373E-2</c:v>
                </c:pt>
                <c:pt idx="595">
                  <c:v>-0.97917113948620882</c:v>
                </c:pt>
                <c:pt idx="596">
                  <c:v>0.7298101628483501</c:v>
                </c:pt>
                <c:pt idx="597">
                  <c:v>0.76510840493842491</c:v>
                </c:pt>
                <c:pt idx="598">
                  <c:v>-0.80607489871318272</c:v>
                </c:pt>
                <c:pt idx="599">
                  <c:v>-0.62356685866851602</c:v>
                </c:pt>
                <c:pt idx="600">
                  <c:v>0.44112073878774022</c:v>
                </c:pt>
                <c:pt idx="601">
                  <c:v>-1.6404891753390545</c:v>
                </c:pt>
                <c:pt idx="602">
                  <c:v>-1.1139075070308815</c:v>
                </c:pt>
                <c:pt idx="603">
                  <c:v>-0.46476568687411418</c:v>
                </c:pt>
                <c:pt idx="604">
                  <c:v>-1.3183135601856604</c:v>
                </c:pt>
                <c:pt idx="605">
                  <c:v>-1.3289589603125993</c:v>
                </c:pt>
                <c:pt idx="606">
                  <c:v>4.7968332454765693E-2</c:v>
                </c:pt>
                <c:pt idx="607">
                  <c:v>0.56864725262890825</c:v>
                </c:pt>
                <c:pt idx="608">
                  <c:v>0.56150451192530337</c:v>
                </c:pt>
                <c:pt idx="609">
                  <c:v>0.72628513242504988</c:v>
                </c:pt>
                <c:pt idx="610">
                  <c:v>-0.12641903460204393</c:v>
                </c:pt>
                <c:pt idx="611">
                  <c:v>-0.27349460655683683</c:v>
                </c:pt>
                <c:pt idx="612">
                  <c:v>-0.46237518573483144</c:v>
                </c:pt>
                <c:pt idx="613">
                  <c:v>0.91665178517225099</c:v>
                </c:pt>
                <c:pt idx="614">
                  <c:v>0.41346379111481085</c:v>
                </c:pt>
                <c:pt idx="615">
                  <c:v>-1.6252705036475257</c:v>
                </c:pt>
                <c:pt idx="616">
                  <c:v>-0.4741167648601311</c:v>
                </c:pt>
                <c:pt idx="617">
                  <c:v>1.2892260673931395</c:v>
                </c:pt>
                <c:pt idx="618">
                  <c:v>-0.77471395261722042</c:v>
                </c:pt>
                <c:pt idx="619">
                  <c:v>0.21282884938296431</c:v>
                </c:pt>
                <c:pt idx="620">
                  <c:v>1.4654318771615158</c:v>
                </c:pt>
                <c:pt idx="621">
                  <c:v>-7.0155969686175781E-2</c:v>
                </c:pt>
                <c:pt idx="622">
                  <c:v>1.5792961017373992</c:v>
                </c:pt>
                <c:pt idx="623">
                  <c:v>1.5944668355718565</c:v>
                </c:pt>
                <c:pt idx="624">
                  <c:v>-1.4461404845978079</c:v>
                </c:pt>
                <c:pt idx="625">
                  <c:v>1.114640557193769</c:v>
                </c:pt>
                <c:pt idx="626">
                  <c:v>1.416982682948249</c:v>
                </c:pt>
                <c:pt idx="627">
                  <c:v>0.56377996220761517</c:v>
                </c:pt>
                <c:pt idx="628">
                  <c:v>1.2590667635810946</c:v>
                </c:pt>
                <c:pt idx="629">
                  <c:v>-0.78479368603071942</c:v>
                </c:pt>
                <c:pt idx="630">
                  <c:v>-0.77539147433049316</c:v>
                </c:pt>
                <c:pt idx="631">
                  <c:v>-1.4768846302661209</c:v>
                </c:pt>
                <c:pt idx="632">
                  <c:v>1.4365317410618739</c:v>
                </c:pt>
                <c:pt idx="633">
                  <c:v>-0.42432850650600956</c:v>
                </c:pt>
                <c:pt idx="634">
                  <c:v>3.8668388182958133E-2</c:v>
                </c:pt>
                <c:pt idx="635">
                  <c:v>-1.3140822453348449</c:v>
                </c:pt>
                <c:pt idx="636">
                  <c:v>0.42822545523559463</c:v>
                </c:pt>
                <c:pt idx="637">
                  <c:v>0.44101207964504568</c:v>
                </c:pt>
                <c:pt idx="638">
                  <c:v>-0.44090541748122181</c:v>
                </c:pt>
                <c:pt idx="639">
                  <c:v>-1.6364016740594525</c:v>
                </c:pt>
                <c:pt idx="640">
                  <c:v>0.38560550444218256</c:v>
                </c:pt>
                <c:pt idx="641">
                  <c:v>1.6064576915539264</c:v>
                </c:pt>
                <c:pt idx="642">
                  <c:v>-0.78141246917863261</c:v>
                </c:pt>
                <c:pt idx="643">
                  <c:v>-0.63082465022909195</c:v>
                </c:pt>
                <c:pt idx="644">
                  <c:v>-0.28696194853669854</c:v>
                </c:pt>
                <c:pt idx="645">
                  <c:v>0.40459528755664359</c:v>
                </c:pt>
                <c:pt idx="646">
                  <c:v>-1.6723998088627663</c:v>
                </c:pt>
                <c:pt idx="647">
                  <c:v>1.5976467134242445</c:v>
                </c:pt>
                <c:pt idx="648">
                  <c:v>-0.12003371204016347</c:v>
                </c:pt>
                <c:pt idx="649">
                  <c:v>0.91406633674754578</c:v>
                </c:pt>
                <c:pt idx="650">
                  <c:v>-0.81044043956379752</c:v>
                </c:pt>
                <c:pt idx="651">
                  <c:v>-0.2432777773163067</c:v>
                </c:pt>
                <c:pt idx="652">
                  <c:v>-1.4610875084326</c:v>
                </c:pt>
                <c:pt idx="653">
                  <c:v>0.25482560803445087</c:v>
                </c:pt>
                <c:pt idx="654">
                  <c:v>0.43355614494190903</c:v>
                </c:pt>
                <c:pt idx="655">
                  <c:v>-0.44183541190840248</c:v>
                </c:pt>
                <c:pt idx="656">
                  <c:v>1.06814083583473</c:v>
                </c:pt>
                <c:pt idx="657">
                  <c:v>-1.123079617017166</c:v>
                </c:pt>
                <c:pt idx="658">
                  <c:v>-1.4615604952890358</c:v>
                </c:pt>
                <c:pt idx="659">
                  <c:v>-0.9374396369771828</c:v>
                </c:pt>
                <c:pt idx="660">
                  <c:v>0.40842072855092332</c:v>
                </c:pt>
                <c:pt idx="661">
                  <c:v>0.7290207861352449</c:v>
                </c:pt>
                <c:pt idx="662">
                  <c:v>-1.1408901288476763</c:v>
                </c:pt>
                <c:pt idx="663">
                  <c:v>-1.1353133581417296</c:v>
                </c:pt>
                <c:pt idx="664">
                  <c:v>0.25249263232365393</c:v>
                </c:pt>
                <c:pt idx="665">
                  <c:v>1.6151312478266708</c:v>
                </c:pt>
                <c:pt idx="666">
                  <c:v>1.6000372145635269</c:v>
                </c:pt>
                <c:pt idx="667">
                  <c:v>0.10544901894024168</c:v>
                </c:pt>
                <c:pt idx="668">
                  <c:v>0.24967069047073054</c:v>
                </c:pt>
                <c:pt idx="669">
                  <c:v>-1.1441626865570687</c:v>
                </c:pt>
                <c:pt idx="670">
                  <c:v>-0.29873548623337887</c:v>
                </c:pt>
                <c:pt idx="671">
                  <c:v>0.73079768270401635</c:v>
                </c:pt>
                <c:pt idx="672">
                  <c:v>-1.4855294238246226</c:v>
                </c:pt>
                <c:pt idx="673">
                  <c:v>0.38936702829370068</c:v>
                </c:pt>
                <c:pt idx="674">
                  <c:v>-0.63475555450892795</c:v>
                </c:pt>
                <c:pt idx="675">
                  <c:v>-0.62782693623357455</c:v>
                </c:pt>
                <c:pt idx="676">
                  <c:v>-1.1486528658360684</c:v>
                </c:pt>
                <c:pt idx="677">
                  <c:v>0.7831010806258053</c:v>
                </c:pt>
                <c:pt idx="678">
                  <c:v>-0.81322083527392586</c:v>
                </c:pt>
                <c:pt idx="679">
                  <c:v>0.41494666882687925</c:v>
                </c:pt>
                <c:pt idx="680">
                  <c:v>-0.44802578718486014</c:v>
                </c:pt>
                <c:pt idx="681">
                  <c:v>-1.604743513249649</c:v>
                </c:pt>
                <c:pt idx="682">
                  <c:v>1.5828786575891849</c:v>
                </c:pt>
                <c:pt idx="683">
                  <c:v>-0.27791767283593716</c:v>
                </c:pt>
                <c:pt idx="684">
                  <c:v>0.78821125618959276</c:v>
                </c:pt>
                <c:pt idx="685">
                  <c:v>1.464863014590938</c:v>
                </c:pt>
                <c:pt idx="686">
                  <c:v>1.632449597657917</c:v>
                </c:pt>
                <c:pt idx="687">
                  <c:v>-1.3136987424782756</c:v>
                </c:pt>
                <c:pt idx="688">
                  <c:v>-0.12288441660732927</c:v>
                </c:pt>
                <c:pt idx="689">
                  <c:v>1.6220119282449534</c:v>
                </c:pt>
                <c:pt idx="690">
                  <c:v>0.95638268111284019</c:v>
                </c:pt>
                <c:pt idx="691">
                  <c:v>1.4431567529091103</c:v>
                </c:pt>
                <c:pt idx="692">
                  <c:v>1.2732084314170913</c:v>
                </c:pt>
                <c:pt idx="693">
                  <c:v>-0.79917504315207166</c:v>
                </c:pt>
                <c:pt idx="694">
                  <c:v>-0.93574902855113928</c:v>
                </c:pt>
                <c:pt idx="695">
                  <c:v>4.9240283595720816E-2</c:v>
                </c:pt>
                <c:pt idx="696">
                  <c:v>0.57181754290988196</c:v>
                </c:pt>
                <c:pt idx="697">
                  <c:v>-1.1309286421482865</c:v>
                </c:pt>
                <c:pt idx="698">
                  <c:v>-1.2961438992188115</c:v>
                </c:pt>
                <c:pt idx="699">
                  <c:v>1.0790738631040957</c:v>
                </c:pt>
                <c:pt idx="700">
                  <c:v>-0.6397986170728156</c:v>
                </c:pt>
                <c:pt idx="701">
                  <c:v>-0.77592837832969042</c:v>
                </c:pt>
                <c:pt idx="702">
                  <c:v>-1.4825285139719673</c:v>
                </c:pt>
                <c:pt idx="703">
                  <c:v>-0.77799609789802715</c:v>
                </c:pt>
                <c:pt idx="704">
                  <c:v>0.55991297507054039</c:v>
                </c:pt>
                <c:pt idx="705">
                  <c:v>1.2668486757123152</c:v>
                </c:pt>
                <c:pt idx="706">
                  <c:v>-0.61042549411673819</c:v>
                </c:pt>
                <c:pt idx="707">
                  <c:v>-0.47323790414715949</c:v>
                </c:pt>
                <c:pt idx="708">
                  <c:v>1.0856956790941941</c:v>
                </c:pt>
                <c:pt idx="709">
                  <c:v>-0.12545068988920613</c:v>
                </c:pt>
                <c:pt idx="710">
                  <c:v>0.55351486908010772</c:v>
                </c:pt>
                <c:pt idx="711">
                  <c:v>-0.74925895051242719</c:v>
                </c:pt>
                <c:pt idx="712">
                  <c:v>-0.62520633338035037</c:v>
                </c:pt>
                <c:pt idx="713">
                  <c:v>0.26402008902070212</c:v>
                </c:pt>
                <c:pt idx="714">
                  <c:v>1.2509237195932712</c:v>
                </c:pt>
                <c:pt idx="715">
                  <c:v>-1.625896891646589</c:v>
                </c:pt>
                <c:pt idx="716">
                  <c:v>-1.1073911543263397</c:v>
                </c:pt>
                <c:pt idx="717">
                  <c:v>-1.631933865780419</c:v>
                </c:pt>
                <c:pt idx="718">
                  <c:v>-0.27273399255797409</c:v>
                </c:pt>
                <c:pt idx="719">
                  <c:v>1.0909880185148515</c:v>
                </c:pt>
                <c:pt idx="720">
                  <c:v>0.91556838960244258</c:v>
                </c:pt>
                <c:pt idx="721">
                  <c:v>-0.58251607372990055</c:v>
                </c:pt>
                <c:pt idx="722">
                  <c:v>1.2914216212469993</c:v>
                </c:pt>
                <c:pt idx="723">
                  <c:v>-1.6059611348192568</c:v>
                </c:pt>
                <c:pt idx="724">
                  <c:v>0.89978085534033581</c:v>
                </c:pt>
                <c:pt idx="725">
                  <c:v>-0.25450482344237552</c:v>
                </c:pt>
                <c:pt idx="726">
                  <c:v>-1.4368501278974144</c:v>
                </c:pt>
                <c:pt idx="727">
                  <c:v>4.8831213882046851E-2</c:v>
                </c:pt>
                <c:pt idx="728">
                  <c:v>-0.98517615504865808</c:v>
                </c:pt>
                <c:pt idx="729">
                  <c:v>1.6271093203801883</c:v>
                </c:pt>
                <c:pt idx="730">
                  <c:v>-1.1204526224496658</c:v>
                </c:pt>
                <c:pt idx="731">
                  <c:v>0.95022746026490135</c:v>
                </c:pt>
                <c:pt idx="732">
                  <c:v>-1.4929949460991736</c:v>
                </c:pt>
                <c:pt idx="733">
                  <c:v>0.77596473163647683</c:v>
                </c:pt>
                <c:pt idx="734">
                  <c:v>-1.6596355554532816</c:v>
                </c:pt>
                <c:pt idx="735">
                  <c:v>0.56056492992670826</c:v>
                </c:pt>
                <c:pt idx="736">
                  <c:v>-1.6622625500207817</c:v>
                </c:pt>
                <c:pt idx="737">
                  <c:v>1.4612836545962902</c:v>
                </c:pt>
                <c:pt idx="738">
                  <c:v>1.6217690431024596</c:v>
                </c:pt>
                <c:pt idx="739">
                  <c:v>0.24385423047942828</c:v>
                </c:pt>
                <c:pt idx="740">
                  <c:v>1.6002289659918119</c:v>
                </c:pt>
                <c:pt idx="741">
                  <c:v>0.95271383711832613</c:v>
                </c:pt>
                <c:pt idx="742">
                  <c:v>-0.27829797983536836</c:v>
                </c:pt>
                <c:pt idx="743">
                  <c:v>0.43548324679617029</c:v>
                </c:pt>
                <c:pt idx="744">
                  <c:v>-1.3009568600687573</c:v>
                </c:pt>
                <c:pt idx="745">
                  <c:v>-1.6473091344717135</c:v>
                </c:pt>
                <c:pt idx="746">
                  <c:v>-1.6412817479092978</c:v>
                </c:pt>
                <c:pt idx="747">
                  <c:v>1.2542090607312157</c:v>
                </c:pt>
                <c:pt idx="748">
                  <c:v>-1.4502599444487907</c:v>
                </c:pt>
                <c:pt idx="749">
                  <c:v>0.92638636601483737</c:v>
                </c:pt>
                <c:pt idx="750">
                  <c:v>-1.1445142308422571</c:v>
                </c:pt>
                <c:pt idx="751">
                  <c:v>-7.1651630826796445E-2</c:v>
                </c:pt>
                <c:pt idx="752">
                  <c:v>-0.79186931373442493</c:v>
                </c:pt>
                <c:pt idx="753">
                  <c:v>-1.1226258053035592</c:v>
                </c:pt>
                <c:pt idx="754">
                  <c:v>-0.58413956915604415</c:v>
                </c:pt>
                <c:pt idx="755">
                  <c:v>-1.4589335007215352</c:v>
                </c:pt>
                <c:pt idx="756">
                  <c:v>1.4122304433839268</c:v>
                </c:pt>
                <c:pt idx="757">
                  <c:v>1.2990980700926633</c:v>
                </c:pt>
                <c:pt idx="758">
                  <c:v>1.4481454859016503</c:v>
                </c:pt>
                <c:pt idx="759">
                  <c:v>1.5985479451371827</c:v>
                </c:pt>
                <c:pt idx="760">
                  <c:v>-0.46708907501349711</c:v>
                </c:pt>
                <c:pt idx="761">
                  <c:v>-0.93402326569657701</c:v>
                </c:pt>
                <c:pt idx="762">
                  <c:v>1.2766184109834209</c:v>
                </c:pt>
                <c:pt idx="763">
                  <c:v>-0.61036477283111479</c:v>
                </c:pt>
                <c:pt idx="764">
                  <c:v>-0.92700196756421915</c:v>
                </c:pt>
                <c:pt idx="765">
                  <c:v>9.1534256961048902E-2</c:v>
                </c:pt>
                <c:pt idx="766">
                  <c:v>1.4146752740945565</c:v>
                </c:pt>
                <c:pt idx="767">
                  <c:v>-0.11298365119356286</c:v>
                </c:pt>
                <c:pt idx="768">
                  <c:v>-0.97237994306779263</c:v>
                </c:pt>
                <c:pt idx="769">
                  <c:v>-8.2594245667576602E-2</c:v>
                </c:pt>
                <c:pt idx="770">
                  <c:v>-0.13254229687860206</c:v>
                </c:pt>
                <c:pt idx="771">
                  <c:v>1.6150705265410474</c:v>
                </c:pt>
                <c:pt idx="772">
                  <c:v>1.2866278355398817</c:v>
                </c:pt>
                <c:pt idx="773">
                  <c:v>-1.4411773184623722</c:v>
                </c:pt>
                <c:pt idx="774">
                  <c:v>1.2570725487269339</c:v>
                </c:pt>
                <c:pt idx="775">
                  <c:v>0.77779276191945756</c:v>
                </c:pt>
                <c:pt idx="776">
                  <c:v>1.4117894150988719</c:v>
                </c:pt>
                <c:pt idx="777">
                  <c:v>-7.5387587821210009E-2</c:v>
                </c:pt>
                <c:pt idx="778">
                  <c:v>1.0709947362590335</c:v>
                </c:pt>
                <c:pt idx="779">
                  <c:v>-0.27795921897873216</c:v>
                </c:pt>
                <c:pt idx="780">
                  <c:v>9.2144665674421783E-2</c:v>
                </c:pt>
                <c:pt idx="781">
                  <c:v>1.5855408065852041</c:v>
                </c:pt>
                <c:pt idx="782">
                  <c:v>0.90716008947215865</c:v>
                </c:pt>
                <c:pt idx="783">
                  <c:v>1.1128125269107882</c:v>
                </c:pt>
                <c:pt idx="784">
                  <c:v>0.59968541715392454</c:v>
                </c:pt>
                <c:pt idx="785">
                  <c:v>-0.60279378727100719</c:v>
                </c:pt>
                <c:pt idx="786">
                  <c:v>1.6237920206708631</c:v>
                </c:pt>
                <c:pt idx="787">
                  <c:v>-1.1226833307320443</c:v>
                </c:pt>
                <c:pt idx="788">
                  <c:v>1.5927059182887757</c:v>
                </c:pt>
                <c:pt idx="789">
                  <c:v>0.40237416684567934</c:v>
                </c:pt>
                <c:pt idx="790">
                  <c:v>0.21984695165818424</c:v>
                </c:pt>
                <c:pt idx="791">
                  <c:v>-0.58399895144196901</c:v>
                </c:pt>
                <c:pt idx="792">
                  <c:v>1.2740393542729913</c:v>
                </c:pt>
                <c:pt idx="793">
                  <c:v>-0.61968708810288897</c:v>
                </c:pt>
                <c:pt idx="794">
                  <c:v>0.58154253618105423</c:v>
                </c:pt>
                <c:pt idx="795">
                  <c:v>0.78665167790621049</c:v>
                </c:pt>
                <c:pt idx="796">
                  <c:v>-0.80807870113875779</c:v>
                </c:pt>
                <c:pt idx="797">
                  <c:v>0.59027681373942209</c:v>
                </c:pt>
                <c:pt idx="798">
                  <c:v>-1.6382424877709854</c:v>
                </c:pt>
                <c:pt idx="799">
                  <c:v>1.6179915399652509</c:v>
                </c:pt>
                <c:pt idx="800">
                  <c:v>0.20835145353251669</c:v>
                </c:pt>
                <c:pt idx="801">
                  <c:v>1.6363197806521297</c:v>
                </c:pt>
                <c:pt idx="802">
                  <c:v>-1.6082749353872254</c:v>
                </c:pt>
                <c:pt idx="803">
                  <c:v>1.272754619703484</c:v>
                </c:pt>
                <c:pt idx="804">
                  <c:v>0.2560592088897492</c:v>
                </c:pt>
                <c:pt idx="805">
                  <c:v>-1.6089524571004981</c:v>
                </c:pt>
                <c:pt idx="806">
                  <c:v>-8.5176498235143644E-2</c:v>
                </c:pt>
                <c:pt idx="807">
                  <c:v>0.55978514078501718</c:v>
                </c:pt>
                <c:pt idx="808">
                  <c:v>1.6155179465403784</c:v>
                </c:pt>
                <c:pt idx="809">
                  <c:v>-1.4601639057196951</c:v>
                </c:pt>
                <c:pt idx="810">
                  <c:v>-1.3020114929243232</c:v>
                </c:pt>
                <c:pt idx="811">
                  <c:v>8.7868608823673089E-2</c:v>
                </c:pt>
                <c:pt idx="812">
                  <c:v>-6.92068001161667E-2</c:v>
                </c:pt>
                <c:pt idx="813">
                  <c:v>0.10116657037521685</c:v>
                </c:pt>
                <c:pt idx="814">
                  <c:v>1.4357072099202497</c:v>
                </c:pt>
                <c:pt idx="815">
                  <c:v>4.4050211603481909E-2</c:v>
                </c:pt>
                <c:pt idx="816">
                  <c:v>-0.23664637375479411</c:v>
                </c:pt>
                <c:pt idx="817">
                  <c:v>0.77903275448903175</c:v>
                </c:pt>
                <c:pt idx="818">
                  <c:v>-0.81009528699288524</c:v>
                </c:pt>
                <c:pt idx="819">
                  <c:v>1.2977653976660848</c:v>
                </c:pt>
                <c:pt idx="820">
                  <c:v>-1.6126500638092547</c:v>
                </c:pt>
                <c:pt idx="821">
                  <c:v>0.41454718668461932</c:v>
                </c:pt>
                <c:pt idx="822">
                  <c:v>1.2745922375578791</c:v>
                </c:pt>
                <c:pt idx="823">
                  <c:v>1.4320639327828406</c:v>
                </c:pt>
                <c:pt idx="824">
                  <c:v>-1.3279810280283473</c:v>
                </c:pt>
                <c:pt idx="825">
                  <c:v>1.5985671202800111</c:v>
                </c:pt>
                <c:pt idx="826">
                  <c:v>-0.76241309849275718</c:v>
                </c:pt>
                <c:pt idx="827">
                  <c:v>0.20740547981964552</c:v>
                </c:pt>
                <c:pt idx="828">
                  <c:v>0.23052750621364179</c:v>
                </c:pt>
                <c:pt idx="829">
                  <c:v>0.40606538184015972</c:v>
                </c:pt>
                <c:pt idx="830">
                  <c:v>-1.1230572460171997</c:v>
                </c:pt>
                <c:pt idx="831">
                  <c:v>1.4686852597280795</c:v>
                </c:pt>
                <c:pt idx="832">
                  <c:v>0.23143193378371796</c:v>
                </c:pt>
                <c:pt idx="833">
                  <c:v>-0.45248720374961726</c:v>
                </c:pt>
                <c:pt idx="834">
                  <c:v>0.94289296813301182</c:v>
                </c:pt>
                <c:pt idx="835">
                  <c:v>-0.44508559861782793</c:v>
                </c:pt>
                <c:pt idx="836">
                  <c:v>-0.80307079300338913</c:v>
                </c:pt>
                <c:pt idx="837">
                  <c:v>-0.44506961933213773</c:v>
                </c:pt>
                <c:pt idx="838">
                  <c:v>0.90094414733859607</c:v>
                </c:pt>
                <c:pt idx="839">
                  <c:v>-1.661409256164915</c:v>
                </c:pt>
                <c:pt idx="840">
                  <c:v>-0.95481231637977626</c:v>
                </c:pt>
                <c:pt idx="841">
                  <c:v>-0.78940850373810467</c:v>
                </c:pt>
                <c:pt idx="842">
                  <c:v>-1.609489361099695</c:v>
                </c:pt>
                <c:pt idx="843">
                  <c:v>-0.62239078324170316</c:v>
                </c:pt>
                <c:pt idx="844">
                  <c:v>-0.43606049805989494</c:v>
                </c:pt>
                <c:pt idx="845">
                  <c:v>1.6194552425344906</c:v>
                </c:pt>
                <c:pt idx="846">
                  <c:v>3.7009738328295357E-2</c:v>
                </c:pt>
                <c:pt idx="847">
                  <c:v>0.42472279581226063</c:v>
                </c:pt>
                <c:pt idx="848">
                  <c:v>0.56157801663947904</c:v>
                </c:pt>
                <c:pt idx="849">
                  <c:v>1.642574073071349</c:v>
                </c:pt>
                <c:pt idx="850">
                  <c:v>0.90149383476634559</c:v>
                </c:pt>
                <c:pt idx="851">
                  <c:v>0.5782124530431767</c:v>
                </c:pt>
                <c:pt idx="852">
                  <c:v>1.0680321766920351</c:v>
                </c:pt>
                <c:pt idx="853">
                  <c:v>1.4740990417199842</c:v>
                </c:pt>
                <c:pt idx="854">
                  <c:v>-0.2705831807040473</c:v>
                </c:pt>
                <c:pt idx="855">
                  <c:v>0.59091918102417562</c:v>
                </c:pt>
                <c:pt idx="856">
                  <c:v>1.4087277839605927</c:v>
                </c:pt>
                <c:pt idx="857">
                  <c:v>-0.59514290528244773</c:v>
                </c:pt>
                <c:pt idx="858">
                  <c:v>0.56381831249327197</c:v>
                </c:pt>
                <c:pt idx="859">
                  <c:v>1.4671512483018021</c:v>
                </c:pt>
                <c:pt idx="860">
                  <c:v>0.56348274749377392</c:v>
                </c:pt>
                <c:pt idx="861">
                  <c:v>1.2464271485999951</c:v>
                </c:pt>
                <c:pt idx="862">
                  <c:v>0.38063914244960889</c:v>
                </c:pt>
                <c:pt idx="863">
                  <c:v>0.75323899152760199</c:v>
                </c:pt>
                <c:pt idx="864">
                  <c:v>7.580424812742767E-2</c:v>
                </c:pt>
                <c:pt idx="865">
                  <c:v>-0.81424031370097272</c:v>
                </c:pt>
                <c:pt idx="866">
                  <c:v>0.94556790055758322</c:v>
                </c:pt>
                <c:pt idx="867">
                  <c:v>0.23894858977247802</c:v>
                </c:pt>
                <c:pt idx="868">
                  <c:v>1.611871473545831</c:v>
                </c:pt>
                <c:pt idx="869">
                  <c:v>-0.78787129645468901</c:v>
                </c:pt>
                <c:pt idx="870">
                  <c:v>1.0902082293731605</c:v>
                </c:pt>
                <c:pt idx="871">
                  <c:v>1.101377750070744</c:v>
                </c:pt>
                <c:pt idx="872">
                  <c:v>0.21799335451809868</c:v>
                </c:pt>
                <c:pt idx="873">
                  <c:v>0.39085949357718314</c:v>
                </c:pt>
                <c:pt idx="874">
                  <c:v>1.1226206124675502</c:v>
                </c:pt>
                <c:pt idx="875">
                  <c:v>-6.8379073117404418E-2</c:v>
                </c:pt>
                <c:pt idx="876">
                  <c:v>-0.450633606609532</c:v>
                </c:pt>
                <c:pt idx="877">
                  <c:v>-0.28685648525114221</c:v>
                </c:pt>
                <c:pt idx="878">
                  <c:v>1.1073092609190174</c:v>
                </c:pt>
                <c:pt idx="879">
                  <c:v>1.2617576752913566</c:v>
                </c:pt>
                <c:pt idx="880">
                  <c:v>0.89282347435073928</c:v>
                </c:pt>
                <c:pt idx="881">
                  <c:v>-1.662834608448498</c:v>
                </c:pt>
                <c:pt idx="882">
                  <c:v>-0.42654323550269796</c:v>
                </c:pt>
                <c:pt idx="883">
                  <c:v>0.25340664746514413</c:v>
                </c:pt>
                <c:pt idx="884">
                  <c:v>-0.13299610859220892</c:v>
                </c:pt>
                <c:pt idx="885">
                  <c:v>1.248625898310993</c:v>
                </c:pt>
                <c:pt idx="886">
                  <c:v>-0.28964327267554635</c:v>
                </c:pt>
                <c:pt idx="887">
                  <c:v>-0.42964002106949561</c:v>
                </c:pt>
                <c:pt idx="888">
                  <c:v>-0.47549417928664289</c:v>
                </c:pt>
                <c:pt idx="889">
                  <c:v>-1.3245135230335323</c:v>
                </c:pt>
                <c:pt idx="890">
                  <c:v>-1.4465815128828625</c:v>
                </c:pt>
                <c:pt idx="891">
                  <c:v>-0.29333768352716494</c:v>
                </c:pt>
                <c:pt idx="892">
                  <c:v>1.4499032073275935</c:v>
                </c:pt>
                <c:pt idx="893">
                  <c:v>1.249766819309287</c:v>
                </c:pt>
                <c:pt idx="894">
                  <c:v>0.72704255056677436</c:v>
                </c:pt>
                <c:pt idx="895">
                  <c:v>-1.6567145420290779</c:v>
                </c:pt>
                <c:pt idx="896">
                  <c:v>8.687150139659286E-2</c:v>
                </c:pt>
                <c:pt idx="897">
                  <c:v>-0.41671917066024516</c:v>
                </c:pt>
                <c:pt idx="898">
                  <c:v>0.9494125166946914</c:v>
                </c:pt>
                <c:pt idx="899">
                  <c:v>0.40599507298312193</c:v>
                </c:pt>
                <c:pt idx="900">
                  <c:v>-0.42990847306909435</c:v>
                </c:pt>
                <c:pt idx="901">
                  <c:v>0.56347315992235958</c:v>
                </c:pt>
                <c:pt idx="902">
                  <c:v>0.91165026875115851</c:v>
                </c:pt>
                <c:pt idx="903">
                  <c:v>1.1250494638924897</c:v>
                </c:pt>
                <c:pt idx="904">
                  <c:v>-0.30497699522404592</c:v>
                </c:pt>
                <c:pt idx="905">
                  <c:v>-0.81285011584590872</c:v>
                </c:pt>
                <c:pt idx="906">
                  <c:v>0.73466466984109102</c:v>
                </c:pt>
                <c:pt idx="907">
                  <c:v>1.2348869084743945</c:v>
                </c:pt>
                <c:pt idx="908">
                  <c:v>1.5877587314390305</c:v>
                </c:pt>
                <c:pt idx="909">
                  <c:v>-0.77786826361250383</c:v>
                </c:pt>
                <c:pt idx="910">
                  <c:v>0.74967880667578279</c:v>
                </c:pt>
                <c:pt idx="911">
                  <c:v>-0.92708825570694708</c:v>
                </c:pt>
                <c:pt idx="912">
                  <c:v>1.461484993595989</c:v>
                </c:pt>
                <c:pt idx="913">
                  <c:v>6.0122177150877573E-2</c:v>
                </c:pt>
                <c:pt idx="914">
                  <c:v>0.39630842999760674</c:v>
                </c:pt>
                <c:pt idx="915">
                  <c:v>0.74674500982302694</c:v>
                </c:pt>
                <c:pt idx="916">
                  <c:v>-0.43537978048948428</c:v>
                </c:pt>
                <c:pt idx="917">
                  <c:v>-0.62902538266035368</c:v>
                </c:pt>
                <c:pt idx="918">
                  <c:v>1.2769028422687096</c:v>
                </c:pt>
                <c:pt idx="919">
                  <c:v>-0.27710592512286536</c:v>
                </c:pt>
                <c:pt idx="920">
                  <c:v>-0.43806749634260828</c:v>
                </c:pt>
                <c:pt idx="921">
                  <c:v>-0.95918744480180551</c:v>
                </c:pt>
                <c:pt idx="922">
                  <c:v>5.6792094013000054E-2</c:v>
                </c:pt>
                <c:pt idx="923">
                  <c:v>-0.92316693899852509</c:v>
                </c:pt>
                <c:pt idx="924">
                  <c:v>1.4576979028873664</c:v>
                </c:pt>
                <c:pt idx="925">
                  <c:v>0.21692913409111861</c:v>
                </c:pt>
                <c:pt idx="926">
                  <c:v>-7.3840792966379992E-2</c:v>
                </c:pt>
                <c:pt idx="927">
                  <c:v>-1.6395432016261833</c:v>
                </c:pt>
                <c:pt idx="928">
                  <c:v>-1.6109179092404162</c:v>
                </c:pt>
                <c:pt idx="929">
                  <c:v>-7.8663341387740254E-2</c:v>
                </c:pt>
                <c:pt idx="930">
                  <c:v>0.57895708775634902</c:v>
                </c:pt>
                <c:pt idx="931">
                  <c:v>0.37964842673680449</c:v>
                </c:pt>
                <c:pt idx="932">
                  <c:v>-0.45799046974138818</c:v>
                </c:pt>
                <c:pt idx="933">
                  <c:v>1.2711023615630976</c:v>
                </c:pt>
                <c:pt idx="934">
                  <c:v>-0.94531103310826947</c:v>
                </c:pt>
                <c:pt idx="935">
                  <c:v>-0.28775771696408015</c:v>
                </c:pt>
                <c:pt idx="936">
                  <c:v>-0.98005319605631869</c:v>
                </c:pt>
                <c:pt idx="937">
                  <c:v>-0.24718950645331436</c:v>
                </c:pt>
                <c:pt idx="938">
                  <c:v>-1.2626193578403704</c:v>
                </c:pt>
                <c:pt idx="939">
                  <c:v>-9.7940751644628399E-2</c:v>
                </c:pt>
                <c:pt idx="940">
                  <c:v>-1.3197612834692098</c:v>
                </c:pt>
                <c:pt idx="941">
                  <c:v>1.2521669080199835</c:v>
                </c:pt>
                <c:pt idx="942">
                  <c:v>-1.6725180555768751</c:v>
                </c:pt>
                <c:pt idx="943">
                  <c:v>-1.4385375404663197</c:v>
                </c:pt>
                <c:pt idx="944">
                  <c:v>-0.63959088635884054</c:v>
                </c:pt>
                <c:pt idx="945">
                  <c:v>-1.4622891507165174</c:v>
                </c:pt>
                <c:pt idx="946">
                  <c:v>-0.11563301676102974</c:v>
                </c:pt>
                <c:pt idx="947">
                  <c:v>-1.1218779747332486</c:v>
                </c:pt>
                <c:pt idx="948">
                  <c:v>-0.26009118171973644</c:v>
                </c:pt>
                <c:pt idx="949">
                  <c:v>-1.4444850306002832</c:v>
                </c:pt>
                <c:pt idx="950">
                  <c:v>0.22159188965557494</c:v>
                </c:pt>
                <c:pt idx="951">
                  <c:v>1.5757742671712367</c:v>
                </c:pt>
                <c:pt idx="952">
                  <c:v>-0.98022896819891281</c:v>
                </c:pt>
                <c:pt idx="953">
                  <c:v>9.936730280647886E-2</c:v>
                </c:pt>
                <c:pt idx="954">
                  <c:v>-1.6123688283811035</c:v>
                </c:pt>
                <c:pt idx="955">
                  <c:v>-1.4608190564330013</c:v>
                </c:pt>
                <c:pt idx="956">
                  <c:v>0.9332606547188439</c:v>
                </c:pt>
                <c:pt idx="957">
                  <c:v>0.76680860093588232</c:v>
                </c:pt>
                <c:pt idx="958">
                  <c:v>-0.97752207720296036</c:v>
                </c:pt>
                <c:pt idx="959">
                  <c:v>-1.609521319671076</c:v>
                </c:pt>
                <c:pt idx="960">
                  <c:v>1.6044443015569372</c:v>
                </c:pt>
                <c:pt idx="961">
                  <c:v>1.2599584077226185</c:v>
                </c:pt>
                <c:pt idx="962">
                  <c:v>-0.95336778895336505</c:v>
                </c:pt>
                <c:pt idx="963">
                  <c:v>-1.1575405445370641</c:v>
                </c:pt>
                <c:pt idx="964">
                  <c:v>-0.80717107771154373</c:v>
                </c:pt>
                <c:pt idx="965">
                  <c:v>-1.4509310744477872</c:v>
                </c:pt>
                <c:pt idx="966">
                  <c:v>1.5808237214494005</c:v>
                </c:pt>
                <c:pt idx="967">
                  <c:v>1.6174066981089825</c:v>
                </c:pt>
                <c:pt idx="968">
                  <c:v>-1.3145807990483851</c:v>
                </c:pt>
                <c:pt idx="969">
                  <c:v>0.23445201877920199</c:v>
                </c:pt>
                <c:pt idx="970">
                  <c:v>-1.3115351471957966</c:v>
                </c:pt>
                <c:pt idx="971">
                  <c:v>-0.45187359917910619</c:v>
                </c:pt>
                <c:pt idx="972">
                  <c:v>-0.42632591721730856</c:v>
                </c:pt>
                <c:pt idx="973">
                  <c:v>0.5699511623412441</c:v>
                </c:pt>
                <c:pt idx="974">
                  <c:v>0.75987359094625251</c:v>
                </c:pt>
                <c:pt idx="975">
                  <c:v>1.2664907397128506</c:v>
                </c:pt>
                <c:pt idx="976">
                  <c:v>1.6216635798169028</c:v>
                </c:pt>
                <c:pt idx="977">
                  <c:v>0.61492645984542005</c:v>
                </c:pt>
                <c:pt idx="978">
                  <c:v>1.4555183283191968</c:v>
                </c:pt>
                <c:pt idx="979">
                  <c:v>0.2221927107975335</c:v>
                </c:pt>
                <c:pt idx="980">
                  <c:v>-0.13270848144978209</c:v>
                </c:pt>
                <c:pt idx="981">
                  <c:v>-0.11646074375979203</c:v>
                </c:pt>
                <c:pt idx="982">
                  <c:v>1.2748606895574774</c:v>
                </c:pt>
                <c:pt idx="983">
                  <c:v>-1.4992076923755975</c:v>
                </c:pt>
                <c:pt idx="984">
                  <c:v>1.4389094587726041</c:v>
                </c:pt>
                <c:pt idx="985">
                  <c:v>1.4459754989048952</c:v>
                </c:pt>
                <c:pt idx="986">
                  <c:v>0.91453932360398138</c:v>
                </c:pt>
                <c:pt idx="987">
                  <c:v>1.6292026068056296</c:v>
                </c:pt>
                <c:pt idx="988">
                  <c:v>-1.324337750890938</c:v>
                </c:pt>
                <c:pt idx="989">
                  <c:v>-1.1555591131114555</c:v>
                </c:pt>
                <c:pt idx="990">
                  <c:v>0.4292673046626081</c:v>
                </c:pt>
                <c:pt idx="991">
                  <c:v>1.4388487374869807</c:v>
                </c:pt>
                <c:pt idx="992">
                  <c:v>-1.4544209504425687</c:v>
                </c:pt>
                <c:pt idx="993">
                  <c:v>1.0926019263695812</c:v>
                </c:pt>
                <c:pt idx="994">
                  <c:v>-0.97252695249614429</c:v>
                </c:pt>
                <c:pt idx="995">
                  <c:v>1.2906098735339275</c:v>
                </c:pt>
                <c:pt idx="996">
                  <c:v>-0.93364615455428368</c:v>
                </c:pt>
                <c:pt idx="997">
                  <c:v>1.4528529834660395</c:v>
                </c:pt>
                <c:pt idx="998">
                  <c:v>-0.45774758459889425</c:v>
                </c:pt>
                <c:pt idx="999">
                  <c:v>-1.2903338309417853</c:v>
                </c:pt>
                <c:pt idx="1000">
                  <c:v>-0.62249305067012184</c:v>
                </c:pt>
                <c:pt idx="1001">
                  <c:v>-0.81242187098940633</c:v>
                </c:pt>
                <c:pt idx="1002">
                  <c:v>-1.4383266138952062</c:v>
                </c:pt>
                <c:pt idx="1003">
                  <c:v>-1.1512223349750836</c:v>
                </c:pt>
                <c:pt idx="1004">
                  <c:v>-1.6070029842462703</c:v>
                </c:pt>
                <c:pt idx="1005">
                  <c:v>-1.6424546274789724</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239.16</c:v>
              </c:pt>
            </c:numLit>
          </c:xVal>
          <c:yVal>
            <c:numLit>
              <c:formatCode>General</c:formatCode>
              <c:ptCount val="1"/>
              <c:pt idx="0">
                <c:v>-1.0939973170606538</c:v>
              </c:pt>
            </c:numLit>
          </c:yVal>
          <c:smooth val="0"/>
        </c:ser>
        <c:dLbls>
          <c:showLegendKey val="0"/>
          <c:showVal val="0"/>
          <c:showCatName val="0"/>
          <c:showSerName val="0"/>
          <c:showPercent val="0"/>
          <c:showBubbleSize val="0"/>
        </c:dLbls>
        <c:axId val="276310656"/>
        <c:axId val="276313216"/>
      </c:scatterChart>
      <c:valAx>
        <c:axId val="276310656"/>
        <c:scaling>
          <c:orientation val="minMax"/>
          <c:max val="250"/>
          <c:min val="0"/>
        </c:scaling>
        <c:delete val="0"/>
        <c:axPos val="b"/>
        <c:title>
          <c:tx>
            <c:rich>
              <a:bodyPr/>
              <a:lstStyle/>
              <a:p>
                <a:pPr>
                  <a:defRPr sz="800" b="0">
                    <a:latin typeface="Arial"/>
                    <a:ea typeface="Arial"/>
                    <a:cs typeface="Arial"/>
                  </a:defRPr>
                </a:pPr>
                <a:r>
                  <a:rPr lang="id-ID"/>
                  <a:t>Price_USD</a:t>
                </a:r>
              </a:p>
            </c:rich>
          </c:tx>
          <c:overlay val="0"/>
        </c:title>
        <c:numFmt formatCode="General" sourceLinked="0"/>
        <c:majorTickMark val="cross"/>
        <c:minorTickMark val="none"/>
        <c:tickLblPos val="nextTo"/>
        <c:txPr>
          <a:bodyPr rot="0" vert="horz"/>
          <a:lstStyle/>
          <a:p>
            <a:pPr>
              <a:defRPr sz="700"/>
            </a:pPr>
            <a:endParaRPr lang="id-ID"/>
          </a:p>
        </c:txPr>
        <c:crossAx val="276313216"/>
        <c:crosses val="autoZero"/>
        <c:crossBetween val="midCat"/>
      </c:valAx>
      <c:valAx>
        <c:axId val="276313216"/>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6310656"/>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Units_Sold / Standardized residuals</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regression'!$E$99:$E$1104</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xVal>
          <c:yVal>
            <c:numRef>
              <c:f>'Linear regression'!$H$99:$H$1104</c:f>
              <c:numCache>
                <c:formatCode>0.000</c:formatCode>
                <c:ptCount val="1006"/>
                <c:pt idx="0">
                  <c:v>-1.1345080021429341</c:v>
                </c:pt>
                <c:pt idx="1">
                  <c:v>-1.0939973170606538</c:v>
                </c:pt>
                <c:pt idx="2">
                  <c:v>-1.4513561234471517</c:v>
                </c:pt>
                <c:pt idx="3">
                  <c:v>-1.631722939209306</c:v>
                </c:pt>
                <c:pt idx="4">
                  <c:v>0.56002802592751111</c:v>
                </c:pt>
                <c:pt idx="5">
                  <c:v>0.56002802592751111</c:v>
                </c:pt>
                <c:pt idx="6">
                  <c:v>-1.3277477304572676</c:v>
                </c:pt>
                <c:pt idx="7">
                  <c:v>-0.24499075674231646</c:v>
                </c:pt>
                <c:pt idx="8">
                  <c:v>-1.2895668252286465</c:v>
                </c:pt>
                <c:pt idx="9">
                  <c:v>-0.59808628970661792</c:v>
                </c:pt>
                <c:pt idx="10">
                  <c:v>-1.3303843125961823</c:v>
                </c:pt>
                <c:pt idx="11">
                  <c:v>0.27527270200387577</c:v>
                </c:pt>
                <c:pt idx="12">
                  <c:v>-1.273303108252966</c:v>
                </c:pt>
                <c:pt idx="13">
                  <c:v>-0.80393367443067032</c:v>
                </c:pt>
                <c:pt idx="14">
                  <c:v>-0.46409775273225584</c:v>
                </c:pt>
                <c:pt idx="15">
                  <c:v>0.39096495686273974</c:v>
                </c:pt>
                <c:pt idx="16">
                  <c:v>-0.62648148037844342</c:v>
                </c:pt>
                <c:pt idx="17">
                  <c:v>-0.26899483970642257</c:v>
                </c:pt>
                <c:pt idx="18">
                  <c:v>1.4343809292079475</c:v>
                </c:pt>
                <c:pt idx="19">
                  <c:v>1.0825062136703916</c:v>
                </c:pt>
                <c:pt idx="20">
                  <c:v>-0.77584209018696215</c:v>
                </c:pt>
                <c:pt idx="21">
                  <c:v>1.584808955300584</c:v>
                </c:pt>
                <c:pt idx="22">
                  <c:v>-1.1403020911342701</c:v>
                </c:pt>
                <c:pt idx="23">
                  <c:v>-1.135083256427788</c:v>
                </c:pt>
                <c:pt idx="24">
                  <c:v>1.0940975875102017</c:v>
                </c:pt>
                <c:pt idx="25">
                  <c:v>1.1172355931898885</c:v>
                </c:pt>
                <c:pt idx="26">
                  <c:v>1.0760697573943021</c:v>
                </c:pt>
                <c:pt idx="27">
                  <c:v>0.24323423419464105</c:v>
                </c:pt>
                <c:pt idx="28">
                  <c:v>-1.2901804297991575</c:v>
                </c:pt>
                <c:pt idx="29">
                  <c:v>-0.98658552804655042</c:v>
                </c:pt>
                <c:pt idx="30">
                  <c:v>1.617716696251376</c:v>
                </c:pt>
                <c:pt idx="31">
                  <c:v>-0.63588049622153175</c:v>
                </c:pt>
                <c:pt idx="32">
                  <c:v>0.72462328671324916</c:v>
                </c:pt>
                <c:pt idx="33">
                  <c:v>0.10280284922991302</c:v>
                </c:pt>
                <c:pt idx="34">
                  <c:v>-1.6059195886764619</c:v>
                </c:pt>
                <c:pt idx="35">
                  <c:v>-1.445983887598042</c:v>
                </c:pt>
                <c:pt idx="36">
                  <c:v>0.91245882060709238</c:v>
                </c:pt>
                <c:pt idx="37">
                  <c:v>0.89790808305742187</c:v>
                </c:pt>
                <c:pt idx="38">
                  <c:v>0.59716708172911881</c:v>
                </c:pt>
                <c:pt idx="39">
                  <c:v>-1.1298963802926871</c:v>
                </c:pt>
                <c:pt idx="40">
                  <c:v>-0.63929047578786113</c:v>
                </c:pt>
                <c:pt idx="41">
                  <c:v>-0.27107534270331157</c:v>
                </c:pt>
                <c:pt idx="42">
                  <c:v>-1.5004029429452388</c:v>
                </c:pt>
                <c:pt idx="43">
                  <c:v>0.6129929662768826</c:v>
                </c:pt>
                <c:pt idx="44">
                  <c:v>-0.80066750843555445</c:v>
                </c:pt>
                <c:pt idx="45">
                  <c:v>0.59563946201711748</c:v>
                </c:pt>
                <c:pt idx="46">
                  <c:v>-0.96793450578872564</c:v>
                </c:pt>
                <c:pt idx="47">
                  <c:v>-1.4662584052820107</c:v>
                </c:pt>
                <c:pt idx="48">
                  <c:v>1.1004701266435297</c:v>
                </c:pt>
                <c:pt idx="49">
                  <c:v>-1.3188344848991671</c:v>
                </c:pt>
                <c:pt idx="50">
                  <c:v>-1.0926710363483514</c:v>
                </c:pt>
                <c:pt idx="51">
                  <c:v>-1.2773330841040826</c:v>
                </c:pt>
                <c:pt idx="52">
                  <c:v>-0.23983583917859644</c:v>
                </c:pt>
                <c:pt idx="53">
                  <c:v>0.44098331693080295</c:v>
                </c:pt>
                <c:pt idx="54">
                  <c:v>-1.2897937310854499</c:v>
                </c:pt>
                <c:pt idx="55">
                  <c:v>1.2978357065231225</c:v>
                </c:pt>
                <c:pt idx="56">
                  <c:v>-0.47065884743673037</c:v>
                </c:pt>
                <c:pt idx="57">
                  <c:v>-0.12112030346711015</c:v>
                </c:pt>
                <c:pt idx="58">
                  <c:v>-0.13172096159411589</c:v>
                </c:pt>
                <c:pt idx="59">
                  <c:v>1.2558932774429832</c:v>
                </c:pt>
                <c:pt idx="60">
                  <c:v>-0.62054357781589398</c:v>
                </c:pt>
                <c:pt idx="61">
                  <c:v>-1.4837429396844368</c:v>
                </c:pt>
                <c:pt idx="62">
                  <c:v>-1.6155455103763536</c:v>
                </c:pt>
                <c:pt idx="63">
                  <c:v>1.2581048105825332</c:v>
                </c:pt>
                <c:pt idx="64">
                  <c:v>-0.97009810107120464</c:v>
                </c:pt>
                <c:pt idx="65">
                  <c:v>0.58721518260114303</c:v>
                </c:pt>
                <c:pt idx="66">
                  <c:v>-0.63796419507555868</c:v>
                </c:pt>
                <c:pt idx="67">
                  <c:v>0.60546033100243213</c:v>
                </c:pt>
                <c:pt idx="68">
                  <c:v>0.55430104993607499</c:v>
                </c:pt>
                <c:pt idx="69">
                  <c:v>-0.40749273110261325</c:v>
                </c:pt>
                <c:pt idx="70">
                  <c:v>0.9453346029865034</c:v>
                </c:pt>
                <c:pt idx="71">
                  <c:v>-0.46290889387689071</c:v>
                </c:pt>
                <c:pt idx="72">
                  <c:v>-1.3314453371660242</c:v>
                </c:pt>
                <c:pt idx="73">
                  <c:v>1.2903542049628813</c:v>
                </c:pt>
                <c:pt idx="74">
                  <c:v>-0.25619223601128105</c:v>
                </c:pt>
                <c:pt idx="75">
                  <c:v>0.60031500101012614</c:v>
                </c:pt>
                <c:pt idx="76">
                  <c:v>-0.25166370644662406</c:v>
                </c:pt>
                <c:pt idx="77">
                  <c:v>-0.64266530092567187</c:v>
                </c:pt>
                <c:pt idx="78">
                  <c:v>6.1291860863414281E-2</c:v>
                </c:pt>
                <c:pt idx="79">
                  <c:v>0.55720608407458805</c:v>
                </c:pt>
                <c:pt idx="80">
                  <c:v>-0.58718841686577095</c:v>
                </c:pt>
                <c:pt idx="81">
                  <c:v>1.6188256586782894</c:v>
                </c:pt>
                <c:pt idx="82">
                  <c:v>-0.11163499948129386</c:v>
                </c:pt>
                <c:pt idx="83">
                  <c:v>0.72451782342769255</c:v>
                </c:pt>
                <c:pt idx="84">
                  <c:v>-0.79699546858390247</c:v>
                </c:pt>
                <c:pt idx="85">
                  <c:v>1.597864031709634</c:v>
                </c:pt>
                <c:pt idx="86">
                  <c:v>-0.59657464928030679</c:v>
                </c:pt>
                <c:pt idx="87">
                  <c:v>-1.2870069436610456</c:v>
                </c:pt>
                <c:pt idx="88">
                  <c:v>0.44044960878874395</c:v>
                </c:pt>
                <c:pt idx="89">
                  <c:v>-1.6406106179103017</c:v>
                </c:pt>
                <c:pt idx="90">
                  <c:v>0.72845831527894289</c:v>
                </c:pt>
                <c:pt idx="91">
                  <c:v>-0.93970549968808026</c:v>
                </c:pt>
                <c:pt idx="92">
                  <c:v>0.77353907606867511</c:v>
                </c:pt>
                <c:pt idx="93">
                  <c:v>-0.77939907918164342</c:v>
                </c:pt>
                <c:pt idx="94">
                  <c:v>-0.25168607744659066</c:v>
                </c:pt>
                <c:pt idx="95">
                  <c:v>-1.2971122439316491</c:v>
                </c:pt>
                <c:pt idx="96">
                  <c:v>1.2697728849936569</c:v>
                </c:pt>
                <c:pt idx="97">
                  <c:v>-0.95979146180090225</c:v>
                </c:pt>
                <c:pt idx="98">
                  <c:v>1.2348070120459427</c:v>
                </c:pt>
                <c:pt idx="99">
                  <c:v>1.4115976636705869</c:v>
                </c:pt>
                <c:pt idx="100">
                  <c:v>0.20928783967397352</c:v>
                </c:pt>
                <c:pt idx="101">
                  <c:v>1.6197460655340561</c:v>
                </c:pt>
                <c:pt idx="102">
                  <c:v>-1.6517098297508475</c:v>
                </c:pt>
                <c:pt idx="103">
                  <c:v>0.755808460666617</c:v>
                </c:pt>
                <c:pt idx="104">
                  <c:v>1.4678191824436602</c:v>
                </c:pt>
                <c:pt idx="105">
                  <c:v>0.73757609569388027</c:v>
                </c:pt>
                <c:pt idx="106">
                  <c:v>0.74890221339122987</c:v>
                </c:pt>
                <c:pt idx="107">
                  <c:v>-1.2787104985305946</c:v>
                </c:pt>
                <c:pt idx="108">
                  <c:v>-0.46079323645148285</c:v>
                </c:pt>
                <c:pt idx="109">
                  <c:v>-0.6424575702116968</c:v>
                </c:pt>
                <c:pt idx="110">
                  <c:v>-1.1404682757054501</c:v>
                </c:pt>
                <c:pt idx="111">
                  <c:v>-0.80752581785387045</c:v>
                </c:pt>
                <c:pt idx="112">
                  <c:v>-6.9535973401388562E-2</c:v>
                </c:pt>
                <c:pt idx="113">
                  <c:v>0.43488881736848756</c:v>
                </c:pt>
                <c:pt idx="114">
                  <c:v>-0.43234691206544795</c:v>
                </c:pt>
                <c:pt idx="115">
                  <c:v>-1.0995708919094624</c:v>
                </c:pt>
                <c:pt idx="116">
                  <c:v>0.26358545244992332</c:v>
                </c:pt>
                <c:pt idx="117">
                  <c:v>0.90415917961950298</c:v>
                </c:pt>
                <c:pt idx="118">
                  <c:v>-0.92709784327836142</c:v>
                </c:pt>
                <c:pt idx="119">
                  <c:v>1.6129229105442588</c:v>
                </c:pt>
                <c:pt idx="120">
                  <c:v>-0.24911980416471383</c:v>
                </c:pt>
                <c:pt idx="121">
                  <c:v>0.78305314276873417</c:v>
                </c:pt>
                <c:pt idx="122">
                  <c:v>0.91339840260568739</c:v>
                </c:pt>
                <c:pt idx="123">
                  <c:v>4.3826501603816376E-2</c:v>
                </c:pt>
                <c:pt idx="124">
                  <c:v>1.0780575805341868</c:v>
                </c:pt>
                <c:pt idx="125">
                  <c:v>1.2630488015751404</c:v>
                </c:pt>
                <c:pt idx="126">
                  <c:v>0.7775626602055159</c:v>
                </c:pt>
                <c:pt idx="127">
                  <c:v>-0.41636443051791844</c:v>
                </c:pt>
                <c:pt idx="128">
                  <c:v>1.0625193231288501</c:v>
                </c:pt>
                <c:pt idx="129">
                  <c:v>0.75595866595210659</c:v>
                </c:pt>
                <c:pt idx="130">
                  <c:v>6.5436887571501817E-2</c:v>
                </c:pt>
                <c:pt idx="131">
                  <c:v>-0.63225639422695101</c:v>
                </c:pt>
                <c:pt idx="132">
                  <c:v>1.0704578322598368</c:v>
                </c:pt>
                <c:pt idx="133">
                  <c:v>-0.45314235446292339</c:v>
                </c:pt>
                <c:pt idx="134">
                  <c:v>-0.92355683356937068</c:v>
                </c:pt>
                <c:pt idx="135">
                  <c:v>-0.96712914978993003</c:v>
                </c:pt>
                <c:pt idx="136">
                  <c:v>-9.8426521929616262E-2</c:v>
                </c:pt>
                <c:pt idx="137">
                  <c:v>-0.25646388386801772</c:v>
                </c:pt>
                <c:pt idx="138">
                  <c:v>1.4295775559294155</c:v>
                </c:pt>
                <c:pt idx="139">
                  <c:v>-6.6576609691528219E-2</c:v>
                </c:pt>
                <c:pt idx="140">
                  <c:v>1.6426699487854912</c:v>
                </c:pt>
                <c:pt idx="141">
                  <c:v>-0.11719898675868816</c:v>
                </c:pt>
                <c:pt idx="142">
                  <c:v>1.6099603509772602</c:v>
                </c:pt>
                <c:pt idx="143">
                  <c:v>-1.3106786574827913</c:v>
                </c:pt>
                <c:pt idx="144">
                  <c:v>-1.6537871368905983</c:v>
                </c:pt>
                <c:pt idx="145">
                  <c:v>-1.5002271708026447</c:v>
                </c:pt>
                <c:pt idx="146">
                  <c:v>-1.288975591658102</c:v>
                </c:pt>
                <c:pt idx="147">
                  <c:v>-0.61252836811359357</c:v>
                </c:pt>
                <c:pt idx="148">
                  <c:v>-0.30227010422809353</c:v>
                </c:pt>
                <c:pt idx="149">
                  <c:v>1.4236013030812094</c:v>
                </c:pt>
                <c:pt idx="150">
                  <c:v>0.44192929064367414</c:v>
                </c:pt>
                <c:pt idx="151">
                  <c:v>1.5918430368614944</c:v>
                </c:pt>
                <c:pt idx="152">
                  <c:v>-1.6636239851616033</c:v>
                </c:pt>
                <c:pt idx="153">
                  <c:v>-1.63939938805497</c:v>
                </c:pt>
                <c:pt idx="154">
                  <c:v>1.1313293231688135</c:v>
                </c:pt>
                <c:pt idx="155">
                  <c:v>0.90805812532795838</c:v>
                </c:pt>
                <c:pt idx="156">
                  <c:v>-1.1135847254599356</c:v>
                </c:pt>
                <c:pt idx="157">
                  <c:v>0.43161945551623376</c:v>
                </c:pt>
                <c:pt idx="158">
                  <c:v>5.2797272590402081E-2</c:v>
                </c:pt>
                <c:pt idx="159">
                  <c:v>1.2842213551149089</c:v>
                </c:pt>
                <c:pt idx="160">
                  <c:v>1.600858549848013</c:v>
                </c:pt>
                <c:pt idx="161">
                  <c:v>-0.26143344171772931</c:v>
                </c:pt>
                <c:pt idx="162">
                  <c:v>-1.1162980081701639</c:v>
                </c:pt>
                <c:pt idx="163">
                  <c:v>-0.78119195503610528</c:v>
                </c:pt>
                <c:pt idx="164">
                  <c:v>-0.47053420900834531</c:v>
                </c:pt>
                <c:pt idx="165">
                  <c:v>-7.6170572820039056E-2</c:v>
                </c:pt>
                <c:pt idx="166">
                  <c:v>-0.45432801746115026</c:v>
                </c:pt>
                <c:pt idx="167">
                  <c:v>1.0751429588242594</c:v>
                </c:pt>
                <c:pt idx="168">
                  <c:v>1.0648970408395804</c:v>
                </c:pt>
                <c:pt idx="169">
                  <c:v>1.445556841619807</c:v>
                </c:pt>
                <c:pt idx="170">
                  <c:v>0.25471694889175633</c:v>
                </c:pt>
                <c:pt idx="171">
                  <c:v>-0.64670486434820273</c:v>
                </c:pt>
                <c:pt idx="172">
                  <c:v>-1.4668176802811743</c:v>
                </c:pt>
                <c:pt idx="173">
                  <c:v>-0.9739267379226223</c:v>
                </c:pt>
                <c:pt idx="174">
                  <c:v>-1.115479868742816</c:v>
                </c:pt>
                <c:pt idx="175">
                  <c:v>0.56131915221129491</c:v>
                </c:pt>
                <c:pt idx="176">
                  <c:v>1.6235810940997497</c:v>
                </c:pt>
                <c:pt idx="177">
                  <c:v>1.2602108804365268</c:v>
                </c:pt>
                <c:pt idx="178">
                  <c:v>-1.4369619828972469</c:v>
                </c:pt>
                <c:pt idx="179">
                  <c:v>-0.46721371344188217</c:v>
                </c:pt>
                <c:pt idx="180">
                  <c:v>-1.1368633488536977</c:v>
                </c:pt>
                <c:pt idx="181">
                  <c:v>4.4066190889172088E-2</c:v>
                </c:pt>
                <c:pt idx="182">
                  <c:v>-0.41186785952464244</c:v>
                </c:pt>
                <c:pt idx="183">
                  <c:v>-0.75717828450058511</c:v>
                </c:pt>
                <c:pt idx="184">
                  <c:v>0.90917667532628599</c:v>
                </c:pt>
                <c:pt idx="185">
                  <c:v>0.76645386079355571</c:v>
                </c:pt>
                <c:pt idx="186">
                  <c:v>1.2904788433912664</c:v>
                </c:pt>
                <c:pt idx="187">
                  <c:v>0.58809404331411474</c:v>
                </c:pt>
                <c:pt idx="188">
                  <c:v>0.41530780068348205</c:v>
                </c:pt>
                <c:pt idx="189">
                  <c:v>1.4210158546565037</c:v>
                </c:pt>
                <c:pt idx="190">
                  <c:v>-0.29934589494675207</c:v>
                </c:pt>
                <c:pt idx="191">
                  <c:v>1.6380838937923492</c:v>
                </c:pt>
                <c:pt idx="192">
                  <c:v>0.27038623643975418</c:v>
                </c:pt>
                <c:pt idx="193">
                  <c:v>-0.94533979582251226</c:v>
                </c:pt>
                <c:pt idx="194">
                  <c:v>0.74388791354158501</c:v>
                </c:pt>
                <c:pt idx="195">
                  <c:v>-0.11034706905464825</c:v>
                </c:pt>
                <c:pt idx="196">
                  <c:v>1.2840615622580049</c:v>
                </c:pt>
                <c:pt idx="197">
                  <c:v>0.95411362254480447</c:v>
                </c:pt>
                <c:pt idx="198">
                  <c:v>-1.2694616879729961</c:v>
                </c:pt>
                <c:pt idx="199">
                  <c:v>1.2878518488237658</c:v>
                </c:pt>
                <c:pt idx="200">
                  <c:v>-1.1157003828853433</c:v>
                </c:pt>
                <c:pt idx="201">
                  <c:v>1.4099262303873723</c:v>
                </c:pt>
                <c:pt idx="202">
                  <c:v>0.90240465405069792</c:v>
                </c:pt>
                <c:pt idx="203">
                  <c:v>-1.2686563319742004</c:v>
                </c:pt>
                <c:pt idx="204">
                  <c:v>-1.1182059348815967</c:v>
                </c:pt>
                <c:pt idx="205">
                  <c:v>-1.1601963018188071</c:v>
                </c:pt>
                <c:pt idx="206">
                  <c:v>1.2401536810379477</c:v>
                </c:pt>
                <c:pt idx="207">
                  <c:v>-1.1141919383161702</c:v>
                </c:pt>
                <c:pt idx="208">
                  <c:v>0.20743424253388795</c:v>
                </c:pt>
                <c:pt idx="209">
                  <c:v>0.21838644494608248</c:v>
                </c:pt>
                <c:pt idx="210">
                  <c:v>-0.60929096483272038</c:v>
                </c:pt>
                <c:pt idx="211">
                  <c:v>1.6236482070996494</c:v>
                </c:pt>
                <c:pt idx="212">
                  <c:v>-0.60203317327214478</c:v>
                </c:pt>
                <c:pt idx="213">
                  <c:v>5.1857690591807039E-2</c:v>
                </c:pt>
                <c:pt idx="214">
                  <c:v>1.2830932175451675</c:v>
                </c:pt>
                <c:pt idx="215">
                  <c:v>-1.6571331993141662</c:v>
                </c:pt>
                <c:pt idx="216">
                  <c:v>-0.28301186911403375</c:v>
                </c:pt>
                <c:pt idx="217">
                  <c:v>-1.2793464741010718</c:v>
                </c:pt>
                <c:pt idx="218">
                  <c:v>0.76572520536607391</c:v>
                </c:pt>
                <c:pt idx="219">
                  <c:v>1.1217385558974406</c:v>
                </c:pt>
                <c:pt idx="220">
                  <c:v>0.4243041385271723</c:v>
                </c:pt>
                <c:pt idx="221">
                  <c:v>-1.2918742340823388</c:v>
                </c:pt>
                <c:pt idx="222">
                  <c:v>-0.29930434880395707</c:v>
                </c:pt>
                <c:pt idx="223">
                  <c:v>0.40392415755764727</c:v>
                </c:pt>
                <c:pt idx="224">
                  <c:v>0.56770447477317532</c:v>
                </c:pt>
                <c:pt idx="225">
                  <c:v>1.2501758890229611</c:v>
                </c:pt>
                <c:pt idx="226">
                  <c:v>0.10449984937023259</c:v>
                </c:pt>
                <c:pt idx="227">
                  <c:v>0.57669761675972731</c:v>
                </c:pt>
                <c:pt idx="228">
                  <c:v>0.95375888240247786</c:v>
                </c:pt>
                <c:pt idx="229">
                  <c:v>0.25145397875377834</c:v>
                </c:pt>
                <c:pt idx="230">
                  <c:v>9.1972089388965617E-2</c:v>
                </c:pt>
                <c:pt idx="231">
                  <c:v>-1.4674824185658946</c:v>
                </c:pt>
                <c:pt idx="232">
                  <c:v>1.1025921757832138</c:v>
                </c:pt>
                <c:pt idx="233">
                  <c:v>0.24170661448263944</c:v>
                </c:pt>
                <c:pt idx="234">
                  <c:v>-0.46315497487652257</c:v>
                </c:pt>
                <c:pt idx="235">
                  <c:v>1.2838154812583731</c:v>
                </c:pt>
                <c:pt idx="236">
                  <c:v>-1.6540715681758873</c:v>
                </c:pt>
                <c:pt idx="237">
                  <c:v>0.20878928596043339</c:v>
                </c:pt>
                <c:pt idx="238">
                  <c:v>-1.28645086451902</c:v>
                </c:pt>
                <c:pt idx="239">
                  <c:v>-0.63542029279364842</c:v>
                </c:pt>
                <c:pt idx="240">
                  <c:v>-6.8778555259664031E-2</c:v>
                </c:pt>
                <c:pt idx="241">
                  <c:v>-0.92278343614195568</c:v>
                </c:pt>
                <c:pt idx="242">
                  <c:v>0.78437303176676076</c:v>
                </c:pt>
                <c:pt idx="243">
                  <c:v>-0.27986714569016502</c:v>
                </c:pt>
                <c:pt idx="244">
                  <c:v>-0.13381424801955716</c:v>
                </c:pt>
                <c:pt idx="245">
                  <c:v>-6.963184911553115E-2</c:v>
                </c:pt>
                <c:pt idx="246">
                  <c:v>-0.6177663779629039</c:v>
                </c:pt>
                <c:pt idx="247">
                  <c:v>0.10405242937090152</c:v>
                </c:pt>
                <c:pt idx="248">
                  <c:v>-0.92209952271440709</c:v>
                </c:pt>
                <c:pt idx="249">
                  <c:v>0.26705295744473845</c:v>
                </c:pt>
                <c:pt idx="250">
                  <c:v>0.74075277768913028</c:v>
                </c:pt>
                <c:pt idx="251">
                  <c:v>0.57613514590342563</c:v>
                </c:pt>
                <c:pt idx="252">
                  <c:v>1.6348432946543376</c:v>
                </c:pt>
                <c:pt idx="253">
                  <c:v>-0.45459966531788693</c:v>
                </c:pt>
                <c:pt idx="254">
                  <c:v>-0.12298348817860977</c:v>
                </c:pt>
                <c:pt idx="255">
                  <c:v>1.1011796069281832</c:v>
                </c:pt>
                <c:pt idx="256">
                  <c:v>0.27289818015028344</c:v>
                </c:pt>
                <c:pt idx="257">
                  <c:v>-0.25695285001014345</c:v>
                </c:pt>
                <c:pt idx="258">
                  <c:v>-0.77878227875399442</c:v>
                </c:pt>
                <c:pt idx="259">
                  <c:v>0.72688275770987043</c:v>
                </c:pt>
                <c:pt idx="260">
                  <c:v>7.9329278550727966E-2</c:v>
                </c:pt>
                <c:pt idx="261">
                  <c:v>-6.5291875122020823E-2</c:v>
                </c:pt>
                <c:pt idx="262">
                  <c:v>-0.1250512077469465</c:v>
                </c:pt>
                <c:pt idx="263">
                  <c:v>-1.2953896769342252</c:v>
                </c:pt>
                <c:pt idx="264">
                  <c:v>0.78173644962784616</c:v>
                </c:pt>
                <c:pt idx="265">
                  <c:v>-0.59578846842433986</c:v>
                </c:pt>
                <c:pt idx="266">
                  <c:v>0.76905528850395144</c:v>
                </c:pt>
                <c:pt idx="267">
                  <c:v>-0.76946955105363424</c:v>
                </c:pt>
                <c:pt idx="268">
                  <c:v>1.0873063910917853</c:v>
                </c:pt>
                <c:pt idx="269">
                  <c:v>0.56970188548447398</c:v>
                </c:pt>
                <c:pt idx="270">
                  <c:v>9.2994763673150682E-2</c:v>
                </c:pt>
                <c:pt idx="271">
                  <c:v>-7.794427353167252E-2</c:v>
                </c:pt>
                <c:pt idx="272">
                  <c:v>-1.2708678651137506</c:v>
                </c:pt>
                <c:pt idx="273">
                  <c:v>0.44227763907172468</c:v>
                </c:pt>
                <c:pt idx="274">
                  <c:v>0.41402306611397471</c:v>
                </c:pt>
                <c:pt idx="275">
                  <c:v>1.0972902487911418</c:v>
                </c:pt>
                <c:pt idx="276">
                  <c:v>-1.6176867346588661</c:v>
                </c:pt>
                <c:pt idx="277">
                  <c:v>-0.60217379098621993</c:v>
                </c:pt>
                <c:pt idx="278">
                  <c:v>1.111383978770067</c:v>
                </c:pt>
                <c:pt idx="279">
                  <c:v>1.6309507406601582</c:v>
                </c:pt>
                <c:pt idx="280">
                  <c:v>1.6375757525073946</c:v>
                </c:pt>
                <c:pt idx="281">
                  <c:v>-0.45311678760581886</c:v>
                </c:pt>
                <c:pt idx="282">
                  <c:v>-0.45047381375262813</c:v>
                </c:pt>
                <c:pt idx="283">
                  <c:v>0.21368853495310725</c:v>
                </c:pt>
                <c:pt idx="284">
                  <c:v>1.102688051497356</c:v>
                </c:pt>
                <c:pt idx="285">
                  <c:v>-0.98732377104544655</c:v>
                </c:pt>
                <c:pt idx="286">
                  <c:v>-1.1281067002953633</c:v>
                </c:pt>
                <c:pt idx="287">
                  <c:v>-0.26773886785115764</c:v>
                </c:pt>
                <c:pt idx="288">
                  <c:v>-0.45673449788612325</c:v>
                </c:pt>
                <c:pt idx="289">
                  <c:v>1.1035701080674656</c:v>
                </c:pt>
                <c:pt idx="290">
                  <c:v>-1.6716679575781463</c:v>
                </c:pt>
                <c:pt idx="291">
                  <c:v>-0.98722469947416613</c:v>
                </c:pt>
                <c:pt idx="292">
                  <c:v>0.94887561269549414</c:v>
                </c:pt>
                <c:pt idx="293">
                  <c:v>-0.62254738024146916</c:v>
                </c:pt>
                <c:pt idx="294">
                  <c:v>-1.1519094442597704</c:v>
                </c:pt>
                <c:pt idx="295">
                  <c:v>0.58577704688900789</c:v>
                </c:pt>
                <c:pt idx="296">
                  <c:v>1.6291386896628679</c:v>
                </c:pt>
                <c:pt idx="297">
                  <c:v>-0.9746777643500707</c:v>
                </c:pt>
                <c:pt idx="298">
                  <c:v>1.447806725045014</c:v>
                </c:pt>
                <c:pt idx="299">
                  <c:v>0.21308132209687228</c:v>
                </c:pt>
                <c:pt idx="300">
                  <c:v>-1.6701786881518017</c:v>
                </c:pt>
                <c:pt idx="301">
                  <c:v>-0.26853144042140104</c:v>
                </c:pt>
                <c:pt idx="302">
                  <c:v>-0.43886965648426574</c:v>
                </c:pt>
                <c:pt idx="303">
                  <c:v>-0.94503618939439493</c:v>
                </c:pt>
                <c:pt idx="304">
                  <c:v>0.77110063707232157</c:v>
                </c:pt>
                <c:pt idx="305">
                  <c:v>0.78866187204606175</c:v>
                </c:pt>
                <c:pt idx="306">
                  <c:v>7.2391072703960127E-2</c:v>
                </c:pt>
                <c:pt idx="307">
                  <c:v>-0.28318444539949023</c:v>
                </c:pt>
                <c:pt idx="308">
                  <c:v>9.1997656246070147E-2</c:v>
                </c:pt>
                <c:pt idx="309">
                  <c:v>0.39711059013926447</c:v>
                </c:pt>
                <c:pt idx="310">
                  <c:v>1.0928927493691463</c:v>
                </c:pt>
                <c:pt idx="311">
                  <c:v>1.5805169191641448</c:v>
                </c:pt>
                <c:pt idx="312">
                  <c:v>3.7872619755576514E-2</c:v>
                </c:pt>
                <c:pt idx="313">
                  <c:v>-0.75117966065241204</c:v>
                </c:pt>
                <c:pt idx="314">
                  <c:v>1.6337790742273577</c:v>
                </c:pt>
                <c:pt idx="315">
                  <c:v>0.42700144195171064</c:v>
                </c:pt>
                <c:pt idx="316">
                  <c:v>-0.96109856737037624</c:v>
                </c:pt>
                <c:pt idx="317">
                  <c:v>-0.46469857387421437</c:v>
                </c:pt>
                <c:pt idx="318">
                  <c:v>1.5860010100130875</c:v>
                </c:pt>
                <c:pt idx="319">
                  <c:v>-1.3142388423346105</c:v>
                </c:pt>
                <c:pt idx="320">
                  <c:v>-0.26727546856613638</c:v>
                </c:pt>
                <c:pt idx="321">
                  <c:v>1.1122724270544528</c:v>
                </c:pt>
                <c:pt idx="322">
                  <c:v>0.76646664422210797</c:v>
                </c:pt>
                <c:pt idx="323">
                  <c:v>-1.1411585808472751</c:v>
                </c:pt>
                <c:pt idx="324">
                  <c:v>-1.2646966649801212</c:v>
                </c:pt>
                <c:pt idx="325">
                  <c:v>1.2849020726853195</c:v>
                </c:pt>
                <c:pt idx="326">
                  <c:v>-0.77988484946663128</c:v>
                </c:pt>
                <c:pt idx="327">
                  <c:v>-0.43387133592031135</c:v>
                </c:pt>
                <c:pt idx="328">
                  <c:v>0.74955097239025981</c:v>
                </c:pt>
                <c:pt idx="329">
                  <c:v>0.3954870947131206</c:v>
                </c:pt>
                <c:pt idx="330">
                  <c:v>1.4290374560730803</c:v>
                </c:pt>
                <c:pt idx="331">
                  <c:v>0.77333454121183831</c:v>
                </c:pt>
                <c:pt idx="332">
                  <c:v>1.4050237855375602</c:v>
                </c:pt>
                <c:pt idx="333">
                  <c:v>1.0701925761173763</c:v>
                </c:pt>
                <c:pt idx="334">
                  <c:v>-0.47364697386083376</c:v>
                </c:pt>
                <c:pt idx="335">
                  <c:v>-0.64500786420788314</c:v>
                </c:pt>
                <c:pt idx="336">
                  <c:v>1.6351469010824551</c:v>
                </c:pt>
                <c:pt idx="337">
                  <c:v>1.4534825673222411</c:v>
                </c:pt>
                <c:pt idx="338">
                  <c:v>6.9428513136961578E-2</c:v>
                </c:pt>
                <c:pt idx="339">
                  <c:v>1.4108881833859339</c:v>
                </c:pt>
                <c:pt idx="340">
                  <c:v>1.6095672605492766</c:v>
                </c:pt>
                <c:pt idx="341">
                  <c:v>-0.10161279149628034</c:v>
                </c:pt>
                <c:pt idx="342">
                  <c:v>-1.3196558201836532</c:v>
                </c:pt>
                <c:pt idx="343">
                  <c:v>0.75055447153161614</c:v>
                </c:pt>
                <c:pt idx="344">
                  <c:v>0.23509758192109376</c:v>
                </c:pt>
                <c:pt idx="345">
                  <c:v>7.938999983635138E-2</c:v>
                </c:pt>
                <c:pt idx="346">
                  <c:v>-0.94519917810843679</c:v>
                </c:pt>
                <c:pt idx="347">
                  <c:v>-0.4736949117179049</c:v>
                </c:pt>
                <c:pt idx="348">
                  <c:v>-0.79252446444773095</c:v>
                </c:pt>
                <c:pt idx="349">
                  <c:v>-1.6298086207835969</c:v>
                </c:pt>
                <c:pt idx="350">
                  <c:v>1.4393856414861779</c:v>
                </c:pt>
                <c:pt idx="351">
                  <c:v>0.95125972212050081</c:v>
                </c:pt>
                <c:pt idx="352">
                  <c:v>-0.94354052825377432</c:v>
                </c:pt>
                <c:pt idx="353">
                  <c:v>-1.4913650589587535</c:v>
                </c:pt>
                <c:pt idx="354">
                  <c:v>1.2379836940411924</c:v>
                </c:pt>
                <c:pt idx="355">
                  <c:v>-0.26072396143307591</c:v>
                </c:pt>
                <c:pt idx="356">
                  <c:v>0.37993285802209376</c:v>
                </c:pt>
                <c:pt idx="357">
                  <c:v>1.6161858806822369</c:v>
                </c:pt>
                <c:pt idx="358">
                  <c:v>-0.92374538914051729</c:v>
                </c:pt>
                <c:pt idx="359">
                  <c:v>1.615460421111893</c:v>
                </c:pt>
                <c:pt idx="360">
                  <c:v>0.40536229326978246</c:v>
                </c:pt>
                <c:pt idx="361">
                  <c:v>1.1072581272048079</c:v>
                </c:pt>
                <c:pt idx="362">
                  <c:v>-1.6415917460516918</c:v>
                </c:pt>
                <c:pt idx="363">
                  <c:v>-9.6537770361012118E-2</c:v>
                </c:pt>
                <c:pt idx="364">
                  <c:v>-0.23969841732165884</c:v>
                </c:pt>
                <c:pt idx="365">
                  <c:v>1.4311563093556261</c:v>
                </c:pt>
                <c:pt idx="366">
                  <c:v>0.44564926835239721</c:v>
                </c:pt>
                <c:pt idx="367">
                  <c:v>-1.0971867824844557</c:v>
                </c:pt>
                <c:pt idx="368">
                  <c:v>0.56282440092332964</c:v>
                </c:pt>
                <c:pt idx="369">
                  <c:v>-1.4979453288060569</c:v>
                </c:pt>
                <c:pt idx="370">
                  <c:v>0.89812540134281127</c:v>
                </c:pt>
                <c:pt idx="371">
                  <c:v>3.7370870184898174E-2</c:v>
                </c:pt>
                <c:pt idx="372">
                  <c:v>-0.29925001923260947</c:v>
                </c:pt>
                <c:pt idx="373">
                  <c:v>-8.6879890089739342E-2</c:v>
                </c:pt>
                <c:pt idx="374">
                  <c:v>0.89604489834592227</c:v>
                </c:pt>
                <c:pt idx="375">
                  <c:v>-0.1124755099086084</c:v>
                </c:pt>
                <c:pt idx="376">
                  <c:v>0.26648089901702232</c:v>
                </c:pt>
                <c:pt idx="377">
                  <c:v>0.20871578124625742</c:v>
                </c:pt>
                <c:pt idx="378">
                  <c:v>-0.59060798400351466</c:v>
                </c:pt>
                <c:pt idx="379">
                  <c:v>-1.1410243548474757</c:v>
                </c:pt>
                <c:pt idx="380">
                  <c:v>1.0703395855457278</c:v>
                </c:pt>
                <c:pt idx="381">
                  <c:v>8.5075429684992793E-2</c:v>
                </c:pt>
                <c:pt idx="382">
                  <c:v>1.277241603125346</c:v>
                </c:pt>
                <c:pt idx="383">
                  <c:v>-0.5861785260101382</c:v>
                </c:pt>
                <c:pt idx="384">
                  <c:v>1.4556941004617914</c:v>
                </c:pt>
                <c:pt idx="385">
                  <c:v>0.60555301085943614</c:v>
                </c:pt>
                <c:pt idx="386">
                  <c:v>-0.11507054590472801</c:v>
                </c:pt>
                <c:pt idx="387">
                  <c:v>4.8565957739586309E-2</c:v>
                </c:pt>
                <c:pt idx="388">
                  <c:v>-0.93707530926344174</c:v>
                </c:pt>
                <c:pt idx="389">
                  <c:v>-0.76213505892174438</c:v>
                </c:pt>
                <c:pt idx="390">
                  <c:v>-1.6041714548219328</c:v>
                </c:pt>
                <c:pt idx="391">
                  <c:v>-0.78984953202315933</c:v>
                </c:pt>
                <c:pt idx="392">
                  <c:v>6.2244226290561588E-2</c:v>
                </c:pt>
                <c:pt idx="393">
                  <c:v>0.94562862184320673</c:v>
                </c:pt>
                <c:pt idx="394">
                  <c:v>0.74401255196997007</c:v>
                </c:pt>
                <c:pt idx="395">
                  <c:v>-1.6083708111013677</c:v>
                </c:pt>
                <c:pt idx="396">
                  <c:v>-1.1004881029080908</c:v>
                </c:pt>
                <c:pt idx="397">
                  <c:v>-0.10473833977732103</c:v>
                </c:pt>
                <c:pt idx="398">
                  <c:v>-0.42408881722065389</c:v>
                </c:pt>
                <c:pt idx="399">
                  <c:v>0.26013073088366079</c:v>
                </c:pt>
                <c:pt idx="400">
                  <c:v>-0.64061995235730174</c:v>
                </c:pt>
                <c:pt idx="401">
                  <c:v>0.78350695448234142</c:v>
                </c:pt>
                <c:pt idx="402">
                  <c:v>-1.4672970588518861</c:v>
                </c:pt>
                <c:pt idx="403">
                  <c:v>-0.76075444863809472</c:v>
                </c:pt>
                <c:pt idx="404">
                  <c:v>1.4265127289339985</c:v>
                </c:pt>
                <c:pt idx="405">
                  <c:v>-0.92688691670724821</c:v>
                </c:pt>
                <c:pt idx="406">
                  <c:v>0.74741294396488533</c:v>
                </c:pt>
                <c:pt idx="407">
                  <c:v>-1.6730517637189342</c:v>
                </c:pt>
                <c:pt idx="408">
                  <c:v>0.27073458486780472</c:v>
                </c:pt>
                <c:pt idx="409">
                  <c:v>-1.496404925665503</c:v>
                </c:pt>
                <c:pt idx="410">
                  <c:v>0.57151074062462637</c:v>
                </c:pt>
                <c:pt idx="411">
                  <c:v>-1.2650354258367575</c:v>
                </c:pt>
                <c:pt idx="412">
                  <c:v>-1.0940069046320682</c:v>
                </c:pt>
                <c:pt idx="413">
                  <c:v>-1.6334934440638011</c:v>
                </c:pt>
                <c:pt idx="414">
                  <c:v>0.59348225844891467</c:v>
                </c:pt>
                <c:pt idx="415">
                  <c:v>-0.95832136751738617</c:v>
                </c:pt>
                <c:pt idx="416">
                  <c:v>0.56967631862736945</c:v>
                </c:pt>
                <c:pt idx="417">
                  <c:v>1.5981101127092661</c:v>
                </c:pt>
                <c:pt idx="418">
                  <c:v>-0.42959847492670061</c:v>
                </c:pt>
                <c:pt idx="419">
                  <c:v>-0.5949735248541298</c:v>
                </c:pt>
                <c:pt idx="420">
                  <c:v>9.1745183532162169E-2</c:v>
                </c:pt>
                <c:pt idx="421">
                  <c:v>-7.9382409243807989E-2</c:v>
                </c:pt>
                <c:pt idx="422">
                  <c:v>-0.2994769250894132</c:v>
                </c:pt>
                <c:pt idx="423">
                  <c:v>0.58382118232050395</c:v>
                </c:pt>
                <c:pt idx="424">
                  <c:v>0.38211562844740116</c:v>
                </c:pt>
                <c:pt idx="425">
                  <c:v>-9.6262926647137231E-2</c:v>
                </c:pt>
                <c:pt idx="426">
                  <c:v>-0.10385628320721117</c:v>
                </c:pt>
                <c:pt idx="427">
                  <c:v>0.61147173827915713</c:v>
                </c:pt>
                <c:pt idx="428">
                  <c:v>-0.62319933509763703</c:v>
                </c:pt>
                <c:pt idx="429">
                  <c:v>1.2412498600363082</c:v>
                </c:pt>
                <c:pt idx="430">
                  <c:v>1.5850550363002163</c:v>
                </c:pt>
                <c:pt idx="431">
                  <c:v>1.2865607225399822</c:v>
                </c:pt>
                <c:pt idx="432">
                  <c:v>-1.6303455247827943</c:v>
                </c:pt>
                <c:pt idx="433">
                  <c:v>-0.46977039915234464</c:v>
                </c:pt>
                <c:pt idx="434">
                  <c:v>1.2389328636112016</c:v>
                </c:pt>
                <c:pt idx="435">
                  <c:v>0.25636281531786653</c:v>
                </c:pt>
                <c:pt idx="436">
                  <c:v>-1.1557252976826358</c:v>
                </c:pt>
                <c:pt idx="437">
                  <c:v>0.60684413714322005</c:v>
                </c:pt>
                <c:pt idx="438">
                  <c:v>-0.25623697801121398</c:v>
                </c:pt>
                <c:pt idx="439">
                  <c:v>-0.98413110976450635</c:v>
                </c:pt>
                <c:pt idx="440">
                  <c:v>0.89700365548734573</c:v>
                </c:pt>
                <c:pt idx="441">
                  <c:v>0.9604094611068188</c:v>
                </c:pt>
                <c:pt idx="442">
                  <c:v>-0.9635370063667299</c:v>
                </c:pt>
                <c:pt idx="443">
                  <c:v>-1.4767631876948741</c:v>
                </c:pt>
                <c:pt idx="444">
                  <c:v>-1.6166640603746809</c:v>
                </c:pt>
                <c:pt idx="445">
                  <c:v>-0.92325322714125335</c:v>
                </c:pt>
                <c:pt idx="446">
                  <c:v>1.6443254027830159</c:v>
                </c:pt>
                <c:pt idx="447">
                  <c:v>-1.6208442415112874</c:v>
                </c:pt>
                <c:pt idx="448">
                  <c:v>1.088485662375736</c:v>
                </c:pt>
                <c:pt idx="449">
                  <c:v>0.55493063379227625</c:v>
                </c:pt>
                <c:pt idx="450">
                  <c:v>-0.593231782713877</c:v>
                </c:pt>
                <c:pt idx="451">
                  <c:v>0.41733077825188558</c:v>
                </c:pt>
                <c:pt idx="452">
                  <c:v>-0.44705424661488413</c:v>
                </c:pt>
                <c:pt idx="453">
                  <c:v>-1.2681066445464508</c:v>
                </c:pt>
                <c:pt idx="454">
                  <c:v>-1.6659953111580574</c:v>
                </c:pt>
                <c:pt idx="455">
                  <c:v>7.0726031135021225E-2</c:v>
                </c:pt>
                <c:pt idx="456">
                  <c:v>1.404809663109309</c:v>
                </c:pt>
                <c:pt idx="457">
                  <c:v>1.2659730108564817</c:v>
                </c:pt>
                <c:pt idx="458">
                  <c:v>-0.64391168520952247</c:v>
                </c:pt>
                <c:pt idx="459">
                  <c:v>-0.12654686888756717</c:v>
                </c:pt>
                <c:pt idx="460">
                  <c:v>1.2412850144648271</c:v>
                </c:pt>
                <c:pt idx="461">
                  <c:v>1.1076767844898963</c:v>
                </c:pt>
                <c:pt idx="462">
                  <c:v>-1.2793784326724529</c:v>
                </c:pt>
                <c:pt idx="463">
                  <c:v>-1.6327967472077001</c:v>
                </c:pt>
                <c:pt idx="464">
                  <c:v>1.3006704318045978</c:v>
                </c:pt>
                <c:pt idx="465">
                  <c:v>0.4044259071283256</c:v>
                </c:pt>
                <c:pt idx="466">
                  <c:v>-1.3117428779097715</c:v>
                </c:pt>
                <c:pt idx="467">
                  <c:v>0.43913930736213175</c:v>
                </c:pt>
                <c:pt idx="468">
                  <c:v>0.73577043641086615</c:v>
                </c:pt>
                <c:pt idx="469">
                  <c:v>0.61678325284264346</c:v>
                </c:pt>
                <c:pt idx="470">
                  <c:v>-1.6729590838619297</c:v>
                </c:pt>
                <c:pt idx="471">
                  <c:v>0.10427933522770497</c:v>
                </c:pt>
                <c:pt idx="472">
                  <c:v>1.2360565921869311</c:v>
                </c:pt>
                <c:pt idx="473">
                  <c:v>-0.75620674393060938</c:v>
                </c:pt>
                <c:pt idx="474">
                  <c:v>-1.2947313303637809</c:v>
                </c:pt>
                <c:pt idx="475">
                  <c:v>-1.2620185366984116</c:v>
                </c:pt>
                <c:pt idx="476">
                  <c:v>1.5801909417360609</c:v>
                </c:pt>
                <c:pt idx="477">
                  <c:v>-1.6348708584903129</c:v>
                </c:pt>
                <c:pt idx="478">
                  <c:v>0.10424098494204817</c:v>
                </c:pt>
                <c:pt idx="479">
                  <c:v>1.6117787936888266</c:v>
                </c:pt>
                <c:pt idx="480">
                  <c:v>8.034236526349868E-2</c:v>
                </c:pt>
                <c:pt idx="481">
                  <c:v>-0.42796539192914262</c:v>
                </c:pt>
                <c:pt idx="482">
                  <c:v>-1.1288832935799162</c:v>
                </c:pt>
                <c:pt idx="483">
                  <c:v>1.2771425315540654</c:v>
                </c:pt>
                <c:pt idx="484">
                  <c:v>-9.3818095936507487E-2</c:v>
                </c:pt>
                <c:pt idx="485">
                  <c:v>-7.1542971684101897E-2</c:v>
                </c:pt>
                <c:pt idx="486">
                  <c:v>0.38126553044867229</c:v>
                </c:pt>
                <c:pt idx="487">
                  <c:v>1.2527741208762186</c:v>
                </c:pt>
                <c:pt idx="488">
                  <c:v>1.2998427048058354</c:v>
                </c:pt>
                <c:pt idx="489">
                  <c:v>0.26967356029796258</c:v>
                </c:pt>
                <c:pt idx="490">
                  <c:v>0.41010494526269059</c:v>
                </c:pt>
                <c:pt idx="491">
                  <c:v>-0.43328010234976688</c:v>
                </c:pt>
                <c:pt idx="492">
                  <c:v>1.4235118190813429</c:v>
                </c:pt>
                <c:pt idx="493">
                  <c:v>1.4172383515192952</c:v>
                </c:pt>
                <c:pt idx="494">
                  <c:v>-1.1282409262951625</c:v>
                </c:pt>
                <c:pt idx="495">
                  <c:v>0.23192409578298193</c:v>
                </c:pt>
                <c:pt idx="496">
                  <c:v>0.9320749917206167</c:v>
                </c:pt>
                <c:pt idx="497">
                  <c:v>0.72551493085477303</c:v>
                </c:pt>
                <c:pt idx="498">
                  <c:v>-1.6053027882488125</c:v>
                </c:pt>
                <c:pt idx="499">
                  <c:v>1.4172383515192952</c:v>
                </c:pt>
                <c:pt idx="500">
                  <c:v>-1.1282409262951625</c:v>
                </c:pt>
                <c:pt idx="501">
                  <c:v>0.23192409578298193</c:v>
                </c:pt>
                <c:pt idx="502">
                  <c:v>0.9320749917206167</c:v>
                </c:pt>
                <c:pt idx="503">
                  <c:v>0.72551493085477303</c:v>
                </c:pt>
                <c:pt idx="504">
                  <c:v>-1.6053027882488125</c:v>
                </c:pt>
                <c:pt idx="505">
                  <c:v>1.1313708693116087</c:v>
                </c:pt>
                <c:pt idx="506">
                  <c:v>0.76913838078954144</c:v>
                </c:pt>
                <c:pt idx="507">
                  <c:v>0.58675178331612188</c:v>
                </c:pt>
                <c:pt idx="508">
                  <c:v>1.4257744859351025</c:v>
                </c:pt>
                <c:pt idx="509">
                  <c:v>-0.24867558002252096</c:v>
                </c:pt>
                <c:pt idx="510">
                  <c:v>0.2552218943195726</c:v>
                </c:pt>
                <c:pt idx="511">
                  <c:v>0.90247496290773566</c:v>
                </c:pt>
                <c:pt idx="512">
                  <c:v>0.44211465035768255</c:v>
                </c:pt>
                <c:pt idx="513">
                  <c:v>-0.76102929235196937</c:v>
                </c:pt>
                <c:pt idx="514">
                  <c:v>-0.92307106328438282</c:v>
                </c:pt>
                <c:pt idx="515">
                  <c:v>0.25810455745811933</c:v>
                </c:pt>
                <c:pt idx="516">
                  <c:v>-0.94672360196330019</c:v>
                </c:pt>
                <c:pt idx="517">
                  <c:v>1.2624256094332149</c:v>
                </c:pt>
                <c:pt idx="518">
                  <c:v>-6.9321850973137381E-2</c:v>
                </c:pt>
                <c:pt idx="519">
                  <c:v>-1.4419315407469586</c:v>
                </c:pt>
                <c:pt idx="520">
                  <c:v>1.2362004057581446</c:v>
                </c:pt>
                <c:pt idx="521">
                  <c:v>0.55091344136971199</c:v>
                </c:pt>
                <c:pt idx="522">
                  <c:v>-1.6473442889002323</c:v>
                </c:pt>
                <c:pt idx="523">
                  <c:v>-7.7912314960291856E-2</c:v>
                </c:pt>
                <c:pt idx="524">
                  <c:v>1.1314443740257842</c:v>
                </c:pt>
                <c:pt idx="525">
                  <c:v>1.2435956191756579</c:v>
                </c:pt>
                <c:pt idx="526">
                  <c:v>-1.1190688163088778</c:v>
                </c:pt>
                <c:pt idx="527">
                  <c:v>-0.27910972754844016</c:v>
                </c:pt>
                <c:pt idx="528">
                  <c:v>-0.57967815259128708</c:v>
                </c:pt>
                <c:pt idx="529">
                  <c:v>0.60826948942680292</c:v>
                </c:pt>
                <c:pt idx="530">
                  <c:v>-1.4438810136011866</c:v>
                </c:pt>
                <c:pt idx="531">
                  <c:v>-0.78590904017190888</c:v>
                </c:pt>
                <c:pt idx="532">
                  <c:v>1.0911957492288267</c:v>
                </c:pt>
                <c:pt idx="533">
                  <c:v>-0.28666792967999555</c:v>
                </c:pt>
                <c:pt idx="534">
                  <c:v>-0.98588883119044934</c:v>
                </c:pt>
                <c:pt idx="535">
                  <c:v>0.95183817226249279</c:v>
                </c:pt>
                <c:pt idx="536">
                  <c:v>0.43522438236798588</c:v>
                </c:pt>
                <c:pt idx="537">
                  <c:v>1.1323200388816181</c:v>
                </c:pt>
                <c:pt idx="538">
                  <c:v>0.10616169508203327</c:v>
                </c:pt>
                <c:pt idx="539">
                  <c:v>0.24612968076173977</c:v>
                </c:pt>
                <c:pt idx="540">
                  <c:v>0.9451076971297</c:v>
                </c:pt>
                <c:pt idx="541">
                  <c:v>-0.92342580342670955</c:v>
                </c:pt>
                <c:pt idx="542">
                  <c:v>-1.1011049033357398</c:v>
                </c:pt>
                <c:pt idx="543">
                  <c:v>0.73744186969408121</c:v>
                </c:pt>
                <c:pt idx="544">
                  <c:v>-0.10322350349387167</c:v>
                </c:pt>
                <c:pt idx="545">
                  <c:v>-1.3227494098933132</c:v>
                </c:pt>
                <c:pt idx="546">
                  <c:v>-6.7822993975378804E-2</c:v>
                </c:pt>
                <c:pt idx="547">
                  <c:v>-1.1182219141672871</c:v>
                </c:pt>
                <c:pt idx="548">
                  <c:v>-0.46080601988003511</c:v>
                </c:pt>
                <c:pt idx="549">
                  <c:v>8.3314512401911595E-2</c:v>
                </c:pt>
                <c:pt idx="550">
                  <c:v>-0.43342072006384241</c:v>
                </c:pt>
                <c:pt idx="551">
                  <c:v>6.1272685720585585E-2</c:v>
                </c:pt>
                <c:pt idx="552">
                  <c:v>-0.98186844291074682</c:v>
                </c:pt>
                <c:pt idx="553">
                  <c:v>-0.77164273390752736</c:v>
                </c:pt>
                <c:pt idx="554">
                  <c:v>0.58564282088920849</c:v>
                </c:pt>
                <c:pt idx="555">
                  <c:v>-1.1065410563276108</c:v>
                </c:pt>
                <c:pt idx="556">
                  <c:v>0.58563323331779449</c:v>
                </c:pt>
                <c:pt idx="557">
                  <c:v>-0.4169652516598773</c:v>
                </c:pt>
                <c:pt idx="558">
                  <c:v>-1.6350082803472503</c:v>
                </c:pt>
                <c:pt idx="559">
                  <c:v>-0.60843127926257745</c:v>
                </c:pt>
                <c:pt idx="560">
                  <c:v>0.95267548683266934</c:v>
                </c:pt>
                <c:pt idx="561">
                  <c:v>-1.3034624120650109</c:v>
                </c:pt>
                <c:pt idx="562">
                  <c:v>1.4134320856678442</c:v>
                </c:pt>
                <c:pt idx="563">
                  <c:v>-1.329809058311328</c:v>
                </c:pt>
                <c:pt idx="564">
                  <c:v>-1.4497294321638698</c:v>
                </c:pt>
                <c:pt idx="565">
                  <c:v>1.1056442193500784</c:v>
                </c:pt>
                <c:pt idx="566">
                  <c:v>1.2825243549745893</c:v>
                </c:pt>
                <c:pt idx="567">
                  <c:v>-1.3168594451878348</c:v>
                </c:pt>
                <c:pt idx="568">
                  <c:v>1.4135982702390242</c:v>
                </c:pt>
                <c:pt idx="569">
                  <c:v>0.5500825185138114</c:v>
                </c:pt>
                <c:pt idx="570">
                  <c:v>-1.1361922188547013</c:v>
                </c:pt>
                <c:pt idx="571">
                  <c:v>-0.77738568918465389</c:v>
                </c:pt>
                <c:pt idx="572">
                  <c:v>-0.79128447187815654</c:v>
                </c:pt>
                <c:pt idx="573">
                  <c:v>-0.7881045940257686</c:v>
                </c:pt>
                <c:pt idx="574">
                  <c:v>-1.6102435833842816</c:v>
                </c:pt>
                <c:pt idx="575">
                  <c:v>1.4284973562167453</c:v>
                </c:pt>
                <c:pt idx="576">
                  <c:v>-1.4666834542813749</c:v>
                </c:pt>
                <c:pt idx="577">
                  <c:v>-1.1057452879002296</c:v>
                </c:pt>
                <c:pt idx="578">
                  <c:v>-1.6459317200452019</c:v>
                </c:pt>
                <c:pt idx="579">
                  <c:v>0.42180817410233318</c:v>
                </c:pt>
                <c:pt idx="580">
                  <c:v>0.60969164585324753</c:v>
                </c:pt>
                <c:pt idx="581">
                  <c:v>-0.23913275060821917</c:v>
                </c:pt>
                <c:pt idx="582">
                  <c:v>-1.4924804130999429</c:v>
                </c:pt>
                <c:pt idx="583">
                  <c:v>0.78519756290838483</c:v>
                </c:pt>
                <c:pt idx="584">
                  <c:v>-1.6392108324838233</c:v>
                </c:pt>
                <c:pt idx="585">
                  <c:v>-0.45872551688314611</c:v>
                </c:pt>
                <c:pt idx="586">
                  <c:v>-0.44459982833284006</c:v>
                </c:pt>
                <c:pt idx="587">
                  <c:v>0.27598537814566737</c:v>
                </c:pt>
                <c:pt idx="588">
                  <c:v>0.41270637297308632</c:v>
                </c:pt>
                <c:pt idx="589">
                  <c:v>-0.45376554660484852</c:v>
                </c:pt>
                <c:pt idx="590">
                  <c:v>-1.2872977666606107</c:v>
                </c:pt>
                <c:pt idx="591">
                  <c:v>0.73693372840912674</c:v>
                </c:pt>
                <c:pt idx="592">
                  <c:v>0.38340355887404648</c:v>
                </c:pt>
                <c:pt idx="593">
                  <c:v>-0.98079143905521449</c:v>
                </c:pt>
                <c:pt idx="594">
                  <c:v>4.5092061030495373E-2</c:v>
                </c:pt>
                <c:pt idx="595">
                  <c:v>-0.97917113948620882</c:v>
                </c:pt>
                <c:pt idx="596">
                  <c:v>0.7298101628483501</c:v>
                </c:pt>
                <c:pt idx="597">
                  <c:v>0.76510840493842491</c:v>
                </c:pt>
                <c:pt idx="598">
                  <c:v>-0.80607489871318272</c:v>
                </c:pt>
                <c:pt idx="599">
                  <c:v>-0.62356685866851602</c:v>
                </c:pt>
                <c:pt idx="600">
                  <c:v>0.44112073878774022</c:v>
                </c:pt>
                <c:pt idx="601">
                  <c:v>-1.6404891753390545</c:v>
                </c:pt>
                <c:pt idx="602">
                  <c:v>-1.1139075070308815</c:v>
                </c:pt>
                <c:pt idx="603">
                  <c:v>-0.46476568687411418</c:v>
                </c:pt>
                <c:pt idx="604">
                  <c:v>-1.3183135601856604</c:v>
                </c:pt>
                <c:pt idx="605">
                  <c:v>-1.3289589603125993</c:v>
                </c:pt>
                <c:pt idx="606">
                  <c:v>4.7968332454765693E-2</c:v>
                </c:pt>
                <c:pt idx="607">
                  <c:v>0.56864725262890825</c:v>
                </c:pt>
                <c:pt idx="608">
                  <c:v>0.56150451192530337</c:v>
                </c:pt>
                <c:pt idx="609">
                  <c:v>0.72628513242504988</c:v>
                </c:pt>
                <c:pt idx="610">
                  <c:v>-0.12641903460204393</c:v>
                </c:pt>
                <c:pt idx="611">
                  <c:v>-0.27349460655683683</c:v>
                </c:pt>
                <c:pt idx="612">
                  <c:v>-0.46237518573483144</c:v>
                </c:pt>
                <c:pt idx="613">
                  <c:v>0.91665178517225099</c:v>
                </c:pt>
                <c:pt idx="614">
                  <c:v>0.41346379111481085</c:v>
                </c:pt>
                <c:pt idx="615">
                  <c:v>-1.6252705036475257</c:v>
                </c:pt>
                <c:pt idx="616">
                  <c:v>-0.4741167648601311</c:v>
                </c:pt>
                <c:pt idx="617">
                  <c:v>1.2892260673931395</c:v>
                </c:pt>
                <c:pt idx="618">
                  <c:v>-0.77471395261722042</c:v>
                </c:pt>
                <c:pt idx="619">
                  <c:v>0.21282884938296431</c:v>
                </c:pt>
                <c:pt idx="620">
                  <c:v>1.4654318771615158</c:v>
                </c:pt>
                <c:pt idx="621">
                  <c:v>-7.0155969686175781E-2</c:v>
                </c:pt>
                <c:pt idx="622">
                  <c:v>1.5792961017373992</c:v>
                </c:pt>
                <c:pt idx="623">
                  <c:v>1.5944668355718565</c:v>
                </c:pt>
                <c:pt idx="624">
                  <c:v>-1.4461404845978079</c:v>
                </c:pt>
                <c:pt idx="625">
                  <c:v>1.114640557193769</c:v>
                </c:pt>
                <c:pt idx="626">
                  <c:v>1.416982682948249</c:v>
                </c:pt>
                <c:pt idx="627">
                  <c:v>0.56377996220761517</c:v>
                </c:pt>
                <c:pt idx="628">
                  <c:v>1.2590667635810946</c:v>
                </c:pt>
                <c:pt idx="629">
                  <c:v>-0.78479368603071942</c:v>
                </c:pt>
                <c:pt idx="630">
                  <c:v>-0.77539147433049316</c:v>
                </c:pt>
                <c:pt idx="631">
                  <c:v>-1.4768846302661209</c:v>
                </c:pt>
                <c:pt idx="632">
                  <c:v>1.4365317410618739</c:v>
                </c:pt>
                <c:pt idx="633">
                  <c:v>-0.42432850650600956</c:v>
                </c:pt>
                <c:pt idx="634">
                  <c:v>3.8668388182958133E-2</c:v>
                </c:pt>
                <c:pt idx="635">
                  <c:v>-1.3140822453348449</c:v>
                </c:pt>
                <c:pt idx="636">
                  <c:v>0.42822545523559463</c:v>
                </c:pt>
                <c:pt idx="637">
                  <c:v>0.44101207964504568</c:v>
                </c:pt>
                <c:pt idx="638">
                  <c:v>-0.44090541748122181</c:v>
                </c:pt>
                <c:pt idx="639">
                  <c:v>-1.6364016740594525</c:v>
                </c:pt>
                <c:pt idx="640">
                  <c:v>0.38560550444218256</c:v>
                </c:pt>
                <c:pt idx="641">
                  <c:v>1.6064576915539264</c:v>
                </c:pt>
                <c:pt idx="642">
                  <c:v>-0.78141246917863261</c:v>
                </c:pt>
                <c:pt idx="643">
                  <c:v>-0.63082465022909195</c:v>
                </c:pt>
                <c:pt idx="644">
                  <c:v>-0.28696194853669854</c:v>
                </c:pt>
                <c:pt idx="645">
                  <c:v>0.40459528755664359</c:v>
                </c:pt>
                <c:pt idx="646">
                  <c:v>-1.6723998088627663</c:v>
                </c:pt>
                <c:pt idx="647">
                  <c:v>1.5976467134242445</c:v>
                </c:pt>
                <c:pt idx="648">
                  <c:v>-0.12003371204016347</c:v>
                </c:pt>
                <c:pt idx="649">
                  <c:v>0.91406633674754578</c:v>
                </c:pt>
                <c:pt idx="650">
                  <c:v>-0.81044043956379752</c:v>
                </c:pt>
                <c:pt idx="651">
                  <c:v>-0.2432777773163067</c:v>
                </c:pt>
                <c:pt idx="652">
                  <c:v>-1.4610875084326</c:v>
                </c:pt>
                <c:pt idx="653">
                  <c:v>0.25482560803445087</c:v>
                </c:pt>
                <c:pt idx="654">
                  <c:v>0.43355614494190903</c:v>
                </c:pt>
                <c:pt idx="655">
                  <c:v>-0.44183541190840248</c:v>
                </c:pt>
                <c:pt idx="656">
                  <c:v>1.06814083583473</c:v>
                </c:pt>
                <c:pt idx="657">
                  <c:v>-1.123079617017166</c:v>
                </c:pt>
                <c:pt idx="658">
                  <c:v>-1.4615604952890358</c:v>
                </c:pt>
                <c:pt idx="659">
                  <c:v>-0.9374396369771828</c:v>
                </c:pt>
                <c:pt idx="660">
                  <c:v>0.40842072855092332</c:v>
                </c:pt>
                <c:pt idx="661">
                  <c:v>0.7290207861352449</c:v>
                </c:pt>
                <c:pt idx="662">
                  <c:v>-1.1408901288476763</c:v>
                </c:pt>
                <c:pt idx="663">
                  <c:v>-1.1353133581417296</c:v>
                </c:pt>
                <c:pt idx="664">
                  <c:v>0.25249263232365393</c:v>
                </c:pt>
                <c:pt idx="665">
                  <c:v>1.6151312478266708</c:v>
                </c:pt>
                <c:pt idx="666">
                  <c:v>1.6000372145635269</c:v>
                </c:pt>
                <c:pt idx="667">
                  <c:v>0.10544901894024168</c:v>
                </c:pt>
                <c:pt idx="668">
                  <c:v>0.24967069047073054</c:v>
                </c:pt>
                <c:pt idx="669">
                  <c:v>-1.1441626865570687</c:v>
                </c:pt>
                <c:pt idx="670">
                  <c:v>-0.29873548623337887</c:v>
                </c:pt>
                <c:pt idx="671">
                  <c:v>0.73079768270401635</c:v>
                </c:pt>
                <c:pt idx="672">
                  <c:v>-1.4855294238246226</c:v>
                </c:pt>
                <c:pt idx="673">
                  <c:v>0.38936702829370068</c:v>
                </c:pt>
                <c:pt idx="674">
                  <c:v>-0.63475555450892795</c:v>
                </c:pt>
                <c:pt idx="675">
                  <c:v>-0.62782693623357455</c:v>
                </c:pt>
                <c:pt idx="676">
                  <c:v>-1.1486528658360684</c:v>
                </c:pt>
                <c:pt idx="677">
                  <c:v>0.7831010806258053</c:v>
                </c:pt>
                <c:pt idx="678">
                  <c:v>-0.81322083527392586</c:v>
                </c:pt>
                <c:pt idx="679">
                  <c:v>0.41494666882687925</c:v>
                </c:pt>
                <c:pt idx="680">
                  <c:v>-0.44802578718486014</c:v>
                </c:pt>
                <c:pt idx="681">
                  <c:v>-1.604743513249649</c:v>
                </c:pt>
                <c:pt idx="682">
                  <c:v>1.5828786575891849</c:v>
                </c:pt>
                <c:pt idx="683">
                  <c:v>-0.27791767283593716</c:v>
                </c:pt>
                <c:pt idx="684">
                  <c:v>0.78821125618959276</c:v>
                </c:pt>
                <c:pt idx="685">
                  <c:v>1.464863014590938</c:v>
                </c:pt>
                <c:pt idx="686">
                  <c:v>1.632449597657917</c:v>
                </c:pt>
                <c:pt idx="687">
                  <c:v>-1.3136987424782756</c:v>
                </c:pt>
                <c:pt idx="688">
                  <c:v>-0.12288441660732927</c:v>
                </c:pt>
                <c:pt idx="689">
                  <c:v>1.6220119282449534</c:v>
                </c:pt>
                <c:pt idx="690">
                  <c:v>0.95638268111284019</c:v>
                </c:pt>
                <c:pt idx="691">
                  <c:v>1.4431567529091103</c:v>
                </c:pt>
                <c:pt idx="692">
                  <c:v>1.2732084314170913</c:v>
                </c:pt>
                <c:pt idx="693">
                  <c:v>-0.79917504315207166</c:v>
                </c:pt>
                <c:pt idx="694">
                  <c:v>-0.93574902855113928</c:v>
                </c:pt>
                <c:pt idx="695">
                  <c:v>4.9240283595720816E-2</c:v>
                </c:pt>
                <c:pt idx="696">
                  <c:v>0.57181754290988196</c:v>
                </c:pt>
                <c:pt idx="697">
                  <c:v>-1.1309286421482865</c:v>
                </c:pt>
                <c:pt idx="698">
                  <c:v>-1.2961438992188115</c:v>
                </c:pt>
                <c:pt idx="699">
                  <c:v>1.0790738631040957</c:v>
                </c:pt>
                <c:pt idx="700">
                  <c:v>-0.6397986170728156</c:v>
                </c:pt>
                <c:pt idx="701">
                  <c:v>-0.77592837832969042</c:v>
                </c:pt>
                <c:pt idx="702">
                  <c:v>-1.4825285139719673</c:v>
                </c:pt>
                <c:pt idx="703">
                  <c:v>-0.77799609789802715</c:v>
                </c:pt>
                <c:pt idx="704">
                  <c:v>0.55991297507054039</c:v>
                </c:pt>
                <c:pt idx="705">
                  <c:v>1.2668486757123152</c:v>
                </c:pt>
                <c:pt idx="706">
                  <c:v>-0.61042549411673819</c:v>
                </c:pt>
                <c:pt idx="707">
                  <c:v>-0.47323790414715949</c:v>
                </c:pt>
                <c:pt idx="708">
                  <c:v>1.0856956790941941</c:v>
                </c:pt>
                <c:pt idx="709">
                  <c:v>-0.12545068988920613</c:v>
                </c:pt>
                <c:pt idx="710">
                  <c:v>0.55351486908010772</c:v>
                </c:pt>
                <c:pt idx="711">
                  <c:v>-0.74925895051242719</c:v>
                </c:pt>
                <c:pt idx="712">
                  <c:v>-0.62520633338035037</c:v>
                </c:pt>
                <c:pt idx="713">
                  <c:v>0.26402008902070212</c:v>
                </c:pt>
                <c:pt idx="714">
                  <c:v>1.2509237195932712</c:v>
                </c:pt>
                <c:pt idx="715">
                  <c:v>-1.625896891646589</c:v>
                </c:pt>
                <c:pt idx="716">
                  <c:v>-1.1073911543263397</c:v>
                </c:pt>
                <c:pt idx="717">
                  <c:v>-1.631933865780419</c:v>
                </c:pt>
                <c:pt idx="718">
                  <c:v>-0.27273399255797409</c:v>
                </c:pt>
                <c:pt idx="719">
                  <c:v>1.0909880185148515</c:v>
                </c:pt>
                <c:pt idx="720">
                  <c:v>0.91556838960244258</c:v>
                </c:pt>
                <c:pt idx="721">
                  <c:v>-0.58251607372990055</c:v>
                </c:pt>
                <c:pt idx="722">
                  <c:v>1.2914216212469993</c:v>
                </c:pt>
                <c:pt idx="723">
                  <c:v>-1.6059611348192568</c:v>
                </c:pt>
                <c:pt idx="724">
                  <c:v>0.89978085534033581</c:v>
                </c:pt>
                <c:pt idx="725">
                  <c:v>-0.25450482344237552</c:v>
                </c:pt>
                <c:pt idx="726">
                  <c:v>-1.4368501278974144</c:v>
                </c:pt>
                <c:pt idx="727">
                  <c:v>4.8831213882046851E-2</c:v>
                </c:pt>
                <c:pt idx="728">
                  <c:v>-0.98517615504865808</c:v>
                </c:pt>
                <c:pt idx="729">
                  <c:v>1.6271093203801883</c:v>
                </c:pt>
                <c:pt idx="730">
                  <c:v>-1.1204526224496658</c:v>
                </c:pt>
                <c:pt idx="731">
                  <c:v>0.95022746026490135</c:v>
                </c:pt>
                <c:pt idx="732">
                  <c:v>-1.4929949460991736</c:v>
                </c:pt>
                <c:pt idx="733">
                  <c:v>0.77596473163647683</c:v>
                </c:pt>
                <c:pt idx="734">
                  <c:v>-1.6596355554532816</c:v>
                </c:pt>
                <c:pt idx="735">
                  <c:v>0.56056492992670826</c:v>
                </c:pt>
                <c:pt idx="736">
                  <c:v>-1.6622625500207817</c:v>
                </c:pt>
                <c:pt idx="737">
                  <c:v>1.4612836545962902</c:v>
                </c:pt>
                <c:pt idx="738">
                  <c:v>1.6217690431024596</c:v>
                </c:pt>
                <c:pt idx="739">
                  <c:v>0.24385423047942828</c:v>
                </c:pt>
                <c:pt idx="740">
                  <c:v>1.6002289659918119</c:v>
                </c:pt>
                <c:pt idx="741">
                  <c:v>0.95271383711832613</c:v>
                </c:pt>
                <c:pt idx="742">
                  <c:v>-0.27829797983536836</c:v>
                </c:pt>
                <c:pt idx="743">
                  <c:v>0.43548324679617029</c:v>
                </c:pt>
                <c:pt idx="744">
                  <c:v>-1.3009568600687573</c:v>
                </c:pt>
                <c:pt idx="745">
                  <c:v>-1.6473091344717135</c:v>
                </c:pt>
                <c:pt idx="746">
                  <c:v>-1.6412817479092978</c:v>
                </c:pt>
                <c:pt idx="747">
                  <c:v>1.2542090607312157</c:v>
                </c:pt>
                <c:pt idx="748">
                  <c:v>-1.4502599444487907</c:v>
                </c:pt>
                <c:pt idx="749">
                  <c:v>0.92638636601483737</c:v>
                </c:pt>
                <c:pt idx="750">
                  <c:v>-1.1445142308422571</c:v>
                </c:pt>
                <c:pt idx="751">
                  <c:v>-7.1651630826796445E-2</c:v>
                </c:pt>
                <c:pt idx="752">
                  <c:v>-0.79186931373442493</c:v>
                </c:pt>
                <c:pt idx="753">
                  <c:v>-1.1226258053035592</c:v>
                </c:pt>
                <c:pt idx="754">
                  <c:v>-0.58413956915604415</c:v>
                </c:pt>
                <c:pt idx="755">
                  <c:v>-1.4589335007215352</c:v>
                </c:pt>
                <c:pt idx="756">
                  <c:v>1.4122304433839268</c:v>
                </c:pt>
                <c:pt idx="757">
                  <c:v>1.2990980700926633</c:v>
                </c:pt>
                <c:pt idx="758">
                  <c:v>1.4481454859016503</c:v>
                </c:pt>
                <c:pt idx="759">
                  <c:v>1.5985479451371827</c:v>
                </c:pt>
                <c:pt idx="760">
                  <c:v>-0.46708907501349711</c:v>
                </c:pt>
                <c:pt idx="761">
                  <c:v>-0.93402326569657701</c:v>
                </c:pt>
                <c:pt idx="762">
                  <c:v>1.2766184109834209</c:v>
                </c:pt>
                <c:pt idx="763">
                  <c:v>-0.61036477283111479</c:v>
                </c:pt>
                <c:pt idx="764">
                  <c:v>-0.92700196756421915</c:v>
                </c:pt>
                <c:pt idx="765">
                  <c:v>9.1534256961048902E-2</c:v>
                </c:pt>
                <c:pt idx="766">
                  <c:v>1.4146752740945565</c:v>
                </c:pt>
                <c:pt idx="767">
                  <c:v>-0.11298365119356286</c:v>
                </c:pt>
                <c:pt idx="768">
                  <c:v>-0.97237994306779263</c:v>
                </c:pt>
                <c:pt idx="769">
                  <c:v>-8.2594245667576602E-2</c:v>
                </c:pt>
                <c:pt idx="770">
                  <c:v>-0.13254229687860206</c:v>
                </c:pt>
                <c:pt idx="771">
                  <c:v>1.6150705265410474</c:v>
                </c:pt>
                <c:pt idx="772">
                  <c:v>1.2866278355398817</c:v>
                </c:pt>
                <c:pt idx="773">
                  <c:v>-1.4411773184623722</c:v>
                </c:pt>
                <c:pt idx="774">
                  <c:v>1.2570725487269339</c:v>
                </c:pt>
                <c:pt idx="775">
                  <c:v>0.77779276191945756</c:v>
                </c:pt>
                <c:pt idx="776">
                  <c:v>1.4117894150988719</c:v>
                </c:pt>
                <c:pt idx="777">
                  <c:v>-7.5387587821210009E-2</c:v>
                </c:pt>
                <c:pt idx="778">
                  <c:v>1.0709947362590335</c:v>
                </c:pt>
                <c:pt idx="779">
                  <c:v>-0.27795921897873216</c:v>
                </c:pt>
                <c:pt idx="780">
                  <c:v>9.2144665674421783E-2</c:v>
                </c:pt>
                <c:pt idx="781">
                  <c:v>1.5855408065852041</c:v>
                </c:pt>
                <c:pt idx="782">
                  <c:v>0.90716008947215865</c:v>
                </c:pt>
                <c:pt idx="783">
                  <c:v>1.1128125269107882</c:v>
                </c:pt>
                <c:pt idx="784">
                  <c:v>0.59968541715392454</c:v>
                </c:pt>
                <c:pt idx="785">
                  <c:v>-0.60279378727100719</c:v>
                </c:pt>
                <c:pt idx="786">
                  <c:v>1.6237920206708631</c:v>
                </c:pt>
                <c:pt idx="787">
                  <c:v>-1.1226833307320443</c:v>
                </c:pt>
                <c:pt idx="788">
                  <c:v>1.5927059182887757</c:v>
                </c:pt>
                <c:pt idx="789">
                  <c:v>0.40237416684567934</c:v>
                </c:pt>
                <c:pt idx="790">
                  <c:v>0.21984695165818424</c:v>
                </c:pt>
                <c:pt idx="791">
                  <c:v>-0.58399895144196901</c:v>
                </c:pt>
                <c:pt idx="792">
                  <c:v>1.2740393542729913</c:v>
                </c:pt>
                <c:pt idx="793">
                  <c:v>-0.61968708810288897</c:v>
                </c:pt>
                <c:pt idx="794">
                  <c:v>0.58154253618105423</c:v>
                </c:pt>
                <c:pt idx="795">
                  <c:v>0.78665167790621049</c:v>
                </c:pt>
                <c:pt idx="796">
                  <c:v>-0.80807870113875779</c:v>
                </c:pt>
                <c:pt idx="797">
                  <c:v>0.59027681373942209</c:v>
                </c:pt>
                <c:pt idx="798">
                  <c:v>-1.6382424877709854</c:v>
                </c:pt>
                <c:pt idx="799">
                  <c:v>1.6179915399652509</c:v>
                </c:pt>
                <c:pt idx="800">
                  <c:v>0.20835145353251669</c:v>
                </c:pt>
                <c:pt idx="801">
                  <c:v>1.6363197806521297</c:v>
                </c:pt>
                <c:pt idx="802">
                  <c:v>-1.6082749353872254</c:v>
                </c:pt>
                <c:pt idx="803">
                  <c:v>1.272754619703484</c:v>
                </c:pt>
                <c:pt idx="804">
                  <c:v>0.2560592088897492</c:v>
                </c:pt>
                <c:pt idx="805">
                  <c:v>-1.6089524571004981</c:v>
                </c:pt>
                <c:pt idx="806">
                  <c:v>-8.5176498235143644E-2</c:v>
                </c:pt>
                <c:pt idx="807">
                  <c:v>0.55978514078501718</c:v>
                </c:pt>
                <c:pt idx="808">
                  <c:v>1.6155179465403784</c:v>
                </c:pt>
                <c:pt idx="809">
                  <c:v>-1.4601639057196951</c:v>
                </c:pt>
                <c:pt idx="810">
                  <c:v>-1.3020114929243232</c:v>
                </c:pt>
                <c:pt idx="811">
                  <c:v>8.7868608823673089E-2</c:v>
                </c:pt>
                <c:pt idx="812">
                  <c:v>-6.92068001161667E-2</c:v>
                </c:pt>
                <c:pt idx="813">
                  <c:v>0.10116657037521685</c:v>
                </c:pt>
                <c:pt idx="814">
                  <c:v>1.4357072099202497</c:v>
                </c:pt>
                <c:pt idx="815">
                  <c:v>4.4050211603481909E-2</c:v>
                </c:pt>
                <c:pt idx="816">
                  <c:v>-0.23664637375479411</c:v>
                </c:pt>
                <c:pt idx="817">
                  <c:v>0.77903275448903175</c:v>
                </c:pt>
                <c:pt idx="818">
                  <c:v>-0.81009528699288524</c:v>
                </c:pt>
                <c:pt idx="819">
                  <c:v>1.2977653976660848</c:v>
                </c:pt>
                <c:pt idx="820">
                  <c:v>-1.6126500638092547</c:v>
                </c:pt>
                <c:pt idx="821">
                  <c:v>0.41454718668461932</c:v>
                </c:pt>
                <c:pt idx="822">
                  <c:v>1.2745922375578791</c:v>
                </c:pt>
                <c:pt idx="823">
                  <c:v>1.4320639327828406</c:v>
                </c:pt>
                <c:pt idx="824">
                  <c:v>-1.3279810280283473</c:v>
                </c:pt>
                <c:pt idx="825">
                  <c:v>1.5985671202800111</c:v>
                </c:pt>
                <c:pt idx="826">
                  <c:v>-0.76241309849275718</c:v>
                </c:pt>
                <c:pt idx="827">
                  <c:v>0.20740547981964552</c:v>
                </c:pt>
                <c:pt idx="828">
                  <c:v>0.23052750621364179</c:v>
                </c:pt>
                <c:pt idx="829">
                  <c:v>0.40606538184015972</c:v>
                </c:pt>
                <c:pt idx="830">
                  <c:v>-1.1230572460171997</c:v>
                </c:pt>
                <c:pt idx="831">
                  <c:v>1.4686852597280795</c:v>
                </c:pt>
                <c:pt idx="832">
                  <c:v>0.23143193378371796</c:v>
                </c:pt>
                <c:pt idx="833">
                  <c:v>-0.45248720374961726</c:v>
                </c:pt>
                <c:pt idx="834">
                  <c:v>0.94289296813301182</c:v>
                </c:pt>
                <c:pt idx="835">
                  <c:v>-0.44508559861782793</c:v>
                </c:pt>
                <c:pt idx="836">
                  <c:v>-0.80307079300338913</c:v>
                </c:pt>
                <c:pt idx="837">
                  <c:v>-0.44506961933213773</c:v>
                </c:pt>
                <c:pt idx="838">
                  <c:v>0.90094414733859607</c:v>
                </c:pt>
                <c:pt idx="839">
                  <c:v>-1.661409256164915</c:v>
                </c:pt>
                <c:pt idx="840">
                  <c:v>-0.95481231637977626</c:v>
                </c:pt>
                <c:pt idx="841">
                  <c:v>-0.78940850373810467</c:v>
                </c:pt>
                <c:pt idx="842">
                  <c:v>-1.609489361099695</c:v>
                </c:pt>
                <c:pt idx="843">
                  <c:v>-0.62239078324170316</c:v>
                </c:pt>
                <c:pt idx="844">
                  <c:v>-0.43606049805989494</c:v>
                </c:pt>
                <c:pt idx="845">
                  <c:v>1.6194552425344906</c:v>
                </c:pt>
                <c:pt idx="846">
                  <c:v>3.7009738328295357E-2</c:v>
                </c:pt>
                <c:pt idx="847">
                  <c:v>0.42472279581226063</c:v>
                </c:pt>
                <c:pt idx="848">
                  <c:v>0.56157801663947904</c:v>
                </c:pt>
                <c:pt idx="849">
                  <c:v>1.642574073071349</c:v>
                </c:pt>
                <c:pt idx="850">
                  <c:v>0.90149383476634559</c:v>
                </c:pt>
                <c:pt idx="851">
                  <c:v>0.5782124530431767</c:v>
                </c:pt>
                <c:pt idx="852">
                  <c:v>1.0680321766920351</c:v>
                </c:pt>
                <c:pt idx="853">
                  <c:v>1.4740990417199842</c:v>
                </c:pt>
                <c:pt idx="854">
                  <c:v>-0.2705831807040473</c:v>
                </c:pt>
                <c:pt idx="855">
                  <c:v>0.59091918102417562</c:v>
                </c:pt>
                <c:pt idx="856">
                  <c:v>1.4087277839605927</c:v>
                </c:pt>
                <c:pt idx="857">
                  <c:v>-0.59514290528244773</c:v>
                </c:pt>
                <c:pt idx="858">
                  <c:v>0.56381831249327197</c:v>
                </c:pt>
                <c:pt idx="859">
                  <c:v>1.4671512483018021</c:v>
                </c:pt>
                <c:pt idx="860">
                  <c:v>0.56348274749377392</c:v>
                </c:pt>
                <c:pt idx="861">
                  <c:v>1.2464271485999951</c:v>
                </c:pt>
                <c:pt idx="862">
                  <c:v>0.38063914244960889</c:v>
                </c:pt>
                <c:pt idx="863">
                  <c:v>0.75323899152760199</c:v>
                </c:pt>
                <c:pt idx="864">
                  <c:v>7.580424812742767E-2</c:v>
                </c:pt>
                <c:pt idx="865">
                  <c:v>-0.81424031370097272</c:v>
                </c:pt>
                <c:pt idx="866">
                  <c:v>0.94556790055758322</c:v>
                </c:pt>
                <c:pt idx="867">
                  <c:v>0.23894858977247802</c:v>
                </c:pt>
                <c:pt idx="868">
                  <c:v>1.611871473545831</c:v>
                </c:pt>
                <c:pt idx="869">
                  <c:v>-0.78787129645468901</c:v>
                </c:pt>
                <c:pt idx="870">
                  <c:v>1.0902082293731605</c:v>
                </c:pt>
                <c:pt idx="871">
                  <c:v>1.101377750070744</c:v>
                </c:pt>
                <c:pt idx="872">
                  <c:v>0.21799335451809868</c:v>
                </c:pt>
                <c:pt idx="873">
                  <c:v>0.39085949357718314</c:v>
                </c:pt>
                <c:pt idx="874">
                  <c:v>1.1226206124675502</c:v>
                </c:pt>
                <c:pt idx="875">
                  <c:v>-6.8379073117404418E-2</c:v>
                </c:pt>
                <c:pt idx="876">
                  <c:v>-0.450633606609532</c:v>
                </c:pt>
                <c:pt idx="877">
                  <c:v>-0.28685648525114221</c:v>
                </c:pt>
                <c:pt idx="878">
                  <c:v>1.1073092609190174</c:v>
                </c:pt>
                <c:pt idx="879">
                  <c:v>1.2617576752913566</c:v>
                </c:pt>
                <c:pt idx="880">
                  <c:v>0.89282347435073928</c:v>
                </c:pt>
                <c:pt idx="881">
                  <c:v>-1.662834608448498</c:v>
                </c:pt>
                <c:pt idx="882">
                  <c:v>-0.42654323550269796</c:v>
                </c:pt>
                <c:pt idx="883">
                  <c:v>0.25340664746514413</c:v>
                </c:pt>
                <c:pt idx="884">
                  <c:v>-0.13299610859220892</c:v>
                </c:pt>
                <c:pt idx="885">
                  <c:v>1.248625898310993</c:v>
                </c:pt>
                <c:pt idx="886">
                  <c:v>-0.28964327267554635</c:v>
                </c:pt>
                <c:pt idx="887">
                  <c:v>-0.42964002106949561</c:v>
                </c:pt>
                <c:pt idx="888">
                  <c:v>-0.47549417928664289</c:v>
                </c:pt>
                <c:pt idx="889">
                  <c:v>-1.3245135230335323</c:v>
                </c:pt>
                <c:pt idx="890">
                  <c:v>-1.4465815128828625</c:v>
                </c:pt>
                <c:pt idx="891">
                  <c:v>-0.29333768352716494</c:v>
                </c:pt>
                <c:pt idx="892">
                  <c:v>1.4499032073275935</c:v>
                </c:pt>
                <c:pt idx="893">
                  <c:v>1.249766819309287</c:v>
                </c:pt>
                <c:pt idx="894">
                  <c:v>0.72704255056677436</c:v>
                </c:pt>
                <c:pt idx="895">
                  <c:v>-1.6567145420290779</c:v>
                </c:pt>
                <c:pt idx="896">
                  <c:v>8.687150139659286E-2</c:v>
                </c:pt>
                <c:pt idx="897">
                  <c:v>-0.41671917066024516</c:v>
                </c:pt>
                <c:pt idx="898">
                  <c:v>0.9494125166946914</c:v>
                </c:pt>
                <c:pt idx="899">
                  <c:v>0.40599507298312193</c:v>
                </c:pt>
                <c:pt idx="900">
                  <c:v>-0.42990847306909435</c:v>
                </c:pt>
                <c:pt idx="901">
                  <c:v>0.56347315992235958</c:v>
                </c:pt>
                <c:pt idx="902">
                  <c:v>0.91165026875115851</c:v>
                </c:pt>
                <c:pt idx="903">
                  <c:v>1.1250494638924897</c:v>
                </c:pt>
                <c:pt idx="904">
                  <c:v>-0.30497699522404592</c:v>
                </c:pt>
                <c:pt idx="905">
                  <c:v>-0.81285011584590872</c:v>
                </c:pt>
                <c:pt idx="906">
                  <c:v>0.73466466984109102</c:v>
                </c:pt>
                <c:pt idx="907">
                  <c:v>1.2348869084743945</c:v>
                </c:pt>
                <c:pt idx="908">
                  <c:v>1.5877587314390305</c:v>
                </c:pt>
                <c:pt idx="909">
                  <c:v>-0.77786826361250383</c:v>
                </c:pt>
                <c:pt idx="910">
                  <c:v>0.74967880667578279</c:v>
                </c:pt>
                <c:pt idx="911">
                  <c:v>-0.92708825570694708</c:v>
                </c:pt>
                <c:pt idx="912">
                  <c:v>1.461484993595989</c:v>
                </c:pt>
                <c:pt idx="913">
                  <c:v>6.0122177150877573E-2</c:v>
                </c:pt>
                <c:pt idx="914">
                  <c:v>0.39630842999760674</c:v>
                </c:pt>
                <c:pt idx="915">
                  <c:v>0.74674500982302694</c:v>
                </c:pt>
                <c:pt idx="916">
                  <c:v>-0.43537978048948428</c:v>
                </c:pt>
                <c:pt idx="917">
                  <c:v>-0.62902538266035368</c:v>
                </c:pt>
                <c:pt idx="918">
                  <c:v>1.2769028422687096</c:v>
                </c:pt>
                <c:pt idx="919">
                  <c:v>-0.27710592512286536</c:v>
                </c:pt>
                <c:pt idx="920">
                  <c:v>-0.43806749634260828</c:v>
                </c:pt>
                <c:pt idx="921">
                  <c:v>-0.95918744480180551</c:v>
                </c:pt>
                <c:pt idx="922">
                  <c:v>5.6792094013000054E-2</c:v>
                </c:pt>
                <c:pt idx="923">
                  <c:v>-0.92316693899852509</c:v>
                </c:pt>
                <c:pt idx="924">
                  <c:v>1.4576979028873664</c:v>
                </c:pt>
                <c:pt idx="925">
                  <c:v>0.21692913409111861</c:v>
                </c:pt>
                <c:pt idx="926">
                  <c:v>-7.3840792966379992E-2</c:v>
                </c:pt>
                <c:pt idx="927">
                  <c:v>-1.6395432016261833</c:v>
                </c:pt>
                <c:pt idx="928">
                  <c:v>-1.6109179092404162</c:v>
                </c:pt>
                <c:pt idx="929">
                  <c:v>-7.8663341387740254E-2</c:v>
                </c:pt>
                <c:pt idx="930">
                  <c:v>0.57895708775634902</c:v>
                </c:pt>
                <c:pt idx="931">
                  <c:v>0.37964842673680449</c:v>
                </c:pt>
                <c:pt idx="932">
                  <c:v>-0.45799046974138818</c:v>
                </c:pt>
                <c:pt idx="933">
                  <c:v>1.2711023615630976</c:v>
                </c:pt>
                <c:pt idx="934">
                  <c:v>-0.94531103310826947</c:v>
                </c:pt>
                <c:pt idx="935">
                  <c:v>-0.28775771696408015</c:v>
                </c:pt>
                <c:pt idx="936">
                  <c:v>-0.98005319605631869</c:v>
                </c:pt>
                <c:pt idx="937">
                  <c:v>-0.24718950645331436</c:v>
                </c:pt>
                <c:pt idx="938">
                  <c:v>-1.2626193578403704</c:v>
                </c:pt>
                <c:pt idx="939">
                  <c:v>-9.7940751644628399E-2</c:v>
                </c:pt>
                <c:pt idx="940">
                  <c:v>-1.3197612834692098</c:v>
                </c:pt>
                <c:pt idx="941">
                  <c:v>1.2521669080199835</c:v>
                </c:pt>
                <c:pt idx="942">
                  <c:v>-1.6725180555768751</c:v>
                </c:pt>
                <c:pt idx="943">
                  <c:v>-1.4385375404663197</c:v>
                </c:pt>
                <c:pt idx="944">
                  <c:v>-0.63959088635884054</c:v>
                </c:pt>
                <c:pt idx="945">
                  <c:v>-1.4622891507165174</c:v>
                </c:pt>
                <c:pt idx="946">
                  <c:v>-0.11563301676102974</c:v>
                </c:pt>
                <c:pt idx="947">
                  <c:v>-1.1218779747332486</c:v>
                </c:pt>
                <c:pt idx="948">
                  <c:v>-0.26009118171973644</c:v>
                </c:pt>
                <c:pt idx="949">
                  <c:v>-1.4444850306002832</c:v>
                </c:pt>
                <c:pt idx="950">
                  <c:v>0.22159188965557494</c:v>
                </c:pt>
                <c:pt idx="951">
                  <c:v>1.5757742671712367</c:v>
                </c:pt>
                <c:pt idx="952">
                  <c:v>-0.98022896819891281</c:v>
                </c:pt>
                <c:pt idx="953">
                  <c:v>9.936730280647886E-2</c:v>
                </c:pt>
                <c:pt idx="954">
                  <c:v>-1.6123688283811035</c:v>
                </c:pt>
                <c:pt idx="955">
                  <c:v>-1.4608190564330013</c:v>
                </c:pt>
                <c:pt idx="956">
                  <c:v>0.9332606547188439</c:v>
                </c:pt>
                <c:pt idx="957">
                  <c:v>0.76680860093588232</c:v>
                </c:pt>
                <c:pt idx="958">
                  <c:v>-0.97752207720296036</c:v>
                </c:pt>
                <c:pt idx="959">
                  <c:v>-1.609521319671076</c:v>
                </c:pt>
                <c:pt idx="960">
                  <c:v>1.6044443015569372</c:v>
                </c:pt>
                <c:pt idx="961">
                  <c:v>1.2599584077226185</c:v>
                </c:pt>
                <c:pt idx="962">
                  <c:v>-0.95336778895336505</c:v>
                </c:pt>
                <c:pt idx="963">
                  <c:v>-1.1575405445370641</c:v>
                </c:pt>
                <c:pt idx="964">
                  <c:v>-0.80717107771154373</c:v>
                </c:pt>
                <c:pt idx="965">
                  <c:v>-1.4509310744477872</c:v>
                </c:pt>
                <c:pt idx="966">
                  <c:v>1.5808237214494005</c:v>
                </c:pt>
                <c:pt idx="967">
                  <c:v>1.6174066981089825</c:v>
                </c:pt>
                <c:pt idx="968">
                  <c:v>-1.3145807990483851</c:v>
                </c:pt>
                <c:pt idx="969">
                  <c:v>0.23445201877920199</c:v>
                </c:pt>
                <c:pt idx="970">
                  <c:v>-1.3115351471957966</c:v>
                </c:pt>
                <c:pt idx="971">
                  <c:v>-0.45187359917910619</c:v>
                </c:pt>
                <c:pt idx="972">
                  <c:v>-0.42632591721730856</c:v>
                </c:pt>
                <c:pt idx="973">
                  <c:v>0.5699511623412441</c:v>
                </c:pt>
                <c:pt idx="974">
                  <c:v>0.75987359094625251</c:v>
                </c:pt>
                <c:pt idx="975">
                  <c:v>1.2664907397128506</c:v>
                </c:pt>
                <c:pt idx="976">
                  <c:v>1.6216635798169028</c:v>
                </c:pt>
                <c:pt idx="977">
                  <c:v>0.61492645984542005</c:v>
                </c:pt>
                <c:pt idx="978">
                  <c:v>1.4555183283191968</c:v>
                </c:pt>
                <c:pt idx="979">
                  <c:v>0.2221927107975335</c:v>
                </c:pt>
                <c:pt idx="980">
                  <c:v>-0.13270848144978209</c:v>
                </c:pt>
                <c:pt idx="981">
                  <c:v>-0.11646074375979203</c:v>
                </c:pt>
                <c:pt idx="982">
                  <c:v>1.2748606895574774</c:v>
                </c:pt>
                <c:pt idx="983">
                  <c:v>-1.4992076923755975</c:v>
                </c:pt>
                <c:pt idx="984">
                  <c:v>1.4389094587726041</c:v>
                </c:pt>
                <c:pt idx="985">
                  <c:v>1.4459754989048952</c:v>
                </c:pt>
                <c:pt idx="986">
                  <c:v>0.91453932360398138</c:v>
                </c:pt>
                <c:pt idx="987">
                  <c:v>1.6292026068056296</c:v>
                </c:pt>
                <c:pt idx="988">
                  <c:v>-1.324337750890938</c:v>
                </c:pt>
                <c:pt idx="989">
                  <c:v>-1.1555591131114555</c:v>
                </c:pt>
                <c:pt idx="990">
                  <c:v>0.4292673046626081</c:v>
                </c:pt>
                <c:pt idx="991">
                  <c:v>1.4388487374869807</c:v>
                </c:pt>
                <c:pt idx="992">
                  <c:v>-1.4544209504425687</c:v>
                </c:pt>
                <c:pt idx="993">
                  <c:v>1.0926019263695812</c:v>
                </c:pt>
                <c:pt idx="994">
                  <c:v>-0.97252695249614429</c:v>
                </c:pt>
                <c:pt idx="995">
                  <c:v>1.2906098735339275</c:v>
                </c:pt>
                <c:pt idx="996">
                  <c:v>-0.93364615455428368</c:v>
                </c:pt>
                <c:pt idx="997">
                  <c:v>1.4528529834660395</c:v>
                </c:pt>
                <c:pt idx="998">
                  <c:v>-0.45774758459889425</c:v>
                </c:pt>
                <c:pt idx="999">
                  <c:v>-1.2903338309417853</c:v>
                </c:pt>
                <c:pt idx="1000">
                  <c:v>-0.62249305067012184</c:v>
                </c:pt>
                <c:pt idx="1001">
                  <c:v>-0.81242187098940633</c:v>
                </c:pt>
                <c:pt idx="1002">
                  <c:v>-1.4383266138952062</c:v>
                </c:pt>
                <c:pt idx="1003">
                  <c:v>-1.1512223349750836</c:v>
                </c:pt>
                <c:pt idx="1004">
                  <c:v>-1.6070029842462703</c:v>
                </c:pt>
                <c:pt idx="1005">
                  <c:v>-1.6424546274789724</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4</c:v>
              </c:pt>
            </c:numLit>
          </c:xVal>
          <c:yVal>
            <c:numLit>
              <c:formatCode>General</c:formatCode>
              <c:ptCount val="1"/>
              <c:pt idx="0">
                <c:v>-1.0939973170606538</c:v>
              </c:pt>
            </c:numLit>
          </c:yVal>
          <c:smooth val="0"/>
        </c:ser>
        <c:dLbls>
          <c:showLegendKey val="0"/>
          <c:showVal val="0"/>
          <c:showCatName val="0"/>
          <c:showSerName val="0"/>
          <c:showPercent val="0"/>
          <c:showBubbleSize val="0"/>
        </c:dLbls>
        <c:axId val="276338176"/>
        <c:axId val="276365312"/>
      </c:scatterChart>
      <c:valAx>
        <c:axId val="276338176"/>
        <c:scaling>
          <c:orientation val="minMax"/>
          <c:max val="20"/>
          <c:min val="0"/>
        </c:scaling>
        <c:delete val="0"/>
        <c:axPos val="b"/>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rot="0" vert="horz"/>
          <a:lstStyle/>
          <a:p>
            <a:pPr>
              <a:defRPr sz="700"/>
            </a:pPr>
            <a:endParaRPr lang="id-ID"/>
          </a:p>
        </c:txPr>
        <c:crossAx val="276365312"/>
        <c:crosses val="autoZero"/>
        <c:crossBetween val="midCat"/>
      </c:valAx>
      <c:valAx>
        <c:axId val="276365312"/>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6338176"/>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Pred(Units_Sold) / Standardized residuals</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regression'!$F$99:$F$1104</c:f>
              <c:numCache>
                <c:formatCode>0.000</c:formatCode>
                <c:ptCount val="1006"/>
                <c:pt idx="0">
                  <c:v>10.634931096011053</c:v>
                </c:pt>
                <c:pt idx="1">
                  <c:v>10.398012886826603</c:v>
                </c:pt>
                <c:pt idx="2">
                  <c:v>10.487950597665636</c:v>
                </c:pt>
                <c:pt idx="3">
                  <c:v>10.542787930084947</c:v>
                </c:pt>
                <c:pt idx="4">
                  <c:v>10.724794045660694</c:v>
                </c:pt>
                <c:pt idx="5">
                  <c:v>10.724794045660694</c:v>
                </c:pt>
                <c:pt idx="6">
                  <c:v>10.76505294614849</c:v>
                </c:pt>
                <c:pt idx="7">
                  <c:v>10.432776839894059</c:v>
                </c:pt>
                <c:pt idx="8">
                  <c:v>10.541759963730801</c:v>
                </c:pt>
                <c:pt idx="9">
                  <c:v>10.497781694070733</c:v>
                </c:pt>
                <c:pt idx="10">
                  <c:v>10.780472441460669</c:v>
                </c:pt>
                <c:pt idx="11">
                  <c:v>10.390125581345707</c:v>
                </c:pt>
                <c:pt idx="12">
                  <c:v>10.446645040526345</c:v>
                </c:pt>
                <c:pt idx="13">
                  <c:v>10.701636767246404</c:v>
                </c:pt>
                <c:pt idx="14">
                  <c:v>10.714177956766976</c:v>
                </c:pt>
                <c:pt idx="15">
                  <c:v>10.713523796359793</c:v>
                </c:pt>
                <c:pt idx="16">
                  <c:v>10.663844986008556</c:v>
                </c:pt>
                <c:pt idx="17">
                  <c:v>10.5731596632756</c:v>
                </c:pt>
                <c:pt idx="18">
                  <c:v>10.611325250460409</c:v>
                </c:pt>
                <c:pt idx="19">
                  <c:v>10.669190411050112</c:v>
                </c:pt>
                <c:pt idx="20">
                  <c:v>10.53734905355665</c:v>
                </c:pt>
                <c:pt idx="21">
                  <c:v>10.731578623598052</c:v>
                </c:pt>
                <c:pt idx="22">
                  <c:v>10.668816605103149</c:v>
                </c:pt>
                <c:pt idx="23">
                  <c:v>10.63829534953371</c:v>
                </c:pt>
                <c:pt idx="24">
                  <c:v>10.60140070256857</c:v>
                </c:pt>
                <c:pt idx="25">
                  <c:v>10.466082949768364</c:v>
                </c:pt>
                <c:pt idx="26">
                  <c:v>10.706832669909174</c:v>
                </c:pt>
                <c:pt idx="27">
                  <c:v>10.577495812260358</c:v>
                </c:pt>
                <c:pt idx="28">
                  <c:v>10.545348500821635</c:v>
                </c:pt>
                <c:pt idx="29">
                  <c:v>10.769837662269602</c:v>
                </c:pt>
                <c:pt idx="30">
                  <c:v>10.53912463180472</c:v>
                </c:pt>
                <c:pt idx="31">
                  <c:v>10.718813150509304</c:v>
                </c:pt>
                <c:pt idx="32">
                  <c:v>10.762193330654231</c:v>
                </c:pt>
                <c:pt idx="33">
                  <c:v>10.398779189017874</c:v>
                </c:pt>
                <c:pt idx="34">
                  <c:v>10.391882469296428</c:v>
                </c:pt>
                <c:pt idx="35">
                  <c:v>10.456532207823487</c:v>
                </c:pt>
                <c:pt idx="36">
                  <c:v>10.663676773332423</c:v>
                </c:pt>
                <c:pt idx="37">
                  <c:v>10.748773697158299</c:v>
                </c:pt>
                <c:pt idx="38">
                  <c:v>10.507594100178483</c:v>
                </c:pt>
                <c:pt idx="39">
                  <c:v>10.607960996937752</c:v>
                </c:pt>
                <c:pt idx="40">
                  <c:v>10.73875569777972</c:v>
                </c:pt>
                <c:pt idx="41">
                  <c:v>10.58532704684921</c:v>
                </c:pt>
                <c:pt idx="42">
                  <c:v>10.774790591066846</c:v>
                </c:pt>
                <c:pt idx="43">
                  <c:v>10.415039747710717</c:v>
                </c:pt>
                <c:pt idx="44">
                  <c:v>10.682535283356652</c:v>
                </c:pt>
                <c:pt idx="45">
                  <c:v>10.516528062310872</c:v>
                </c:pt>
                <c:pt idx="46">
                  <c:v>10.66076108694612</c:v>
                </c:pt>
                <c:pt idx="47">
                  <c:v>10.575103454199802</c:v>
                </c:pt>
                <c:pt idx="48">
                  <c:v>10.56413224965647</c:v>
                </c:pt>
                <c:pt idx="49">
                  <c:v>10.712925706844652</c:v>
                </c:pt>
                <c:pt idx="50">
                  <c:v>10.390256413427144</c:v>
                </c:pt>
                <c:pt idx="51">
                  <c:v>10.470213505482294</c:v>
                </c:pt>
                <c:pt idx="52">
                  <c:v>10.402629390271583</c:v>
                </c:pt>
                <c:pt idx="53">
                  <c:v>10.42100195256476</c:v>
                </c:pt>
                <c:pt idx="54">
                  <c:v>10.543086974842515</c:v>
                </c:pt>
                <c:pt idx="55">
                  <c:v>10.409881225642643</c:v>
                </c:pt>
                <c:pt idx="56">
                  <c:v>10.752549137222614</c:v>
                </c:pt>
                <c:pt idx="57">
                  <c:v>10.70834658399437</c:v>
                </c:pt>
                <c:pt idx="58">
                  <c:v>10.770342300298001</c:v>
                </c:pt>
                <c:pt idx="59">
                  <c:v>10.655172688039039</c:v>
                </c:pt>
                <c:pt idx="60">
                  <c:v>10.629118413535796</c:v>
                </c:pt>
                <c:pt idx="61">
                  <c:v>10.677358070991229</c:v>
                </c:pt>
                <c:pt idx="62">
                  <c:v>10.44817764490889</c:v>
                </c:pt>
                <c:pt idx="63">
                  <c:v>10.642239002274158</c:v>
                </c:pt>
                <c:pt idx="64">
                  <c:v>10.673414418250781</c:v>
                </c:pt>
                <c:pt idx="65">
                  <c:v>10.565795686120451</c:v>
                </c:pt>
                <c:pt idx="66">
                  <c:v>10.730999224380261</c:v>
                </c:pt>
                <c:pt idx="67">
                  <c:v>10.459092778560176</c:v>
                </c:pt>
                <c:pt idx="68">
                  <c:v>10.758287058508479</c:v>
                </c:pt>
                <c:pt idx="69">
                  <c:v>10.38313541013752</c:v>
                </c:pt>
                <c:pt idx="70">
                  <c:v>10.471409684512572</c:v>
                </c:pt>
                <c:pt idx="71">
                  <c:v>10.707225166153485</c:v>
                </c:pt>
                <c:pt idx="72">
                  <c:v>10.786677620180235</c:v>
                </c:pt>
                <c:pt idx="73">
                  <c:v>10.453635211734532</c:v>
                </c:pt>
                <c:pt idx="74">
                  <c:v>10.498286332099132</c:v>
                </c:pt>
                <c:pt idx="75">
                  <c:v>10.489184157290609</c:v>
                </c:pt>
                <c:pt idx="76">
                  <c:v>10.471802180756882</c:v>
                </c:pt>
                <c:pt idx="77">
                  <c:v>10.758492651779308</c:v>
                </c:pt>
                <c:pt idx="78">
                  <c:v>10.641547461272278</c:v>
                </c:pt>
                <c:pt idx="79">
                  <c:v>10.741297578219061</c:v>
                </c:pt>
                <c:pt idx="80">
                  <c:v>10.43404778011373</c:v>
                </c:pt>
                <c:pt idx="81">
                  <c:v>10.53263909862493</c:v>
                </c:pt>
                <c:pt idx="82">
                  <c:v>10.652873781465225</c:v>
                </c:pt>
                <c:pt idx="83">
                  <c:v>10.762810110466718</c:v>
                </c:pt>
                <c:pt idx="84">
                  <c:v>10.661060131703691</c:v>
                </c:pt>
                <c:pt idx="85">
                  <c:v>10.655228758931084</c:v>
                </c:pt>
                <c:pt idx="86">
                  <c:v>10.488941183425084</c:v>
                </c:pt>
                <c:pt idx="87">
                  <c:v>10.526789035554977</c:v>
                </c:pt>
                <c:pt idx="88">
                  <c:v>10.424123232221891</c:v>
                </c:pt>
                <c:pt idx="89">
                  <c:v>10.594765647009998</c:v>
                </c:pt>
                <c:pt idx="90">
                  <c:v>10.739764973836518</c:v>
                </c:pt>
                <c:pt idx="91">
                  <c:v>10.495669690470399</c:v>
                </c:pt>
                <c:pt idx="92">
                  <c:v>10.476119639444292</c:v>
                </c:pt>
                <c:pt idx="93">
                  <c:v>10.55815135450508</c:v>
                </c:pt>
                <c:pt idx="94">
                  <c:v>10.471933012838319</c:v>
                </c:pt>
                <c:pt idx="95">
                  <c:v>10.585887755769653</c:v>
                </c:pt>
                <c:pt idx="96">
                  <c:v>10.574000726656264</c:v>
                </c:pt>
                <c:pt idx="97">
                  <c:v>10.613138209303175</c:v>
                </c:pt>
                <c:pt idx="98">
                  <c:v>10.778491269941769</c:v>
                </c:pt>
                <c:pt idx="99">
                  <c:v>10.744568380254979</c:v>
                </c:pt>
                <c:pt idx="100">
                  <c:v>10.776024150691821</c:v>
                </c:pt>
                <c:pt idx="101">
                  <c:v>10.527256292988678</c:v>
                </c:pt>
                <c:pt idx="102">
                  <c:v>10.659677049699932</c:v>
                </c:pt>
                <c:pt idx="103">
                  <c:v>10.579813409131521</c:v>
                </c:pt>
                <c:pt idx="104">
                  <c:v>10.415768669307294</c:v>
                </c:pt>
                <c:pt idx="105">
                  <c:v>10.686441555502403</c:v>
                </c:pt>
                <c:pt idx="106">
                  <c:v>10.620203141700754</c:v>
                </c:pt>
                <c:pt idx="107">
                  <c:v>10.478269023639323</c:v>
                </c:pt>
                <c:pt idx="108">
                  <c:v>10.694852189309046</c:v>
                </c:pt>
                <c:pt idx="109">
                  <c:v>10.757277782451682</c:v>
                </c:pt>
                <c:pt idx="110">
                  <c:v>10.66978850056525</c:v>
                </c:pt>
                <c:pt idx="111">
                  <c:v>10.722644661465663</c:v>
                </c:pt>
                <c:pt idx="112">
                  <c:v>10.40666649449877</c:v>
                </c:pt>
                <c:pt idx="113">
                  <c:v>10.456644349607577</c:v>
                </c:pt>
                <c:pt idx="114">
                  <c:v>10.528489852613653</c:v>
                </c:pt>
                <c:pt idx="115">
                  <c:v>10.430608765401681</c:v>
                </c:pt>
                <c:pt idx="116">
                  <c:v>10.458475998747691</c:v>
                </c:pt>
                <c:pt idx="117">
                  <c:v>10.712215475545426</c:v>
                </c:pt>
                <c:pt idx="118">
                  <c:v>10.421936467432165</c:v>
                </c:pt>
                <c:pt idx="119">
                  <c:v>10.567160077826861</c:v>
                </c:pt>
                <c:pt idx="120">
                  <c:v>10.456924704067799</c:v>
                </c:pt>
                <c:pt idx="121">
                  <c:v>10.420478624239013</c:v>
                </c:pt>
                <c:pt idx="122">
                  <c:v>10.658181825912083</c:v>
                </c:pt>
                <c:pt idx="123">
                  <c:v>10.743689936279617</c:v>
                </c:pt>
                <c:pt idx="124">
                  <c:v>10.695207304958659</c:v>
                </c:pt>
                <c:pt idx="125">
                  <c:v>10.613325112276655</c:v>
                </c:pt>
                <c:pt idx="126">
                  <c:v>10.45258855508304</c:v>
                </c:pt>
                <c:pt idx="127">
                  <c:v>10.43501967557583</c:v>
                </c:pt>
                <c:pt idx="128">
                  <c:v>10.786079530665097</c:v>
                </c:pt>
                <c:pt idx="129">
                  <c:v>10.578934965156161</c:v>
                </c:pt>
                <c:pt idx="130">
                  <c:v>10.617306145611799</c:v>
                </c:pt>
                <c:pt idx="131">
                  <c:v>10.697618353316564</c:v>
                </c:pt>
                <c:pt idx="132">
                  <c:v>10.739652832052428</c:v>
                </c:pt>
                <c:pt idx="133">
                  <c:v>10.650107617457707</c:v>
                </c:pt>
                <c:pt idx="134">
                  <c:v>10.401227617970475</c:v>
                </c:pt>
                <c:pt idx="135">
                  <c:v>10.656051132014401</c:v>
                </c:pt>
                <c:pt idx="136">
                  <c:v>10.575626782525548</c:v>
                </c:pt>
                <c:pt idx="137">
                  <c:v>10.499875007373721</c:v>
                </c:pt>
                <c:pt idx="138">
                  <c:v>10.639416767374597</c:v>
                </c:pt>
                <c:pt idx="139">
                  <c:v>10.389359279154435</c:v>
                </c:pt>
                <c:pt idx="140">
                  <c:v>10.393190790110795</c:v>
                </c:pt>
                <c:pt idx="141">
                  <c:v>10.685413589148258</c:v>
                </c:pt>
                <c:pt idx="142">
                  <c:v>10.584485983468545</c:v>
                </c:pt>
                <c:pt idx="143">
                  <c:v>10.665228068012315</c:v>
                </c:pt>
                <c:pt idx="144">
                  <c:v>10.671825742976193</c:v>
                </c:pt>
                <c:pt idx="145">
                  <c:v>10.773762624712703</c:v>
                </c:pt>
                <c:pt idx="146">
                  <c:v>10.538302258721403</c:v>
                </c:pt>
                <c:pt idx="147">
                  <c:v>10.582243147786773</c:v>
                </c:pt>
                <c:pt idx="148">
                  <c:v>10.767763039263963</c:v>
                </c:pt>
                <c:pt idx="149">
                  <c:v>10.674367623415533</c:v>
                </c:pt>
                <c:pt idx="150">
                  <c:v>10.415469624549724</c:v>
                </c:pt>
                <c:pt idx="151">
                  <c:v>10.690441279134895</c:v>
                </c:pt>
                <c:pt idx="152">
                  <c:v>10.729354478213629</c:v>
                </c:pt>
                <c:pt idx="153">
                  <c:v>10.58768202431507</c:v>
                </c:pt>
                <c:pt idx="154">
                  <c:v>10.383658738463266</c:v>
                </c:pt>
                <c:pt idx="155">
                  <c:v>10.689413312780751</c:v>
                </c:pt>
                <c:pt idx="156">
                  <c:v>10.512565719273077</c:v>
                </c:pt>
                <c:pt idx="157">
                  <c:v>10.475764523794677</c:v>
                </c:pt>
                <c:pt idx="158">
                  <c:v>10.691226271623515</c:v>
                </c:pt>
                <c:pt idx="159">
                  <c:v>10.489501892345528</c:v>
                </c:pt>
                <c:pt idx="160">
                  <c:v>10.63771595031592</c:v>
                </c:pt>
                <c:pt idx="161">
                  <c:v>10.528938419750007</c:v>
                </c:pt>
                <c:pt idx="162">
                  <c:v>10.528433781721608</c:v>
                </c:pt>
                <c:pt idx="163">
                  <c:v>10.568636611317361</c:v>
                </c:pt>
                <c:pt idx="164">
                  <c:v>10.751820215626038</c:v>
                </c:pt>
                <c:pt idx="165">
                  <c:v>10.445467551793415</c:v>
                </c:pt>
                <c:pt idx="166">
                  <c:v>10.657041717773849</c:v>
                </c:pt>
                <c:pt idx="167">
                  <c:v>10.712252856140122</c:v>
                </c:pt>
                <c:pt idx="168">
                  <c:v>10.772173949438114</c:v>
                </c:pt>
                <c:pt idx="169">
                  <c:v>10.545965280634121</c:v>
                </c:pt>
                <c:pt idx="170">
                  <c:v>10.510341573888653</c:v>
                </c:pt>
                <c:pt idx="171">
                  <c:v>10.7821171876273</c:v>
                </c:pt>
                <c:pt idx="172">
                  <c:v>10.578374256235719</c:v>
                </c:pt>
                <c:pt idx="173">
                  <c:v>10.695805394473798</c:v>
                </c:pt>
                <c:pt idx="174">
                  <c:v>10.523649065600496</c:v>
                </c:pt>
                <c:pt idx="175">
                  <c:v>10.717243165532063</c:v>
                </c:pt>
                <c:pt idx="176">
                  <c:v>10.504827936170965</c:v>
                </c:pt>
                <c:pt idx="177">
                  <c:v>10.629922096321764</c:v>
                </c:pt>
                <c:pt idx="178">
                  <c:v>10.403769498409815</c:v>
                </c:pt>
                <c:pt idx="179">
                  <c:v>10.732400996681369</c:v>
                </c:pt>
                <c:pt idx="180">
                  <c:v>10.648705845156599</c:v>
                </c:pt>
                <c:pt idx="181">
                  <c:v>10.742288163978511</c:v>
                </c:pt>
                <c:pt idx="182">
                  <c:v>10.408722427207062</c:v>
                </c:pt>
                <c:pt idx="183">
                  <c:v>10.428197717043776</c:v>
                </c:pt>
                <c:pt idx="184">
                  <c:v>10.682871708708916</c:v>
                </c:pt>
                <c:pt idx="185">
                  <c:v>10.517556028665018</c:v>
                </c:pt>
                <c:pt idx="186">
                  <c:v>10.452906290137957</c:v>
                </c:pt>
                <c:pt idx="187">
                  <c:v>10.560655854349724</c:v>
                </c:pt>
                <c:pt idx="188">
                  <c:v>10.571159801459354</c:v>
                </c:pt>
                <c:pt idx="189">
                  <c:v>10.689488073970143</c:v>
                </c:pt>
                <c:pt idx="190">
                  <c:v>10.750661417190457</c:v>
                </c:pt>
                <c:pt idx="191">
                  <c:v>10.42001136680531</c:v>
                </c:pt>
                <c:pt idx="192">
                  <c:v>10.418703045990943</c:v>
                </c:pt>
                <c:pt idx="193">
                  <c:v>10.52862068469509</c:v>
                </c:pt>
                <c:pt idx="194">
                  <c:v>10.649528218239915</c:v>
                </c:pt>
                <c:pt idx="195">
                  <c:v>10.645341591633942</c:v>
                </c:pt>
                <c:pt idx="196">
                  <c:v>10.490436407212933</c:v>
                </c:pt>
                <c:pt idx="197">
                  <c:v>10.420067437697355</c:v>
                </c:pt>
                <c:pt idx="198">
                  <c:v>10.424179303113936</c:v>
                </c:pt>
                <c:pt idx="199">
                  <c:v>10.468269714558092</c:v>
                </c:pt>
                <c:pt idx="200">
                  <c:v>10.524938696117514</c:v>
                </c:pt>
                <c:pt idx="201">
                  <c:v>10.754343405768031</c:v>
                </c:pt>
                <c:pt idx="202">
                  <c:v>10.72247644878953</c:v>
                </c:pt>
                <c:pt idx="203">
                  <c:v>10.419469348182217</c:v>
                </c:pt>
                <c:pt idx="204">
                  <c:v>10.539591889238421</c:v>
                </c:pt>
                <c:pt idx="205">
                  <c:v>10.785163706095039</c:v>
                </c:pt>
                <c:pt idx="206">
                  <c:v>10.747222402478407</c:v>
                </c:pt>
                <c:pt idx="207">
                  <c:v>10.516116875769214</c:v>
                </c:pt>
                <c:pt idx="208">
                  <c:v>10.786864523153717</c:v>
                </c:pt>
                <c:pt idx="209">
                  <c:v>10.722812874141795</c:v>
                </c:pt>
                <c:pt idx="210">
                  <c:v>10.563309876573154</c:v>
                </c:pt>
                <c:pt idx="211">
                  <c:v>10.504435439926656</c:v>
                </c:pt>
                <c:pt idx="212">
                  <c:v>10.520864211295631</c:v>
                </c:pt>
                <c:pt idx="213">
                  <c:v>10.696721219043855</c:v>
                </c:pt>
                <c:pt idx="214">
                  <c:v>10.496099567309404</c:v>
                </c:pt>
                <c:pt idx="215">
                  <c:v>10.691394484299648</c:v>
                </c:pt>
                <c:pt idx="216">
                  <c:v>10.655135307444343</c:v>
                </c:pt>
                <c:pt idx="217">
                  <c:v>10.481988392811592</c:v>
                </c:pt>
                <c:pt idx="218">
                  <c:v>10.521817416460383</c:v>
                </c:pt>
                <c:pt idx="219">
                  <c:v>10.439748320804899</c:v>
                </c:pt>
                <c:pt idx="220">
                  <c:v>10.518546614424467</c:v>
                </c:pt>
                <c:pt idx="221">
                  <c:v>10.555254358416125</c:v>
                </c:pt>
                <c:pt idx="222">
                  <c:v>10.750418443324932</c:v>
                </c:pt>
                <c:pt idx="223">
                  <c:v>10.637734640613267</c:v>
                </c:pt>
                <c:pt idx="224">
                  <c:v>10.679899951430569</c:v>
                </c:pt>
                <c:pt idx="225">
                  <c:v>10.688609629994781</c:v>
                </c:pt>
                <c:pt idx="226">
                  <c:v>10.388854641126036</c:v>
                </c:pt>
                <c:pt idx="227">
                  <c:v>10.627305454693031</c:v>
                </c:pt>
                <c:pt idx="228">
                  <c:v>10.422142060702994</c:v>
                </c:pt>
                <c:pt idx="229">
                  <c:v>10.529424367481058</c:v>
                </c:pt>
                <c:pt idx="230">
                  <c:v>10.462120606730569</c:v>
                </c:pt>
                <c:pt idx="231">
                  <c:v>10.582261838084122</c:v>
                </c:pt>
                <c:pt idx="232">
                  <c:v>10.551721892217335</c:v>
                </c:pt>
                <c:pt idx="233">
                  <c:v>10.586429774392748</c:v>
                </c:pt>
                <c:pt idx="234">
                  <c:v>10.708664319049287</c:v>
                </c:pt>
                <c:pt idx="235">
                  <c:v>10.491875560108735</c:v>
                </c:pt>
                <c:pt idx="236">
                  <c:v>10.673489179440173</c:v>
                </c:pt>
                <c:pt idx="237">
                  <c:v>10.778939837078124</c:v>
                </c:pt>
                <c:pt idx="238">
                  <c:v>10.523536923816408</c:v>
                </c:pt>
                <c:pt idx="239">
                  <c:v>10.716121747691178</c:v>
                </c:pt>
                <c:pt idx="240">
                  <c:v>10.402236894027272</c:v>
                </c:pt>
                <c:pt idx="241">
                  <c:v>10.396704566012236</c:v>
                </c:pt>
                <c:pt idx="242">
                  <c:v>10.412759531434249</c:v>
                </c:pt>
                <c:pt idx="243">
                  <c:v>10.636744054853819</c:v>
                </c:pt>
                <c:pt idx="244">
                  <c:v>10.782584445061003</c:v>
                </c:pt>
                <c:pt idx="245">
                  <c:v>10.407227203419215</c:v>
                </c:pt>
                <c:pt idx="246">
                  <c:v>10.612876545140301</c:v>
                </c:pt>
                <c:pt idx="247">
                  <c:v>10.39147128275477</c:v>
                </c:pt>
                <c:pt idx="248">
                  <c:v>10.392704842379745</c:v>
                </c:pt>
                <c:pt idx="249">
                  <c:v>10.438197026125007</c:v>
                </c:pt>
                <c:pt idx="250">
                  <c:v>10.667863399938396</c:v>
                </c:pt>
                <c:pt idx="251">
                  <c:v>10.630594947026296</c:v>
                </c:pt>
                <c:pt idx="252">
                  <c:v>10.438963328316278</c:v>
                </c:pt>
                <c:pt idx="253">
                  <c:v>10.658630393048437</c:v>
                </c:pt>
                <c:pt idx="254">
                  <c:v>10.719243027348309</c:v>
                </c:pt>
                <c:pt idx="255">
                  <c:v>10.559983003645193</c:v>
                </c:pt>
                <c:pt idx="256">
                  <c:v>10.404012472275342</c:v>
                </c:pt>
                <c:pt idx="257">
                  <c:v>10.502734622867978</c:v>
                </c:pt>
                <c:pt idx="258">
                  <c:v>10.554544127116898</c:v>
                </c:pt>
                <c:pt idx="259">
                  <c:v>10.748979290429128</c:v>
                </c:pt>
                <c:pt idx="260">
                  <c:v>10.536059423039632</c:v>
                </c:pt>
                <c:pt idx="261">
                  <c:v>10.381845779620502</c:v>
                </c:pt>
                <c:pt idx="262">
                  <c:v>10.731335649732527</c:v>
                </c:pt>
                <c:pt idx="263">
                  <c:v>10.57581368549903</c:v>
                </c:pt>
                <c:pt idx="264">
                  <c:v>10.428179026746427</c:v>
                </c:pt>
                <c:pt idx="265">
                  <c:v>10.484343370277454</c:v>
                </c:pt>
                <c:pt idx="266">
                  <c:v>10.502342126623669</c:v>
                </c:pt>
                <c:pt idx="267">
                  <c:v>10.50008060064455</c:v>
                </c:pt>
                <c:pt idx="268">
                  <c:v>10.641117584433273</c:v>
                </c:pt>
                <c:pt idx="269">
                  <c:v>10.668218515588011</c:v>
                </c:pt>
                <c:pt idx="270">
                  <c:v>10.456139711579178</c:v>
                </c:pt>
                <c:pt idx="271">
                  <c:v>10.455840666821608</c:v>
                </c:pt>
                <c:pt idx="272">
                  <c:v>10.432403033947098</c:v>
                </c:pt>
                <c:pt idx="273">
                  <c:v>10.413432382138781</c:v>
                </c:pt>
                <c:pt idx="274">
                  <c:v>10.578673300993287</c:v>
                </c:pt>
                <c:pt idx="275">
                  <c:v>10.582729095517825</c:v>
                </c:pt>
                <c:pt idx="276">
                  <c:v>10.460700144132113</c:v>
                </c:pt>
                <c:pt idx="277">
                  <c:v>10.521686584378946</c:v>
                </c:pt>
                <c:pt idx="278">
                  <c:v>10.500304884212726</c:v>
                </c:pt>
                <c:pt idx="279">
                  <c:v>10.461728110486259</c:v>
                </c:pt>
                <c:pt idx="280">
                  <c:v>10.422983124083657</c:v>
                </c:pt>
                <c:pt idx="281">
                  <c:v>10.649958095078922</c:v>
                </c:pt>
                <c:pt idx="282">
                  <c:v>10.634501219172048</c:v>
                </c:pt>
                <c:pt idx="283">
                  <c:v>10.750287611243495</c:v>
                </c:pt>
                <c:pt idx="284">
                  <c:v>10.551161183296893</c:v>
                </c:pt>
                <c:pt idx="285">
                  <c:v>10.774155120957012</c:v>
                </c:pt>
                <c:pt idx="286">
                  <c:v>10.59749443042282</c:v>
                </c:pt>
                <c:pt idx="287">
                  <c:v>10.565814376417798</c:v>
                </c:pt>
                <c:pt idx="288">
                  <c:v>10.671115511676964</c:v>
                </c:pt>
                <c:pt idx="289">
                  <c:v>10.546002661228819</c:v>
                </c:pt>
                <c:pt idx="290">
                  <c:v>10.776397956638784</c:v>
                </c:pt>
                <c:pt idx="291">
                  <c:v>10.773575721739221</c:v>
                </c:pt>
                <c:pt idx="292">
                  <c:v>10.450700835050883</c:v>
                </c:pt>
                <c:pt idx="293">
                  <c:v>10.640837229973052</c:v>
                </c:pt>
                <c:pt idx="294">
                  <c:v>10.73669976507143</c:v>
                </c:pt>
                <c:pt idx="295">
                  <c:v>10.574206319927093</c:v>
                </c:pt>
                <c:pt idx="296">
                  <c:v>10.472325509082628</c:v>
                </c:pt>
                <c:pt idx="297">
                  <c:v>10.7001976143506</c:v>
                </c:pt>
                <c:pt idx="298">
                  <c:v>10.532807311301063</c:v>
                </c:pt>
                <c:pt idx="299">
                  <c:v>10.753838767739634</c:v>
                </c:pt>
                <c:pt idx="300">
                  <c:v>10.767688278074571</c:v>
                </c:pt>
                <c:pt idx="301">
                  <c:v>10.570449570160125</c:v>
                </c:pt>
                <c:pt idx="302">
                  <c:v>10.566636749501114</c:v>
                </c:pt>
                <c:pt idx="303">
                  <c:v>10.526845106447022</c:v>
                </c:pt>
                <c:pt idx="304">
                  <c:v>10.490380336320888</c:v>
                </c:pt>
                <c:pt idx="305">
                  <c:v>10.387677152393106</c:v>
                </c:pt>
                <c:pt idx="306">
                  <c:v>10.576636058582345</c:v>
                </c:pt>
                <c:pt idx="307">
                  <c:v>10.656144583501142</c:v>
                </c:pt>
                <c:pt idx="308">
                  <c:v>10.461971084351784</c:v>
                </c:pt>
                <c:pt idx="309">
                  <c:v>10.677582354559405</c:v>
                </c:pt>
                <c:pt idx="310">
                  <c:v>10.608446944668803</c:v>
                </c:pt>
                <c:pt idx="311">
                  <c:v>10.756679692936544</c:v>
                </c:pt>
                <c:pt idx="312">
                  <c:v>10.778509960239118</c:v>
                </c:pt>
                <c:pt idx="313">
                  <c:v>10.393116028921401</c:v>
                </c:pt>
                <c:pt idx="314">
                  <c:v>10.445187197333194</c:v>
                </c:pt>
                <c:pt idx="315">
                  <c:v>10.502772003462674</c:v>
                </c:pt>
                <c:pt idx="316">
                  <c:v>10.620782540918546</c:v>
                </c:pt>
                <c:pt idx="317">
                  <c:v>10.717691732668417</c:v>
                </c:pt>
                <c:pt idx="318">
                  <c:v>10.724607142687212</c:v>
                </c:pt>
                <c:pt idx="319">
                  <c:v>10.686049059258092</c:v>
                </c:pt>
                <c:pt idx="320">
                  <c:v>10.563104283302325</c:v>
                </c:pt>
                <c:pt idx="321">
                  <c:v>10.495108981549956</c:v>
                </c:pt>
                <c:pt idx="322">
                  <c:v>10.517481267475626</c:v>
                </c:pt>
                <c:pt idx="323">
                  <c:v>10.673825604792439</c:v>
                </c:pt>
                <c:pt idx="324">
                  <c:v>10.396312069767927</c:v>
                </c:pt>
                <c:pt idx="325">
                  <c:v>10.485520859010384</c:v>
                </c:pt>
                <c:pt idx="326">
                  <c:v>10.56099227970199</c:v>
                </c:pt>
                <c:pt idx="327">
                  <c:v>10.537405124448695</c:v>
                </c:pt>
                <c:pt idx="328">
                  <c:v>10.616409011339091</c:v>
                </c:pt>
                <c:pt idx="329">
                  <c:v>10.687077025612238</c:v>
                </c:pt>
                <c:pt idx="330">
                  <c:v>10.642575427626424</c:v>
                </c:pt>
                <c:pt idx="331">
                  <c:v>10.477315818474569</c:v>
                </c:pt>
                <c:pt idx="332">
                  <c:v>10.783014321900009</c:v>
                </c:pt>
                <c:pt idx="333">
                  <c:v>10.74120412673232</c:v>
                </c:pt>
                <c:pt idx="334">
                  <c:v>10.770024565243084</c:v>
                </c:pt>
                <c:pt idx="335">
                  <c:v>10.772192639735461</c:v>
                </c:pt>
                <c:pt idx="336">
                  <c:v>10.43718775006821</c:v>
                </c:pt>
                <c:pt idx="337">
                  <c:v>10.499613343210846</c:v>
                </c:pt>
                <c:pt idx="338">
                  <c:v>10.593961964224029</c:v>
                </c:pt>
                <c:pt idx="339">
                  <c:v>10.748717626266254</c:v>
                </c:pt>
                <c:pt idx="340">
                  <c:v>10.586784890042361</c:v>
                </c:pt>
                <c:pt idx="341">
                  <c:v>10.594261008981599</c:v>
                </c:pt>
                <c:pt idx="342">
                  <c:v>10.717729113263113</c:v>
                </c:pt>
                <c:pt idx="343">
                  <c:v>10.61054025797179</c:v>
                </c:pt>
                <c:pt idx="344">
                  <c:v>10.625081309308607</c:v>
                </c:pt>
                <c:pt idx="345">
                  <c:v>10.535704307390018</c:v>
                </c:pt>
                <c:pt idx="346">
                  <c:v>10.527798311611773</c:v>
                </c:pt>
                <c:pt idx="347">
                  <c:v>10.770304919703305</c:v>
                </c:pt>
                <c:pt idx="348">
                  <c:v>10.634912405713706</c:v>
                </c:pt>
                <c:pt idx="349">
                  <c:v>10.531592441973437</c:v>
                </c:pt>
                <c:pt idx="350">
                  <c:v>10.582056244813293</c:v>
                </c:pt>
                <c:pt idx="351">
                  <c:v>10.436757873229203</c:v>
                </c:pt>
                <c:pt idx="352">
                  <c:v>10.518098047288113</c:v>
                </c:pt>
                <c:pt idx="353">
                  <c:v>10.721934430166435</c:v>
                </c:pt>
                <c:pt idx="354">
                  <c:v>10.759913114377763</c:v>
                </c:pt>
                <c:pt idx="355">
                  <c:v>10.52478917373873</c:v>
                </c:pt>
                <c:pt idx="356">
                  <c:v>10.778042702805415</c:v>
                </c:pt>
                <c:pt idx="357">
                  <c:v>10.548077284234456</c:v>
                </c:pt>
                <c:pt idx="358">
                  <c:v>10.402330345514013</c:v>
                </c:pt>
                <c:pt idx="359">
                  <c:v>10.552319981732474</c:v>
                </c:pt>
                <c:pt idx="360">
                  <c:v>10.629324006806625</c:v>
                </c:pt>
                <c:pt idx="361">
                  <c:v>10.524434058089117</c:v>
                </c:pt>
                <c:pt idx="362">
                  <c:v>10.600503568295863</c:v>
                </c:pt>
                <c:pt idx="363">
                  <c:v>10.564580816792825</c:v>
                </c:pt>
                <c:pt idx="364">
                  <c:v>10.401825707485614</c:v>
                </c:pt>
                <c:pt idx="365">
                  <c:v>10.630183760484638</c:v>
                </c:pt>
                <c:pt idx="366">
                  <c:v>10.393714118436542</c:v>
                </c:pt>
                <c:pt idx="367">
                  <c:v>10.416665803580001</c:v>
                </c:pt>
                <c:pt idx="368">
                  <c:v>10.708440035481111</c:v>
                </c:pt>
                <c:pt idx="369">
                  <c:v>10.760417752406163</c:v>
                </c:pt>
                <c:pt idx="370">
                  <c:v>10.747502756938628</c:v>
                </c:pt>
                <c:pt idx="371">
                  <c:v>10.781444336922769</c:v>
                </c:pt>
                <c:pt idx="372">
                  <c:v>10.750100708270013</c:v>
                </c:pt>
                <c:pt idx="373">
                  <c:v>10.508098738206881</c:v>
                </c:pt>
                <c:pt idx="374">
                  <c:v>10.759670140512238</c:v>
                </c:pt>
                <c:pt idx="375">
                  <c:v>10.657789329667773</c:v>
                </c:pt>
                <c:pt idx="376">
                  <c:v>10.441542589350316</c:v>
                </c:pt>
                <c:pt idx="377">
                  <c:v>10.779369713917131</c:v>
                </c:pt>
                <c:pt idx="378">
                  <c:v>10.454046398276191</c:v>
                </c:pt>
                <c:pt idx="379">
                  <c:v>10.673040612303819</c:v>
                </c:pt>
                <c:pt idx="380">
                  <c:v>10.740344373054308</c:v>
                </c:pt>
                <c:pt idx="381">
                  <c:v>10.502454268407757</c:v>
                </c:pt>
                <c:pt idx="382">
                  <c:v>10.530321501753766</c:v>
                </c:pt>
                <c:pt idx="383">
                  <c:v>10.428141646151731</c:v>
                </c:pt>
                <c:pt idx="384">
                  <c:v>10.486679657445965</c:v>
                </c:pt>
                <c:pt idx="385">
                  <c:v>10.458550759937083</c:v>
                </c:pt>
                <c:pt idx="386">
                  <c:v>10.672965851114427</c:v>
                </c:pt>
                <c:pt idx="387">
                  <c:v>10.715972225312393</c:v>
                </c:pt>
                <c:pt idx="388">
                  <c:v>10.480287575752916</c:v>
                </c:pt>
                <c:pt idx="389">
                  <c:v>10.457186368230671</c:v>
                </c:pt>
                <c:pt idx="390">
                  <c:v>10.38165887664702</c:v>
                </c:pt>
                <c:pt idx="391">
                  <c:v>10.61926862683335</c:v>
                </c:pt>
                <c:pt idx="392">
                  <c:v>10.635977752662546</c:v>
                </c:pt>
                <c:pt idx="393">
                  <c:v>10.469690177156547</c:v>
                </c:pt>
                <c:pt idx="394">
                  <c:v>10.64879929664334</c:v>
                </c:pt>
                <c:pt idx="395">
                  <c:v>10.406217927362416</c:v>
                </c:pt>
                <c:pt idx="396">
                  <c:v>10.435972880740584</c:v>
                </c:pt>
                <c:pt idx="397">
                  <c:v>10.612540119788036</c:v>
                </c:pt>
                <c:pt idx="398">
                  <c:v>10.480194124266177</c:v>
                </c:pt>
                <c:pt idx="399">
                  <c:v>10.478680210180981</c:v>
                </c:pt>
                <c:pt idx="400">
                  <c:v>10.746530861476527</c:v>
                </c:pt>
                <c:pt idx="401">
                  <c:v>10.417824602015584</c:v>
                </c:pt>
                <c:pt idx="402">
                  <c:v>10.581177800837933</c:v>
                </c:pt>
                <c:pt idx="403">
                  <c:v>10.449112159776295</c:v>
                </c:pt>
                <c:pt idx="404">
                  <c:v>10.657340762531419</c:v>
                </c:pt>
                <c:pt idx="405">
                  <c:v>10.42070290780719</c:v>
                </c:pt>
                <c:pt idx="406">
                  <c:v>10.628912820264967</c:v>
                </c:pt>
                <c:pt idx="407">
                  <c:v>10.784490855390509</c:v>
                </c:pt>
                <c:pt idx="408">
                  <c:v>10.416665803580001</c:v>
                </c:pt>
                <c:pt idx="409">
                  <c:v>10.75140902908438</c:v>
                </c:pt>
                <c:pt idx="410">
                  <c:v>10.657639807288989</c:v>
                </c:pt>
                <c:pt idx="411">
                  <c:v>10.398293241286824</c:v>
                </c:pt>
                <c:pt idx="412">
                  <c:v>10.398068957718648</c:v>
                </c:pt>
                <c:pt idx="413">
                  <c:v>10.55314235481579</c:v>
                </c:pt>
                <c:pt idx="414">
                  <c:v>10.529144013020836</c:v>
                </c:pt>
                <c:pt idx="415">
                  <c:v>10.604540672523051</c:v>
                </c:pt>
                <c:pt idx="416">
                  <c:v>10.668368037966795</c:v>
                </c:pt>
                <c:pt idx="417">
                  <c:v>10.65378960603528</c:v>
                </c:pt>
                <c:pt idx="418">
                  <c:v>10.512416196894291</c:v>
                </c:pt>
                <c:pt idx="419">
                  <c:v>10.479577344453689</c:v>
                </c:pt>
                <c:pt idx="420">
                  <c:v>10.463447617842283</c:v>
                </c:pt>
                <c:pt idx="421">
                  <c:v>10.464251300628252</c:v>
                </c:pt>
                <c:pt idx="422">
                  <c:v>10.751427719381729</c:v>
                </c:pt>
                <c:pt idx="423">
                  <c:v>10.585644781904127</c:v>
                </c:pt>
                <c:pt idx="424">
                  <c:v>10.765277229716666</c:v>
                </c:pt>
                <c:pt idx="425">
                  <c:v>10.562973451220888</c:v>
                </c:pt>
                <c:pt idx="426">
                  <c:v>10.607381597719961</c:v>
                </c:pt>
                <c:pt idx="427">
                  <c:v>10.423936329248411</c:v>
                </c:pt>
                <c:pt idx="428">
                  <c:v>10.644650050632062</c:v>
                </c:pt>
                <c:pt idx="429">
                  <c:v>10.740811630488011</c:v>
                </c:pt>
                <c:pt idx="430">
                  <c:v>10.730139470702248</c:v>
                </c:pt>
                <c:pt idx="431">
                  <c:v>10.475820594686722</c:v>
                </c:pt>
                <c:pt idx="432">
                  <c:v>10.534732411927918</c:v>
                </c:pt>
                <c:pt idx="433">
                  <c:v>10.747353234559844</c:v>
                </c:pt>
                <c:pt idx="434">
                  <c:v>10.75436209606538</c:v>
                </c:pt>
                <c:pt idx="435">
                  <c:v>10.500716070754384</c:v>
                </c:pt>
                <c:pt idx="436">
                  <c:v>10.759015980105055</c:v>
                </c:pt>
                <c:pt idx="437">
                  <c:v>10.450999879808451</c:v>
                </c:pt>
                <c:pt idx="438">
                  <c:v>10.498547996262005</c:v>
                </c:pt>
                <c:pt idx="439">
                  <c:v>10.755483513906265</c:v>
                </c:pt>
                <c:pt idx="440">
                  <c:v>10.75406305130781</c:v>
                </c:pt>
                <c:pt idx="441">
                  <c:v>10.383247551921608</c:v>
                </c:pt>
                <c:pt idx="442">
                  <c:v>10.635043237795141</c:v>
                </c:pt>
                <c:pt idx="443">
                  <c:v>10.63653846158299</c:v>
                </c:pt>
                <c:pt idx="444">
                  <c:v>10.454719248980723</c:v>
                </c:pt>
                <c:pt idx="445">
                  <c:v>10.399452039722407</c:v>
                </c:pt>
                <c:pt idx="446">
                  <c:v>10.383509216084482</c:v>
                </c:pt>
                <c:pt idx="447">
                  <c:v>10.479166157912031</c:v>
                </c:pt>
                <c:pt idx="448">
                  <c:v>10.634220864711827</c:v>
                </c:pt>
                <c:pt idx="449">
                  <c:v>10.754605069930905</c:v>
                </c:pt>
                <c:pt idx="450">
                  <c:v>10.469391132398977</c:v>
                </c:pt>
                <c:pt idx="451">
                  <c:v>10.55932884323801</c:v>
                </c:pt>
                <c:pt idx="452">
                  <c:v>10.614502601009585</c:v>
                </c:pt>
                <c:pt idx="453">
                  <c:v>10.416254617038344</c:v>
                </c:pt>
                <c:pt idx="454">
                  <c:v>10.743222678845916</c:v>
                </c:pt>
                <c:pt idx="455">
                  <c:v>10.586373703500703</c:v>
                </c:pt>
                <c:pt idx="456">
                  <c:v>10.784266571822331</c:v>
                </c:pt>
                <c:pt idx="457">
                  <c:v>10.596223490203149</c:v>
                </c:pt>
                <c:pt idx="458">
                  <c:v>10.765781867745066</c:v>
                </c:pt>
                <c:pt idx="459">
                  <c:v>10.740082708891435</c:v>
                </c:pt>
                <c:pt idx="460">
                  <c:v>10.740606037217182</c:v>
                </c:pt>
                <c:pt idx="461">
                  <c:v>10.521985629136516</c:v>
                </c:pt>
                <c:pt idx="462">
                  <c:v>10.482175295785074</c:v>
                </c:pt>
                <c:pt idx="463">
                  <c:v>10.549067869993905</c:v>
                </c:pt>
                <c:pt idx="464">
                  <c:v>10.393302931894883</c:v>
                </c:pt>
                <c:pt idx="465">
                  <c:v>10.634800263929616</c:v>
                </c:pt>
                <c:pt idx="466">
                  <c:v>10.67145193702923</c:v>
                </c:pt>
                <c:pt idx="467">
                  <c:v>10.431786254134611</c:v>
                </c:pt>
                <c:pt idx="468">
                  <c:v>10.697001573504076</c:v>
                </c:pt>
                <c:pt idx="469">
                  <c:v>10.392873055055876</c:v>
                </c:pt>
                <c:pt idx="470">
                  <c:v>10.783948836767413</c:v>
                </c:pt>
                <c:pt idx="471">
                  <c:v>10.390144271643056</c:v>
                </c:pt>
                <c:pt idx="472">
                  <c:v>10.771183363678665</c:v>
                </c:pt>
                <c:pt idx="473">
                  <c:v>10.422515866649956</c:v>
                </c:pt>
                <c:pt idx="474">
                  <c:v>10.571963484245321</c:v>
                </c:pt>
                <c:pt idx="475">
                  <c:v>10.380649600590223</c:v>
                </c:pt>
                <c:pt idx="476">
                  <c:v>10.758586103266049</c:v>
                </c:pt>
                <c:pt idx="477">
                  <c:v>10.561197872972819</c:v>
                </c:pt>
                <c:pt idx="478">
                  <c:v>10.390368555211232</c:v>
                </c:pt>
                <c:pt idx="479">
                  <c:v>10.57385120427748</c:v>
                </c:pt>
                <c:pt idx="480">
                  <c:v>10.530134598780286</c:v>
                </c:pt>
                <c:pt idx="481">
                  <c:v>10.502865454949415</c:v>
                </c:pt>
                <c:pt idx="482">
                  <c:v>10.602036172678407</c:v>
                </c:pt>
                <c:pt idx="483">
                  <c:v>10.530900900971558</c:v>
                </c:pt>
                <c:pt idx="484">
                  <c:v>10.548675373749596</c:v>
                </c:pt>
                <c:pt idx="485">
                  <c:v>10.418404001233375</c:v>
                </c:pt>
                <c:pt idx="486">
                  <c:v>10.77024884881126</c:v>
                </c:pt>
                <c:pt idx="487">
                  <c:v>10.673414418250781</c:v>
                </c:pt>
                <c:pt idx="488">
                  <c:v>10.39814371890804</c:v>
                </c:pt>
                <c:pt idx="489">
                  <c:v>10.422870982299569</c:v>
                </c:pt>
                <c:pt idx="490">
                  <c:v>10.601587605542052</c:v>
                </c:pt>
                <c:pt idx="491">
                  <c:v>10.533947419439297</c:v>
                </c:pt>
                <c:pt idx="492">
                  <c:v>10.674890951741281</c:v>
                </c:pt>
                <c:pt idx="493">
                  <c:v>10.711580005435591</c:v>
                </c:pt>
                <c:pt idx="494">
                  <c:v>10.598279422911439</c:v>
                </c:pt>
                <c:pt idx="495">
                  <c:v>10.643640774575266</c:v>
                </c:pt>
                <c:pt idx="496">
                  <c:v>10.548955728209817</c:v>
                </c:pt>
                <c:pt idx="497">
                  <c:v>10.756978737694112</c:v>
                </c:pt>
                <c:pt idx="498">
                  <c:v>10.388275241908245</c:v>
                </c:pt>
                <c:pt idx="499">
                  <c:v>10.711580005435591</c:v>
                </c:pt>
                <c:pt idx="500">
                  <c:v>10.598279422911439</c:v>
                </c:pt>
                <c:pt idx="501">
                  <c:v>10.643640774575266</c:v>
                </c:pt>
                <c:pt idx="502">
                  <c:v>10.548955728209817</c:v>
                </c:pt>
                <c:pt idx="503">
                  <c:v>10.756978737694112</c:v>
                </c:pt>
                <c:pt idx="504">
                  <c:v>10.388275241908245</c:v>
                </c:pt>
                <c:pt idx="505">
                  <c:v>10.383415764597741</c:v>
                </c:pt>
                <c:pt idx="506">
                  <c:v>10.501856178892618</c:v>
                </c:pt>
                <c:pt idx="507">
                  <c:v>10.568505779235924</c:v>
                </c:pt>
                <c:pt idx="508">
                  <c:v>10.661658221218829</c:v>
                </c:pt>
                <c:pt idx="509">
                  <c:v>10.454326752736414</c:v>
                </c:pt>
                <c:pt idx="510">
                  <c:v>10.507388506907654</c:v>
                </c:pt>
                <c:pt idx="511">
                  <c:v>10.722065262247872</c:v>
                </c:pt>
                <c:pt idx="512">
                  <c:v>10.414385587303535</c:v>
                </c:pt>
                <c:pt idx="513">
                  <c:v>10.45071952534823</c:v>
                </c:pt>
                <c:pt idx="514">
                  <c:v>10.398386692773565</c:v>
                </c:pt>
                <c:pt idx="515">
                  <c:v>10.490529858699672</c:v>
                </c:pt>
                <c:pt idx="516">
                  <c:v>10.536713583446815</c:v>
                </c:pt>
                <c:pt idx="517">
                  <c:v>10.616969720259535</c:v>
                </c:pt>
                <c:pt idx="518">
                  <c:v>10.405414244576448</c:v>
                </c:pt>
                <c:pt idx="519">
                  <c:v>10.432832910786104</c:v>
                </c:pt>
                <c:pt idx="520">
                  <c:v>10.770342300298001</c:v>
                </c:pt>
                <c:pt idx="521">
                  <c:v>10.77809877369746</c:v>
                </c:pt>
                <c:pt idx="522">
                  <c:v>10.634146103522433</c:v>
                </c:pt>
                <c:pt idx="523">
                  <c:v>10.455653763848128</c:v>
                </c:pt>
                <c:pt idx="524">
                  <c:v>10.382985887758736</c:v>
                </c:pt>
                <c:pt idx="525">
                  <c:v>10.727092952234509</c:v>
                </c:pt>
                <c:pt idx="526">
                  <c:v>10.544638269522407</c:v>
                </c:pt>
                <c:pt idx="527">
                  <c:v>10.632314454382319</c:v>
                </c:pt>
                <c:pt idx="528">
                  <c:v>10.390125581345707</c:v>
                </c:pt>
                <c:pt idx="529">
                  <c:v>10.442664007191201</c:v>
                </c:pt>
                <c:pt idx="530">
                  <c:v>10.444233992168442</c:v>
                </c:pt>
                <c:pt idx="531">
                  <c:v>10.596223490203149</c:v>
                </c:pt>
                <c:pt idx="532">
                  <c:v>10.618371492560641</c:v>
                </c:pt>
                <c:pt idx="533">
                  <c:v>10.676517007610565</c:v>
                </c:pt>
                <c:pt idx="534">
                  <c:v>10.765763177447717</c:v>
                </c:pt>
                <c:pt idx="535">
                  <c:v>10.433374929409199</c:v>
                </c:pt>
                <c:pt idx="536">
                  <c:v>10.454681868386027</c:v>
                </c:pt>
                <c:pt idx="537">
                  <c:v>10.377864746285356</c:v>
                </c:pt>
                <c:pt idx="538">
                  <c:v>10.379135686505027</c:v>
                </c:pt>
                <c:pt idx="539">
                  <c:v>10.560562402862985</c:v>
                </c:pt>
                <c:pt idx="540">
                  <c:v>10.472736695624286</c:v>
                </c:pt>
                <c:pt idx="541">
                  <c:v>10.400461315779204</c:v>
                </c:pt>
                <c:pt idx="542">
                  <c:v>10.439580108128766</c:v>
                </c:pt>
                <c:pt idx="543">
                  <c:v>10.687226547991022</c:v>
                </c:pt>
                <c:pt idx="544">
                  <c:v>10.603680918845038</c:v>
                </c:pt>
                <c:pt idx="545">
                  <c:v>10.73582132109607</c:v>
                </c:pt>
                <c:pt idx="546">
                  <c:v>10.396648495120193</c:v>
                </c:pt>
                <c:pt idx="547">
                  <c:v>10.539685340725162</c:v>
                </c:pt>
                <c:pt idx="548">
                  <c:v>10.694926950498438</c:v>
                </c:pt>
                <c:pt idx="549">
                  <c:v>10.512752622246557</c:v>
                </c:pt>
                <c:pt idx="550">
                  <c:v>10.534769792522614</c:v>
                </c:pt>
                <c:pt idx="551">
                  <c:v>10.641659603056368</c:v>
                </c:pt>
                <c:pt idx="552">
                  <c:v>10.742250783383813</c:v>
                </c:pt>
                <c:pt idx="553">
                  <c:v>10.512790002841253</c:v>
                </c:pt>
                <c:pt idx="554">
                  <c:v>10.574991312415714</c:v>
                </c:pt>
                <c:pt idx="555">
                  <c:v>10.471372303917875</c:v>
                </c:pt>
                <c:pt idx="556">
                  <c:v>10.575047383307757</c:v>
                </c:pt>
                <c:pt idx="557">
                  <c:v>10.438533451477273</c:v>
                </c:pt>
                <c:pt idx="558">
                  <c:v>10.562001555758787</c:v>
                </c:pt>
                <c:pt idx="559">
                  <c:v>10.558282186586517</c:v>
                </c:pt>
                <c:pt idx="560">
                  <c:v>10.428478071503998</c:v>
                </c:pt>
                <c:pt idx="561">
                  <c:v>10.623025376600317</c:v>
                </c:pt>
                <c:pt idx="562">
                  <c:v>10.733840149577171</c:v>
                </c:pt>
                <c:pt idx="563">
                  <c:v>10.77710818793801</c:v>
                </c:pt>
                <c:pt idx="564">
                  <c:v>10.478437236315456</c:v>
                </c:pt>
                <c:pt idx="565">
                  <c:v>10.533872658249905</c:v>
                </c:pt>
                <c:pt idx="566">
                  <c:v>10.499426440237366</c:v>
                </c:pt>
                <c:pt idx="567">
                  <c:v>10.70137510308353</c:v>
                </c:pt>
                <c:pt idx="568">
                  <c:v>10.73286825411507</c:v>
                </c:pt>
                <c:pt idx="569">
                  <c:v>10.782958251007965</c:v>
                </c:pt>
                <c:pt idx="570">
                  <c:v>10.6447808827135</c:v>
                </c:pt>
                <c:pt idx="571">
                  <c:v>10.546376467175779</c:v>
                </c:pt>
                <c:pt idx="572">
                  <c:v>10.627660570342645</c:v>
                </c:pt>
                <c:pt idx="573">
                  <c:v>10.60906372448129</c:v>
                </c:pt>
                <c:pt idx="574">
                  <c:v>10.4171704416084</c:v>
                </c:pt>
                <c:pt idx="575">
                  <c:v>10.645734087878251</c:v>
                </c:pt>
                <c:pt idx="576">
                  <c:v>10.577589263747099</c:v>
                </c:pt>
                <c:pt idx="577">
                  <c:v>10.4667184198782</c:v>
                </c:pt>
                <c:pt idx="578">
                  <c:v>10.625884992094576</c:v>
                </c:pt>
                <c:pt idx="579">
                  <c:v>10.533143736653329</c:v>
                </c:pt>
                <c:pt idx="580">
                  <c:v>10.4343468248713</c:v>
                </c:pt>
                <c:pt idx="581">
                  <c:v>10.398517524855002</c:v>
                </c:pt>
                <c:pt idx="582">
                  <c:v>10.728457343940921</c:v>
                </c:pt>
                <c:pt idx="583">
                  <c:v>10.407937434718441</c:v>
                </c:pt>
                <c:pt idx="584">
                  <c:v>10.586579296771532</c:v>
                </c:pt>
                <c:pt idx="585">
                  <c:v>10.682759566924828</c:v>
                </c:pt>
                <c:pt idx="586">
                  <c:v>10.600148452646248</c:v>
                </c:pt>
                <c:pt idx="587">
                  <c:v>10.385957645037081</c:v>
                </c:pt>
                <c:pt idx="588">
                  <c:v>10.586373703500703</c:v>
                </c:pt>
                <c:pt idx="589">
                  <c:v>10.653752225440584</c:v>
                </c:pt>
                <c:pt idx="590">
                  <c:v>10.528489852613653</c:v>
                </c:pt>
                <c:pt idx="591">
                  <c:v>10.690198305269369</c:v>
                </c:pt>
                <c:pt idx="592">
                  <c:v>10.757745039885386</c:v>
                </c:pt>
                <c:pt idx="593">
                  <c:v>10.735952153177506</c:v>
                </c:pt>
                <c:pt idx="594">
                  <c:v>10.736288578529772</c:v>
                </c:pt>
                <c:pt idx="595">
                  <c:v>10.726476172422021</c:v>
                </c:pt>
                <c:pt idx="596">
                  <c:v>10.731858978058273</c:v>
                </c:pt>
                <c:pt idx="597">
                  <c:v>10.525424643848565</c:v>
                </c:pt>
                <c:pt idx="598">
                  <c:v>10.714159266469627</c:v>
                </c:pt>
                <c:pt idx="599">
                  <c:v>10.646799434827093</c:v>
                </c:pt>
                <c:pt idx="600">
                  <c:v>10.420198269778792</c:v>
                </c:pt>
                <c:pt idx="601">
                  <c:v>10.59405541571077</c:v>
                </c:pt>
                <c:pt idx="602">
                  <c:v>10.514453439305234</c:v>
                </c:pt>
                <c:pt idx="603">
                  <c:v>10.718084228912728</c:v>
                </c:pt>
                <c:pt idx="604">
                  <c:v>10.709879188376913</c:v>
                </c:pt>
                <c:pt idx="605">
                  <c:v>10.772136568843418</c:v>
                </c:pt>
                <c:pt idx="606">
                  <c:v>10.719467310916487</c:v>
                </c:pt>
                <c:pt idx="607">
                  <c:v>10.674386313712882</c:v>
                </c:pt>
                <c:pt idx="608">
                  <c:v>10.716159128285874</c:v>
                </c:pt>
                <c:pt idx="609">
                  <c:v>10.752474376033222</c:v>
                </c:pt>
                <c:pt idx="610">
                  <c:v>10.739335096997511</c:v>
                </c:pt>
                <c:pt idx="611">
                  <c:v>10.599475601941718</c:v>
                </c:pt>
                <c:pt idx="612">
                  <c:v>10.704103886496352</c:v>
                </c:pt>
                <c:pt idx="613">
                  <c:v>10.639155103211722</c:v>
                </c:pt>
                <c:pt idx="614">
                  <c:v>10.581944103029205</c:v>
                </c:pt>
                <c:pt idx="615">
                  <c:v>10.505052219739142</c:v>
                </c:pt>
                <c:pt idx="616">
                  <c:v>10.772772038953253</c:v>
                </c:pt>
                <c:pt idx="617">
                  <c:v>10.46023288669841</c:v>
                </c:pt>
                <c:pt idx="618">
                  <c:v>10.530751378592772</c:v>
                </c:pt>
                <c:pt idx="619">
                  <c:v>10.755315301230132</c:v>
                </c:pt>
                <c:pt idx="620">
                  <c:v>10.42973032142632</c:v>
                </c:pt>
                <c:pt idx="621">
                  <c:v>10.410292412184301</c:v>
                </c:pt>
                <c:pt idx="622">
                  <c:v>10.763819386523515</c:v>
                </c:pt>
                <c:pt idx="623">
                  <c:v>10.67509654501211</c:v>
                </c:pt>
                <c:pt idx="624">
                  <c:v>10.457448032393545</c:v>
                </c:pt>
                <c:pt idx="625">
                  <c:v>10.481259471215017</c:v>
                </c:pt>
                <c:pt idx="626">
                  <c:v>10.713075229223438</c:v>
                </c:pt>
                <c:pt idx="627">
                  <c:v>10.70285163657403</c:v>
                </c:pt>
                <c:pt idx="628">
                  <c:v>10.636613222772382</c:v>
                </c:pt>
                <c:pt idx="629">
                  <c:v>10.589700576428664</c:v>
                </c:pt>
                <c:pt idx="630">
                  <c:v>10.534713721630569</c:v>
                </c:pt>
                <c:pt idx="631">
                  <c:v>10.637248692882217</c:v>
                </c:pt>
                <c:pt idx="632">
                  <c:v>10.598746680345142</c:v>
                </c:pt>
                <c:pt idx="633">
                  <c:v>10.481595896567283</c:v>
                </c:pt>
                <c:pt idx="634">
                  <c:v>10.773856076199442</c:v>
                </c:pt>
                <c:pt idx="635">
                  <c:v>10.685133234688037</c:v>
                </c:pt>
                <c:pt idx="636">
                  <c:v>10.495613619578354</c:v>
                </c:pt>
                <c:pt idx="637">
                  <c:v>10.420833739888627</c:v>
                </c:pt>
                <c:pt idx="638">
                  <c:v>10.578542468911852</c:v>
                </c:pt>
                <c:pt idx="639">
                  <c:v>10.570150525402557</c:v>
                </c:pt>
                <c:pt idx="640">
                  <c:v>10.744867425012547</c:v>
                </c:pt>
                <c:pt idx="641">
                  <c:v>10.604970549362058</c:v>
                </c:pt>
                <c:pt idx="642">
                  <c:v>10.569926241834379</c:v>
                </c:pt>
                <c:pt idx="643">
                  <c:v>10.689245100104618</c:v>
                </c:pt>
                <c:pt idx="644">
                  <c:v>10.678236514966589</c:v>
                </c:pt>
                <c:pt idx="645">
                  <c:v>10.633809678170168</c:v>
                </c:pt>
                <c:pt idx="646">
                  <c:v>10.780678034731498</c:v>
                </c:pt>
                <c:pt idx="647">
                  <c:v>10.656499699150755</c:v>
                </c:pt>
                <c:pt idx="648">
                  <c:v>10.701991882896017</c:v>
                </c:pt>
                <c:pt idx="649">
                  <c:v>10.654275553766331</c:v>
                </c:pt>
                <c:pt idx="650">
                  <c:v>10.739690212647124</c:v>
                </c:pt>
                <c:pt idx="651">
                  <c:v>10.422758840515481</c:v>
                </c:pt>
                <c:pt idx="652">
                  <c:v>10.544862553090585</c:v>
                </c:pt>
                <c:pt idx="653">
                  <c:v>10.509706103778818</c:v>
                </c:pt>
                <c:pt idx="654">
                  <c:v>10.464438203601732</c:v>
                </c:pt>
                <c:pt idx="655">
                  <c:v>10.583981345440147</c:v>
                </c:pt>
                <c:pt idx="656">
                  <c:v>10.753203297629797</c:v>
                </c:pt>
                <c:pt idx="657">
                  <c:v>10.568094592694266</c:v>
                </c:pt>
                <c:pt idx="658">
                  <c:v>10.547628717098103</c:v>
                </c:pt>
                <c:pt idx="659">
                  <c:v>10.4824182696506</c:v>
                </c:pt>
                <c:pt idx="660">
                  <c:v>10.611437392244499</c:v>
                </c:pt>
                <c:pt idx="661">
                  <c:v>10.736475481503252</c:v>
                </c:pt>
                <c:pt idx="662">
                  <c:v>10.672255619815198</c:v>
                </c:pt>
                <c:pt idx="663">
                  <c:v>10.639641050942773</c:v>
                </c:pt>
                <c:pt idx="664">
                  <c:v>10.523350020842926</c:v>
                </c:pt>
                <c:pt idx="665">
                  <c:v>10.554245082359328</c:v>
                </c:pt>
                <c:pt idx="666">
                  <c:v>10.642519356734381</c:v>
                </c:pt>
                <c:pt idx="667">
                  <c:v>10.383303622813653</c:v>
                </c:pt>
                <c:pt idx="668">
                  <c:v>10.539853553401295</c:v>
                </c:pt>
                <c:pt idx="669">
                  <c:v>10.691394484299648</c:v>
                </c:pt>
                <c:pt idx="670">
                  <c:v>10.74709157039697</c:v>
                </c:pt>
                <c:pt idx="671">
                  <c:v>10.726083676177712</c:v>
                </c:pt>
                <c:pt idx="672">
                  <c:v>10.687805947208814</c:v>
                </c:pt>
                <c:pt idx="673">
                  <c:v>10.72286894503384</c:v>
                </c:pt>
                <c:pt idx="674">
                  <c:v>10.712234165842773</c:v>
                </c:pt>
                <c:pt idx="675">
                  <c:v>10.671713601192105</c:v>
                </c:pt>
                <c:pt idx="676">
                  <c:v>10.717654352073721</c:v>
                </c:pt>
                <c:pt idx="677">
                  <c:v>10.420198269778792</c:v>
                </c:pt>
                <c:pt idx="678">
                  <c:v>10.755950771339968</c:v>
                </c:pt>
                <c:pt idx="679">
                  <c:v>10.573271805059688</c:v>
                </c:pt>
                <c:pt idx="680">
                  <c:v>10.620184451403407</c:v>
                </c:pt>
                <c:pt idx="681">
                  <c:v>10.385004439872329</c:v>
                </c:pt>
                <c:pt idx="682">
                  <c:v>10.742867563196301</c:v>
                </c:pt>
                <c:pt idx="683">
                  <c:v>10.625342973471481</c:v>
                </c:pt>
                <c:pt idx="684">
                  <c:v>10.390312484319187</c:v>
                </c:pt>
                <c:pt idx="685">
                  <c:v>10.43305719435428</c:v>
                </c:pt>
                <c:pt idx="686">
                  <c:v>10.452962361030002</c:v>
                </c:pt>
                <c:pt idx="687">
                  <c:v>10.682890399006265</c:v>
                </c:pt>
                <c:pt idx="688">
                  <c:v>10.718663628130518</c:v>
                </c:pt>
                <c:pt idx="689">
                  <c:v>10.514004872168879</c:v>
                </c:pt>
                <c:pt idx="690">
                  <c:v>10.406797326580207</c:v>
                </c:pt>
                <c:pt idx="691">
                  <c:v>10.560001693942541</c:v>
                </c:pt>
                <c:pt idx="692">
                  <c:v>10.553908657007062</c:v>
                </c:pt>
                <c:pt idx="693">
                  <c:v>10.67380691449509</c:v>
                </c:pt>
                <c:pt idx="694">
                  <c:v>10.472531102353457</c:v>
                </c:pt>
                <c:pt idx="695">
                  <c:v>10.712028572571946</c:v>
                </c:pt>
                <c:pt idx="696">
                  <c:v>10.655845538743572</c:v>
                </c:pt>
                <c:pt idx="697">
                  <c:v>10.613997962981188</c:v>
                </c:pt>
                <c:pt idx="698">
                  <c:v>10.58022459567318</c:v>
                </c:pt>
                <c:pt idx="699">
                  <c:v>10.689263790401965</c:v>
                </c:pt>
                <c:pt idx="700">
                  <c:v>10.741727455058067</c:v>
                </c:pt>
                <c:pt idx="701">
                  <c:v>10.537853691585049</c:v>
                </c:pt>
                <c:pt idx="702">
                  <c:v>10.670255757998953</c:v>
                </c:pt>
                <c:pt idx="703">
                  <c:v>10.549946313969267</c:v>
                </c:pt>
                <c:pt idx="704">
                  <c:v>10.725466896365225</c:v>
                </c:pt>
                <c:pt idx="705">
                  <c:v>10.591102348729772</c:v>
                </c:pt>
                <c:pt idx="706">
                  <c:v>10.569944932131728</c:v>
                </c:pt>
                <c:pt idx="707">
                  <c:v>10.767632207182526</c:v>
                </c:pt>
                <c:pt idx="708">
                  <c:v>10.650537494296712</c:v>
                </c:pt>
                <c:pt idx="709">
                  <c:v>10.733671936901038</c:v>
                </c:pt>
                <c:pt idx="710">
                  <c:v>10.762884871656111</c:v>
                </c:pt>
                <c:pt idx="711">
                  <c:v>10.381883160215198</c:v>
                </c:pt>
                <c:pt idx="712">
                  <c:v>10.656387557366667</c:v>
                </c:pt>
                <c:pt idx="713">
                  <c:v>10.455934118308349</c:v>
                </c:pt>
                <c:pt idx="714">
                  <c:v>10.684236100415328</c:v>
                </c:pt>
                <c:pt idx="715">
                  <c:v>10.508715518019368</c:v>
                </c:pt>
                <c:pt idx="716">
                  <c:v>10.476343923012468</c:v>
                </c:pt>
                <c:pt idx="717">
                  <c:v>10.54402148970992</c:v>
                </c:pt>
                <c:pt idx="718">
                  <c:v>10.595027311172871</c:v>
                </c:pt>
                <c:pt idx="719">
                  <c:v>10.619586361888267</c:v>
                </c:pt>
                <c:pt idx="720">
                  <c:v>10.645491114012726</c:v>
                </c:pt>
                <c:pt idx="721">
                  <c:v>10.406722565390815</c:v>
                </c:pt>
                <c:pt idx="722">
                  <c:v>10.44739265242027</c:v>
                </c:pt>
                <c:pt idx="723">
                  <c:v>10.392125443161953</c:v>
                </c:pt>
                <c:pt idx="724">
                  <c:v>10.737821182912315</c:v>
                </c:pt>
                <c:pt idx="725">
                  <c:v>10.488417855099337</c:v>
                </c:pt>
                <c:pt idx="726">
                  <c:v>10.403115338002634</c:v>
                </c:pt>
                <c:pt idx="727">
                  <c:v>10.714420930632501</c:v>
                </c:pt>
                <c:pt idx="728">
                  <c:v>10.761595241139092</c:v>
                </c:pt>
                <c:pt idx="729">
                  <c:v>10.484193847898668</c:v>
                </c:pt>
                <c:pt idx="730">
                  <c:v>10.552731168274132</c:v>
                </c:pt>
                <c:pt idx="731">
                  <c:v>10.442794839272638</c:v>
                </c:pt>
                <c:pt idx="732">
                  <c:v>10.731466481813964</c:v>
                </c:pt>
                <c:pt idx="733">
                  <c:v>10.461933703757087</c:v>
                </c:pt>
                <c:pt idx="734">
                  <c:v>10.706028987123206</c:v>
                </c:pt>
                <c:pt idx="735">
                  <c:v>10.721654075706214</c:v>
                </c:pt>
                <c:pt idx="736">
                  <c:v>10.72139241154334</c:v>
                </c:pt>
                <c:pt idx="737">
                  <c:v>10.453990327384147</c:v>
                </c:pt>
                <c:pt idx="738">
                  <c:v>10.515425334767334</c:v>
                </c:pt>
                <c:pt idx="739">
                  <c:v>10.573869894574827</c:v>
                </c:pt>
                <c:pt idx="740">
                  <c:v>10.641397938893494</c:v>
                </c:pt>
                <c:pt idx="741">
                  <c:v>10.428253787935821</c:v>
                </c:pt>
                <c:pt idx="742">
                  <c:v>10.627567118855904</c:v>
                </c:pt>
                <c:pt idx="743">
                  <c:v>10.453167954300831</c:v>
                </c:pt>
                <c:pt idx="744">
                  <c:v>10.60837218347941</c:v>
                </c:pt>
                <c:pt idx="745">
                  <c:v>10.633940510251604</c:v>
                </c:pt>
                <c:pt idx="746">
                  <c:v>10.598690609453097</c:v>
                </c:pt>
                <c:pt idx="747">
                  <c:v>10.665022474741486</c:v>
                </c:pt>
                <c:pt idx="748">
                  <c:v>10.481539825675238</c:v>
                </c:pt>
                <c:pt idx="749">
                  <c:v>10.582224457489426</c:v>
                </c:pt>
                <c:pt idx="750">
                  <c:v>10.693450417007938</c:v>
                </c:pt>
                <c:pt idx="751">
                  <c:v>10.41903947134321</c:v>
                </c:pt>
                <c:pt idx="752">
                  <c:v>10.631080894757346</c:v>
                </c:pt>
                <c:pt idx="753">
                  <c:v>10.565440570470837</c:v>
                </c:pt>
                <c:pt idx="754">
                  <c:v>10.416217236443646</c:v>
                </c:pt>
                <c:pt idx="755">
                  <c:v>10.532265292677968</c:v>
                </c:pt>
                <c:pt idx="756">
                  <c:v>10.740867701380054</c:v>
                </c:pt>
                <c:pt idx="757">
                  <c:v>10.402498558190146</c:v>
                </c:pt>
                <c:pt idx="758">
                  <c:v>10.530826139782166</c:v>
                </c:pt>
                <c:pt idx="759">
                  <c:v>10.651229035298591</c:v>
                </c:pt>
                <c:pt idx="760">
                  <c:v>10.731672075084793</c:v>
                </c:pt>
                <c:pt idx="761">
                  <c:v>10.462438341785486</c:v>
                </c:pt>
                <c:pt idx="762">
                  <c:v>10.533966109736644</c:v>
                </c:pt>
                <c:pt idx="763">
                  <c:v>10.569589816482114</c:v>
                </c:pt>
                <c:pt idx="764">
                  <c:v>10.421375758511722</c:v>
                </c:pt>
                <c:pt idx="765">
                  <c:v>10.464681177467257</c:v>
                </c:pt>
                <c:pt idx="766">
                  <c:v>10.726569623908762</c:v>
                </c:pt>
                <c:pt idx="767">
                  <c:v>10.66076108694612</c:v>
                </c:pt>
                <c:pt idx="768">
                  <c:v>10.686759290557321</c:v>
                </c:pt>
                <c:pt idx="769">
                  <c:v>10.483035049463087</c:v>
                </c:pt>
                <c:pt idx="770">
                  <c:v>10.775145706716462</c:v>
                </c:pt>
                <c:pt idx="771">
                  <c:v>10.554600198008941</c:v>
                </c:pt>
                <c:pt idx="772">
                  <c:v>10.475428098442412</c:v>
                </c:pt>
                <c:pt idx="773">
                  <c:v>10.428422000611953</c:v>
                </c:pt>
                <c:pt idx="774">
                  <c:v>10.648275968317593</c:v>
                </c:pt>
                <c:pt idx="775">
                  <c:v>10.451242853673977</c:v>
                </c:pt>
                <c:pt idx="776">
                  <c:v>10.743446962414092</c:v>
                </c:pt>
                <c:pt idx="777">
                  <c:v>10.440888428943133</c:v>
                </c:pt>
                <c:pt idx="778">
                  <c:v>10.73651286209795</c:v>
                </c:pt>
                <c:pt idx="779">
                  <c:v>10.625585947337006</c:v>
                </c:pt>
                <c:pt idx="780">
                  <c:v>10.461111330673772</c:v>
                </c:pt>
                <c:pt idx="781">
                  <c:v>10.727298545505338</c:v>
                </c:pt>
                <c:pt idx="782">
                  <c:v>10.694665286335564</c:v>
                </c:pt>
                <c:pt idx="783">
                  <c:v>10.491950321298127</c:v>
                </c:pt>
                <c:pt idx="784">
                  <c:v>10.492866145868184</c:v>
                </c:pt>
                <c:pt idx="785">
                  <c:v>10.525312502064477</c:v>
                </c:pt>
                <c:pt idx="786">
                  <c:v>10.50359437654599</c:v>
                </c:pt>
                <c:pt idx="787">
                  <c:v>10.565776995823102</c:v>
                </c:pt>
                <c:pt idx="788">
                  <c:v>10.685394898850909</c:v>
                </c:pt>
                <c:pt idx="789">
                  <c:v>10.646799434827093</c:v>
                </c:pt>
                <c:pt idx="790">
                  <c:v>10.714271408253715</c:v>
                </c:pt>
                <c:pt idx="791">
                  <c:v>10.415394863360332</c:v>
                </c:pt>
                <c:pt idx="792">
                  <c:v>10.549049179696558</c:v>
                </c:pt>
                <c:pt idx="793">
                  <c:v>10.624109413846506</c:v>
                </c:pt>
                <c:pt idx="794">
                  <c:v>10.598970963913318</c:v>
                </c:pt>
                <c:pt idx="795">
                  <c:v>10.399433349425058</c:v>
                </c:pt>
                <c:pt idx="796">
                  <c:v>10.725878082906883</c:v>
                </c:pt>
                <c:pt idx="797">
                  <c:v>10.547890381260975</c:v>
                </c:pt>
                <c:pt idx="798">
                  <c:v>10.580916136675059</c:v>
                </c:pt>
                <c:pt idx="799">
                  <c:v>10.537517266232783</c:v>
                </c:pt>
                <c:pt idx="800">
                  <c:v>10.781500407814812</c:v>
                </c:pt>
                <c:pt idx="801">
                  <c:v>10.43032841094146</c:v>
                </c:pt>
                <c:pt idx="802">
                  <c:v>10.405657218441974</c:v>
                </c:pt>
                <c:pt idx="803">
                  <c:v>10.556562679230492</c:v>
                </c:pt>
                <c:pt idx="804">
                  <c:v>10.502491649002453</c:v>
                </c:pt>
                <c:pt idx="805">
                  <c:v>10.40961956147977</c:v>
                </c:pt>
                <c:pt idx="806">
                  <c:v>10.498136809720346</c:v>
                </c:pt>
                <c:pt idx="807">
                  <c:v>10.726214508259149</c:v>
                </c:pt>
                <c:pt idx="808">
                  <c:v>10.551983556380208</c:v>
                </c:pt>
                <c:pt idx="809">
                  <c:v>10.539461057156984</c:v>
                </c:pt>
                <c:pt idx="810">
                  <c:v>10.614539981604281</c:v>
                </c:pt>
                <c:pt idx="811">
                  <c:v>10.486118948525522</c:v>
                </c:pt>
                <c:pt idx="812">
                  <c:v>10.404741393871918</c:v>
                </c:pt>
                <c:pt idx="813">
                  <c:v>10.4083486212601</c:v>
                </c:pt>
                <c:pt idx="814">
                  <c:v>10.60356877706095</c:v>
                </c:pt>
                <c:pt idx="815">
                  <c:v>10.74238161546525</c:v>
                </c:pt>
                <c:pt idx="816">
                  <c:v>10.383976473518183</c:v>
                </c:pt>
                <c:pt idx="817">
                  <c:v>10.443991018302917</c:v>
                </c:pt>
                <c:pt idx="818">
                  <c:v>10.737671660533531</c:v>
                </c:pt>
                <c:pt idx="819">
                  <c:v>10.410292412184301</c:v>
                </c:pt>
                <c:pt idx="820">
                  <c:v>10.431244235511516</c:v>
                </c:pt>
                <c:pt idx="821">
                  <c:v>10.575608092228201</c:v>
                </c:pt>
                <c:pt idx="822">
                  <c:v>10.545815758255337</c:v>
                </c:pt>
                <c:pt idx="823">
                  <c:v>10.624875716037778</c:v>
                </c:pt>
                <c:pt idx="824">
                  <c:v>10.7664173378549</c:v>
                </c:pt>
                <c:pt idx="825">
                  <c:v>10.651116893514503</c:v>
                </c:pt>
                <c:pt idx="826">
                  <c:v>10.458812424099955</c:v>
                </c:pt>
                <c:pt idx="827">
                  <c:v>10.787032735829849</c:v>
                </c:pt>
                <c:pt idx="828">
                  <c:v>10.651808434516383</c:v>
                </c:pt>
                <c:pt idx="829">
                  <c:v>10.625212141390044</c:v>
                </c:pt>
                <c:pt idx="830">
                  <c:v>10.56796376061283</c:v>
                </c:pt>
                <c:pt idx="831">
                  <c:v>10.410703598725959</c:v>
                </c:pt>
                <c:pt idx="832">
                  <c:v>10.646519080366872</c:v>
                </c:pt>
                <c:pt idx="833">
                  <c:v>10.646276106501347</c:v>
                </c:pt>
                <c:pt idx="834">
                  <c:v>10.485689071686515</c:v>
                </c:pt>
                <c:pt idx="835">
                  <c:v>10.602989377843159</c:v>
                </c:pt>
                <c:pt idx="836">
                  <c:v>10.696590386962418</c:v>
                </c:pt>
                <c:pt idx="837">
                  <c:v>10.602895926356419</c:v>
                </c:pt>
                <c:pt idx="838">
                  <c:v>10.73101791467761</c:v>
                </c:pt>
                <c:pt idx="839">
                  <c:v>10.716402102151399</c:v>
                </c:pt>
                <c:pt idx="840">
                  <c:v>10.584018726034843</c:v>
                </c:pt>
                <c:pt idx="841">
                  <c:v>10.616689365799314</c:v>
                </c:pt>
                <c:pt idx="842">
                  <c:v>10.412759531434249</c:v>
                </c:pt>
                <c:pt idx="843">
                  <c:v>10.639921405402994</c:v>
                </c:pt>
                <c:pt idx="844">
                  <c:v>10.550207978132139</c:v>
                </c:pt>
                <c:pt idx="845">
                  <c:v>10.528957110047356</c:v>
                </c:pt>
                <c:pt idx="846">
                  <c:v>10.783556340523104</c:v>
                </c:pt>
                <c:pt idx="847">
                  <c:v>10.516098185471867</c:v>
                </c:pt>
                <c:pt idx="848">
                  <c:v>10.715729251446868</c:v>
                </c:pt>
                <c:pt idx="849">
                  <c:v>10.393751499031238</c:v>
                </c:pt>
                <c:pt idx="850">
                  <c:v>10.727803183533737</c:v>
                </c:pt>
                <c:pt idx="851">
                  <c:v>10.618446253750033</c:v>
                </c:pt>
                <c:pt idx="852">
                  <c:v>10.753838767739634</c:v>
                </c:pt>
                <c:pt idx="853">
                  <c:v>10.379042235018286</c:v>
                </c:pt>
                <c:pt idx="854">
                  <c:v>10.582448741057602</c:v>
                </c:pt>
                <c:pt idx="855">
                  <c:v>10.54413363149401</c:v>
                </c:pt>
                <c:pt idx="856">
                  <c:v>10.761352267273567</c:v>
                </c:pt>
                <c:pt idx="857">
                  <c:v>10.480567930213137</c:v>
                </c:pt>
                <c:pt idx="858">
                  <c:v>10.702627353005854</c:v>
                </c:pt>
                <c:pt idx="859">
                  <c:v>10.419674941453044</c:v>
                </c:pt>
                <c:pt idx="860">
                  <c:v>10.704589834227402</c:v>
                </c:pt>
                <c:pt idx="861">
                  <c:v>10.710533348784097</c:v>
                </c:pt>
                <c:pt idx="862">
                  <c:v>10.773912147091487</c:v>
                </c:pt>
                <c:pt idx="863">
                  <c:v>10.59484040819939</c:v>
                </c:pt>
                <c:pt idx="864">
                  <c:v>10.55667482101458</c:v>
                </c:pt>
                <c:pt idx="865">
                  <c:v>10.76191297619401</c:v>
                </c:pt>
                <c:pt idx="866">
                  <c:v>10.47004529280616</c:v>
                </c:pt>
                <c:pt idx="867">
                  <c:v>10.602559501004153</c:v>
                </c:pt>
                <c:pt idx="868">
                  <c:v>10.573309185654384</c:v>
                </c:pt>
                <c:pt idx="869">
                  <c:v>10.60769933277488</c:v>
                </c:pt>
                <c:pt idx="870">
                  <c:v>10.624146794441202</c:v>
                </c:pt>
                <c:pt idx="871">
                  <c:v>10.558824205209611</c:v>
                </c:pt>
                <c:pt idx="872">
                  <c:v>10.725111780715611</c:v>
                </c:pt>
                <c:pt idx="873">
                  <c:v>10.71414057617228</c:v>
                </c:pt>
                <c:pt idx="874">
                  <c:v>10.434589798736825</c:v>
                </c:pt>
                <c:pt idx="875">
                  <c:v>10.399900606858761</c:v>
                </c:pt>
                <c:pt idx="876">
                  <c:v>10.635435734039453</c:v>
                </c:pt>
                <c:pt idx="877">
                  <c:v>10.677619735154103</c:v>
                </c:pt>
                <c:pt idx="878">
                  <c:v>10.524135013331547</c:v>
                </c:pt>
                <c:pt idx="879">
                  <c:v>10.620875992405287</c:v>
                </c:pt>
                <c:pt idx="880">
                  <c:v>10.778509960239118</c:v>
                </c:pt>
                <c:pt idx="881">
                  <c:v>10.724737974768649</c:v>
                </c:pt>
                <c:pt idx="882">
                  <c:v>10.494548272629514</c:v>
                </c:pt>
                <c:pt idx="883">
                  <c:v>10.518004595801372</c:v>
                </c:pt>
                <c:pt idx="884">
                  <c:v>10.77779972893989</c:v>
                </c:pt>
                <c:pt idx="885">
                  <c:v>10.697674424208607</c:v>
                </c:pt>
                <c:pt idx="886">
                  <c:v>10.693917674441641</c:v>
                </c:pt>
                <c:pt idx="887">
                  <c:v>10.512659170759816</c:v>
                </c:pt>
                <c:pt idx="888">
                  <c:v>10.780827557110282</c:v>
                </c:pt>
                <c:pt idx="889">
                  <c:v>10.746138365232218</c:v>
                </c:pt>
                <c:pt idx="890">
                  <c:v>10.460027293427581</c:v>
                </c:pt>
                <c:pt idx="891">
                  <c:v>10.715523658176039</c:v>
                </c:pt>
                <c:pt idx="892">
                  <c:v>10.520546476240712</c:v>
                </c:pt>
                <c:pt idx="893">
                  <c:v>10.691001988055337</c:v>
                </c:pt>
                <c:pt idx="894">
                  <c:v>10.748044775561723</c:v>
                </c:pt>
                <c:pt idx="895">
                  <c:v>10.688946055347047</c:v>
                </c:pt>
                <c:pt idx="896">
                  <c:v>10.491950321298127</c:v>
                </c:pt>
                <c:pt idx="897">
                  <c:v>10.437094298581469</c:v>
                </c:pt>
                <c:pt idx="898">
                  <c:v>10.447560865096403</c:v>
                </c:pt>
                <c:pt idx="899">
                  <c:v>10.625623327931702</c:v>
                </c:pt>
                <c:pt idx="900">
                  <c:v>10.514229155737057</c:v>
                </c:pt>
                <c:pt idx="901">
                  <c:v>10.704645905119447</c:v>
                </c:pt>
                <c:pt idx="902">
                  <c:v>10.668405418561491</c:v>
                </c:pt>
                <c:pt idx="903">
                  <c:v>10.420385172752272</c:v>
                </c:pt>
                <c:pt idx="904">
                  <c:v>10.7835937211178</c:v>
                </c:pt>
                <c:pt idx="905">
                  <c:v>10.753782696847589</c:v>
                </c:pt>
                <c:pt idx="906">
                  <c:v>10.703468416386517</c:v>
                </c:pt>
                <c:pt idx="907">
                  <c:v>10.778024012508068</c:v>
                </c:pt>
                <c:pt idx="908">
                  <c:v>10.71432747914576</c:v>
                </c:pt>
                <c:pt idx="909">
                  <c:v>10.549198702075342</c:v>
                </c:pt>
                <c:pt idx="910">
                  <c:v>10.615661399445168</c:v>
                </c:pt>
                <c:pt idx="911">
                  <c:v>10.42188039654012</c:v>
                </c:pt>
                <c:pt idx="912">
                  <c:v>10.452812838651218</c:v>
                </c:pt>
                <c:pt idx="913">
                  <c:v>10.648388110101681</c:v>
                </c:pt>
                <c:pt idx="914">
                  <c:v>10.682273619193777</c:v>
                </c:pt>
                <c:pt idx="915">
                  <c:v>10.632819092410719</c:v>
                </c:pt>
                <c:pt idx="916">
                  <c:v>10.546226944796995</c:v>
                </c:pt>
                <c:pt idx="917">
                  <c:v>10.678722462697639</c:v>
                </c:pt>
                <c:pt idx="918">
                  <c:v>10.532302673272664</c:v>
                </c:pt>
                <c:pt idx="919">
                  <c:v>10.620595637945065</c:v>
                </c:pt>
                <c:pt idx="920">
                  <c:v>10.561945484866744</c:v>
                </c:pt>
                <c:pt idx="921">
                  <c:v>10.609605743104385</c:v>
                </c:pt>
                <c:pt idx="922">
                  <c:v>10.667863399938396</c:v>
                </c:pt>
                <c:pt idx="923">
                  <c:v>10.398947401694008</c:v>
                </c:pt>
                <c:pt idx="924">
                  <c:v>10.474960841008709</c:v>
                </c:pt>
                <c:pt idx="925">
                  <c:v>10.731335649732527</c:v>
                </c:pt>
                <c:pt idx="926">
                  <c:v>10.431842325026654</c:v>
                </c:pt>
                <c:pt idx="927">
                  <c:v>10.588523087695734</c:v>
                </c:pt>
                <c:pt idx="928">
                  <c:v>10.421114094348848</c:v>
                </c:pt>
                <c:pt idx="929">
                  <c:v>10.46004598372493</c:v>
                </c:pt>
                <c:pt idx="930">
                  <c:v>10.614091414467927</c:v>
                </c:pt>
                <c:pt idx="931">
                  <c:v>10.779706139269397</c:v>
                </c:pt>
                <c:pt idx="932">
                  <c:v>10.678460798534767</c:v>
                </c:pt>
                <c:pt idx="933">
                  <c:v>10.566225562959456</c:v>
                </c:pt>
                <c:pt idx="934">
                  <c:v>10.528452472018957</c:v>
                </c:pt>
                <c:pt idx="935">
                  <c:v>10.682890399006265</c:v>
                </c:pt>
                <c:pt idx="936">
                  <c:v>10.731634694490097</c:v>
                </c:pt>
                <c:pt idx="937">
                  <c:v>10.445635764469548</c:v>
                </c:pt>
                <c:pt idx="938">
                  <c:v>10.384163376491665</c:v>
                </c:pt>
                <c:pt idx="939">
                  <c:v>10.572785857328638</c:v>
                </c:pt>
                <c:pt idx="940">
                  <c:v>10.7183458930756</c:v>
                </c:pt>
                <c:pt idx="941">
                  <c:v>10.676965574746919</c:v>
                </c:pt>
                <c:pt idx="942">
                  <c:v>10.781369575733377</c:v>
                </c:pt>
                <c:pt idx="943">
                  <c:v>10.412983815002427</c:v>
                </c:pt>
                <c:pt idx="944">
                  <c:v>10.740512585730441</c:v>
                </c:pt>
                <c:pt idx="945">
                  <c:v>10.551890104893468</c:v>
                </c:pt>
                <c:pt idx="946">
                  <c:v>10.676255343447691</c:v>
                </c:pt>
                <c:pt idx="947">
                  <c:v>10.561067040891382</c:v>
                </c:pt>
                <c:pt idx="948">
                  <c:v>10.521088494863807</c:v>
                </c:pt>
                <c:pt idx="949">
                  <c:v>10.447766458367232</c:v>
                </c:pt>
                <c:pt idx="950">
                  <c:v>10.704066505901656</c:v>
                </c:pt>
                <c:pt idx="951">
                  <c:v>10.784416094201116</c:v>
                </c:pt>
                <c:pt idx="952">
                  <c:v>10.732662660844241</c:v>
                </c:pt>
                <c:pt idx="953">
                  <c:v>10.418871258667076</c:v>
                </c:pt>
                <c:pt idx="954">
                  <c:v>10.429599489344882</c:v>
                </c:pt>
                <c:pt idx="955">
                  <c:v>10.543292568113344</c:v>
                </c:pt>
                <c:pt idx="956">
                  <c:v>10.542021627893673</c:v>
                </c:pt>
                <c:pt idx="957">
                  <c:v>10.515481405659379</c:v>
                </c:pt>
                <c:pt idx="958">
                  <c:v>10.716831978990404</c:v>
                </c:pt>
                <c:pt idx="959">
                  <c:v>10.412946434407731</c:v>
                </c:pt>
                <c:pt idx="960">
                  <c:v>10.616745436691357</c:v>
                </c:pt>
                <c:pt idx="961">
                  <c:v>10.631398629812264</c:v>
                </c:pt>
                <c:pt idx="962">
                  <c:v>10.575570711633505</c:v>
                </c:pt>
                <c:pt idx="963">
                  <c:v>10.769632068998773</c:v>
                </c:pt>
                <c:pt idx="964">
                  <c:v>10.720570038460025</c:v>
                </c:pt>
                <c:pt idx="965">
                  <c:v>10.485464788118339</c:v>
                </c:pt>
                <c:pt idx="966">
                  <c:v>10.754885424391126</c:v>
                </c:pt>
                <c:pt idx="967">
                  <c:v>10.540937590647484</c:v>
                </c:pt>
                <c:pt idx="968">
                  <c:v>10.688048921074339</c:v>
                </c:pt>
                <c:pt idx="969">
                  <c:v>10.628856749372922</c:v>
                </c:pt>
                <c:pt idx="970">
                  <c:v>10.670237067701605</c:v>
                </c:pt>
                <c:pt idx="971">
                  <c:v>10.642687569410512</c:v>
                </c:pt>
                <c:pt idx="972">
                  <c:v>10.493277332409843</c:v>
                </c:pt>
                <c:pt idx="973">
                  <c:v>10.66676067239486</c:v>
                </c:pt>
                <c:pt idx="974">
                  <c:v>10.556039350904745</c:v>
                </c:pt>
                <c:pt idx="975">
                  <c:v>10.593195662032757</c:v>
                </c:pt>
                <c:pt idx="976">
                  <c:v>10.516042114579822</c:v>
                </c:pt>
                <c:pt idx="977">
                  <c:v>10.403732117815119</c:v>
                </c:pt>
                <c:pt idx="978">
                  <c:v>10.487707623800111</c:v>
                </c:pt>
                <c:pt idx="979">
                  <c:v>10.700552730000215</c:v>
                </c:pt>
                <c:pt idx="980">
                  <c:v>10.776117602178562</c:v>
                </c:pt>
                <c:pt idx="981">
                  <c:v>10.681096130460848</c:v>
                </c:pt>
                <c:pt idx="982">
                  <c:v>10.544245773278098</c:v>
                </c:pt>
                <c:pt idx="983">
                  <c:v>10.767800419858659</c:v>
                </c:pt>
                <c:pt idx="984">
                  <c:v>10.58484109911816</c:v>
                </c:pt>
                <c:pt idx="985">
                  <c:v>10.543516851681522</c:v>
                </c:pt>
                <c:pt idx="986">
                  <c:v>10.651509389758813</c:v>
                </c:pt>
                <c:pt idx="987">
                  <c:v>10.471951703135666</c:v>
                </c:pt>
                <c:pt idx="988">
                  <c:v>10.745110398878072</c:v>
                </c:pt>
                <c:pt idx="989">
                  <c:v>10.758044084642954</c:v>
                </c:pt>
                <c:pt idx="990">
                  <c:v>10.489520582642875</c:v>
                </c:pt>
                <c:pt idx="991">
                  <c:v>10.585196214767773</c:v>
                </c:pt>
                <c:pt idx="992">
                  <c:v>10.505874592822458</c:v>
                </c:pt>
                <c:pt idx="993">
                  <c:v>10.610147761727479</c:v>
                </c:pt>
                <c:pt idx="994">
                  <c:v>10.687619044235333</c:v>
                </c:pt>
                <c:pt idx="995">
                  <c:v>10.452139987946685</c:v>
                </c:pt>
                <c:pt idx="996">
                  <c:v>10.46023288669841</c:v>
                </c:pt>
                <c:pt idx="997">
                  <c:v>10.503295331788422</c:v>
                </c:pt>
                <c:pt idx="998">
                  <c:v>10.677040335936312</c:v>
                </c:pt>
                <c:pt idx="999">
                  <c:v>10.546245635094344</c:v>
                </c:pt>
                <c:pt idx="1000">
                  <c:v>10.640519494918134</c:v>
                </c:pt>
                <c:pt idx="1001">
                  <c:v>10.751278197002945</c:v>
                </c:pt>
                <c:pt idx="1002">
                  <c:v>10.411750255377452</c:v>
                </c:pt>
                <c:pt idx="1003">
                  <c:v>10.73268135114159</c:v>
                </c:pt>
                <c:pt idx="1004">
                  <c:v>10.398218480097432</c:v>
                </c:pt>
                <c:pt idx="1005">
                  <c:v>10.605549948579847</c:v>
                </c:pt>
              </c:numCache>
            </c:numRef>
          </c:xVal>
          <c:yVal>
            <c:numRef>
              <c:f>'Linear regression'!$H$99:$H$1104</c:f>
              <c:numCache>
                <c:formatCode>0.000</c:formatCode>
                <c:ptCount val="1006"/>
                <c:pt idx="0">
                  <c:v>-1.1345080021429341</c:v>
                </c:pt>
                <c:pt idx="1">
                  <c:v>-1.0939973170606538</c:v>
                </c:pt>
                <c:pt idx="2">
                  <c:v>-1.4513561234471517</c:v>
                </c:pt>
                <c:pt idx="3">
                  <c:v>-1.631722939209306</c:v>
                </c:pt>
                <c:pt idx="4">
                  <c:v>0.56002802592751111</c:v>
                </c:pt>
                <c:pt idx="5">
                  <c:v>0.56002802592751111</c:v>
                </c:pt>
                <c:pt idx="6">
                  <c:v>-1.3277477304572676</c:v>
                </c:pt>
                <c:pt idx="7">
                  <c:v>-0.24499075674231646</c:v>
                </c:pt>
                <c:pt idx="8">
                  <c:v>-1.2895668252286465</c:v>
                </c:pt>
                <c:pt idx="9">
                  <c:v>-0.59808628970661792</c:v>
                </c:pt>
                <c:pt idx="10">
                  <c:v>-1.3303843125961823</c:v>
                </c:pt>
                <c:pt idx="11">
                  <c:v>0.27527270200387577</c:v>
                </c:pt>
                <c:pt idx="12">
                  <c:v>-1.273303108252966</c:v>
                </c:pt>
                <c:pt idx="13">
                  <c:v>-0.80393367443067032</c:v>
                </c:pt>
                <c:pt idx="14">
                  <c:v>-0.46409775273225584</c:v>
                </c:pt>
                <c:pt idx="15">
                  <c:v>0.39096495686273974</c:v>
                </c:pt>
                <c:pt idx="16">
                  <c:v>-0.62648148037844342</c:v>
                </c:pt>
                <c:pt idx="17">
                  <c:v>-0.26899483970642257</c:v>
                </c:pt>
                <c:pt idx="18">
                  <c:v>1.4343809292079475</c:v>
                </c:pt>
                <c:pt idx="19">
                  <c:v>1.0825062136703916</c:v>
                </c:pt>
                <c:pt idx="20">
                  <c:v>-0.77584209018696215</c:v>
                </c:pt>
                <c:pt idx="21">
                  <c:v>1.584808955300584</c:v>
                </c:pt>
                <c:pt idx="22">
                  <c:v>-1.1403020911342701</c:v>
                </c:pt>
                <c:pt idx="23">
                  <c:v>-1.135083256427788</c:v>
                </c:pt>
                <c:pt idx="24">
                  <c:v>1.0940975875102017</c:v>
                </c:pt>
                <c:pt idx="25">
                  <c:v>1.1172355931898885</c:v>
                </c:pt>
                <c:pt idx="26">
                  <c:v>1.0760697573943021</c:v>
                </c:pt>
                <c:pt idx="27">
                  <c:v>0.24323423419464105</c:v>
                </c:pt>
                <c:pt idx="28">
                  <c:v>-1.2901804297991575</c:v>
                </c:pt>
                <c:pt idx="29">
                  <c:v>-0.98658552804655042</c:v>
                </c:pt>
                <c:pt idx="30">
                  <c:v>1.617716696251376</c:v>
                </c:pt>
                <c:pt idx="31">
                  <c:v>-0.63588049622153175</c:v>
                </c:pt>
                <c:pt idx="32">
                  <c:v>0.72462328671324916</c:v>
                </c:pt>
                <c:pt idx="33">
                  <c:v>0.10280284922991302</c:v>
                </c:pt>
                <c:pt idx="34">
                  <c:v>-1.6059195886764619</c:v>
                </c:pt>
                <c:pt idx="35">
                  <c:v>-1.445983887598042</c:v>
                </c:pt>
                <c:pt idx="36">
                  <c:v>0.91245882060709238</c:v>
                </c:pt>
                <c:pt idx="37">
                  <c:v>0.89790808305742187</c:v>
                </c:pt>
                <c:pt idx="38">
                  <c:v>0.59716708172911881</c:v>
                </c:pt>
                <c:pt idx="39">
                  <c:v>-1.1298963802926871</c:v>
                </c:pt>
                <c:pt idx="40">
                  <c:v>-0.63929047578786113</c:v>
                </c:pt>
                <c:pt idx="41">
                  <c:v>-0.27107534270331157</c:v>
                </c:pt>
                <c:pt idx="42">
                  <c:v>-1.5004029429452388</c:v>
                </c:pt>
                <c:pt idx="43">
                  <c:v>0.6129929662768826</c:v>
                </c:pt>
                <c:pt idx="44">
                  <c:v>-0.80066750843555445</c:v>
                </c:pt>
                <c:pt idx="45">
                  <c:v>0.59563946201711748</c:v>
                </c:pt>
                <c:pt idx="46">
                  <c:v>-0.96793450578872564</c:v>
                </c:pt>
                <c:pt idx="47">
                  <c:v>-1.4662584052820107</c:v>
                </c:pt>
                <c:pt idx="48">
                  <c:v>1.1004701266435297</c:v>
                </c:pt>
                <c:pt idx="49">
                  <c:v>-1.3188344848991671</c:v>
                </c:pt>
                <c:pt idx="50">
                  <c:v>-1.0926710363483514</c:v>
                </c:pt>
                <c:pt idx="51">
                  <c:v>-1.2773330841040826</c:v>
                </c:pt>
                <c:pt idx="52">
                  <c:v>-0.23983583917859644</c:v>
                </c:pt>
                <c:pt idx="53">
                  <c:v>0.44098331693080295</c:v>
                </c:pt>
                <c:pt idx="54">
                  <c:v>-1.2897937310854499</c:v>
                </c:pt>
                <c:pt idx="55">
                  <c:v>1.2978357065231225</c:v>
                </c:pt>
                <c:pt idx="56">
                  <c:v>-0.47065884743673037</c:v>
                </c:pt>
                <c:pt idx="57">
                  <c:v>-0.12112030346711015</c:v>
                </c:pt>
                <c:pt idx="58">
                  <c:v>-0.13172096159411589</c:v>
                </c:pt>
                <c:pt idx="59">
                  <c:v>1.2558932774429832</c:v>
                </c:pt>
                <c:pt idx="60">
                  <c:v>-0.62054357781589398</c:v>
                </c:pt>
                <c:pt idx="61">
                  <c:v>-1.4837429396844368</c:v>
                </c:pt>
                <c:pt idx="62">
                  <c:v>-1.6155455103763536</c:v>
                </c:pt>
                <c:pt idx="63">
                  <c:v>1.2581048105825332</c:v>
                </c:pt>
                <c:pt idx="64">
                  <c:v>-0.97009810107120464</c:v>
                </c:pt>
                <c:pt idx="65">
                  <c:v>0.58721518260114303</c:v>
                </c:pt>
                <c:pt idx="66">
                  <c:v>-0.63796419507555868</c:v>
                </c:pt>
                <c:pt idx="67">
                  <c:v>0.60546033100243213</c:v>
                </c:pt>
                <c:pt idx="68">
                  <c:v>0.55430104993607499</c:v>
                </c:pt>
                <c:pt idx="69">
                  <c:v>-0.40749273110261325</c:v>
                </c:pt>
                <c:pt idx="70">
                  <c:v>0.9453346029865034</c:v>
                </c:pt>
                <c:pt idx="71">
                  <c:v>-0.46290889387689071</c:v>
                </c:pt>
                <c:pt idx="72">
                  <c:v>-1.3314453371660242</c:v>
                </c:pt>
                <c:pt idx="73">
                  <c:v>1.2903542049628813</c:v>
                </c:pt>
                <c:pt idx="74">
                  <c:v>-0.25619223601128105</c:v>
                </c:pt>
                <c:pt idx="75">
                  <c:v>0.60031500101012614</c:v>
                </c:pt>
                <c:pt idx="76">
                  <c:v>-0.25166370644662406</c:v>
                </c:pt>
                <c:pt idx="77">
                  <c:v>-0.64266530092567187</c:v>
                </c:pt>
                <c:pt idx="78">
                  <c:v>6.1291860863414281E-2</c:v>
                </c:pt>
                <c:pt idx="79">
                  <c:v>0.55720608407458805</c:v>
                </c:pt>
                <c:pt idx="80">
                  <c:v>-0.58718841686577095</c:v>
                </c:pt>
                <c:pt idx="81">
                  <c:v>1.6188256586782894</c:v>
                </c:pt>
                <c:pt idx="82">
                  <c:v>-0.11163499948129386</c:v>
                </c:pt>
                <c:pt idx="83">
                  <c:v>0.72451782342769255</c:v>
                </c:pt>
                <c:pt idx="84">
                  <c:v>-0.79699546858390247</c:v>
                </c:pt>
                <c:pt idx="85">
                  <c:v>1.597864031709634</c:v>
                </c:pt>
                <c:pt idx="86">
                  <c:v>-0.59657464928030679</c:v>
                </c:pt>
                <c:pt idx="87">
                  <c:v>-1.2870069436610456</c:v>
                </c:pt>
                <c:pt idx="88">
                  <c:v>0.44044960878874395</c:v>
                </c:pt>
                <c:pt idx="89">
                  <c:v>-1.6406106179103017</c:v>
                </c:pt>
                <c:pt idx="90">
                  <c:v>0.72845831527894289</c:v>
                </c:pt>
                <c:pt idx="91">
                  <c:v>-0.93970549968808026</c:v>
                </c:pt>
                <c:pt idx="92">
                  <c:v>0.77353907606867511</c:v>
                </c:pt>
                <c:pt idx="93">
                  <c:v>-0.77939907918164342</c:v>
                </c:pt>
                <c:pt idx="94">
                  <c:v>-0.25168607744659066</c:v>
                </c:pt>
                <c:pt idx="95">
                  <c:v>-1.2971122439316491</c:v>
                </c:pt>
                <c:pt idx="96">
                  <c:v>1.2697728849936569</c:v>
                </c:pt>
                <c:pt idx="97">
                  <c:v>-0.95979146180090225</c:v>
                </c:pt>
                <c:pt idx="98">
                  <c:v>1.2348070120459427</c:v>
                </c:pt>
                <c:pt idx="99">
                  <c:v>1.4115976636705869</c:v>
                </c:pt>
                <c:pt idx="100">
                  <c:v>0.20928783967397352</c:v>
                </c:pt>
                <c:pt idx="101">
                  <c:v>1.6197460655340561</c:v>
                </c:pt>
                <c:pt idx="102">
                  <c:v>-1.6517098297508475</c:v>
                </c:pt>
                <c:pt idx="103">
                  <c:v>0.755808460666617</c:v>
                </c:pt>
                <c:pt idx="104">
                  <c:v>1.4678191824436602</c:v>
                </c:pt>
                <c:pt idx="105">
                  <c:v>0.73757609569388027</c:v>
                </c:pt>
                <c:pt idx="106">
                  <c:v>0.74890221339122987</c:v>
                </c:pt>
                <c:pt idx="107">
                  <c:v>-1.2787104985305946</c:v>
                </c:pt>
                <c:pt idx="108">
                  <c:v>-0.46079323645148285</c:v>
                </c:pt>
                <c:pt idx="109">
                  <c:v>-0.6424575702116968</c:v>
                </c:pt>
                <c:pt idx="110">
                  <c:v>-1.1404682757054501</c:v>
                </c:pt>
                <c:pt idx="111">
                  <c:v>-0.80752581785387045</c:v>
                </c:pt>
                <c:pt idx="112">
                  <c:v>-6.9535973401388562E-2</c:v>
                </c:pt>
                <c:pt idx="113">
                  <c:v>0.43488881736848756</c:v>
                </c:pt>
                <c:pt idx="114">
                  <c:v>-0.43234691206544795</c:v>
                </c:pt>
                <c:pt idx="115">
                  <c:v>-1.0995708919094624</c:v>
                </c:pt>
                <c:pt idx="116">
                  <c:v>0.26358545244992332</c:v>
                </c:pt>
                <c:pt idx="117">
                  <c:v>0.90415917961950298</c:v>
                </c:pt>
                <c:pt idx="118">
                  <c:v>-0.92709784327836142</c:v>
                </c:pt>
                <c:pt idx="119">
                  <c:v>1.6129229105442588</c:v>
                </c:pt>
                <c:pt idx="120">
                  <c:v>-0.24911980416471383</c:v>
                </c:pt>
                <c:pt idx="121">
                  <c:v>0.78305314276873417</c:v>
                </c:pt>
                <c:pt idx="122">
                  <c:v>0.91339840260568739</c:v>
                </c:pt>
                <c:pt idx="123">
                  <c:v>4.3826501603816376E-2</c:v>
                </c:pt>
                <c:pt idx="124">
                  <c:v>1.0780575805341868</c:v>
                </c:pt>
                <c:pt idx="125">
                  <c:v>1.2630488015751404</c:v>
                </c:pt>
                <c:pt idx="126">
                  <c:v>0.7775626602055159</c:v>
                </c:pt>
                <c:pt idx="127">
                  <c:v>-0.41636443051791844</c:v>
                </c:pt>
                <c:pt idx="128">
                  <c:v>1.0625193231288501</c:v>
                </c:pt>
                <c:pt idx="129">
                  <c:v>0.75595866595210659</c:v>
                </c:pt>
                <c:pt idx="130">
                  <c:v>6.5436887571501817E-2</c:v>
                </c:pt>
                <c:pt idx="131">
                  <c:v>-0.63225639422695101</c:v>
                </c:pt>
                <c:pt idx="132">
                  <c:v>1.0704578322598368</c:v>
                </c:pt>
                <c:pt idx="133">
                  <c:v>-0.45314235446292339</c:v>
                </c:pt>
                <c:pt idx="134">
                  <c:v>-0.92355683356937068</c:v>
                </c:pt>
                <c:pt idx="135">
                  <c:v>-0.96712914978993003</c:v>
                </c:pt>
                <c:pt idx="136">
                  <c:v>-9.8426521929616262E-2</c:v>
                </c:pt>
                <c:pt idx="137">
                  <c:v>-0.25646388386801772</c:v>
                </c:pt>
                <c:pt idx="138">
                  <c:v>1.4295775559294155</c:v>
                </c:pt>
                <c:pt idx="139">
                  <c:v>-6.6576609691528219E-2</c:v>
                </c:pt>
                <c:pt idx="140">
                  <c:v>1.6426699487854912</c:v>
                </c:pt>
                <c:pt idx="141">
                  <c:v>-0.11719898675868816</c:v>
                </c:pt>
                <c:pt idx="142">
                  <c:v>1.6099603509772602</c:v>
                </c:pt>
                <c:pt idx="143">
                  <c:v>-1.3106786574827913</c:v>
                </c:pt>
                <c:pt idx="144">
                  <c:v>-1.6537871368905983</c:v>
                </c:pt>
                <c:pt idx="145">
                  <c:v>-1.5002271708026447</c:v>
                </c:pt>
                <c:pt idx="146">
                  <c:v>-1.288975591658102</c:v>
                </c:pt>
                <c:pt idx="147">
                  <c:v>-0.61252836811359357</c:v>
                </c:pt>
                <c:pt idx="148">
                  <c:v>-0.30227010422809353</c:v>
                </c:pt>
                <c:pt idx="149">
                  <c:v>1.4236013030812094</c:v>
                </c:pt>
                <c:pt idx="150">
                  <c:v>0.44192929064367414</c:v>
                </c:pt>
                <c:pt idx="151">
                  <c:v>1.5918430368614944</c:v>
                </c:pt>
                <c:pt idx="152">
                  <c:v>-1.6636239851616033</c:v>
                </c:pt>
                <c:pt idx="153">
                  <c:v>-1.63939938805497</c:v>
                </c:pt>
                <c:pt idx="154">
                  <c:v>1.1313293231688135</c:v>
                </c:pt>
                <c:pt idx="155">
                  <c:v>0.90805812532795838</c:v>
                </c:pt>
                <c:pt idx="156">
                  <c:v>-1.1135847254599356</c:v>
                </c:pt>
                <c:pt idx="157">
                  <c:v>0.43161945551623376</c:v>
                </c:pt>
                <c:pt idx="158">
                  <c:v>5.2797272590402081E-2</c:v>
                </c:pt>
                <c:pt idx="159">
                  <c:v>1.2842213551149089</c:v>
                </c:pt>
                <c:pt idx="160">
                  <c:v>1.600858549848013</c:v>
                </c:pt>
                <c:pt idx="161">
                  <c:v>-0.26143344171772931</c:v>
                </c:pt>
                <c:pt idx="162">
                  <c:v>-1.1162980081701639</c:v>
                </c:pt>
                <c:pt idx="163">
                  <c:v>-0.78119195503610528</c:v>
                </c:pt>
                <c:pt idx="164">
                  <c:v>-0.47053420900834531</c:v>
                </c:pt>
                <c:pt idx="165">
                  <c:v>-7.6170572820039056E-2</c:v>
                </c:pt>
                <c:pt idx="166">
                  <c:v>-0.45432801746115026</c:v>
                </c:pt>
                <c:pt idx="167">
                  <c:v>1.0751429588242594</c:v>
                </c:pt>
                <c:pt idx="168">
                  <c:v>1.0648970408395804</c:v>
                </c:pt>
                <c:pt idx="169">
                  <c:v>1.445556841619807</c:v>
                </c:pt>
                <c:pt idx="170">
                  <c:v>0.25471694889175633</c:v>
                </c:pt>
                <c:pt idx="171">
                  <c:v>-0.64670486434820273</c:v>
                </c:pt>
                <c:pt idx="172">
                  <c:v>-1.4668176802811743</c:v>
                </c:pt>
                <c:pt idx="173">
                  <c:v>-0.9739267379226223</c:v>
                </c:pt>
                <c:pt idx="174">
                  <c:v>-1.115479868742816</c:v>
                </c:pt>
                <c:pt idx="175">
                  <c:v>0.56131915221129491</c:v>
                </c:pt>
                <c:pt idx="176">
                  <c:v>1.6235810940997497</c:v>
                </c:pt>
                <c:pt idx="177">
                  <c:v>1.2602108804365268</c:v>
                </c:pt>
                <c:pt idx="178">
                  <c:v>-1.4369619828972469</c:v>
                </c:pt>
                <c:pt idx="179">
                  <c:v>-0.46721371344188217</c:v>
                </c:pt>
                <c:pt idx="180">
                  <c:v>-1.1368633488536977</c:v>
                </c:pt>
                <c:pt idx="181">
                  <c:v>4.4066190889172088E-2</c:v>
                </c:pt>
                <c:pt idx="182">
                  <c:v>-0.41186785952464244</c:v>
                </c:pt>
                <c:pt idx="183">
                  <c:v>-0.75717828450058511</c:v>
                </c:pt>
                <c:pt idx="184">
                  <c:v>0.90917667532628599</c:v>
                </c:pt>
                <c:pt idx="185">
                  <c:v>0.76645386079355571</c:v>
                </c:pt>
                <c:pt idx="186">
                  <c:v>1.2904788433912664</c:v>
                </c:pt>
                <c:pt idx="187">
                  <c:v>0.58809404331411474</c:v>
                </c:pt>
                <c:pt idx="188">
                  <c:v>0.41530780068348205</c:v>
                </c:pt>
                <c:pt idx="189">
                  <c:v>1.4210158546565037</c:v>
                </c:pt>
                <c:pt idx="190">
                  <c:v>-0.29934589494675207</c:v>
                </c:pt>
                <c:pt idx="191">
                  <c:v>1.6380838937923492</c:v>
                </c:pt>
                <c:pt idx="192">
                  <c:v>0.27038623643975418</c:v>
                </c:pt>
                <c:pt idx="193">
                  <c:v>-0.94533979582251226</c:v>
                </c:pt>
                <c:pt idx="194">
                  <c:v>0.74388791354158501</c:v>
                </c:pt>
                <c:pt idx="195">
                  <c:v>-0.11034706905464825</c:v>
                </c:pt>
                <c:pt idx="196">
                  <c:v>1.2840615622580049</c:v>
                </c:pt>
                <c:pt idx="197">
                  <c:v>0.95411362254480447</c:v>
                </c:pt>
                <c:pt idx="198">
                  <c:v>-1.2694616879729961</c:v>
                </c:pt>
                <c:pt idx="199">
                  <c:v>1.2878518488237658</c:v>
                </c:pt>
                <c:pt idx="200">
                  <c:v>-1.1157003828853433</c:v>
                </c:pt>
                <c:pt idx="201">
                  <c:v>1.4099262303873723</c:v>
                </c:pt>
                <c:pt idx="202">
                  <c:v>0.90240465405069792</c:v>
                </c:pt>
                <c:pt idx="203">
                  <c:v>-1.2686563319742004</c:v>
                </c:pt>
                <c:pt idx="204">
                  <c:v>-1.1182059348815967</c:v>
                </c:pt>
                <c:pt idx="205">
                  <c:v>-1.1601963018188071</c:v>
                </c:pt>
                <c:pt idx="206">
                  <c:v>1.2401536810379477</c:v>
                </c:pt>
                <c:pt idx="207">
                  <c:v>-1.1141919383161702</c:v>
                </c:pt>
                <c:pt idx="208">
                  <c:v>0.20743424253388795</c:v>
                </c:pt>
                <c:pt idx="209">
                  <c:v>0.21838644494608248</c:v>
                </c:pt>
                <c:pt idx="210">
                  <c:v>-0.60929096483272038</c:v>
                </c:pt>
                <c:pt idx="211">
                  <c:v>1.6236482070996494</c:v>
                </c:pt>
                <c:pt idx="212">
                  <c:v>-0.60203317327214478</c:v>
                </c:pt>
                <c:pt idx="213">
                  <c:v>5.1857690591807039E-2</c:v>
                </c:pt>
                <c:pt idx="214">
                  <c:v>1.2830932175451675</c:v>
                </c:pt>
                <c:pt idx="215">
                  <c:v>-1.6571331993141662</c:v>
                </c:pt>
                <c:pt idx="216">
                  <c:v>-0.28301186911403375</c:v>
                </c:pt>
                <c:pt idx="217">
                  <c:v>-1.2793464741010718</c:v>
                </c:pt>
                <c:pt idx="218">
                  <c:v>0.76572520536607391</c:v>
                </c:pt>
                <c:pt idx="219">
                  <c:v>1.1217385558974406</c:v>
                </c:pt>
                <c:pt idx="220">
                  <c:v>0.4243041385271723</c:v>
                </c:pt>
                <c:pt idx="221">
                  <c:v>-1.2918742340823388</c:v>
                </c:pt>
                <c:pt idx="222">
                  <c:v>-0.29930434880395707</c:v>
                </c:pt>
                <c:pt idx="223">
                  <c:v>0.40392415755764727</c:v>
                </c:pt>
                <c:pt idx="224">
                  <c:v>0.56770447477317532</c:v>
                </c:pt>
                <c:pt idx="225">
                  <c:v>1.2501758890229611</c:v>
                </c:pt>
                <c:pt idx="226">
                  <c:v>0.10449984937023259</c:v>
                </c:pt>
                <c:pt idx="227">
                  <c:v>0.57669761675972731</c:v>
                </c:pt>
                <c:pt idx="228">
                  <c:v>0.95375888240247786</c:v>
                </c:pt>
                <c:pt idx="229">
                  <c:v>0.25145397875377834</c:v>
                </c:pt>
                <c:pt idx="230">
                  <c:v>9.1972089388965617E-2</c:v>
                </c:pt>
                <c:pt idx="231">
                  <c:v>-1.4674824185658946</c:v>
                </c:pt>
                <c:pt idx="232">
                  <c:v>1.1025921757832138</c:v>
                </c:pt>
                <c:pt idx="233">
                  <c:v>0.24170661448263944</c:v>
                </c:pt>
                <c:pt idx="234">
                  <c:v>-0.46315497487652257</c:v>
                </c:pt>
                <c:pt idx="235">
                  <c:v>1.2838154812583731</c:v>
                </c:pt>
                <c:pt idx="236">
                  <c:v>-1.6540715681758873</c:v>
                </c:pt>
                <c:pt idx="237">
                  <c:v>0.20878928596043339</c:v>
                </c:pt>
                <c:pt idx="238">
                  <c:v>-1.28645086451902</c:v>
                </c:pt>
                <c:pt idx="239">
                  <c:v>-0.63542029279364842</c:v>
                </c:pt>
                <c:pt idx="240">
                  <c:v>-6.8778555259664031E-2</c:v>
                </c:pt>
                <c:pt idx="241">
                  <c:v>-0.92278343614195568</c:v>
                </c:pt>
                <c:pt idx="242">
                  <c:v>0.78437303176676076</c:v>
                </c:pt>
                <c:pt idx="243">
                  <c:v>-0.27986714569016502</c:v>
                </c:pt>
                <c:pt idx="244">
                  <c:v>-0.13381424801955716</c:v>
                </c:pt>
                <c:pt idx="245">
                  <c:v>-6.963184911553115E-2</c:v>
                </c:pt>
                <c:pt idx="246">
                  <c:v>-0.6177663779629039</c:v>
                </c:pt>
                <c:pt idx="247">
                  <c:v>0.10405242937090152</c:v>
                </c:pt>
                <c:pt idx="248">
                  <c:v>-0.92209952271440709</c:v>
                </c:pt>
                <c:pt idx="249">
                  <c:v>0.26705295744473845</c:v>
                </c:pt>
                <c:pt idx="250">
                  <c:v>0.74075277768913028</c:v>
                </c:pt>
                <c:pt idx="251">
                  <c:v>0.57613514590342563</c:v>
                </c:pt>
                <c:pt idx="252">
                  <c:v>1.6348432946543376</c:v>
                </c:pt>
                <c:pt idx="253">
                  <c:v>-0.45459966531788693</c:v>
                </c:pt>
                <c:pt idx="254">
                  <c:v>-0.12298348817860977</c:v>
                </c:pt>
                <c:pt idx="255">
                  <c:v>1.1011796069281832</c:v>
                </c:pt>
                <c:pt idx="256">
                  <c:v>0.27289818015028344</c:v>
                </c:pt>
                <c:pt idx="257">
                  <c:v>-0.25695285001014345</c:v>
                </c:pt>
                <c:pt idx="258">
                  <c:v>-0.77878227875399442</c:v>
                </c:pt>
                <c:pt idx="259">
                  <c:v>0.72688275770987043</c:v>
                </c:pt>
                <c:pt idx="260">
                  <c:v>7.9329278550727966E-2</c:v>
                </c:pt>
                <c:pt idx="261">
                  <c:v>-6.5291875122020823E-2</c:v>
                </c:pt>
                <c:pt idx="262">
                  <c:v>-0.1250512077469465</c:v>
                </c:pt>
                <c:pt idx="263">
                  <c:v>-1.2953896769342252</c:v>
                </c:pt>
                <c:pt idx="264">
                  <c:v>0.78173644962784616</c:v>
                </c:pt>
                <c:pt idx="265">
                  <c:v>-0.59578846842433986</c:v>
                </c:pt>
                <c:pt idx="266">
                  <c:v>0.76905528850395144</c:v>
                </c:pt>
                <c:pt idx="267">
                  <c:v>-0.76946955105363424</c:v>
                </c:pt>
                <c:pt idx="268">
                  <c:v>1.0873063910917853</c:v>
                </c:pt>
                <c:pt idx="269">
                  <c:v>0.56970188548447398</c:v>
                </c:pt>
                <c:pt idx="270">
                  <c:v>9.2994763673150682E-2</c:v>
                </c:pt>
                <c:pt idx="271">
                  <c:v>-7.794427353167252E-2</c:v>
                </c:pt>
                <c:pt idx="272">
                  <c:v>-1.2708678651137506</c:v>
                </c:pt>
                <c:pt idx="273">
                  <c:v>0.44227763907172468</c:v>
                </c:pt>
                <c:pt idx="274">
                  <c:v>0.41402306611397471</c:v>
                </c:pt>
                <c:pt idx="275">
                  <c:v>1.0972902487911418</c:v>
                </c:pt>
                <c:pt idx="276">
                  <c:v>-1.6176867346588661</c:v>
                </c:pt>
                <c:pt idx="277">
                  <c:v>-0.60217379098621993</c:v>
                </c:pt>
                <c:pt idx="278">
                  <c:v>1.111383978770067</c:v>
                </c:pt>
                <c:pt idx="279">
                  <c:v>1.6309507406601582</c:v>
                </c:pt>
                <c:pt idx="280">
                  <c:v>1.6375757525073946</c:v>
                </c:pt>
                <c:pt idx="281">
                  <c:v>-0.45311678760581886</c:v>
                </c:pt>
                <c:pt idx="282">
                  <c:v>-0.45047381375262813</c:v>
                </c:pt>
                <c:pt idx="283">
                  <c:v>0.21368853495310725</c:v>
                </c:pt>
                <c:pt idx="284">
                  <c:v>1.102688051497356</c:v>
                </c:pt>
                <c:pt idx="285">
                  <c:v>-0.98732377104544655</c:v>
                </c:pt>
                <c:pt idx="286">
                  <c:v>-1.1281067002953633</c:v>
                </c:pt>
                <c:pt idx="287">
                  <c:v>-0.26773886785115764</c:v>
                </c:pt>
                <c:pt idx="288">
                  <c:v>-0.45673449788612325</c:v>
                </c:pt>
                <c:pt idx="289">
                  <c:v>1.1035701080674656</c:v>
                </c:pt>
                <c:pt idx="290">
                  <c:v>-1.6716679575781463</c:v>
                </c:pt>
                <c:pt idx="291">
                  <c:v>-0.98722469947416613</c:v>
                </c:pt>
                <c:pt idx="292">
                  <c:v>0.94887561269549414</c:v>
                </c:pt>
                <c:pt idx="293">
                  <c:v>-0.62254738024146916</c:v>
                </c:pt>
                <c:pt idx="294">
                  <c:v>-1.1519094442597704</c:v>
                </c:pt>
                <c:pt idx="295">
                  <c:v>0.58577704688900789</c:v>
                </c:pt>
                <c:pt idx="296">
                  <c:v>1.6291386896628679</c:v>
                </c:pt>
                <c:pt idx="297">
                  <c:v>-0.9746777643500707</c:v>
                </c:pt>
                <c:pt idx="298">
                  <c:v>1.447806725045014</c:v>
                </c:pt>
                <c:pt idx="299">
                  <c:v>0.21308132209687228</c:v>
                </c:pt>
                <c:pt idx="300">
                  <c:v>-1.6701786881518017</c:v>
                </c:pt>
                <c:pt idx="301">
                  <c:v>-0.26853144042140104</c:v>
                </c:pt>
                <c:pt idx="302">
                  <c:v>-0.43886965648426574</c:v>
                </c:pt>
                <c:pt idx="303">
                  <c:v>-0.94503618939439493</c:v>
                </c:pt>
                <c:pt idx="304">
                  <c:v>0.77110063707232157</c:v>
                </c:pt>
                <c:pt idx="305">
                  <c:v>0.78866187204606175</c:v>
                </c:pt>
                <c:pt idx="306">
                  <c:v>7.2391072703960127E-2</c:v>
                </c:pt>
                <c:pt idx="307">
                  <c:v>-0.28318444539949023</c:v>
                </c:pt>
                <c:pt idx="308">
                  <c:v>9.1997656246070147E-2</c:v>
                </c:pt>
                <c:pt idx="309">
                  <c:v>0.39711059013926447</c:v>
                </c:pt>
                <c:pt idx="310">
                  <c:v>1.0928927493691463</c:v>
                </c:pt>
                <c:pt idx="311">
                  <c:v>1.5805169191641448</c:v>
                </c:pt>
                <c:pt idx="312">
                  <c:v>3.7872619755576514E-2</c:v>
                </c:pt>
                <c:pt idx="313">
                  <c:v>-0.75117966065241204</c:v>
                </c:pt>
                <c:pt idx="314">
                  <c:v>1.6337790742273577</c:v>
                </c:pt>
                <c:pt idx="315">
                  <c:v>0.42700144195171064</c:v>
                </c:pt>
                <c:pt idx="316">
                  <c:v>-0.96109856737037624</c:v>
                </c:pt>
                <c:pt idx="317">
                  <c:v>-0.46469857387421437</c:v>
                </c:pt>
                <c:pt idx="318">
                  <c:v>1.5860010100130875</c:v>
                </c:pt>
                <c:pt idx="319">
                  <c:v>-1.3142388423346105</c:v>
                </c:pt>
                <c:pt idx="320">
                  <c:v>-0.26727546856613638</c:v>
                </c:pt>
                <c:pt idx="321">
                  <c:v>1.1122724270544528</c:v>
                </c:pt>
                <c:pt idx="322">
                  <c:v>0.76646664422210797</c:v>
                </c:pt>
                <c:pt idx="323">
                  <c:v>-1.1411585808472751</c:v>
                </c:pt>
                <c:pt idx="324">
                  <c:v>-1.2646966649801212</c:v>
                </c:pt>
                <c:pt idx="325">
                  <c:v>1.2849020726853195</c:v>
                </c:pt>
                <c:pt idx="326">
                  <c:v>-0.77988484946663128</c:v>
                </c:pt>
                <c:pt idx="327">
                  <c:v>-0.43387133592031135</c:v>
                </c:pt>
                <c:pt idx="328">
                  <c:v>0.74955097239025981</c:v>
                </c:pt>
                <c:pt idx="329">
                  <c:v>0.3954870947131206</c:v>
                </c:pt>
                <c:pt idx="330">
                  <c:v>1.4290374560730803</c:v>
                </c:pt>
                <c:pt idx="331">
                  <c:v>0.77333454121183831</c:v>
                </c:pt>
                <c:pt idx="332">
                  <c:v>1.4050237855375602</c:v>
                </c:pt>
                <c:pt idx="333">
                  <c:v>1.0701925761173763</c:v>
                </c:pt>
                <c:pt idx="334">
                  <c:v>-0.47364697386083376</c:v>
                </c:pt>
                <c:pt idx="335">
                  <c:v>-0.64500786420788314</c:v>
                </c:pt>
                <c:pt idx="336">
                  <c:v>1.6351469010824551</c:v>
                </c:pt>
                <c:pt idx="337">
                  <c:v>1.4534825673222411</c:v>
                </c:pt>
                <c:pt idx="338">
                  <c:v>6.9428513136961578E-2</c:v>
                </c:pt>
                <c:pt idx="339">
                  <c:v>1.4108881833859339</c:v>
                </c:pt>
                <c:pt idx="340">
                  <c:v>1.6095672605492766</c:v>
                </c:pt>
                <c:pt idx="341">
                  <c:v>-0.10161279149628034</c:v>
                </c:pt>
                <c:pt idx="342">
                  <c:v>-1.3196558201836532</c:v>
                </c:pt>
                <c:pt idx="343">
                  <c:v>0.75055447153161614</c:v>
                </c:pt>
                <c:pt idx="344">
                  <c:v>0.23509758192109376</c:v>
                </c:pt>
                <c:pt idx="345">
                  <c:v>7.938999983635138E-2</c:v>
                </c:pt>
                <c:pt idx="346">
                  <c:v>-0.94519917810843679</c:v>
                </c:pt>
                <c:pt idx="347">
                  <c:v>-0.4736949117179049</c:v>
                </c:pt>
                <c:pt idx="348">
                  <c:v>-0.79252446444773095</c:v>
                </c:pt>
                <c:pt idx="349">
                  <c:v>-1.6298086207835969</c:v>
                </c:pt>
                <c:pt idx="350">
                  <c:v>1.4393856414861779</c:v>
                </c:pt>
                <c:pt idx="351">
                  <c:v>0.95125972212050081</c:v>
                </c:pt>
                <c:pt idx="352">
                  <c:v>-0.94354052825377432</c:v>
                </c:pt>
                <c:pt idx="353">
                  <c:v>-1.4913650589587535</c:v>
                </c:pt>
                <c:pt idx="354">
                  <c:v>1.2379836940411924</c:v>
                </c:pt>
                <c:pt idx="355">
                  <c:v>-0.26072396143307591</c:v>
                </c:pt>
                <c:pt idx="356">
                  <c:v>0.37993285802209376</c:v>
                </c:pt>
                <c:pt idx="357">
                  <c:v>1.6161858806822369</c:v>
                </c:pt>
                <c:pt idx="358">
                  <c:v>-0.92374538914051729</c:v>
                </c:pt>
                <c:pt idx="359">
                  <c:v>1.615460421111893</c:v>
                </c:pt>
                <c:pt idx="360">
                  <c:v>0.40536229326978246</c:v>
                </c:pt>
                <c:pt idx="361">
                  <c:v>1.1072581272048079</c:v>
                </c:pt>
                <c:pt idx="362">
                  <c:v>-1.6415917460516918</c:v>
                </c:pt>
                <c:pt idx="363">
                  <c:v>-9.6537770361012118E-2</c:v>
                </c:pt>
                <c:pt idx="364">
                  <c:v>-0.23969841732165884</c:v>
                </c:pt>
                <c:pt idx="365">
                  <c:v>1.4311563093556261</c:v>
                </c:pt>
                <c:pt idx="366">
                  <c:v>0.44564926835239721</c:v>
                </c:pt>
                <c:pt idx="367">
                  <c:v>-1.0971867824844557</c:v>
                </c:pt>
                <c:pt idx="368">
                  <c:v>0.56282440092332964</c:v>
                </c:pt>
                <c:pt idx="369">
                  <c:v>-1.4979453288060569</c:v>
                </c:pt>
                <c:pt idx="370">
                  <c:v>0.89812540134281127</c:v>
                </c:pt>
                <c:pt idx="371">
                  <c:v>3.7370870184898174E-2</c:v>
                </c:pt>
                <c:pt idx="372">
                  <c:v>-0.29925001923260947</c:v>
                </c:pt>
                <c:pt idx="373">
                  <c:v>-8.6879890089739342E-2</c:v>
                </c:pt>
                <c:pt idx="374">
                  <c:v>0.89604489834592227</c:v>
                </c:pt>
                <c:pt idx="375">
                  <c:v>-0.1124755099086084</c:v>
                </c:pt>
                <c:pt idx="376">
                  <c:v>0.26648089901702232</c:v>
                </c:pt>
                <c:pt idx="377">
                  <c:v>0.20871578124625742</c:v>
                </c:pt>
                <c:pt idx="378">
                  <c:v>-0.59060798400351466</c:v>
                </c:pt>
                <c:pt idx="379">
                  <c:v>-1.1410243548474757</c:v>
                </c:pt>
                <c:pt idx="380">
                  <c:v>1.0703395855457278</c:v>
                </c:pt>
                <c:pt idx="381">
                  <c:v>8.5075429684992793E-2</c:v>
                </c:pt>
                <c:pt idx="382">
                  <c:v>1.277241603125346</c:v>
                </c:pt>
                <c:pt idx="383">
                  <c:v>-0.5861785260101382</c:v>
                </c:pt>
                <c:pt idx="384">
                  <c:v>1.4556941004617914</c:v>
                </c:pt>
                <c:pt idx="385">
                  <c:v>0.60555301085943614</c:v>
                </c:pt>
                <c:pt idx="386">
                  <c:v>-0.11507054590472801</c:v>
                </c:pt>
                <c:pt idx="387">
                  <c:v>4.8565957739586309E-2</c:v>
                </c:pt>
                <c:pt idx="388">
                  <c:v>-0.93707530926344174</c:v>
                </c:pt>
                <c:pt idx="389">
                  <c:v>-0.76213505892174438</c:v>
                </c:pt>
                <c:pt idx="390">
                  <c:v>-1.6041714548219328</c:v>
                </c:pt>
                <c:pt idx="391">
                  <c:v>-0.78984953202315933</c:v>
                </c:pt>
                <c:pt idx="392">
                  <c:v>6.2244226290561588E-2</c:v>
                </c:pt>
                <c:pt idx="393">
                  <c:v>0.94562862184320673</c:v>
                </c:pt>
                <c:pt idx="394">
                  <c:v>0.74401255196997007</c:v>
                </c:pt>
                <c:pt idx="395">
                  <c:v>-1.6083708111013677</c:v>
                </c:pt>
                <c:pt idx="396">
                  <c:v>-1.1004881029080908</c:v>
                </c:pt>
                <c:pt idx="397">
                  <c:v>-0.10473833977732103</c:v>
                </c:pt>
                <c:pt idx="398">
                  <c:v>-0.42408881722065389</c:v>
                </c:pt>
                <c:pt idx="399">
                  <c:v>0.26013073088366079</c:v>
                </c:pt>
                <c:pt idx="400">
                  <c:v>-0.64061995235730174</c:v>
                </c:pt>
                <c:pt idx="401">
                  <c:v>0.78350695448234142</c:v>
                </c:pt>
                <c:pt idx="402">
                  <c:v>-1.4672970588518861</c:v>
                </c:pt>
                <c:pt idx="403">
                  <c:v>-0.76075444863809472</c:v>
                </c:pt>
                <c:pt idx="404">
                  <c:v>1.4265127289339985</c:v>
                </c:pt>
                <c:pt idx="405">
                  <c:v>-0.92688691670724821</c:v>
                </c:pt>
                <c:pt idx="406">
                  <c:v>0.74741294396488533</c:v>
                </c:pt>
                <c:pt idx="407">
                  <c:v>-1.6730517637189342</c:v>
                </c:pt>
                <c:pt idx="408">
                  <c:v>0.27073458486780472</c:v>
                </c:pt>
                <c:pt idx="409">
                  <c:v>-1.496404925665503</c:v>
                </c:pt>
                <c:pt idx="410">
                  <c:v>0.57151074062462637</c:v>
                </c:pt>
                <c:pt idx="411">
                  <c:v>-1.2650354258367575</c:v>
                </c:pt>
                <c:pt idx="412">
                  <c:v>-1.0940069046320682</c:v>
                </c:pt>
                <c:pt idx="413">
                  <c:v>-1.6334934440638011</c:v>
                </c:pt>
                <c:pt idx="414">
                  <c:v>0.59348225844891467</c:v>
                </c:pt>
                <c:pt idx="415">
                  <c:v>-0.95832136751738617</c:v>
                </c:pt>
                <c:pt idx="416">
                  <c:v>0.56967631862736945</c:v>
                </c:pt>
                <c:pt idx="417">
                  <c:v>1.5981101127092661</c:v>
                </c:pt>
                <c:pt idx="418">
                  <c:v>-0.42959847492670061</c:v>
                </c:pt>
                <c:pt idx="419">
                  <c:v>-0.5949735248541298</c:v>
                </c:pt>
                <c:pt idx="420">
                  <c:v>9.1745183532162169E-2</c:v>
                </c:pt>
                <c:pt idx="421">
                  <c:v>-7.9382409243807989E-2</c:v>
                </c:pt>
                <c:pt idx="422">
                  <c:v>-0.2994769250894132</c:v>
                </c:pt>
                <c:pt idx="423">
                  <c:v>0.58382118232050395</c:v>
                </c:pt>
                <c:pt idx="424">
                  <c:v>0.38211562844740116</c:v>
                </c:pt>
                <c:pt idx="425">
                  <c:v>-9.6262926647137231E-2</c:v>
                </c:pt>
                <c:pt idx="426">
                  <c:v>-0.10385628320721117</c:v>
                </c:pt>
                <c:pt idx="427">
                  <c:v>0.61147173827915713</c:v>
                </c:pt>
                <c:pt idx="428">
                  <c:v>-0.62319933509763703</c:v>
                </c:pt>
                <c:pt idx="429">
                  <c:v>1.2412498600363082</c:v>
                </c:pt>
                <c:pt idx="430">
                  <c:v>1.5850550363002163</c:v>
                </c:pt>
                <c:pt idx="431">
                  <c:v>1.2865607225399822</c:v>
                </c:pt>
                <c:pt idx="432">
                  <c:v>-1.6303455247827943</c:v>
                </c:pt>
                <c:pt idx="433">
                  <c:v>-0.46977039915234464</c:v>
                </c:pt>
                <c:pt idx="434">
                  <c:v>1.2389328636112016</c:v>
                </c:pt>
                <c:pt idx="435">
                  <c:v>0.25636281531786653</c:v>
                </c:pt>
                <c:pt idx="436">
                  <c:v>-1.1557252976826358</c:v>
                </c:pt>
                <c:pt idx="437">
                  <c:v>0.60684413714322005</c:v>
                </c:pt>
                <c:pt idx="438">
                  <c:v>-0.25623697801121398</c:v>
                </c:pt>
                <c:pt idx="439">
                  <c:v>-0.98413110976450635</c:v>
                </c:pt>
                <c:pt idx="440">
                  <c:v>0.89700365548734573</c:v>
                </c:pt>
                <c:pt idx="441">
                  <c:v>0.9604094611068188</c:v>
                </c:pt>
                <c:pt idx="442">
                  <c:v>-0.9635370063667299</c:v>
                </c:pt>
                <c:pt idx="443">
                  <c:v>-1.4767631876948741</c:v>
                </c:pt>
                <c:pt idx="444">
                  <c:v>-1.6166640603746809</c:v>
                </c:pt>
                <c:pt idx="445">
                  <c:v>-0.92325322714125335</c:v>
                </c:pt>
                <c:pt idx="446">
                  <c:v>1.6443254027830159</c:v>
                </c:pt>
                <c:pt idx="447">
                  <c:v>-1.6208442415112874</c:v>
                </c:pt>
                <c:pt idx="448">
                  <c:v>1.088485662375736</c:v>
                </c:pt>
                <c:pt idx="449">
                  <c:v>0.55493063379227625</c:v>
                </c:pt>
                <c:pt idx="450">
                  <c:v>-0.593231782713877</c:v>
                </c:pt>
                <c:pt idx="451">
                  <c:v>0.41733077825188558</c:v>
                </c:pt>
                <c:pt idx="452">
                  <c:v>-0.44705424661488413</c:v>
                </c:pt>
                <c:pt idx="453">
                  <c:v>-1.2681066445464508</c:v>
                </c:pt>
                <c:pt idx="454">
                  <c:v>-1.6659953111580574</c:v>
                </c:pt>
                <c:pt idx="455">
                  <c:v>7.0726031135021225E-2</c:v>
                </c:pt>
                <c:pt idx="456">
                  <c:v>1.404809663109309</c:v>
                </c:pt>
                <c:pt idx="457">
                  <c:v>1.2659730108564817</c:v>
                </c:pt>
                <c:pt idx="458">
                  <c:v>-0.64391168520952247</c:v>
                </c:pt>
                <c:pt idx="459">
                  <c:v>-0.12654686888756717</c:v>
                </c:pt>
                <c:pt idx="460">
                  <c:v>1.2412850144648271</c:v>
                </c:pt>
                <c:pt idx="461">
                  <c:v>1.1076767844898963</c:v>
                </c:pt>
                <c:pt idx="462">
                  <c:v>-1.2793784326724529</c:v>
                </c:pt>
                <c:pt idx="463">
                  <c:v>-1.6327967472077001</c:v>
                </c:pt>
                <c:pt idx="464">
                  <c:v>1.3006704318045978</c:v>
                </c:pt>
                <c:pt idx="465">
                  <c:v>0.4044259071283256</c:v>
                </c:pt>
                <c:pt idx="466">
                  <c:v>-1.3117428779097715</c:v>
                </c:pt>
                <c:pt idx="467">
                  <c:v>0.43913930736213175</c:v>
                </c:pt>
                <c:pt idx="468">
                  <c:v>0.73577043641086615</c:v>
                </c:pt>
                <c:pt idx="469">
                  <c:v>0.61678325284264346</c:v>
                </c:pt>
                <c:pt idx="470">
                  <c:v>-1.6729590838619297</c:v>
                </c:pt>
                <c:pt idx="471">
                  <c:v>0.10427933522770497</c:v>
                </c:pt>
                <c:pt idx="472">
                  <c:v>1.2360565921869311</c:v>
                </c:pt>
                <c:pt idx="473">
                  <c:v>-0.75620674393060938</c:v>
                </c:pt>
                <c:pt idx="474">
                  <c:v>-1.2947313303637809</c:v>
                </c:pt>
                <c:pt idx="475">
                  <c:v>-1.2620185366984116</c:v>
                </c:pt>
                <c:pt idx="476">
                  <c:v>1.5801909417360609</c:v>
                </c:pt>
                <c:pt idx="477">
                  <c:v>-1.6348708584903129</c:v>
                </c:pt>
                <c:pt idx="478">
                  <c:v>0.10424098494204817</c:v>
                </c:pt>
                <c:pt idx="479">
                  <c:v>1.6117787936888266</c:v>
                </c:pt>
                <c:pt idx="480">
                  <c:v>8.034236526349868E-2</c:v>
                </c:pt>
                <c:pt idx="481">
                  <c:v>-0.42796539192914262</c:v>
                </c:pt>
                <c:pt idx="482">
                  <c:v>-1.1288832935799162</c:v>
                </c:pt>
                <c:pt idx="483">
                  <c:v>1.2771425315540654</c:v>
                </c:pt>
                <c:pt idx="484">
                  <c:v>-9.3818095936507487E-2</c:v>
                </c:pt>
                <c:pt idx="485">
                  <c:v>-7.1542971684101897E-2</c:v>
                </c:pt>
                <c:pt idx="486">
                  <c:v>0.38126553044867229</c:v>
                </c:pt>
                <c:pt idx="487">
                  <c:v>1.2527741208762186</c:v>
                </c:pt>
                <c:pt idx="488">
                  <c:v>1.2998427048058354</c:v>
                </c:pt>
                <c:pt idx="489">
                  <c:v>0.26967356029796258</c:v>
                </c:pt>
                <c:pt idx="490">
                  <c:v>0.41010494526269059</c:v>
                </c:pt>
                <c:pt idx="491">
                  <c:v>-0.43328010234976688</c:v>
                </c:pt>
                <c:pt idx="492">
                  <c:v>1.4235118190813429</c:v>
                </c:pt>
                <c:pt idx="493">
                  <c:v>1.4172383515192952</c:v>
                </c:pt>
                <c:pt idx="494">
                  <c:v>-1.1282409262951625</c:v>
                </c:pt>
                <c:pt idx="495">
                  <c:v>0.23192409578298193</c:v>
                </c:pt>
                <c:pt idx="496">
                  <c:v>0.9320749917206167</c:v>
                </c:pt>
                <c:pt idx="497">
                  <c:v>0.72551493085477303</c:v>
                </c:pt>
                <c:pt idx="498">
                  <c:v>-1.6053027882488125</c:v>
                </c:pt>
                <c:pt idx="499">
                  <c:v>1.4172383515192952</c:v>
                </c:pt>
                <c:pt idx="500">
                  <c:v>-1.1282409262951625</c:v>
                </c:pt>
                <c:pt idx="501">
                  <c:v>0.23192409578298193</c:v>
                </c:pt>
                <c:pt idx="502">
                  <c:v>0.9320749917206167</c:v>
                </c:pt>
                <c:pt idx="503">
                  <c:v>0.72551493085477303</c:v>
                </c:pt>
                <c:pt idx="504">
                  <c:v>-1.6053027882488125</c:v>
                </c:pt>
                <c:pt idx="505">
                  <c:v>1.1313708693116087</c:v>
                </c:pt>
                <c:pt idx="506">
                  <c:v>0.76913838078954144</c:v>
                </c:pt>
                <c:pt idx="507">
                  <c:v>0.58675178331612188</c:v>
                </c:pt>
                <c:pt idx="508">
                  <c:v>1.4257744859351025</c:v>
                </c:pt>
                <c:pt idx="509">
                  <c:v>-0.24867558002252096</c:v>
                </c:pt>
                <c:pt idx="510">
                  <c:v>0.2552218943195726</c:v>
                </c:pt>
                <c:pt idx="511">
                  <c:v>0.90247496290773566</c:v>
                </c:pt>
                <c:pt idx="512">
                  <c:v>0.44211465035768255</c:v>
                </c:pt>
                <c:pt idx="513">
                  <c:v>-0.76102929235196937</c:v>
                </c:pt>
                <c:pt idx="514">
                  <c:v>-0.92307106328438282</c:v>
                </c:pt>
                <c:pt idx="515">
                  <c:v>0.25810455745811933</c:v>
                </c:pt>
                <c:pt idx="516">
                  <c:v>-0.94672360196330019</c:v>
                </c:pt>
                <c:pt idx="517">
                  <c:v>1.2624256094332149</c:v>
                </c:pt>
                <c:pt idx="518">
                  <c:v>-6.9321850973137381E-2</c:v>
                </c:pt>
                <c:pt idx="519">
                  <c:v>-1.4419315407469586</c:v>
                </c:pt>
                <c:pt idx="520">
                  <c:v>1.2362004057581446</c:v>
                </c:pt>
                <c:pt idx="521">
                  <c:v>0.55091344136971199</c:v>
                </c:pt>
                <c:pt idx="522">
                  <c:v>-1.6473442889002323</c:v>
                </c:pt>
                <c:pt idx="523">
                  <c:v>-7.7912314960291856E-2</c:v>
                </c:pt>
                <c:pt idx="524">
                  <c:v>1.1314443740257842</c:v>
                </c:pt>
                <c:pt idx="525">
                  <c:v>1.2435956191756579</c:v>
                </c:pt>
                <c:pt idx="526">
                  <c:v>-1.1190688163088778</c:v>
                </c:pt>
                <c:pt idx="527">
                  <c:v>-0.27910972754844016</c:v>
                </c:pt>
                <c:pt idx="528">
                  <c:v>-0.57967815259128708</c:v>
                </c:pt>
                <c:pt idx="529">
                  <c:v>0.60826948942680292</c:v>
                </c:pt>
                <c:pt idx="530">
                  <c:v>-1.4438810136011866</c:v>
                </c:pt>
                <c:pt idx="531">
                  <c:v>-0.78590904017190888</c:v>
                </c:pt>
                <c:pt idx="532">
                  <c:v>1.0911957492288267</c:v>
                </c:pt>
                <c:pt idx="533">
                  <c:v>-0.28666792967999555</c:v>
                </c:pt>
                <c:pt idx="534">
                  <c:v>-0.98588883119044934</c:v>
                </c:pt>
                <c:pt idx="535">
                  <c:v>0.95183817226249279</c:v>
                </c:pt>
                <c:pt idx="536">
                  <c:v>0.43522438236798588</c:v>
                </c:pt>
                <c:pt idx="537">
                  <c:v>1.1323200388816181</c:v>
                </c:pt>
                <c:pt idx="538">
                  <c:v>0.10616169508203327</c:v>
                </c:pt>
                <c:pt idx="539">
                  <c:v>0.24612968076173977</c:v>
                </c:pt>
                <c:pt idx="540">
                  <c:v>0.9451076971297</c:v>
                </c:pt>
                <c:pt idx="541">
                  <c:v>-0.92342580342670955</c:v>
                </c:pt>
                <c:pt idx="542">
                  <c:v>-1.1011049033357398</c:v>
                </c:pt>
                <c:pt idx="543">
                  <c:v>0.73744186969408121</c:v>
                </c:pt>
                <c:pt idx="544">
                  <c:v>-0.10322350349387167</c:v>
                </c:pt>
                <c:pt idx="545">
                  <c:v>-1.3227494098933132</c:v>
                </c:pt>
                <c:pt idx="546">
                  <c:v>-6.7822993975378804E-2</c:v>
                </c:pt>
                <c:pt idx="547">
                  <c:v>-1.1182219141672871</c:v>
                </c:pt>
                <c:pt idx="548">
                  <c:v>-0.46080601988003511</c:v>
                </c:pt>
                <c:pt idx="549">
                  <c:v>8.3314512401911595E-2</c:v>
                </c:pt>
                <c:pt idx="550">
                  <c:v>-0.43342072006384241</c:v>
                </c:pt>
                <c:pt idx="551">
                  <c:v>6.1272685720585585E-2</c:v>
                </c:pt>
                <c:pt idx="552">
                  <c:v>-0.98186844291074682</c:v>
                </c:pt>
                <c:pt idx="553">
                  <c:v>-0.77164273390752736</c:v>
                </c:pt>
                <c:pt idx="554">
                  <c:v>0.58564282088920849</c:v>
                </c:pt>
                <c:pt idx="555">
                  <c:v>-1.1065410563276108</c:v>
                </c:pt>
                <c:pt idx="556">
                  <c:v>0.58563323331779449</c:v>
                </c:pt>
                <c:pt idx="557">
                  <c:v>-0.4169652516598773</c:v>
                </c:pt>
                <c:pt idx="558">
                  <c:v>-1.6350082803472503</c:v>
                </c:pt>
                <c:pt idx="559">
                  <c:v>-0.60843127926257745</c:v>
                </c:pt>
                <c:pt idx="560">
                  <c:v>0.95267548683266934</c:v>
                </c:pt>
                <c:pt idx="561">
                  <c:v>-1.3034624120650109</c:v>
                </c:pt>
                <c:pt idx="562">
                  <c:v>1.4134320856678442</c:v>
                </c:pt>
                <c:pt idx="563">
                  <c:v>-1.329809058311328</c:v>
                </c:pt>
                <c:pt idx="564">
                  <c:v>-1.4497294321638698</c:v>
                </c:pt>
                <c:pt idx="565">
                  <c:v>1.1056442193500784</c:v>
                </c:pt>
                <c:pt idx="566">
                  <c:v>1.2825243549745893</c:v>
                </c:pt>
                <c:pt idx="567">
                  <c:v>-1.3168594451878348</c:v>
                </c:pt>
                <c:pt idx="568">
                  <c:v>1.4135982702390242</c:v>
                </c:pt>
                <c:pt idx="569">
                  <c:v>0.5500825185138114</c:v>
                </c:pt>
                <c:pt idx="570">
                  <c:v>-1.1361922188547013</c:v>
                </c:pt>
                <c:pt idx="571">
                  <c:v>-0.77738568918465389</c:v>
                </c:pt>
                <c:pt idx="572">
                  <c:v>-0.79128447187815654</c:v>
                </c:pt>
                <c:pt idx="573">
                  <c:v>-0.7881045940257686</c:v>
                </c:pt>
                <c:pt idx="574">
                  <c:v>-1.6102435833842816</c:v>
                </c:pt>
                <c:pt idx="575">
                  <c:v>1.4284973562167453</c:v>
                </c:pt>
                <c:pt idx="576">
                  <c:v>-1.4666834542813749</c:v>
                </c:pt>
                <c:pt idx="577">
                  <c:v>-1.1057452879002296</c:v>
                </c:pt>
                <c:pt idx="578">
                  <c:v>-1.6459317200452019</c:v>
                </c:pt>
                <c:pt idx="579">
                  <c:v>0.42180817410233318</c:v>
                </c:pt>
                <c:pt idx="580">
                  <c:v>0.60969164585324753</c:v>
                </c:pt>
                <c:pt idx="581">
                  <c:v>-0.23913275060821917</c:v>
                </c:pt>
                <c:pt idx="582">
                  <c:v>-1.4924804130999429</c:v>
                </c:pt>
                <c:pt idx="583">
                  <c:v>0.78519756290838483</c:v>
                </c:pt>
                <c:pt idx="584">
                  <c:v>-1.6392108324838233</c:v>
                </c:pt>
                <c:pt idx="585">
                  <c:v>-0.45872551688314611</c:v>
                </c:pt>
                <c:pt idx="586">
                  <c:v>-0.44459982833284006</c:v>
                </c:pt>
                <c:pt idx="587">
                  <c:v>0.27598537814566737</c:v>
                </c:pt>
                <c:pt idx="588">
                  <c:v>0.41270637297308632</c:v>
                </c:pt>
                <c:pt idx="589">
                  <c:v>-0.45376554660484852</c:v>
                </c:pt>
                <c:pt idx="590">
                  <c:v>-1.2872977666606107</c:v>
                </c:pt>
                <c:pt idx="591">
                  <c:v>0.73693372840912674</c:v>
                </c:pt>
                <c:pt idx="592">
                  <c:v>0.38340355887404648</c:v>
                </c:pt>
                <c:pt idx="593">
                  <c:v>-0.98079143905521449</c:v>
                </c:pt>
                <c:pt idx="594">
                  <c:v>4.5092061030495373E-2</c:v>
                </c:pt>
                <c:pt idx="595">
                  <c:v>-0.97917113948620882</c:v>
                </c:pt>
                <c:pt idx="596">
                  <c:v>0.7298101628483501</c:v>
                </c:pt>
                <c:pt idx="597">
                  <c:v>0.76510840493842491</c:v>
                </c:pt>
                <c:pt idx="598">
                  <c:v>-0.80607489871318272</c:v>
                </c:pt>
                <c:pt idx="599">
                  <c:v>-0.62356685866851602</c:v>
                </c:pt>
                <c:pt idx="600">
                  <c:v>0.44112073878774022</c:v>
                </c:pt>
                <c:pt idx="601">
                  <c:v>-1.6404891753390545</c:v>
                </c:pt>
                <c:pt idx="602">
                  <c:v>-1.1139075070308815</c:v>
                </c:pt>
                <c:pt idx="603">
                  <c:v>-0.46476568687411418</c:v>
                </c:pt>
                <c:pt idx="604">
                  <c:v>-1.3183135601856604</c:v>
                </c:pt>
                <c:pt idx="605">
                  <c:v>-1.3289589603125993</c:v>
                </c:pt>
                <c:pt idx="606">
                  <c:v>4.7968332454765693E-2</c:v>
                </c:pt>
                <c:pt idx="607">
                  <c:v>0.56864725262890825</c:v>
                </c:pt>
                <c:pt idx="608">
                  <c:v>0.56150451192530337</c:v>
                </c:pt>
                <c:pt idx="609">
                  <c:v>0.72628513242504988</c:v>
                </c:pt>
                <c:pt idx="610">
                  <c:v>-0.12641903460204393</c:v>
                </c:pt>
                <c:pt idx="611">
                  <c:v>-0.27349460655683683</c:v>
                </c:pt>
                <c:pt idx="612">
                  <c:v>-0.46237518573483144</c:v>
                </c:pt>
                <c:pt idx="613">
                  <c:v>0.91665178517225099</c:v>
                </c:pt>
                <c:pt idx="614">
                  <c:v>0.41346379111481085</c:v>
                </c:pt>
                <c:pt idx="615">
                  <c:v>-1.6252705036475257</c:v>
                </c:pt>
                <c:pt idx="616">
                  <c:v>-0.4741167648601311</c:v>
                </c:pt>
                <c:pt idx="617">
                  <c:v>1.2892260673931395</c:v>
                </c:pt>
                <c:pt idx="618">
                  <c:v>-0.77471395261722042</c:v>
                </c:pt>
                <c:pt idx="619">
                  <c:v>0.21282884938296431</c:v>
                </c:pt>
                <c:pt idx="620">
                  <c:v>1.4654318771615158</c:v>
                </c:pt>
                <c:pt idx="621">
                  <c:v>-7.0155969686175781E-2</c:v>
                </c:pt>
                <c:pt idx="622">
                  <c:v>1.5792961017373992</c:v>
                </c:pt>
                <c:pt idx="623">
                  <c:v>1.5944668355718565</c:v>
                </c:pt>
                <c:pt idx="624">
                  <c:v>-1.4461404845978079</c:v>
                </c:pt>
                <c:pt idx="625">
                  <c:v>1.114640557193769</c:v>
                </c:pt>
                <c:pt idx="626">
                  <c:v>1.416982682948249</c:v>
                </c:pt>
                <c:pt idx="627">
                  <c:v>0.56377996220761517</c:v>
                </c:pt>
                <c:pt idx="628">
                  <c:v>1.2590667635810946</c:v>
                </c:pt>
                <c:pt idx="629">
                  <c:v>-0.78479368603071942</c:v>
                </c:pt>
                <c:pt idx="630">
                  <c:v>-0.77539147433049316</c:v>
                </c:pt>
                <c:pt idx="631">
                  <c:v>-1.4768846302661209</c:v>
                </c:pt>
                <c:pt idx="632">
                  <c:v>1.4365317410618739</c:v>
                </c:pt>
                <c:pt idx="633">
                  <c:v>-0.42432850650600956</c:v>
                </c:pt>
                <c:pt idx="634">
                  <c:v>3.8668388182958133E-2</c:v>
                </c:pt>
                <c:pt idx="635">
                  <c:v>-1.3140822453348449</c:v>
                </c:pt>
                <c:pt idx="636">
                  <c:v>0.42822545523559463</c:v>
                </c:pt>
                <c:pt idx="637">
                  <c:v>0.44101207964504568</c:v>
                </c:pt>
                <c:pt idx="638">
                  <c:v>-0.44090541748122181</c:v>
                </c:pt>
                <c:pt idx="639">
                  <c:v>-1.6364016740594525</c:v>
                </c:pt>
                <c:pt idx="640">
                  <c:v>0.38560550444218256</c:v>
                </c:pt>
                <c:pt idx="641">
                  <c:v>1.6064576915539264</c:v>
                </c:pt>
                <c:pt idx="642">
                  <c:v>-0.78141246917863261</c:v>
                </c:pt>
                <c:pt idx="643">
                  <c:v>-0.63082465022909195</c:v>
                </c:pt>
                <c:pt idx="644">
                  <c:v>-0.28696194853669854</c:v>
                </c:pt>
                <c:pt idx="645">
                  <c:v>0.40459528755664359</c:v>
                </c:pt>
                <c:pt idx="646">
                  <c:v>-1.6723998088627663</c:v>
                </c:pt>
                <c:pt idx="647">
                  <c:v>1.5976467134242445</c:v>
                </c:pt>
                <c:pt idx="648">
                  <c:v>-0.12003371204016347</c:v>
                </c:pt>
                <c:pt idx="649">
                  <c:v>0.91406633674754578</c:v>
                </c:pt>
                <c:pt idx="650">
                  <c:v>-0.81044043956379752</c:v>
                </c:pt>
                <c:pt idx="651">
                  <c:v>-0.2432777773163067</c:v>
                </c:pt>
                <c:pt idx="652">
                  <c:v>-1.4610875084326</c:v>
                </c:pt>
                <c:pt idx="653">
                  <c:v>0.25482560803445087</c:v>
                </c:pt>
                <c:pt idx="654">
                  <c:v>0.43355614494190903</c:v>
                </c:pt>
                <c:pt idx="655">
                  <c:v>-0.44183541190840248</c:v>
                </c:pt>
                <c:pt idx="656">
                  <c:v>1.06814083583473</c:v>
                </c:pt>
                <c:pt idx="657">
                  <c:v>-1.123079617017166</c:v>
                </c:pt>
                <c:pt idx="658">
                  <c:v>-1.4615604952890358</c:v>
                </c:pt>
                <c:pt idx="659">
                  <c:v>-0.9374396369771828</c:v>
                </c:pt>
                <c:pt idx="660">
                  <c:v>0.40842072855092332</c:v>
                </c:pt>
                <c:pt idx="661">
                  <c:v>0.7290207861352449</c:v>
                </c:pt>
                <c:pt idx="662">
                  <c:v>-1.1408901288476763</c:v>
                </c:pt>
                <c:pt idx="663">
                  <c:v>-1.1353133581417296</c:v>
                </c:pt>
                <c:pt idx="664">
                  <c:v>0.25249263232365393</c:v>
                </c:pt>
                <c:pt idx="665">
                  <c:v>1.6151312478266708</c:v>
                </c:pt>
                <c:pt idx="666">
                  <c:v>1.6000372145635269</c:v>
                </c:pt>
                <c:pt idx="667">
                  <c:v>0.10544901894024168</c:v>
                </c:pt>
                <c:pt idx="668">
                  <c:v>0.24967069047073054</c:v>
                </c:pt>
                <c:pt idx="669">
                  <c:v>-1.1441626865570687</c:v>
                </c:pt>
                <c:pt idx="670">
                  <c:v>-0.29873548623337887</c:v>
                </c:pt>
                <c:pt idx="671">
                  <c:v>0.73079768270401635</c:v>
                </c:pt>
                <c:pt idx="672">
                  <c:v>-1.4855294238246226</c:v>
                </c:pt>
                <c:pt idx="673">
                  <c:v>0.38936702829370068</c:v>
                </c:pt>
                <c:pt idx="674">
                  <c:v>-0.63475555450892795</c:v>
                </c:pt>
                <c:pt idx="675">
                  <c:v>-0.62782693623357455</c:v>
                </c:pt>
                <c:pt idx="676">
                  <c:v>-1.1486528658360684</c:v>
                </c:pt>
                <c:pt idx="677">
                  <c:v>0.7831010806258053</c:v>
                </c:pt>
                <c:pt idx="678">
                  <c:v>-0.81322083527392586</c:v>
                </c:pt>
                <c:pt idx="679">
                  <c:v>0.41494666882687925</c:v>
                </c:pt>
                <c:pt idx="680">
                  <c:v>-0.44802578718486014</c:v>
                </c:pt>
                <c:pt idx="681">
                  <c:v>-1.604743513249649</c:v>
                </c:pt>
                <c:pt idx="682">
                  <c:v>1.5828786575891849</c:v>
                </c:pt>
                <c:pt idx="683">
                  <c:v>-0.27791767283593716</c:v>
                </c:pt>
                <c:pt idx="684">
                  <c:v>0.78821125618959276</c:v>
                </c:pt>
                <c:pt idx="685">
                  <c:v>1.464863014590938</c:v>
                </c:pt>
                <c:pt idx="686">
                  <c:v>1.632449597657917</c:v>
                </c:pt>
                <c:pt idx="687">
                  <c:v>-1.3136987424782756</c:v>
                </c:pt>
                <c:pt idx="688">
                  <c:v>-0.12288441660732927</c:v>
                </c:pt>
                <c:pt idx="689">
                  <c:v>1.6220119282449534</c:v>
                </c:pt>
                <c:pt idx="690">
                  <c:v>0.95638268111284019</c:v>
                </c:pt>
                <c:pt idx="691">
                  <c:v>1.4431567529091103</c:v>
                </c:pt>
                <c:pt idx="692">
                  <c:v>1.2732084314170913</c:v>
                </c:pt>
                <c:pt idx="693">
                  <c:v>-0.79917504315207166</c:v>
                </c:pt>
                <c:pt idx="694">
                  <c:v>-0.93574902855113928</c:v>
                </c:pt>
                <c:pt idx="695">
                  <c:v>4.9240283595720816E-2</c:v>
                </c:pt>
                <c:pt idx="696">
                  <c:v>0.57181754290988196</c:v>
                </c:pt>
                <c:pt idx="697">
                  <c:v>-1.1309286421482865</c:v>
                </c:pt>
                <c:pt idx="698">
                  <c:v>-1.2961438992188115</c:v>
                </c:pt>
                <c:pt idx="699">
                  <c:v>1.0790738631040957</c:v>
                </c:pt>
                <c:pt idx="700">
                  <c:v>-0.6397986170728156</c:v>
                </c:pt>
                <c:pt idx="701">
                  <c:v>-0.77592837832969042</c:v>
                </c:pt>
                <c:pt idx="702">
                  <c:v>-1.4825285139719673</c:v>
                </c:pt>
                <c:pt idx="703">
                  <c:v>-0.77799609789802715</c:v>
                </c:pt>
                <c:pt idx="704">
                  <c:v>0.55991297507054039</c:v>
                </c:pt>
                <c:pt idx="705">
                  <c:v>1.2668486757123152</c:v>
                </c:pt>
                <c:pt idx="706">
                  <c:v>-0.61042549411673819</c:v>
                </c:pt>
                <c:pt idx="707">
                  <c:v>-0.47323790414715949</c:v>
                </c:pt>
                <c:pt idx="708">
                  <c:v>1.0856956790941941</c:v>
                </c:pt>
                <c:pt idx="709">
                  <c:v>-0.12545068988920613</c:v>
                </c:pt>
                <c:pt idx="710">
                  <c:v>0.55351486908010772</c:v>
                </c:pt>
                <c:pt idx="711">
                  <c:v>-0.74925895051242719</c:v>
                </c:pt>
                <c:pt idx="712">
                  <c:v>-0.62520633338035037</c:v>
                </c:pt>
                <c:pt idx="713">
                  <c:v>0.26402008902070212</c:v>
                </c:pt>
                <c:pt idx="714">
                  <c:v>1.2509237195932712</c:v>
                </c:pt>
                <c:pt idx="715">
                  <c:v>-1.625896891646589</c:v>
                </c:pt>
                <c:pt idx="716">
                  <c:v>-1.1073911543263397</c:v>
                </c:pt>
                <c:pt idx="717">
                  <c:v>-1.631933865780419</c:v>
                </c:pt>
                <c:pt idx="718">
                  <c:v>-0.27273399255797409</c:v>
                </c:pt>
                <c:pt idx="719">
                  <c:v>1.0909880185148515</c:v>
                </c:pt>
                <c:pt idx="720">
                  <c:v>0.91556838960244258</c:v>
                </c:pt>
                <c:pt idx="721">
                  <c:v>-0.58251607372990055</c:v>
                </c:pt>
                <c:pt idx="722">
                  <c:v>1.2914216212469993</c:v>
                </c:pt>
                <c:pt idx="723">
                  <c:v>-1.6059611348192568</c:v>
                </c:pt>
                <c:pt idx="724">
                  <c:v>0.89978085534033581</c:v>
                </c:pt>
                <c:pt idx="725">
                  <c:v>-0.25450482344237552</c:v>
                </c:pt>
                <c:pt idx="726">
                  <c:v>-1.4368501278974144</c:v>
                </c:pt>
                <c:pt idx="727">
                  <c:v>4.8831213882046851E-2</c:v>
                </c:pt>
                <c:pt idx="728">
                  <c:v>-0.98517615504865808</c:v>
                </c:pt>
                <c:pt idx="729">
                  <c:v>1.6271093203801883</c:v>
                </c:pt>
                <c:pt idx="730">
                  <c:v>-1.1204526224496658</c:v>
                </c:pt>
                <c:pt idx="731">
                  <c:v>0.95022746026490135</c:v>
                </c:pt>
                <c:pt idx="732">
                  <c:v>-1.4929949460991736</c:v>
                </c:pt>
                <c:pt idx="733">
                  <c:v>0.77596473163647683</c:v>
                </c:pt>
                <c:pt idx="734">
                  <c:v>-1.6596355554532816</c:v>
                </c:pt>
                <c:pt idx="735">
                  <c:v>0.56056492992670826</c:v>
                </c:pt>
                <c:pt idx="736">
                  <c:v>-1.6622625500207817</c:v>
                </c:pt>
                <c:pt idx="737">
                  <c:v>1.4612836545962902</c:v>
                </c:pt>
                <c:pt idx="738">
                  <c:v>1.6217690431024596</c:v>
                </c:pt>
                <c:pt idx="739">
                  <c:v>0.24385423047942828</c:v>
                </c:pt>
                <c:pt idx="740">
                  <c:v>1.6002289659918119</c:v>
                </c:pt>
                <c:pt idx="741">
                  <c:v>0.95271383711832613</c:v>
                </c:pt>
                <c:pt idx="742">
                  <c:v>-0.27829797983536836</c:v>
                </c:pt>
                <c:pt idx="743">
                  <c:v>0.43548324679617029</c:v>
                </c:pt>
                <c:pt idx="744">
                  <c:v>-1.3009568600687573</c:v>
                </c:pt>
                <c:pt idx="745">
                  <c:v>-1.6473091344717135</c:v>
                </c:pt>
                <c:pt idx="746">
                  <c:v>-1.6412817479092978</c:v>
                </c:pt>
                <c:pt idx="747">
                  <c:v>1.2542090607312157</c:v>
                </c:pt>
                <c:pt idx="748">
                  <c:v>-1.4502599444487907</c:v>
                </c:pt>
                <c:pt idx="749">
                  <c:v>0.92638636601483737</c:v>
                </c:pt>
                <c:pt idx="750">
                  <c:v>-1.1445142308422571</c:v>
                </c:pt>
                <c:pt idx="751">
                  <c:v>-7.1651630826796445E-2</c:v>
                </c:pt>
                <c:pt idx="752">
                  <c:v>-0.79186931373442493</c:v>
                </c:pt>
                <c:pt idx="753">
                  <c:v>-1.1226258053035592</c:v>
                </c:pt>
                <c:pt idx="754">
                  <c:v>-0.58413956915604415</c:v>
                </c:pt>
                <c:pt idx="755">
                  <c:v>-1.4589335007215352</c:v>
                </c:pt>
                <c:pt idx="756">
                  <c:v>1.4122304433839268</c:v>
                </c:pt>
                <c:pt idx="757">
                  <c:v>1.2990980700926633</c:v>
                </c:pt>
                <c:pt idx="758">
                  <c:v>1.4481454859016503</c:v>
                </c:pt>
                <c:pt idx="759">
                  <c:v>1.5985479451371827</c:v>
                </c:pt>
                <c:pt idx="760">
                  <c:v>-0.46708907501349711</c:v>
                </c:pt>
                <c:pt idx="761">
                  <c:v>-0.93402326569657701</c:v>
                </c:pt>
                <c:pt idx="762">
                  <c:v>1.2766184109834209</c:v>
                </c:pt>
                <c:pt idx="763">
                  <c:v>-0.61036477283111479</c:v>
                </c:pt>
                <c:pt idx="764">
                  <c:v>-0.92700196756421915</c:v>
                </c:pt>
                <c:pt idx="765">
                  <c:v>9.1534256961048902E-2</c:v>
                </c:pt>
                <c:pt idx="766">
                  <c:v>1.4146752740945565</c:v>
                </c:pt>
                <c:pt idx="767">
                  <c:v>-0.11298365119356286</c:v>
                </c:pt>
                <c:pt idx="768">
                  <c:v>-0.97237994306779263</c:v>
                </c:pt>
                <c:pt idx="769">
                  <c:v>-8.2594245667576602E-2</c:v>
                </c:pt>
                <c:pt idx="770">
                  <c:v>-0.13254229687860206</c:v>
                </c:pt>
                <c:pt idx="771">
                  <c:v>1.6150705265410474</c:v>
                </c:pt>
                <c:pt idx="772">
                  <c:v>1.2866278355398817</c:v>
                </c:pt>
                <c:pt idx="773">
                  <c:v>-1.4411773184623722</c:v>
                </c:pt>
                <c:pt idx="774">
                  <c:v>1.2570725487269339</c:v>
                </c:pt>
                <c:pt idx="775">
                  <c:v>0.77779276191945756</c:v>
                </c:pt>
                <c:pt idx="776">
                  <c:v>1.4117894150988719</c:v>
                </c:pt>
                <c:pt idx="777">
                  <c:v>-7.5387587821210009E-2</c:v>
                </c:pt>
                <c:pt idx="778">
                  <c:v>1.0709947362590335</c:v>
                </c:pt>
                <c:pt idx="779">
                  <c:v>-0.27795921897873216</c:v>
                </c:pt>
                <c:pt idx="780">
                  <c:v>9.2144665674421783E-2</c:v>
                </c:pt>
                <c:pt idx="781">
                  <c:v>1.5855408065852041</c:v>
                </c:pt>
                <c:pt idx="782">
                  <c:v>0.90716008947215865</c:v>
                </c:pt>
                <c:pt idx="783">
                  <c:v>1.1128125269107882</c:v>
                </c:pt>
                <c:pt idx="784">
                  <c:v>0.59968541715392454</c:v>
                </c:pt>
                <c:pt idx="785">
                  <c:v>-0.60279378727100719</c:v>
                </c:pt>
                <c:pt idx="786">
                  <c:v>1.6237920206708631</c:v>
                </c:pt>
                <c:pt idx="787">
                  <c:v>-1.1226833307320443</c:v>
                </c:pt>
                <c:pt idx="788">
                  <c:v>1.5927059182887757</c:v>
                </c:pt>
                <c:pt idx="789">
                  <c:v>0.40237416684567934</c:v>
                </c:pt>
                <c:pt idx="790">
                  <c:v>0.21984695165818424</c:v>
                </c:pt>
                <c:pt idx="791">
                  <c:v>-0.58399895144196901</c:v>
                </c:pt>
                <c:pt idx="792">
                  <c:v>1.2740393542729913</c:v>
                </c:pt>
                <c:pt idx="793">
                  <c:v>-0.61968708810288897</c:v>
                </c:pt>
                <c:pt idx="794">
                  <c:v>0.58154253618105423</c:v>
                </c:pt>
                <c:pt idx="795">
                  <c:v>0.78665167790621049</c:v>
                </c:pt>
                <c:pt idx="796">
                  <c:v>-0.80807870113875779</c:v>
                </c:pt>
                <c:pt idx="797">
                  <c:v>0.59027681373942209</c:v>
                </c:pt>
                <c:pt idx="798">
                  <c:v>-1.6382424877709854</c:v>
                </c:pt>
                <c:pt idx="799">
                  <c:v>1.6179915399652509</c:v>
                </c:pt>
                <c:pt idx="800">
                  <c:v>0.20835145353251669</c:v>
                </c:pt>
                <c:pt idx="801">
                  <c:v>1.6363197806521297</c:v>
                </c:pt>
                <c:pt idx="802">
                  <c:v>-1.6082749353872254</c:v>
                </c:pt>
                <c:pt idx="803">
                  <c:v>1.272754619703484</c:v>
                </c:pt>
                <c:pt idx="804">
                  <c:v>0.2560592088897492</c:v>
                </c:pt>
                <c:pt idx="805">
                  <c:v>-1.6089524571004981</c:v>
                </c:pt>
                <c:pt idx="806">
                  <c:v>-8.5176498235143644E-2</c:v>
                </c:pt>
                <c:pt idx="807">
                  <c:v>0.55978514078501718</c:v>
                </c:pt>
                <c:pt idx="808">
                  <c:v>1.6155179465403784</c:v>
                </c:pt>
                <c:pt idx="809">
                  <c:v>-1.4601639057196951</c:v>
                </c:pt>
                <c:pt idx="810">
                  <c:v>-1.3020114929243232</c:v>
                </c:pt>
                <c:pt idx="811">
                  <c:v>8.7868608823673089E-2</c:v>
                </c:pt>
                <c:pt idx="812">
                  <c:v>-6.92068001161667E-2</c:v>
                </c:pt>
                <c:pt idx="813">
                  <c:v>0.10116657037521685</c:v>
                </c:pt>
                <c:pt idx="814">
                  <c:v>1.4357072099202497</c:v>
                </c:pt>
                <c:pt idx="815">
                  <c:v>4.4050211603481909E-2</c:v>
                </c:pt>
                <c:pt idx="816">
                  <c:v>-0.23664637375479411</c:v>
                </c:pt>
                <c:pt idx="817">
                  <c:v>0.77903275448903175</c:v>
                </c:pt>
                <c:pt idx="818">
                  <c:v>-0.81009528699288524</c:v>
                </c:pt>
                <c:pt idx="819">
                  <c:v>1.2977653976660848</c:v>
                </c:pt>
                <c:pt idx="820">
                  <c:v>-1.6126500638092547</c:v>
                </c:pt>
                <c:pt idx="821">
                  <c:v>0.41454718668461932</c:v>
                </c:pt>
                <c:pt idx="822">
                  <c:v>1.2745922375578791</c:v>
                </c:pt>
                <c:pt idx="823">
                  <c:v>1.4320639327828406</c:v>
                </c:pt>
                <c:pt idx="824">
                  <c:v>-1.3279810280283473</c:v>
                </c:pt>
                <c:pt idx="825">
                  <c:v>1.5985671202800111</c:v>
                </c:pt>
                <c:pt idx="826">
                  <c:v>-0.76241309849275718</c:v>
                </c:pt>
                <c:pt idx="827">
                  <c:v>0.20740547981964552</c:v>
                </c:pt>
                <c:pt idx="828">
                  <c:v>0.23052750621364179</c:v>
                </c:pt>
                <c:pt idx="829">
                  <c:v>0.40606538184015972</c:v>
                </c:pt>
                <c:pt idx="830">
                  <c:v>-1.1230572460171997</c:v>
                </c:pt>
                <c:pt idx="831">
                  <c:v>1.4686852597280795</c:v>
                </c:pt>
                <c:pt idx="832">
                  <c:v>0.23143193378371796</c:v>
                </c:pt>
                <c:pt idx="833">
                  <c:v>-0.45248720374961726</c:v>
                </c:pt>
                <c:pt idx="834">
                  <c:v>0.94289296813301182</c:v>
                </c:pt>
                <c:pt idx="835">
                  <c:v>-0.44508559861782793</c:v>
                </c:pt>
                <c:pt idx="836">
                  <c:v>-0.80307079300338913</c:v>
                </c:pt>
                <c:pt idx="837">
                  <c:v>-0.44506961933213773</c:v>
                </c:pt>
                <c:pt idx="838">
                  <c:v>0.90094414733859607</c:v>
                </c:pt>
                <c:pt idx="839">
                  <c:v>-1.661409256164915</c:v>
                </c:pt>
                <c:pt idx="840">
                  <c:v>-0.95481231637977626</c:v>
                </c:pt>
                <c:pt idx="841">
                  <c:v>-0.78940850373810467</c:v>
                </c:pt>
                <c:pt idx="842">
                  <c:v>-1.609489361099695</c:v>
                </c:pt>
                <c:pt idx="843">
                  <c:v>-0.62239078324170316</c:v>
                </c:pt>
                <c:pt idx="844">
                  <c:v>-0.43606049805989494</c:v>
                </c:pt>
                <c:pt idx="845">
                  <c:v>1.6194552425344906</c:v>
                </c:pt>
                <c:pt idx="846">
                  <c:v>3.7009738328295357E-2</c:v>
                </c:pt>
                <c:pt idx="847">
                  <c:v>0.42472279581226063</c:v>
                </c:pt>
                <c:pt idx="848">
                  <c:v>0.56157801663947904</c:v>
                </c:pt>
                <c:pt idx="849">
                  <c:v>1.642574073071349</c:v>
                </c:pt>
                <c:pt idx="850">
                  <c:v>0.90149383476634559</c:v>
                </c:pt>
                <c:pt idx="851">
                  <c:v>0.5782124530431767</c:v>
                </c:pt>
                <c:pt idx="852">
                  <c:v>1.0680321766920351</c:v>
                </c:pt>
                <c:pt idx="853">
                  <c:v>1.4740990417199842</c:v>
                </c:pt>
                <c:pt idx="854">
                  <c:v>-0.2705831807040473</c:v>
                </c:pt>
                <c:pt idx="855">
                  <c:v>0.59091918102417562</c:v>
                </c:pt>
                <c:pt idx="856">
                  <c:v>1.4087277839605927</c:v>
                </c:pt>
                <c:pt idx="857">
                  <c:v>-0.59514290528244773</c:v>
                </c:pt>
                <c:pt idx="858">
                  <c:v>0.56381831249327197</c:v>
                </c:pt>
                <c:pt idx="859">
                  <c:v>1.4671512483018021</c:v>
                </c:pt>
                <c:pt idx="860">
                  <c:v>0.56348274749377392</c:v>
                </c:pt>
                <c:pt idx="861">
                  <c:v>1.2464271485999951</c:v>
                </c:pt>
                <c:pt idx="862">
                  <c:v>0.38063914244960889</c:v>
                </c:pt>
                <c:pt idx="863">
                  <c:v>0.75323899152760199</c:v>
                </c:pt>
                <c:pt idx="864">
                  <c:v>7.580424812742767E-2</c:v>
                </c:pt>
                <c:pt idx="865">
                  <c:v>-0.81424031370097272</c:v>
                </c:pt>
                <c:pt idx="866">
                  <c:v>0.94556790055758322</c:v>
                </c:pt>
                <c:pt idx="867">
                  <c:v>0.23894858977247802</c:v>
                </c:pt>
                <c:pt idx="868">
                  <c:v>1.611871473545831</c:v>
                </c:pt>
                <c:pt idx="869">
                  <c:v>-0.78787129645468901</c:v>
                </c:pt>
                <c:pt idx="870">
                  <c:v>1.0902082293731605</c:v>
                </c:pt>
                <c:pt idx="871">
                  <c:v>1.101377750070744</c:v>
                </c:pt>
                <c:pt idx="872">
                  <c:v>0.21799335451809868</c:v>
                </c:pt>
                <c:pt idx="873">
                  <c:v>0.39085949357718314</c:v>
                </c:pt>
                <c:pt idx="874">
                  <c:v>1.1226206124675502</c:v>
                </c:pt>
                <c:pt idx="875">
                  <c:v>-6.8379073117404418E-2</c:v>
                </c:pt>
                <c:pt idx="876">
                  <c:v>-0.450633606609532</c:v>
                </c:pt>
                <c:pt idx="877">
                  <c:v>-0.28685648525114221</c:v>
                </c:pt>
                <c:pt idx="878">
                  <c:v>1.1073092609190174</c:v>
                </c:pt>
                <c:pt idx="879">
                  <c:v>1.2617576752913566</c:v>
                </c:pt>
                <c:pt idx="880">
                  <c:v>0.89282347435073928</c:v>
                </c:pt>
                <c:pt idx="881">
                  <c:v>-1.662834608448498</c:v>
                </c:pt>
                <c:pt idx="882">
                  <c:v>-0.42654323550269796</c:v>
                </c:pt>
                <c:pt idx="883">
                  <c:v>0.25340664746514413</c:v>
                </c:pt>
                <c:pt idx="884">
                  <c:v>-0.13299610859220892</c:v>
                </c:pt>
                <c:pt idx="885">
                  <c:v>1.248625898310993</c:v>
                </c:pt>
                <c:pt idx="886">
                  <c:v>-0.28964327267554635</c:v>
                </c:pt>
                <c:pt idx="887">
                  <c:v>-0.42964002106949561</c:v>
                </c:pt>
                <c:pt idx="888">
                  <c:v>-0.47549417928664289</c:v>
                </c:pt>
                <c:pt idx="889">
                  <c:v>-1.3245135230335323</c:v>
                </c:pt>
                <c:pt idx="890">
                  <c:v>-1.4465815128828625</c:v>
                </c:pt>
                <c:pt idx="891">
                  <c:v>-0.29333768352716494</c:v>
                </c:pt>
                <c:pt idx="892">
                  <c:v>1.4499032073275935</c:v>
                </c:pt>
                <c:pt idx="893">
                  <c:v>1.249766819309287</c:v>
                </c:pt>
                <c:pt idx="894">
                  <c:v>0.72704255056677436</c:v>
                </c:pt>
                <c:pt idx="895">
                  <c:v>-1.6567145420290779</c:v>
                </c:pt>
                <c:pt idx="896">
                  <c:v>8.687150139659286E-2</c:v>
                </c:pt>
                <c:pt idx="897">
                  <c:v>-0.41671917066024516</c:v>
                </c:pt>
                <c:pt idx="898">
                  <c:v>0.9494125166946914</c:v>
                </c:pt>
                <c:pt idx="899">
                  <c:v>0.40599507298312193</c:v>
                </c:pt>
                <c:pt idx="900">
                  <c:v>-0.42990847306909435</c:v>
                </c:pt>
                <c:pt idx="901">
                  <c:v>0.56347315992235958</c:v>
                </c:pt>
                <c:pt idx="902">
                  <c:v>0.91165026875115851</c:v>
                </c:pt>
                <c:pt idx="903">
                  <c:v>1.1250494638924897</c:v>
                </c:pt>
                <c:pt idx="904">
                  <c:v>-0.30497699522404592</c:v>
                </c:pt>
                <c:pt idx="905">
                  <c:v>-0.81285011584590872</c:v>
                </c:pt>
                <c:pt idx="906">
                  <c:v>0.73466466984109102</c:v>
                </c:pt>
                <c:pt idx="907">
                  <c:v>1.2348869084743945</c:v>
                </c:pt>
                <c:pt idx="908">
                  <c:v>1.5877587314390305</c:v>
                </c:pt>
                <c:pt idx="909">
                  <c:v>-0.77786826361250383</c:v>
                </c:pt>
                <c:pt idx="910">
                  <c:v>0.74967880667578279</c:v>
                </c:pt>
                <c:pt idx="911">
                  <c:v>-0.92708825570694708</c:v>
                </c:pt>
                <c:pt idx="912">
                  <c:v>1.461484993595989</c:v>
                </c:pt>
                <c:pt idx="913">
                  <c:v>6.0122177150877573E-2</c:v>
                </c:pt>
                <c:pt idx="914">
                  <c:v>0.39630842999760674</c:v>
                </c:pt>
                <c:pt idx="915">
                  <c:v>0.74674500982302694</c:v>
                </c:pt>
                <c:pt idx="916">
                  <c:v>-0.43537978048948428</c:v>
                </c:pt>
                <c:pt idx="917">
                  <c:v>-0.62902538266035368</c:v>
                </c:pt>
                <c:pt idx="918">
                  <c:v>1.2769028422687096</c:v>
                </c:pt>
                <c:pt idx="919">
                  <c:v>-0.27710592512286536</c:v>
                </c:pt>
                <c:pt idx="920">
                  <c:v>-0.43806749634260828</c:v>
                </c:pt>
                <c:pt idx="921">
                  <c:v>-0.95918744480180551</c:v>
                </c:pt>
                <c:pt idx="922">
                  <c:v>5.6792094013000054E-2</c:v>
                </c:pt>
                <c:pt idx="923">
                  <c:v>-0.92316693899852509</c:v>
                </c:pt>
                <c:pt idx="924">
                  <c:v>1.4576979028873664</c:v>
                </c:pt>
                <c:pt idx="925">
                  <c:v>0.21692913409111861</c:v>
                </c:pt>
                <c:pt idx="926">
                  <c:v>-7.3840792966379992E-2</c:v>
                </c:pt>
                <c:pt idx="927">
                  <c:v>-1.6395432016261833</c:v>
                </c:pt>
                <c:pt idx="928">
                  <c:v>-1.6109179092404162</c:v>
                </c:pt>
                <c:pt idx="929">
                  <c:v>-7.8663341387740254E-2</c:v>
                </c:pt>
                <c:pt idx="930">
                  <c:v>0.57895708775634902</c:v>
                </c:pt>
                <c:pt idx="931">
                  <c:v>0.37964842673680449</c:v>
                </c:pt>
                <c:pt idx="932">
                  <c:v>-0.45799046974138818</c:v>
                </c:pt>
                <c:pt idx="933">
                  <c:v>1.2711023615630976</c:v>
                </c:pt>
                <c:pt idx="934">
                  <c:v>-0.94531103310826947</c:v>
                </c:pt>
                <c:pt idx="935">
                  <c:v>-0.28775771696408015</c:v>
                </c:pt>
                <c:pt idx="936">
                  <c:v>-0.98005319605631869</c:v>
                </c:pt>
                <c:pt idx="937">
                  <c:v>-0.24718950645331436</c:v>
                </c:pt>
                <c:pt idx="938">
                  <c:v>-1.2626193578403704</c:v>
                </c:pt>
                <c:pt idx="939">
                  <c:v>-9.7940751644628399E-2</c:v>
                </c:pt>
                <c:pt idx="940">
                  <c:v>-1.3197612834692098</c:v>
                </c:pt>
                <c:pt idx="941">
                  <c:v>1.2521669080199835</c:v>
                </c:pt>
                <c:pt idx="942">
                  <c:v>-1.6725180555768751</c:v>
                </c:pt>
                <c:pt idx="943">
                  <c:v>-1.4385375404663197</c:v>
                </c:pt>
                <c:pt idx="944">
                  <c:v>-0.63959088635884054</c:v>
                </c:pt>
                <c:pt idx="945">
                  <c:v>-1.4622891507165174</c:v>
                </c:pt>
                <c:pt idx="946">
                  <c:v>-0.11563301676102974</c:v>
                </c:pt>
                <c:pt idx="947">
                  <c:v>-1.1218779747332486</c:v>
                </c:pt>
                <c:pt idx="948">
                  <c:v>-0.26009118171973644</c:v>
                </c:pt>
                <c:pt idx="949">
                  <c:v>-1.4444850306002832</c:v>
                </c:pt>
                <c:pt idx="950">
                  <c:v>0.22159188965557494</c:v>
                </c:pt>
                <c:pt idx="951">
                  <c:v>1.5757742671712367</c:v>
                </c:pt>
                <c:pt idx="952">
                  <c:v>-0.98022896819891281</c:v>
                </c:pt>
                <c:pt idx="953">
                  <c:v>9.936730280647886E-2</c:v>
                </c:pt>
                <c:pt idx="954">
                  <c:v>-1.6123688283811035</c:v>
                </c:pt>
                <c:pt idx="955">
                  <c:v>-1.4608190564330013</c:v>
                </c:pt>
                <c:pt idx="956">
                  <c:v>0.9332606547188439</c:v>
                </c:pt>
                <c:pt idx="957">
                  <c:v>0.76680860093588232</c:v>
                </c:pt>
                <c:pt idx="958">
                  <c:v>-0.97752207720296036</c:v>
                </c:pt>
                <c:pt idx="959">
                  <c:v>-1.609521319671076</c:v>
                </c:pt>
                <c:pt idx="960">
                  <c:v>1.6044443015569372</c:v>
                </c:pt>
                <c:pt idx="961">
                  <c:v>1.2599584077226185</c:v>
                </c:pt>
                <c:pt idx="962">
                  <c:v>-0.95336778895336505</c:v>
                </c:pt>
                <c:pt idx="963">
                  <c:v>-1.1575405445370641</c:v>
                </c:pt>
                <c:pt idx="964">
                  <c:v>-0.80717107771154373</c:v>
                </c:pt>
                <c:pt idx="965">
                  <c:v>-1.4509310744477872</c:v>
                </c:pt>
                <c:pt idx="966">
                  <c:v>1.5808237214494005</c:v>
                </c:pt>
                <c:pt idx="967">
                  <c:v>1.6174066981089825</c:v>
                </c:pt>
                <c:pt idx="968">
                  <c:v>-1.3145807990483851</c:v>
                </c:pt>
                <c:pt idx="969">
                  <c:v>0.23445201877920199</c:v>
                </c:pt>
                <c:pt idx="970">
                  <c:v>-1.3115351471957966</c:v>
                </c:pt>
                <c:pt idx="971">
                  <c:v>-0.45187359917910619</c:v>
                </c:pt>
                <c:pt idx="972">
                  <c:v>-0.42632591721730856</c:v>
                </c:pt>
                <c:pt idx="973">
                  <c:v>0.5699511623412441</c:v>
                </c:pt>
                <c:pt idx="974">
                  <c:v>0.75987359094625251</c:v>
                </c:pt>
                <c:pt idx="975">
                  <c:v>1.2664907397128506</c:v>
                </c:pt>
                <c:pt idx="976">
                  <c:v>1.6216635798169028</c:v>
                </c:pt>
                <c:pt idx="977">
                  <c:v>0.61492645984542005</c:v>
                </c:pt>
                <c:pt idx="978">
                  <c:v>1.4555183283191968</c:v>
                </c:pt>
                <c:pt idx="979">
                  <c:v>0.2221927107975335</c:v>
                </c:pt>
                <c:pt idx="980">
                  <c:v>-0.13270848144978209</c:v>
                </c:pt>
                <c:pt idx="981">
                  <c:v>-0.11646074375979203</c:v>
                </c:pt>
                <c:pt idx="982">
                  <c:v>1.2748606895574774</c:v>
                </c:pt>
                <c:pt idx="983">
                  <c:v>-1.4992076923755975</c:v>
                </c:pt>
                <c:pt idx="984">
                  <c:v>1.4389094587726041</c:v>
                </c:pt>
                <c:pt idx="985">
                  <c:v>1.4459754989048952</c:v>
                </c:pt>
                <c:pt idx="986">
                  <c:v>0.91453932360398138</c:v>
                </c:pt>
                <c:pt idx="987">
                  <c:v>1.6292026068056296</c:v>
                </c:pt>
                <c:pt idx="988">
                  <c:v>-1.324337750890938</c:v>
                </c:pt>
                <c:pt idx="989">
                  <c:v>-1.1555591131114555</c:v>
                </c:pt>
                <c:pt idx="990">
                  <c:v>0.4292673046626081</c:v>
                </c:pt>
                <c:pt idx="991">
                  <c:v>1.4388487374869807</c:v>
                </c:pt>
                <c:pt idx="992">
                  <c:v>-1.4544209504425687</c:v>
                </c:pt>
                <c:pt idx="993">
                  <c:v>1.0926019263695812</c:v>
                </c:pt>
                <c:pt idx="994">
                  <c:v>-0.97252695249614429</c:v>
                </c:pt>
                <c:pt idx="995">
                  <c:v>1.2906098735339275</c:v>
                </c:pt>
                <c:pt idx="996">
                  <c:v>-0.93364615455428368</c:v>
                </c:pt>
                <c:pt idx="997">
                  <c:v>1.4528529834660395</c:v>
                </c:pt>
                <c:pt idx="998">
                  <c:v>-0.45774758459889425</c:v>
                </c:pt>
                <c:pt idx="999">
                  <c:v>-1.2903338309417853</c:v>
                </c:pt>
                <c:pt idx="1000">
                  <c:v>-0.62249305067012184</c:v>
                </c:pt>
                <c:pt idx="1001">
                  <c:v>-0.81242187098940633</c:v>
                </c:pt>
                <c:pt idx="1002">
                  <c:v>-1.4383266138952062</c:v>
                </c:pt>
                <c:pt idx="1003">
                  <c:v>-1.1512223349750836</c:v>
                </c:pt>
                <c:pt idx="1004">
                  <c:v>-1.6070029842462703</c:v>
                </c:pt>
                <c:pt idx="1005">
                  <c:v>-1.6424546274789724</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10.398012886826603</c:v>
              </c:pt>
            </c:numLit>
          </c:xVal>
          <c:yVal>
            <c:numLit>
              <c:formatCode>General</c:formatCode>
              <c:ptCount val="1"/>
              <c:pt idx="0">
                <c:v>-1.0939973170606538</c:v>
              </c:pt>
            </c:numLit>
          </c:yVal>
          <c:smooth val="0"/>
        </c:ser>
        <c:dLbls>
          <c:showLegendKey val="0"/>
          <c:showVal val="0"/>
          <c:showCatName val="0"/>
          <c:showSerName val="0"/>
          <c:showPercent val="0"/>
          <c:showBubbleSize val="0"/>
        </c:dLbls>
        <c:axId val="276398464"/>
        <c:axId val="276400768"/>
      </c:scatterChart>
      <c:valAx>
        <c:axId val="276398464"/>
        <c:scaling>
          <c:orientation val="minMax"/>
          <c:max val="10.8"/>
          <c:min val="10.3"/>
        </c:scaling>
        <c:delete val="0"/>
        <c:axPos val="b"/>
        <c:title>
          <c:tx>
            <c:rich>
              <a:bodyPr/>
              <a:lstStyle/>
              <a:p>
                <a:pPr>
                  <a:defRPr sz="800" b="0">
                    <a:latin typeface="Arial"/>
                    <a:ea typeface="Arial"/>
                    <a:cs typeface="Arial"/>
                  </a:defRPr>
                </a:pPr>
                <a:r>
                  <a:rPr lang="id-ID"/>
                  <a:t>Pred(Units_Sold)</a:t>
                </a:r>
              </a:p>
            </c:rich>
          </c:tx>
          <c:overlay val="0"/>
        </c:title>
        <c:numFmt formatCode="General" sourceLinked="0"/>
        <c:majorTickMark val="cross"/>
        <c:minorTickMark val="none"/>
        <c:tickLblPos val="nextTo"/>
        <c:txPr>
          <a:bodyPr rot="0" vert="horz"/>
          <a:lstStyle/>
          <a:p>
            <a:pPr>
              <a:defRPr sz="700"/>
            </a:pPr>
            <a:endParaRPr lang="id-ID"/>
          </a:p>
        </c:txPr>
        <c:crossAx val="276400768"/>
        <c:crosses val="autoZero"/>
        <c:crossBetween val="midCat"/>
      </c:valAx>
      <c:valAx>
        <c:axId val="276400768"/>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6398464"/>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Pred(Units_Sold) - Units_Sold</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regression'!$F$99:$F$1104</c:f>
              <c:numCache>
                <c:formatCode>0.000</c:formatCode>
                <c:ptCount val="1006"/>
                <c:pt idx="0">
                  <c:v>10.634931096011053</c:v>
                </c:pt>
                <c:pt idx="1">
                  <c:v>10.398012886826603</c:v>
                </c:pt>
                <c:pt idx="2">
                  <c:v>10.487950597665636</c:v>
                </c:pt>
                <c:pt idx="3">
                  <c:v>10.542787930084947</c:v>
                </c:pt>
                <c:pt idx="4">
                  <c:v>10.724794045660694</c:v>
                </c:pt>
                <c:pt idx="5">
                  <c:v>10.724794045660694</c:v>
                </c:pt>
                <c:pt idx="6">
                  <c:v>10.76505294614849</c:v>
                </c:pt>
                <c:pt idx="7">
                  <c:v>10.432776839894059</c:v>
                </c:pt>
                <c:pt idx="8">
                  <c:v>10.541759963730801</c:v>
                </c:pt>
                <c:pt idx="9">
                  <c:v>10.497781694070733</c:v>
                </c:pt>
                <c:pt idx="10">
                  <c:v>10.780472441460669</c:v>
                </c:pt>
                <c:pt idx="11">
                  <c:v>10.390125581345707</c:v>
                </c:pt>
                <c:pt idx="12">
                  <c:v>10.446645040526345</c:v>
                </c:pt>
                <c:pt idx="13">
                  <c:v>10.701636767246404</c:v>
                </c:pt>
                <c:pt idx="14">
                  <c:v>10.714177956766976</c:v>
                </c:pt>
                <c:pt idx="15">
                  <c:v>10.713523796359793</c:v>
                </c:pt>
                <c:pt idx="16">
                  <c:v>10.663844986008556</c:v>
                </c:pt>
                <c:pt idx="17">
                  <c:v>10.5731596632756</c:v>
                </c:pt>
                <c:pt idx="18">
                  <c:v>10.611325250460409</c:v>
                </c:pt>
                <c:pt idx="19">
                  <c:v>10.669190411050112</c:v>
                </c:pt>
                <c:pt idx="20">
                  <c:v>10.53734905355665</c:v>
                </c:pt>
                <c:pt idx="21">
                  <c:v>10.731578623598052</c:v>
                </c:pt>
                <c:pt idx="22">
                  <c:v>10.668816605103149</c:v>
                </c:pt>
                <c:pt idx="23">
                  <c:v>10.63829534953371</c:v>
                </c:pt>
                <c:pt idx="24">
                  <c:v>10.60140070256857</c:v>
                </c:pt>
                <c:pt idx="25">
                  <c:v>10.466082949768364</c:v>
                </c:pt>
                <c:pt idx="26">
                  <c:v>10.706832669909174</c:v>
                </c:pt>
                <c:pt idx="27">
                  <c:v>10.577495812260358</c:v>
                </c:pt>
                <c:pt idx="28">
                  <c:v>10.545348500821635</c:v>
                </c:pt>
                <c:pt idx="29">
                  <c:v>10.769837662269602</c:v>
                </c:pt>
                <c:pt idx="30">
                  <c:v>10.53912463180472</c:v>
                </c:pt>
                <c:pt idx="31">
                  <c:v>10.718813150509304</c:v>
                </c:pt>
                <c:pt idx="32">
                  <c:v>10.762193330654231</c:v>
                </c:pt>
                <c:pt idx="33">
                  <c:v>10.398779189017874</c:v>
                </c:pt>
                <c:pt idx="34">
                  <c:v>10.391882469296428</c:v>
                </c:pt>
                <c:pt idx="35">
                  <c:v>10.456532207823487</c:v>
                </c:pt>
                <c:pt idx="36">
                  <c:v>10.663676773332423</c:v>
                </c:pt>
                <c:pt idx="37">
                  <c:v>10.748773697158299</c:v>
                </c:pt>
                <c:pt idx="38">
                  <c:v>10.507594100178483</c:v>
                </c:pt>
                <c:pt idx="39">
                  <c:v>10.607960996937752</c:v>
                </c:pt>
                <c:pt idx="40">
                  <c:v>10.73875569777972</c:v>
                </c:pt>
                <c:pt idx="41">
                  <c:v>10.58532704684921</c:v>
                </c:pt>
                <c:pt idx="42">
                  <c:v>10.774790591066846</c:v>
                </c:pt>
                <c:pt idx="43">
                  <c:v>10.415039747710717</c:v>
                </c:pt>
                <c:pt idx="44">
                  <c:v>10.682535283356652</c:v>
                </c:pt>
                <c:pt idx="45">
                  <c:v>10.516528062310872</c:v>
                </c:pt>
                <c:pt idx="46">
                  <c:v>10.66076108694612</c:v>
                </c:pt>
                <c:pt idx="47">
                  <c:v>10.575103454199802</c:v>
                </c:pt>
                <c:pt idx="48">
                  <c:v>10.56413224965647</c:v>
                </c:pt>
                <c:pt idx="49">
                  <c:v>10.712925706844652</c:v>
                </c:pt>
                <c:pt idx="50">
                  <c:v>10.390256413427144</c:v>
                </c:pt>
                <c:pt idx="51">
                  <c:v>10.470213505482294</c:v>
                </c:pt>
                <c:pt idx="52">
                  <c:v>10.402629390271583</c:v>
                </c:pt>
                <c:pt idx="53">
                  <c:v>10.42100195256476</c:v>
                </c:pt>
                <c:pt idx="54">
                  <c:v>10.543086974842515</c:v>
                </c:pt>
                <c:pt idx="55">
                  <c:v>10.409881225642643</c:v>
                </c:pt>
                <c:pt idx="56">
                  <c:v>10.752549137222614</c:v>
                </c:pt>
                <c:pt idx="57">
                  <c:v>10.70834658399437</c:v>
                </c:pt>
                <c:pt idx="58">
                  <c:v>10.770342300298001</c:v>
                </c:pt>
                <c:pt idx="59">
                  <c:v>10.655172688039039</c:v>
                </c:pt>
                <c:pt idx="60">
                  <c:v>10.629118413535796</c:v>
                </c:pt>
                <c:pt idx="61">
                  <c:v>10.677358070991229</c:v>
                </c:pt>
                <c:pt idx="62">
                  <c:v>10.44817764490889</c:v>
                </c:pt>
                <c:pt idx="63">
                  <c:v>10.642239002274158</c:v>
                </c:pt>
                <c:pt idx="64">
                  <c:v>10.673414418250781</c:v>
                </c:pt>
                <c:pt idx="65">
                  <c:v>10.565795686120451</c:v>
                </c:pt>
                <c:pt idx="66">
                  <c:v>10.730999224380261</c:v>
                </c:pt>
                <c:pt idx="67">
                  <c:v>10.459092778560176</c:v>
                </c:pt>
                <c:pt idx="68">
                  <c:v>10.758287058508479</c:v>
                </c:pt>
                <c:pt idx="69">
                  <c:v>10.38313541013752</c:v>
                </c:pt>
                <c:pt idx="70">
                  <c:v>10.471409684512572</c:v>
                </c:pt>
                <c:pt idx="71">
                  <c:v>10.707225166153485</c:v>
                </c:pt>
                <c:pt idx="72">
                  <c:v>10.786677620180235</c:v>
                </c:pt>
                <c:pt idx="73">
                  <c:v>10.453635211734532</c:v>
                </c:pt>
                <c:pt idx="74">
                  <c:v>10.498286332099132</c:v>
                </c:pt>
                <c:pt idx="75">
                  <c:v>10.489184157290609</c:v>
                </c:pt>
                <c:pt idx="76">
                  <c:v>10.471802180756882</c:v>
                </c:pt>
                <c:pt idx="77">
                  <c:v>10.758492651779308</c:v>
                </c:pt>
                <c:pt idx="78">
                  <c:v>10.641547461272278</c:v>
                </c:pt>
                <c:pt idx="79">
                  <c:v>10.741297578219061</c:v>
                </c:pt>
                <c:pt idx="80">
                  <c:v>10.43404778011373</c:v>
                </c:pt>
                <c:pt idx="81">
                  <c:v>10.53263909862493</c:v>
                </c:pt>
                <c:pt idx="82">
                  <c:v>10.652873781465225</c:v>
                </c:pt>
                <c:pt idx="83">
                  <c:v>10.762810110466718</c:v>
                </c:pt>
                <c:pt idx="84">
                  <c:v>10.661060131703691</c:v>
                </c:pt>
                <c:pt idx="85">
                  <c:v>10.655228758931084</c:v>
                </c:pt>
                <c:pt idx="86">
                  <c:v>10.488941183425084</c:v>
                </c:pt>
                <c:pt idx="87">
                  <c:v>10.526789035554977</c:v>
                </c:pt>
                <c:pt idx="88">
                  <c:v>10.424123232221891</c:v>
                </c:pt>
                <c:pt idx="89">
                  <c:v>10.594765647009998</c:v>
                </c:pt>
                <c:pt idx="90">
                  <c:v>10.739764973836518</c:v>
                </c:pt>
                <c:pt idx="91">
                  <c:v>10.495669690470399</c:v>
                </c:pt>
                <c:pt idx="92">
                  <c:v>10.476119639444292</c:v>
                </c:pt>
                <c:pt idx="93">
                  <c:v>10.55815135450508</c:v>
                </c:pt>
                <c:pt idx="94">
                  <c:v>10.471933012838319</c:v>
                </c:pt>
                <c:pt idx="95">
                  <c:v>10.585887755769653</c:v>
                </c:pt>
                <c:pt idx="96">
                  <c:v>10.574000726656264</c:v>
                </c:pt>
                <c:pt idx="97">
                  <c:v>10.613138209303175</c:v>
                </c:pt>
                <c:pt idx="98">
                  <c:v>10.778491269941769</c:v>
                </c:pt>
                <c:pt idx="99">
                  <c:v>10.744568380254979</c:v>
                </c:pt>
                <c:pt idx="100">
                  <c:v>10.776024150691821</c:v>
                </c:pt>
                <c:pt idx="101">
                  <c:v>10.527256292988678</c:v>
                </c:pt>
                <c:pt idx="102">
                  <c:v>10.659677049699932</c:v>
                </c:pt>
                <c:pt idx="103">
                  <c:v>10.579813409131521</c:v>
                </c:pt>
                <c:pt idx="104">
                  <c:v>10.415768669307294</c:v>
                </c:pt>
                <c:pt idx="105">
                  <c:v>10.686441555502403</c:v>
                </c:pt>
                <c:pt idx="106">
                  <c:v>10.620203141700754</c:v>
                </c:pt>
                <c:pt idx="107">
                  <c:v>10.478269023639323</c:v>
                </c:pt>
                <c:pt idx="108">
                  <c:v>10.694852189309046</c:v>
                </c:pt>
                <c:pt idx="109">
                  <c:v>10.757277782451682</c:v>
                </c:pt>
                <c:pt idx="110">
                  <c:v>10.66978850056525</c:v>
                </c:pt>
                <c:pt idx="111">
                  <c:v>10.722644661465663</c:v>
                </c:pt>
                <c:pt idx="112">
                  <c:v>10.40666649449877</c:v>
                </c:pt>
                <c:pt idx="113">
                  <c:v>10.456644349607577</c:v>
                </c:pt>
                <c:pt idx="114">
                  <c:v>10.528489852613653</c:v>
                </c:pt>
                <c:pt idx="115">
                  <c:v>10.430608765401681</c:v>
                </c:pt>
                <c:pt idx="116">
                  <c:v>10.458475998747691</c:v>
                </c:pt>
                <c:pt idx="117">
                  <c:v>10.712215475545426</c:v>
                </c:pt>
                <c:pt idx="118">
                  <c:v>10.421936467432165</c:v>
                </c:pt>
                <c:pt idx="119">
                  <c:v>10.567160077826861</c:v>
                </c:pt>
                <c:pt idx="120">
                  <c:v>10.456924704067799</c:v>
                </c:pt>
                <c:pt idx="121">
                  <c:v>10.420478624239013</c:v>
                </c:pt>
                <c:pt idx="122">
                  <c:v>10.658181825912083</c:v>
                </c:pt>
                <c:pt idx="123">
                  <c:v>10.743689936279617</c:v>
                </c:pt>
                <c:pt idx="124">
                  <c:v>10.695207304958659</c:v>
                </c:pt>
                <c:pt idx="125">
                  <c:v>10.613325112276655</c:v>
                </c:pt>
                <c:pt idx="126">
                  <c:v>10.45258855508304</c:v>
                </c:pt>
                <c:pt idx="127">
                  <c:v>10.43501967557583</c:v>
                </c:pt>
                <c:pt idx="128">
                  <c:v>10.786079530665097</c:v>
                </c:pt>
                <c:pt idx="129">
                  <c:v>10.578934965156161</c:v>
                </c:pt>
                <c:pt idx="130">
                  <c:v>10.617306145611799</c:v>
                </c:pt>
                <c:pt idx="131">
                  <c:v>10.697618353316564</c:v>
                </c:pt>
                <c:pt idx="132">
                  <c:v>10.739652832052428</c:v>
                </c:pt>
                <c:pt idx="133">
                  <c:v>10.650107617457707</c:v>
                </c:pt>
                <c:pt idx="134">
                  <c:v>10.401227617970475</c:v>
                </c:pt>
                <c:pt idx="135">
                  <c:v>10.656051132014401</c:v>
                </c:pt>
                <c:pt idx="136">
                  <c:v>10.575626782525548</c:v>
                </c:pt>
                <c:pt idx="137">
                  <c:v>10.499875007373721</c:v>
                </c:pt>
                <c:pt idx="138">
                  <c:v>10.639416767374597</c:v>
                </c:pt>
                <c:pt idx="139">
                  <c:v>10.389359279154435</c:v>
                </c:pt>
                <c:pt idx="140">
                  <c:v>10.393190790110795</c:v>
                </c:pt>
                <c:pt idx="141">
                  <c:v>10.685413589148258</c:v>
                </c:pt>
                <c:pt idx="142">
                  <c:v>10.584485983468545</c:v>
                </c:pt>
                <c:pt idx="143">
                  <c:v>10.665228068012315</c:v>
                </c:pt>
                <c:pt idx="144">
                  <c:v>10.671825742976193</c:v>
                </c:pt>
                <c:pt idx="145">
                  <c:v>10.773762624712703</c:v>
                </c:pt>
                <c:pt idx="146">
                  <c:v>10.538302258721403</c:v>
                </c:pt>
                <c:pt idx="147">
                  <c:v>10.582243147786773</c:v>
                </c:pt>
                <c:pt idx="148">
                  <c:v>10.767763039263963</c:v>
                </c:pt>
                <c:pt idx="149">
                  <c:v>10.674367623415533</c:v>
                </c:pt>
                <c:pt idx="150">
                  <c:v>10.415469624549724</c:v>
                </c:pt>
                <c:pt idx="151">
                  <c:v>10.690441279134895</c:v>
                </c:pt>
                <c:pt idx="152">
                  <c:v>10.729354478213629</c:v>
                </c:pt>
                <c:pt idx="153">
                  <c:v>10.58768202431507</c:v>
                </c:pt>
                <c:pt idx="154">
                  <c:v>10.383658738463266</c:v>
                </c:pt>
                <c:pt idx="155">
                  <c:v>10.689413312780751</c:v>
                </c:pt>
                <c:pt idx="156">
                  <c:v>10.512565719273077</c:v>
                </c:pt>
                <c:pt idx="157">
                  <c:v>10.475764523794677</c:v>
                </c:pt>
                <c:pt idx="158">
                  <c:v>10.691226271623515</c:v>
                </c:pt>
                <c:pt idx="159">
                  <c:v>10.489501892345528</c:v>
                </c:pt>
                <c:pt idx="160">
                  <c:v>10.63771595031592</c:v>
                </c:pt>
                <c:pt idx="161">
                  <c:v>10.528938419750007</c:v>
                </c:pt>
                <c:pt idx="162">
                  <c:v>10.528433781721608</c:v>
                </c:pt>
                <c:pt idx="163">
                  <c:v>10.568636611317361</c:v>
                </c:pt>
                <c:pt idx="164">
                  <c:v>10.751820215626038</c:v>
                </c:pt>
                <c:pt idx="165">
                  <c:v>10.445467551793415</c:v>
                </c:pt>
                <c:pt idx="166">
                  <c:v>10.657041717773849</c:v>
                </c:pt>
                <c:pt idx="167">
                  <c:v>10.712252856140122</c:v>
                </c:pt>
                <c:pt idx="168">
                  <c:v>10.772173949438114</c:v>
                </c:pt>
                <c:pt idx="169">
                  <c:v>10.545965280634121</c:v>
                </c:pt>
                <c:pt idx="170">
                  <c:v>10.510341573888653</c:v>
                </c:pt>
                <c:pt idx="171">
                  <c:v>10.7821171876273</c:v>
                </c:pt>
                <c:pt idx="172">
                  <c:v>10.578374256235719</c:v>
                </c:pt>
                <c:pt idx="173">
                  <c:v>10.695805394473798</c:v>
                </c:pt>
                <c:pt idx="174">
                  <c:v>10.523649065600496</c:v>
                </c:pt>
                <c:pt idx="175">
                  <c:v>10.717243165532063</c:v>
                </c:pt>
                <c:pt idx="176">
                  <c:v>10.504827936170965</c:v>
                </c:pt>
                <c:pt idx="177">
                  <c:v>10.629922096321764</c:v>
                </c:pt>
                <c:pt idx="178">
                  <c:v>10.403769498409815</c:v>
                </c:pt>
                <c:pt idx="179">
                  <c:v>10.732400996681369</c:v>
                </c:pt>
                <c:pt idx="180">
                  <c:v>10.648705845156599</c:v>
                </c:pt>
                <c:pt idx="181">
                  <c:v>10.742288163978511</c:v>
                </c:pt>
                <c:pt idx="182">
                  <c:v>10.408722427207062</c:v>
                </c:pt>
                <c:pt idx="183">
                  <c:v>10.428197717043776</c:v>
                </c:pt>
                <c:pt idx="184">
                  <c:v>10.682871708708916</c:v>
                </c:pt>
                <c:pt idx="185">
                  <c:v>10.517556028665018</c:v>
                </c:pt>
                <c:pt idx="186">
                  <c:v>10.452906290137957</c:v>
                </c:pt>
                <c:pt idx="187">
                  <c:v>10.560655854349724</c:v>
                </c:pt>
                <c:pt idx="188">
                  <c:v>10.571159801459354</c:v>
                </c:pt>
                <c:pt idx="189">
                  <c:v>10.689488073970143</c:v>
                </c:pt>
                <c:pt idx="190">
                  <c:v>10.750661417190457</c:v>
                </c:pt>
                <c:pt idx="191">
                  <c:v>10.42001136680531</c:v>
                </c:pt>
                <c:pt idx="192">
                  <c:v>10.418703045990943</c:v>
                </c:pt>
                <c:pt idx="193">
                  <c:v>10.52862068469509</c:v>
                </c:pt>
                <c:pt idx="194">
                  <c:v>10.649528218239915</c:v>
                </c:pt>
                <c:pt idx="195">
                  <c:v>10.645341591633942</c:v>
                </c:pt>
                <c:pt idx="196">
                  <c:v>10.490436407212933</c:v>
                </c:pt>
                <c:pt idx="197">
                  <c:v>10.420067437697355</c:v>
                </c:pt>
                <c:pt idx="198">
                  <c:v>10.424179303113936</c:v>
                </c:pt>
                <c:pt idx="199">
                  <c:v>10.468269714558092</c:v>
                </c:pt>
                <c:pt idx="200">
                  <c:v>10.524938696117514</c:v>
                </c:pt>
                <c:pt idx="201">
                  <c:v>10.754343405768031</c:v>
                </c:pt>
                <c:pt idx="202">
                  <c:v>10.72247644878953</c:v>
                </c:pt>
                <c:pt idx="203">
                  <c:v>10.419469348182217</c:v>
                </c:pt>
                <c:pt idx="204">
                  <c:v>10.539591889238421</c:v>
                </c:pt>
                <c:pt idx="205">
                  <c:v>10.785163706095039</c:v>
                </c:pt>
                <c:pt idx="206">
                  <c:v>10.747222402478407</c:v>
                </c:pt>
                <c:pt idx="207">
                  <c:v>10.516116875769214</c:v>
                </c:pt>
                <c:pt idx="208">
                  <c:v>10.786864523153717</c:v>
                </c:pt>
                <c:pt idx="209">
                  <c:v>10.722812874141795</c:v>
                </c:pt>
                <c:pt idx="210">
                  <c:v>10.563309876573154</c:v>
                </c:pt>
                <c:pt idx="211">
                  <c:v>10.504435439926656</c:v>
                </c:pt>
                <c:pt idx="212">
                  <c:v>10.520864211295631</c:v>
                </c:pt>
                <c:pt idx="213">
                  <c:v>10.696721219043855</c:v>
                </c:pt>
                <c:pt idx="214">
                  <c:v>10.496099567309404</c:v>
                </c:pt>
                <c:pt idx="215">
                  <c:v>10.691394484299648</c:v>
                </c:pt>
                <c:pt idx="216">
                  <c:v>10.655135307444343</c:v>
                </c:pt>
                <c:pt idx="217">
                  <c:v>10.481988392811592</c:v>
                </c:pt>
                <c:pt idx="218">
                  <c:v>10.521817416460383</c:v>
                </c:pt>
                <c:pt idx="219">
                  <c:v>10.439748320804899</c:v>
                </c:pt>
                <c:pt idx="220">
                  <c:v>10.518546614424467</c:v>
                </c:pt>
                <c:pt idx="221">
                  <c:v>10.555254358416125</c:v>
                </c:pt>
                <c:pt idx="222">
                  <c:v>10.750418443324932</c:v>
                </c:pt>
                <c:pt idx="223">
                  <c:v>10.637734640613267</c:v>
                </c:pt>
                <c:pt idx="224">
                  <c:v>10.679899951430569</c:v>
                </c:pt>
                <c:pt idx="225">
                  <c:v>10.688609629994781</c:v>
                </c:pt>
                <c:pt idx="226">
                  <c:v>10.388854641126036</c:v>
                </c:pt>
                <c:pt idx="227">
                  <c:v>10.627305454693031</c:v>
                </c:pt>
                <c:pt idx="228">
                  <c:v>10.422142060702994</c:v>
                </c:pt>
                <c:pt idx="229">
                  <c:v>10.529424367481058</c:v>
                </c:pt>
                <c:pt idx="230">
                  <c:v>10.462120606730569</c:v>
                </c:pt>
                <c:pt idx="231">
                  <c:v>10.582261838084122</c:v>
                </c:pt>
                <c:pt idx="232">
                  <c:v>10.551721892217335</c:v>
                </c:pt>
                <c:pt idx="233">
                  <c:v>10.586429774392748</c:v>
                </c:pt>
                <c:pt idx="234">
                  <c:v>10.708664319049287</c:v>
                </c:pt>
                <c:pt idx="235">
                  <c:v>10.491875560108735</c:v>
                </c:pt>
                <c:pt idx="236">
                  <c:v>10.673489179440173</c:v>
                </c:pt>
                <c:pt idx="237">
                  <c:v>10.778939837078124</c:v>
                </c:pt>
                <c:pt idx="238">
                  <c:v>10.523536923816408</c:v>
                </c:pt>
                <c:pt idx="239">
                  <c:v>10.716121747691178</c:v>
                </c:pt>
                <c:pt idx="240">
                  <c:v>10.402236894027272</c:v>
                </c:pt>
                <c:pt idx="241">
                  <c:v>10.396704566012236</c:v>
                </c:pt>
                <c:pt idx="242">
                  <c:v>10.412759531434249</c:v>
                </c:pt>
                <c:pt idx="243">
                  <c:v>10.636744054853819</c:v>
                </c:pt>
                <c:pt idx="244">
                  <c:v>10.782584445061003</c:v>
                </c:pt>
                <c:pt idx="245">
                  <c:v>10.407227203419215</c:v>
                </c:pt>
                <c:pt idx="246">
                  <c:v>10.612876545140301</c:v>
                </c:pt>
                <c:pt idx="247">
                  <c:v>10.39147128275477</c:v>
                </c:pt>
                <c:pt idx="248">
                  <c:v>10.392704842379745</c:v>
                </c:pt>
                <c:pt idx="249">
                  <c:v>10.438197026125007</c:v>
                </c:pt>
                <c:pt idx="250">
                  <c:v>10.667863399938396</c:v>
                </c:pt>
                <c:pt idx="251">
                  <c:v>10.630594947026296</c:v>
                </c:pt>
                <c:pt idx="252">
                  <c:v>10.438963328316278</c:v>
                </c:pt>
                <c:pt idx="253">
                  <c:v>10.658630393048437</c:v>
                </c:pt>
                <c:pt idx="254">
                  <c:v>10.719243027348309</c:v>
                </c:pt>
                <c:pt idx="255">
                  <c:v>10.559983003645193</c:v>
                </c:pt>
                <c:pt idx="256">
                  <c:v>10.404012472275342</c:v>
                </c:pt>
                <c:pt idx="257">
                  <c:v>10.502734622867978</c:v>
                </c:pt>
                <c:pt idx="258">
                  <c:v>10.554544127116898</c:v>
                </c:pt>
                <c:pt idx="259">
                  <c:v>10.748979290429128</c:v>
                </c:pt>
                <c:pt idx="260">
                  <c:v>10.536059423039632</c:v>
                </c:pt>
                <c:pt idx="261">
                  <c:v>10.381845779620502</c:v>
                </c:pt>
                <c:pt idx="262">
                  <c:v>10.731335649732527</c:v>
                </c:pt>
                <c:pt idx="263">
                  <c:v>10.57581368549903</c:v>
                </c:pt>
                <c:pt idx="264">
                  <c:v>10.428179026746427</c:v>
                </c:pt>
                <c:pt idx="265">
                  <c:v>10.484343370277454</c:v>
                </c:pt>
                <c:pt idx="266">
                  <c:v>10.502342126623669</c:v>
                </c:pt>
                <c:pt idx="267">
                  <c:v>10.50008060064455</c:v>
                </c:pt>
                <c:pt idx="268">
                  <c:v>10.641117584433273</c:v>
                </c:pt>
                <c:pt idx="269">
                  <c:v>10.668218515588011</c:v>
                </c:pt>
                <c:pt idx="270">
                  <c:v>10.456139711579178</c:v>
                </c:pt>
                <c:pt idx="271">
                  <c:v>10.455840666821608</c:v>
                </c:pt>
                <c:pt idx="272">
                  <c:v>10.432403033947098</c:v>
                </c:pt>
                <c:pt idx="273">
                  <c:v>10.413432382138781</c:v>
                </c:pt>
                <c:pt idx="274">
                  <c:v>10.578673300993287</c:v>
                </c:pt>
                <c:pt idx="275">
                  <c:v>10.582729095517825</c:v>
                </c:pt>
                <c:pt idx="276">
                  <c:v>10.460700144132113</c:v>
                </c:pt>
                <c:pt idx="277">
                  <c:v>10.521686584378946</c:v>
                </c:pt>
                <c:pt idx="278">
                  <c:v>10.500304884212726</c:v>
                </c:pt>
                <c:pt idx="279">
                  <c:v>10.461728110486259</c:v>
                </c:pt>
                <c:pt idx="280">
                  <c:v>10.422983124083657</c:v>
                </c:pt>
                <c:pt idx="281">
                  <c:v>10.649958095078922</c:v>
                </c:pt>
                <c:pt idx="282">
                  <c:v>10.634501219172048</c:v>
                </c:pt>
                <c:pt idx="283">
                  <c:v>10.750287611243495</c:v>
                </c:pt>
                <c:pt idx="284">
                  <c:v>10.551161183296893</c:v>
                </c:pt>
                <c:pt idx="285">
                  <c:v>10.774155120957012</c:v>
                </c:pt>
                <c:pt idx="286">
                  <c:v>10.59749443042282</c:v>
                </c:pt>
                <c:pt idx="287">
                  <c:v>10.565814376417798</c:v>
                </c:pt>
                <c:pt idx="288">
                  <c:v>10.671115511676964</c:v>
                </c:pt>
                <c:pt idx="289">
                  <c:v>10.546002661228819</c:v>
                </c:pt>
                <c:pt idx="290">
                  <c:v>10.776397956638784</c:v>
                </c:pt>
                <c:pt idx="291">
                  <c:v>10.773575721739221</c:v>
                </c:pt>
                <c:pt idx="292">
                  <c:v>10.450700835050883</c:v>
                </c:pt>
                <c:pt idx="293">
                  <c:v>10.640837229973052</c:v>
                </c:pt>
                <c:pt idx="294">
                  <c:v>10.73669976507143</c:v>
                </c:pt>
                <c:pt idx="295">
                  <c:v>10.574206319927093</c:v>
                </c:pt>
                <c:pt idx="296">
                  <c:v>10.472325509082628</c:v>
                </c:pt>
                <c:pt idx="297">
                  <c:v>10.7001976143506</c:v>
                </c:pt>
                <c:pt idx="298">
                  <c:v>10.532807311301063</c:v>
                </c:pt>
                <c:pt idx="299">
                  <c:v>10.753838767739634</c:v>
                </c:pt>
                <c:pt idx="300">
                  <c:v>10.767688278074571</c:v>
                </c:pt>
                <c:pt idx="301">
                  <c:v>10.570449570160125</c:v>
                </c:pt>
                <c:pt idx="302">
                  <c:v>10.566636749501114</c:v>
                </c:pt>
                <c:pt idx="303">
                  <c:v>10.526845106447022</c:v>
                </c:pt>
                <c:pt idx="304">
                  <c:v>10.490380336320888</c:v>
                </c:pt>
                <c:pt idx="305">
                  <c:v>10.387677152393106</c:v>
                </c:pt>
                <c:pt idx="306">
                  <c:v>10.576636058582345</c:v>
                </c:pt>
                <c:pt idx="307">
                  <c:v>10.656144583501142</c:v>
                </c:pt>
                <c:pt idx="308">
                  <c:v>10.461971084351784</c:v>
                </c:pt>
                <c:pt idx="309">
                  <c:v>10.677582354559405</c:v>
                </c:pt>
                <c:pt idx="310">
                  <c:v>10.608446944668803</c:v>
                </c:pt>
                <c:pt idx="311">
                  <c:v>10.756679692936544</c:v>
                </c:pt>
                <c:pt idx="312">
                  <c:v>10.778509960239118</c:v>
                </c:pt>
                <c:pt idx="313">
                  <c:v>10.393116028921401</c:v>
                </c:pt>
                <c:pt idx="314">
                  <c:v>10.445187197333194</c:v>
                </c:pt>
                <c:pt idx="315">
                  <c:v>10.502772003462674</c:v>
                </c:pt>
                <c:pt idx="316">
                  <c:v>10.620782540918546</c:v>
                </c:pt>
                <c:pt idx="317">
                  <c:v>10.717691732668417</c:v>
                </c:pt>
                <c:pt idx="318">
                  <c:v>10.724607142687212</c:v>
                </c:pt>
                <c:pt idx="319">
                  <c:v>10.686049059258092</c:v>
                </c:pt>
                <c:pt idx="320">
                  <c:v>10.563104283302325</c:v>
                </c:pt>
                <c:pt idx="321">
                  <c:v>10.495108981549956</c:v>
                </c:pt>
                <c:pt idx="322">
                  <c:v>10.517481267475626</c:v>
                </c:pt>
                <c:pt idx="323">
                  <c:v>10.673825604792439</c:v>
                </c:pt>
                <c:pt idx="324">
                  <c:v>10.396312069767927</c:v>
                </c:pt>
                <c:pt idx="325">
                  <c:v>10.485520859010384</c:v>
                </c:pt>
                <c:pt idx="326">
                  <c:v>10.56099227970199</c:v>
                </c:pt>
                <c:pt idx="327">
                  <c:v>10.537405124448695</c:v>
                </c:pt>
                <c:pt idx="328">
                  <c:v>10.616409011339091</c:v>
                </c:pt>
                <c:pt idx="329">
                  <c:v>10.687077025612238</c:v>
                </c:pt>
                <c:pt idx="330">
                  <c:v>10.642575427626424</c:v>
                </c:pt>
                <c:pt idx="331">
                  <c:v>10.477315818474569</c:v>
                </c:pt>
                <c:pt idx="332">
                  <c:v>10.783014321900009</c:v>
                </c:pt>
                <c:pt idx="333">
                  <c:v>10.74120412673232</c:v>
                </c:pt>
                <c:pt idx="334">
                  <c:v>10.770024565243084</c:v>
                </c:pt>
                <c:pt idx="335">
                  <c:v>10.772192639735461</c:v>
                </c:pt>
                <c:pt idx="336">
                  <c:v>10.43718775006821</c:v>
                </c:pt>
                <c:pt idx="337">
                  <c:v>10.499613343210846</c:v>
                </c:pt>
                <c:pt idx="338">
                  <c:v>10.593961964224029</c:v>
                </c:pt>
                <c:pt idx="339">
                  <c:v>10.748717626266254</c:v>
                </c:pt>
                <c:pt idx="340">
                  <c:v>10.586784890042361</c:v>
                </c:pt>
                <c:pt idx="341">
                  <c:v>10.594261008981599</c:v>
                </c:pt>
                <c:pt idx="342">
                  <c:v>10.717729113263113</c:v>
                </c:pt>
                <c:pt idx="343">
                  <c:v>10.61054025797179</c:v>
                </c:pt>
                <c:pt idx="344">
                  <c:v>10.625081309308607</c:v>
                </c:pt>
                <c:pt idx="345">
                  <c:v>10.535704307390018</c:v>
                </c:pt>
                <c:pt idx="346">
                  <c:v>10.527798311611773</c:v>
                </c:pt>
                <c:pt idx="347">
                  <c:v>10.770304919703305</c:v>
                </c:pt>
                <c:pt idx="348">
                  <c:v>10.634912405713706</c:v>
                </c:pt>
                <c:pt idx="349">
                  <c:v>10.531592441973437</c:v>
                </c:pt>
                <c:pt idx="350">
                  <c:v>10.582056244813293</c:v>
                </c:pt>
                <c:pt idx="351">
                  <c:v>10.436757873229203</c:v>
                </c:pt>
                <c:pt idx="352">
                  <c:v>10.518098047288113</c:v>
                </c:pt>
                <c:pt idx="353">
                  <c:v>10.721934430166435</c:v>
                </c:pt>
                <c:pt idx="354">
                  <c:v>10.759913114377763</c:v>
                </c:pt>
                <c:pt idx="355">
                  <c:v>10.52478917373873</c:v>
                </c:pt>
                <c:pt idx="356">
                  <c:v>10.778042702805415</c:v>
                </c:pt>
                <c:pt idx="357">
                  <c:v>10.548077284234456</c:v>
                </c:pt>
                <c:pt idx="358">
                  <c:v>10.402330345514013</c:v>
                </c:pt>
                <c:pt idx="359">
                  <c:v>10.552319981732474</c:v>
                </c:pt>
                <c:pt idx="360">
                  <c:v>10.629324006806625</c:v>
                </c:pt>
                <c:pt idx="361">
                  <c:v>10.524434058089117</c:v>
                </c:pt>
                <c:pt idx="362">
                  <c:v>10.600503568295863</c:v>
                </c:pt>
                <c:pt idx="363">
                  <c:v>10.564580816792825</c:v>
                </c:pt>
                <c:pt idx="364">
                  <c:v>10.401825707485614</c:v>
                </c:pt>
                <c:pt idx="365">
                  <c:v>10.630183760484638</c:v>
                </c:pt>
                <c:pt idx="366">
                  <c:v>10.393714118436542</c:v>
                </c:pt>
                <c:pt idx="367">
                  <c:v>10.416665803580001</c:v>
                </c:pt>
                <c:pt idx="368">
                  <c:v>10.708440035481111</c:v>
                </c:pt>
                <c:pt idx="369">
                  <c:v>10.760417752406163</c:v>
                </c:pt>
                <c:pt idx="370">
                  <c:v>10.747502756938628</c:v>
                </c:pt>
                <c:pt idx="371">
                  <c:v>10.781444336922769</c:v>
                </c:pt>
                <c:pt idx="372">
                  <c:v>10.750100708270013</c:v>
                </c:pt>
                <c:pt idx="373">
                  <c:v>10.508098738206881</c:v>
                </c:pt>
                <c:pt idx="374">
                  <c:v>10.759670140512238</c:v>
                </c:pt>
                <c:pt idx="375">
                  <c:v>10.657789329667773</c:v>
                </c:pt>
                <c:pt idx="376">
                  <c:v>10.441542589350316</c:v>
                </c:pt>
                <c:pt idx="377">
                  <c:v>10.779369713917131</c:v>
                </c:pt>
                <c:pt idx="378">
                  <c:v>10.454046398276191</c:v>
                </c:pt>
                <c:pt idx="379">
                  <c:v>10.673040612303819</c:v>
                </c:pt>
                <c:pt idx="380">
                  <c:v>10.740344373054308</c:v>
                </c:pt>
                <c:pt idx="381">
                  <c:v>10.502454268407757</c:v>
                </c:pt>
                <c:pt idx="382">
                  <c:v>10.530321501753766</c:v>
                </c:pt>
                <c:pt idx="383">
                  <c:v>10.428141646151731</c:v>
                </c:pt>
                <c:pt idx="384">
                  <c:v>10.486679657445965</c:v>
                </c:pt>
                <c:pt idx="385">
                  <c:v>10.458550759937083</c:v>
                </c:pt>
                <c:pt idx="386">
                  <c:v>10.672965851114427</c:v>
                </c:pt>
                <c:pt idx="387">
                  <c:v>10.715972225312393</c:v>
                </c:pt>
                <c:pt idx="388">
                  <c:v>10.480287575752916</c:v>
                </c:pt>
                <c:pt idx="389">
                  <c:v>10.457186368230671</c:v>
                </c:pt>
                <c:pt idx="390">
                  <c:v>10.38165887664702</c:v>
                </c:pt>
                <c:pt idx="391">
                  <c:v>10.61926862683335</c:v>
                </c:pt>
                <c:pt idx="392">
                  <c:v>10.635977752662546</c:v>
                </c:pt>
                <c:pt idx="393">
                  <c:v>10.469690177156547</c:v>
                </c:pt>
                <c:pt idx="394">
                  <c:v>10.64879929664334</c:v>
                </c:pt>
                <c:pt idx="395">
                  <c:v>10.406217927362416</c:v>
                </c:pt>
                <c:pt idx="396">
                  <c:v>10.435972880740584</c:v>
                </c:pt>
                <c:pt idx="397">
                  <c:v>10.612540119788036</c:v>
                </c:pt>
                <c:pt idx="398">
                  <c:v>10.480194124266177</c:v>
                </c:pt>
                <c:pt idx="399">
                  <c:v>10.478680210180981</c:v>
                </c:pt>
                <c:pt idx="400">
                  <c:v>10.746530861476527</c:v>
                </c:pt>
                <c:pt idx="401">
                  <c:v>10.417824602015584</c:v>
                </c:pt>
                <c:pt idx="402">
                  <c:v>10.581177800837933</c:v>
                </c:pt>
                <c:pt idx="403">
                  <c:v>10.449112159776295</c:v>
                </c:pt>
                <c:pt idx="404">
                  <c:v>10.657340762531419</c:v>
                </c:pt>
                <c:pt idx="405">
                  <c:v>10.42070290780719</c:v>
                </c:pt>
                <c:pt idx="406">
                  <c:v>10.628912820264967</c:v>
                </c:pt>
                <c:pt idx="407">
                  <c:v>10.784490855390509</c:v>
                </c:pt>
                <c:pt idx="408">
                  <c:v>10.416665803580001</c:v>
                </c:pt>
                <c:pt idx="409">
                  <c:v>10.75140902908438</c:v>
                </c:pt>
                <c:pt idx="410">
                  <c:v>10.657639807288989</c:v>
                </c:pt>
                <c:pt idx="411">
                  <c:v>10.398293241286824</c:v>
                </c:pt>
                <c:pt idx="412">
                  <c:v>10.398068957718648</c:v>
                </c:pt>
                <c:pt idx="413">
                  <c:v>10.55314235481579</c:v>
                </c:pt>
                <c:pt idx="414">
                  <c:v>10.529144013020836</c:v>
                </c:pt>
                <c:pt idx="415">
                  <c:v>10.604540672523051</c:v>
                </c:pt>
                <c:pt idx="416">
                  <c:v>10.668368037966795</c:v>
                </c:pt>
                <c:pt idx="417">
                  <c:v>10.65378960603528</c:v>
                </c:pt>
                <c:pt idx="418">
                  <c:v>10.512416196894291</c:v>
                </c:pt>
                <c:pt idx="419">
                  <c:v>10.479577344453689</c:v>
                </c:pt>
                <c:pt idx="420">
                  <c:v>10.463447617842283</c:v>
                </c:pt>
                <c:pt idx="421">
                  <c:v>10.464251300628252</c:v>
                </c:pt>
                <c:pt idx="422">
                  <c:v>10.751427719381729</c:v>
                </c:pt>
                <c:pt idx="423">
                  <c:v>10.585644781904127</c:v>
                </c:pt>
                <c:pt idx="424">
                  <c:v>10.765277229716666</c:v>
                </c:pt>
                <c:pt idx="425">
                  <c:v>10.562973451220888</c:v>
                </c:pt>
                <c:pt idx="426">
                  <c:v>10.607381597719961</c:v>
                </c:pt>
                <c:pt idx="427">
                  <c:v>10.423936329248411</c:v>
                </c:pt>
                <c:pt idx="428">
                  <c:v>10.644650050632062</c:v>
                </c:pt>
                <c:pt idx="429">
                  <c:v>10.740811630488011</c:v>
                </c:pt>
                <c:pt idx="430">
                  <c:v>10.730139470702248</c:v>
                </c:pt>
                <c:pt idx="431">
                  <c:v>10.475820594686722</c:v>
                </c:pt>
                <c:pt idx="432">
                  <c:v>10.534732411927918</c:v>
                </c:pt>
                <c:pt idx="433">
                  <c:v>10.747353234559844</c:v>
                </c:pt>
                <c:pt idx="434">
                  <c:v>10.75436209606538</c:v>
                </c:pt>
                <c:pt idx="435">
                  <c:v>10.500716070754384</c:v>
                </c:pt>
                <c:pt idx="436">
                  <c:v>10.759015980105055</c:v>
                </c:pt>
                <c:pt idx="437">
                  <c:v>10.450999879808451</c:v>
                </c:pt>
                <c:pt idx="438">
                  <c:v>10.498547996262005</c:v>
                </c:pt>
                <c:pt idx="439">
                  <c:v>10.755483513906265</c:v>
                </c:pt>
                <c:pt idx="440">
                  <c:v>10.75406305130781</c:v>
                </c:pt>
                <c:pt idx="441">
                  <c:v>10.383247551921608</c:v>
                </c:pt>
                <c:pt idx="442">
                  <c:v>10.635043237795141</c:v>
                </c:pt>
                <c:pt idx="443">
                  <c:v>10.63653846158299</c:v>
                </c:pt>
                <c:pt idx="444">
                  <c:v>10.454719248980723</c:v>
                </c:pt>
                <c:pt idx="445">
                  <c:v>10.399452039722407</c:v>
                </c:pt>
                <c:pt idx="446">
                  <c:v>10.383509216084482</c:v>
                </c:pt>
                <c:pt idx="447">
                  <c:v>10.479166157912031</c:v>
                </c:pt>
                <c:pt idx="448">
                  <c:v>10.634220864711827</c:v>
                </c:pt>
                <c:pt idx="449">
                  <c:v>10.754605069930905</c:v>
                </c:pt>
                <c:pt idx="450">
                  <c:v>10.469391132398977</c:v>
                </c:pt>
                <c:pt idx="451">
                  <c:v>10.55932884323801</c:v>
                </c:pt>
                <c:pt idx="452">
                  <c:v>10.614502601009585</c:v>
                </c:pt>
                <c:pt idx="453">
                  <c:v>10.416254617038344</c:v>
                </c:pt>
                <c:pt idx="454">
                  <c:v>10.743222678845916</c:v>
                </c:pt>
                <c:pt idx="455">
                  <c:v>10.586373703500703</c:v>
                </c:pt>
                <c:pt idx="456">
                  <c:v>10.784266571822331</c:v>
                </c:pt>
                <c:pt idx="457">
                  <c:v>10.596223490203149</c:v>
                </c:pt>
                <c:pt idx="458">
                  <c:v>10.765781867745066</c:v>
                </c:pt>
                <c:pt idx="459">
                  <c:v>10.740082708891435</c:v>
                </c:pt>
                <c:pt idx="460">
                  <c:v>10.740606037217182</c:v>
                </c:pt>
                <c:pt idx="461">
                  <c:v>10.521985629136516</c:v>
                </c:pt>
                <c:pt idx="462">
                  <c:v>10.482175295785074</c:v>
                </c:pt>
                <c:pt idx="463">
                  <c:v>10.549067869993905</c:v>
                </c:pt>
                <c:pt idx="464">
                  <c:v>10.393302931894883</c:v>
                </c:pt>
                <c:pt idx="465">
                  <c:v>10.634800263929616</c:v>
                </c:pt>
                <c:pt idx="466">
                  <c:v>10.67145193702923</c:v>
                </c:pt>
                <c:pt idx="467">
                  <c:v>10.431786254134611</c:v>
                </c:pt>
                <c:pt idx="468">
                  <c:v>10.697001573504076</c:v>
                </c:pt>
                <c:pt idx="469">
                  <c:v>10.392873055055876</c:v>
                </c:pt>
                <c:pt idx="470">
                  <c:v>10.783948836767413</c:v>
                </c:pt>
                <c:pt idx="471">
                  <c:v>10.390144271643056</c:v>
                </c:pt>
                <c:pt idx="472">
                  <c:v>10.771183363678665</c:v>
                </c:pt>
                <c:pt idx="473">
                  <c:v>10.422515866649956</c:v>
                </c:pt>
                <c:pt idx="474">
                  <c:v>10.571963484245321</c:v>
                </c:pt>
                <c:pt idx="475">
                  <c:v>10.380649600590223</c:v>
                </c:pt>
                <c:pt idx="476">
                  <c:v>10.758586103266049</c:v>
                </c:pt>
                <c:pt idx="477">
                  <c:v>10.561197872972819</c:v>
                </c:pt>
                <c:pt idx="478">
                  <c:v>10.390368555211232</c:v>
                </c:pt>
                <c:pt idx="479">
                  <c:v>10.57385120427748</c:v>
                </c:pt>
                <c:pt idx="480">
                  <c:v>10.530134598780286</c:v>
                </c:pt>
                <c:pt idx="481">
                  <c:v>10.502865454949415</c:v>
                </c:pt>
                <c:pt idx="482">
                  <c:v>10.602036172678407</c:v>
                </c:pt>
                <c:pt idx="483">
                  <c:v>10.530900900971558</c:v>
                </c:pt>
                <c:pt idx="484">
                  <c:v>10.548675373749596</c:v>
                </c:pt>
                <c:pt idx="485">
                  <c:v>10.418404001233375</c:v>
                </c:pt>
                <c:pt idx="486">
                  <c:v>10.77024884881126</c:v>
                </c:pt>
                <c:pt idx="487">
                  <c:v>10.673414418250781</c:v>
                </c:pt>
                <c:pt idx="488">
                  <c:v>10.39814371890804</c:v>
                </c:pt>
                <c:pt idx="489">
                  <c:v>10.422870982299569</c:v>
                </c:pt>
                <c:pt idx="490">
                  <c:v>10.601587605542052</c:v>
                </c:pt>
                <c:pt idx="491">
                  <c:v>10.533947419439297</c:v>
                </c:pt>
                <c:pt idx="492">
                  <c:v>10.674890951741281</c:v>
                </c:pt>
                <c:pt idx="493">
                  <c:v>10.711580005435591</c:v>
                </c:pt>
                <c:pt idx="494">
                  <c:v>10.598279422911439</c:v>
                </c:pt>
                <c:pt idx="495">
                  <c:v>10.643640774575266</c:v>
                </c:pt>
                <c:pt idx="496">
                  <c:v>10.548955728209817</c:v>
                </c:pt>
                <c:pt idx="497">
                  <c:v>10.756978737694112</c:v>
                </c:pt>
                <c:pt idx="498">
                  <c:v>10.388275241908245</c:v>
                </c:pt>
                <c:pt idx="499">
                  <c:v>10.711580005435591</c:v>
                </c:pt>
                <c:pt idx="500">
                  <c:v>10.598279422911439</c:v>
                </c:pt>
                <c:pt idx="501">
                  <c:v>10.643640774575266</c:v>
                </c:pt>
                <c:pt idx="502">
                  <c:v>10.548955728209817</c:v>
                </c:pt>
                <c:pt idx="503">
                  <c:v>10.756978737694112</c:v>
                </c:pt>
                <c:pt idx="504">
                  <c:v>10.388275241908245</c:v>
                </c:pt>
                <c:pt idx="505">
                  <c:v>10.383415764597741</c:v>
                </c:pt>
                <c:pt idx="506">
                  <c:v>10.501856178892618</c:v>
                </c:pt>
                <c:pt idx="507">
                  <c:v>10.568505779235924</c:v>
                </c:pt>
                <c:pt idx="508">
                  <c:v>10.661658221218829</c:v>
                </c:pt>
                <c:pt idx="509">
                  <c:v>10.454326752736414</c:v>
                </c:pt>
                <c:pt idx="510">
                  <c:v>10.507388506907654</c:v>
                </c:pt>
                <c:pt idx="511">
                  <c:v>10.722065262247872</c:v>
                </c:pt>
                <c:pt idx="512">
                  <c:v>10.414385587303535</c:v>
                </c:pt>
                <c:pt idx="513">
                  <c:v>10.45071952534823</c:v>
                </c:pt>
                <c:pt idx="514">
                  <c:v>10.398386692773565</c:v>
                </c:pt>
                <c:pt idx="515">
                  <c:v>10.490529858699672</c:v>
                </c:pt>
                <c:pt idx="516">
                  <c:v>10.536713583446815</c:v>
                </c:pt>
                <c:pt idx="517">
                  <c:v>10.616969720259535</c:v>
                </c:pt>
                <c:pt idx="518">
                  <c:v>10.405414244576448</c:v>
                </c:pt>
                <c:pt idx="519">
                  <c:v>10.432832910786104</c:v>
                </c:pt>
                <c:pt idx="520">
                  <c:v>10.770342300298001</c:v>
                </c:pt>
                <c:pt idx="521">
                  <c:v>10.77809877369746</c:v>
                </c:pt>
                <c:pt idx="522">
                  <c:v>10.634146103522433</c:v>
                </c:pt>
                <c:pt idx="523">
                  <c:v>10.455653763848128</c:v>
                </c:pt>
                <c:pt idx="524">
                  <c:v>10.382985887758736</c:v>
                </c:pt>
                <c:pt idx="525">
                  <c:v>10.727092952234509</c:v>
                </c:pt>
                <c:pt idx="526">
                  <c:v>10.544638269522407</c:v>
                </c:pt>
                <c:pt idx="527">
                  <c:v>10.632314454382319</c:v>
                </c:pt>
                <c:pt idx="528">
                  <c:v>10.390125581345707</c:v>
                </c:pt>
                <c:pt idx="529">
                  <c:v>10.442664007191201</c:v>
                </c:pt>
                <c:pt idx="530">
                  <c:v>10.444233992168442</c:v>
                </c:pt>
                <c:pt idx="531">
                  <c:v>10.596223490203149</c:v>
                </c:pt>
                <c:pt idx="532">
                  <c:v>10.618371492560641</c:v>
                </c:pt>
                <c:pt idx="533">
                  <c:v>10.676517007610565</c:v>
                </c:pt>
                <c:pt idx="534">
                  <c:v>10.765763177447717</c:v>
                </c:pt>
                <c:pt idx="535">
                  <c:v>10.433374929409199</c:v>
                </c:pt>
                <c:pt idx="536">
                  <c:v>10.454681868386027</c:v>
                </c:pt>
                <c:pt idx="537">
                  <c:v>10.377864746285356</c:v>
                </c:pt>
                <c:pt idx="538">
                  <c:v>10.379135686505027</c:v>
                </c:pt>
                <c:pt idx="539">
                  <c:v>10.560562402862985</c:v>
                </c:pt>
                <c:pt idx="540">
                  <c:v>10.472736695624286</c:v>
                </c:pt>
                <c:pt idx="541">
                  <c:v>10.400461315779204</c:v>
                </c:pt>
                <c:pt idx="542">
                  <c:v>10.439580108128766</c:v>
                </c:pt>
                <c:pt idx="543">
                  <c:v>10.687226547991022</c:v>
                </c:pt>
                <c:pt idx="544">
                  <c:v>10.603680918845038</c:v>
                </c:pt>
                <c:pt idx="545">
                  <c:v>10.73582132109607</c:v>
                </c:pt>
                <c:pt idx="546">
                  <c:v>10.396648495120193</c:v>
                </c:pt>
                <c:pt idx="547">
                  <c:v>10.539685340725162</c:v>
                </c:pt>
                <c:pt idx="548">
                  <c:v>10.694926950498438</c:v>
                </c:pt>
                <c:pt idx="549">
                  <c:v>10.512752622246557</c:v>
                </c:pt>
                <c:pt idx="550">
                  <c:v>10.534769792522614</c:v>
                </c:pt>
                <c:pt idx="551">
                  <c:v>10.641659603056368</c:v>
                </c:pt>
                <c:pt idx="552">
                  <c:v>10.742250783383813</c:v>
                </c:pt>
                <c:pt idx="553">
                  <c:v>10.512790002841253</c:v>
                </c:pt>
                <c:pt idx="554">
                  <c:v>10.574991312415714</c:v>
                </c:pt>
                <c:pt idx="555">
                  <c:v>10.471372303917875</c:v>
                </c:pt>
                <c:pt idx="556">
                  <c:v>10.575047383307757</c:v>
                </c:pt>
                <c:pt idx="557">
                  <c:v>10.438533451477273</c:v>
                </c:pt>
                <c:pt idx="558">
                  <c:v>10.562001555758787</c:v>
                </c:pt>
                <c:pt idx="559">
                  <c:v>10.558282186586517</c:v>
                </c:pt>
                <c:pt idx="560">
                  <c:v>10.428478071503998</c:v>
                </c:pt>
                <c:pt idx="561">
                  <c:v>10.623025376600317</c:v>
                </c:pt>
                <c:pt idx="562">
                  <c:v>10.733840149577171</c:v>
                </c:pt>
                <c:pt idx="563">
                  <c:v>10.77710818793801</c:v>
                </c:pt>
                <c:pt idx="564">
                  <c:v>10.478437236315456</c:v>
                </c:pt>
                <c:pt idx="565">
                  <c:v>10.533872658249905</c:v>
                </c:pt>
                <c:pt idx="566">
                  <c:v>10.499426440237366</c:v>
                </c:pt>
                <c:pt idx="567">
                  <c:v>10.70137510308353</c:v>
                </c:pt>
                <c:pt idx="568">
                  <c:v>10.73286825411507</c:v>
                </c:pt>
                <c:pt idx="569">
                  <c:v>10.782958251007965</c:v>
                </c:pt>
                <c:pt idx="570">
                  <c:v>10.6447808827135</c:v>
                </c:pt>
                <c:pt idx="571">
                  <c:v>10.546376467175779</c:v>
                </c:pt>
                <c:pt idx="572">
                  <c:v>10.627660570342645</c:v>
                </c:pt>
                <c:pt idx="573">
                  <c:v>10.60906372448129</c:v>
                </c:pt>
                <c:pt idx="574">
                  <c:v>10.4171704416084</c:v>
                </c:pt>
                <c:pt idx="575">
                  <c:v>10.645734087878251</c:v>
                </c:pt>
                <c:pt idx="576">
                  <c:v>10.577589263747099</c:v>
                </c:pt>
                <c:pt idx="577">
                  <c:v>10.4667184198782</c:v>
                </c:pt>
                <c:pt idx="578">
                  <c:v>10.625884992094576</c:v>
                </c:pt>
                <c:pt idx="579">
                  <c:v>10.533143736653329</c:v>
                </c:pt>
                <c:pt idx="580">
                  <c:v>10.4343468248713</c:v>
                </c:pt>
                <c:pt idx="581">
                  <c:v>10.398517524855002</c:v>
                </c:pt>
                <c:pt idx="582">
                  <c:v>10.728457343940921</c:v>
                </c:pt>
                <c:pt idx="583">
                  <c:v>10.407937434718441</c:v>
                </c:pt>
                <c:pt idx="584">
                  <c:v>10.586579296771532</c:v>
                </c:pt>
                <c:pt idx="585">
                  <c:v>10.682759566924828</c:v>
                </c:pt>
                <c:pt idx="586">
                  <c:v>10.600148452646248</c:v>
                </c:pt>
                <c:pt idx="587">
                  <c:v>10.385957645037081</c:v>
                </c:pt>
                <c:pt idx="588">
                  <c:v>10.586373703500703</c:v>
                </c:pt>
                <c:pt idx="589">
                  <c:v>10.653752225440584</c:v>
                </c:pt>
                <c:pt idx="590">
                  <c:v>10.528489852613653</c:v>
                </c:pt>
                <c:pt idx="591">
                  <c:v>10.690198305269369</c:v>
                </c:pt>
                <c:pt idx="592">
                  <c:v>10.757745039885386</c:v>
                </c:pt>
                <c:pt idx="593">
                  <c:v>10.735952153177506</c:v>
                </c:pt>
                <c:pt idx="594">
                  <c:v>10.736288578529772</c:v>
                </c:pt>
                <c:pt idx="595">
                  <c:v>10.726476172422021</c:v>
                </c:pt>
                <c:pt idx="596">
                  <c:v>10.731858978058273</c:v>
                </c:pt>
                <c:pt idx="597">
                  <c:v>10.525424643848565</c:v>
                </c:pt>
                <c:pt idx="598">
                  <c:v>10.714159266469627</c:v>
                </c:pt>
                <c:pt idx="599">
                  <c:v>10.646799434827093</c:v>
                </c:pt>
                <c:pt idx="600">
                  <c:v>10.420198269778792</c:v>
                </c:pt>
                <c:pt idx="601">
                  <c:v>10.59405541571077</c:v>
                </c:pt>
                <c:pt idx="602">
                  <c:v>10.514453439305234</c:v>
                </c:pt>
                <c:pt idx="603">
                  <c:v>10.718084228912728</c:v>
                </c:pt>
                <c:pt idx="604">
                  <c:v>10.709879188376913</c:v>
                </c:pt>
                <c:pt idx="605">
                  <c:v>10.772136568843418</c:v>
                </c:pt>
                <c:pt idx="606">
                  <c:v>10.719467310916487</c:v>
                </c:pt>
                <c:pt idx="607">
                  <c:v>10.674386313712882</c:v>
                </c:pt>
                <c:pt idx="608">
                  <c:v>10.716159128285874</c:v>
                </c:pt>
                <c:pt idx="609">
                  <c:v>10.752474376033222</c:v>
                </c:pt>
                <c:pt idx="610">
                  <c:v>10.739335096997511</c:v>
                </c:pt>
                <c:pt idx="611">
                  <c:v>10.599475601941718</c:v>
                </c:pt>
                <c:pt idx="612">
                  <c:v>10.704103886496352</c:v>
                </c:pt>
                <c:pt idx="613">
                  <c:v>10.639155103211722</c:v>
                </c:pt>
                <c:pt idx="614">
                  <c:v>10.581944103029205</c:v>
                </c:pt>
                <c:pt idx="615">
                  <c:v>10.505052219739142</c:v>
                </c:pt>
                <c:pt idx="616">
                  <c:v>10.772772038953253</c:v>
                </c:pt>
                <c:pt idx="617">
                  <c:v>10.46023288669841</c:v>
                </c:pt>
                <c:pt idx="618">
                  <c:v>10.530751378592772</c:v>
                </c:pt>
                <c:pt idx="619">
                  <c:v>10.755315301230132</c:v>
                </c:pt>
                <c:pt idx="620">
                  <c:v>10.42973032142632</c:v>
                </c:pt>
                <c:pt idx="621">
                  <c:v>10.410292412184301</c:v>
                </c:pt>
                <c:pt idx="622">
                  <c:v>10.763819386523515</c:v>
                </c:pt>
                <c:pt idx="623">
                  <c:v>10.67509654501211</c:v>
                </c:pt>
                <c:pt idx="624">
                  <c:v>10.457448032393545</c:v>
                </c:pt>
                <c:pt idx="625">
                  <c:v>10.481259471215017</c:v>
                </c:pt>
                <c:pt idx="626">
                  <c:v>10.713075229223438</c:v>
                </c:pt>
                <c:pt idx="627">
                  <c:v>10.70285163657403</c:v>
                </c:pt>
                <c:pt idx="628">
                  <c:v>10.636613222772382</c:v>
                </c:pt>
                <c:pt idx="629">
                  <c:v>10.589700576428664</c:v>
                </c:pt>
                <c:pt idx="630">
                  <c:v>10.534713721630569</c:v>
                </c:pt>
                <c:pt idx="631">
                  <c:v>10.637248692882217</c:v>
                </c:pt>
                <c:pt idx="632">
                  <c:v>10.598746680345142</c:v>
                </c:pt>
                <c:pt idx="633">
                  <c:v>10.481595896567283</c:v>
                </c:pt>
                <c:pt idx="634">
                  <c:v>10.773856076199442</c:v>
                </c:pt>
                <c:pt idx="635">
                  <c:v>10.685133234688037</c:v>
                </c:pt>
                <c:pt idx="636">
                  <c:v>10.495613619578354</c:v>
                </c:pt>
                <c:pt idx="637">
                  <c:v>10.420833739888627</c:v>
                </c:pt>
                <c:pt idx="638">
                  <c:v>10.578542468911852</c:v>
                </c:pt>
                <c:pt idx="639">
                  <c:v>10.570150525402557</c:v>
                </c:pt>
                <c:pt idx="640">
                  <c:v>10.744867425012547</c:v>
                </c:pt>
                <c:pt idx="641">
                  <c:v>10.604970549362058</c:v>
                </c:pt>
                <c:pt idx="642">
                  <c:v>10.569926241834379</c:v>
                </c:pt>
                <c:pt idx="643">
                  <c:v>10.689245100104618</c:v>
                </c:pt>
                <c:pt idx="644">
                  <c:v>10.678236514966589</c:v>
                </c:pt>
                <c:pt idx="645">
                  <c:v>10.633809678170168</c:v>
                </c:pt>
                <c:pt idx="646">
                  <c:v>10.780678034731498</c:v>
                </c:pt>
                <c:pt idx="647">
                  <c:v>10.656499699150755</c:v>
                </c:pt>
                <c:pt idx="648">
                  <c:v>10.701991882896017</c:v>
                </c:pt>
                <c:pt idx="649">
                  <c:v>10.654275553766331</c:v>
                </c:pt>
                <c:pt idx="650">
                  <c:v>10.739690212647124</c:v>
                </c:pt>
                <c:pt idx="651">
                  <c:v>10.422758840515481</c:v>
                </c:pt>
                <c:pt idx="652">
                  <c:v>10.544862553090585</c:v>
                </c:pt>
                <c:pt idx="653">
                  <c:v>10.509706103778818</c:v>
                </c:pt>
                <c:pt idx="654">
                  <c:v>10.464438203601732</c:v>
                </c:pt>
                <c:pt idx="655">
                  <c:v>10.583981345440147</c:v>
                </c:pt>
                <c:pt idx="656">
                  <c:v>10.753203297629797</c:v>
                </c:pt>
                <c:pt idx="657">
                  <c:v>10.568094592694266</c:v>
                </c:pt>
                <c:pt idx="658">
                  <c:v>10.547628717098103</c:v>
                </c:pt>
                <c:pt idx="659">
                  <c:v>10.4824182696506</c:v>
                </c:pt>
                <c:pt idx="660">
                  <c:v>10.611437392244499</c:v>
                </c:pt>
                <c:pt idx="661">
                  <c:v>10.736475481503252</c:v>
                </c:pt>
                <c:pt idx="662">
                  <c:v>10.672255619815198</c:v>
                </c:pt>
                <c:pt idx="663">
                  <c:v>10.639641050942773</c:v>
                </c:pt>
                <c:pt idx="664">
                  <c:v>10.523350020842926</c:v>
                </c:pt>
                <c:pt idx="665">
                  <c:v>10.554245082359328</c:v>
                </c:pt>
                <c:pt idx="666">
                  <c:v>10.642519356734381</c:v>
                </c:pt>
                <c:pt idx="667">
                  <c:v>10.383303622813653</c:v>
                </c:pt>
                <c:pt idx="668">
                  <c:v>10.539853553401295</c:v>
                </c:pt>
                <c:pt idx="669">
                  <c:v>10.691394484299648</c:v>
                </c:pt>
                <c:pt idx="670">
                  <c:v>10.74709157039697</c:v>
                </c:pt>
                <c:pt idx="671">
                  <c:v>10.726083676177712</c:v>
                </c:pt>
                <c:pt idx="672">
                  <c:v>10.687805947208814</c:v>
                </c:pt>
                <c:pt idx="673">
                  <c:v>10.72286894503384</c:v>
                </c:pt>
                <c:pt idx="674">
                  <c:v>10.712234165842773</c:v>
                </c:pt>
                <c:pt idx="675">
                  <c:v>10.671713601192105</c:v>
                </c:pt>
                <c:pt idx="676">
                  <c:v>10.717654352073721</c:v>
                </c:pt>
                <c:pt idx="677">
                  <c:v>10.420198269778792</c:v>
                </c:pt>
                <c:pt idx="678">
                  <c:v>10.755950771339968</c:v>
                </c:pt>
                <c:pt idx="679">
                  <c:v>10.573271805059688</c:v>
                </c:pt>
                <c:pt idx="680">
                  <c:v>10.620184451403407</c:v>
                </c:pt>
                <c:pt idx="681">
                  <c:v>10.385004439872329</c:v>
                </c:pt>
                <c:pt idx="682">
                  <c:v>10.742867563196301</c:v>
                </c:pt>
                <c:pt idx="683">
                  <c:v>10.625342973471481</c:v>
                </c:pt>
                <c:pt idx="684">
                  <c:v>10.390312484319187</c:v>
                </c:pt>
                <c:pt idx="685">
                  <c:v>10.43305719435428</c:v>
                </c:pt>
                <c:pt idx="686">
                  <c:v>10.452962361030002</c:v>
                </c:pt>
                <c:pt idx="687">
                  <c:v>10.682890399006265</c:v>
                </c:pt>
                <c:pt idx="688">
                  <c:v>10.718663628130518</c:v>
                </c:pt>
                <c:pt idx="689">
                  <c:v>10.514004872168879</c:v>
                </c:pt>
                <c:pt idx="690">
                  <c:v>10.406797326580207</c:v>
                </c:pt>
                <c:pt idx="691">
                  <c:v>10.560001693942541</c:v>
                </c:pt>
                <c:pt idx="692">
                  <c:v>10.553908657007062</c:v>
                </c:pt>
                <c:pt idx="693">
                  <c:v>10.67380691449509</c:v>
                </c:pt>
                <c:pt idx="694">
                  <c:v>10.472531102353457</c:v>
                </c:pt>
                <c:pt idx="695">
                  <c:v>10.712028572571946</c:v>
                </c:pt>
                <c:pt idx="696">
                  <c:v>10.655845538743572</c:v>
                </c:pt>
                <c:pt idx="697">
                  <c:v>10.613997962981188</c:v>
                </c:pt>
                <c:pt idx="698">
                  <c:v>10.58022459567318</c:v>
                </c:pt>
                <c:pt idx="699">
                  <c:v>10.689263790401965</c:v>
                </c:pt>
                <c:pt idx="700">
                  <c:v>10.741727455058067</c:v>
                </c:pt>
                <c:pt idx="701">
                  <c:v>10.537853691585049</c:v>
                </c:pt>
                <c:pt idx="702">
                  <c:v>10.670255757998953</c:v>
                </c:pt>
                <c:pt idx="703">
                  <c:v>10.549946313969267</c:v>
                </c:pt>
                <c:pt idx="704">
                  <c:v>10.725466896365225</c:v>
                </c:pt>
                <c:pt idx="705">
                  <c:v>10.591102348729772</c:v>
                </c:pt>
                <c:pt idx="706">
                  <c:v>10.569944932131728</c:v>
                </c:pt>
                <c:pt idx="707">
                  <c:v>10.767632207182526</c:v>
                </c:pt>
                <c:pt idx="708">
                  <c:v>10.650537494296712</c:v>
                </c:pt>
                <c:pt idx="709">
                  <c:v>10.733671936901038</c:v>
                </c:pt>
                <c:pt idx="710">
                  <c:v>10.762884871656111</c:v>
                </c:pt>
                <c:pt idx="711">
                  <c:v>10.381883160215198</c:v>
                </c:pt>
                <c:pt idx="712">
                  <c:v>10.656387557366667</c:v>
                </c:pt>
                <c:pt idx="713">
                  <c:v>10.455934118308349</c:v>
                </c:pt>
                <c:pt idx="714">
                  <c:v>10.684236100415328</c:v>
                </c:pt>
                <c:pt idx="715">
                  <c:v>10.508715518019368</c:v>
                </c:pt>
                <c:pt idx="716">
                  <c:v>10.476343923012468</c:v>
                </c:pt>
                <c:pt idx="717">
                  <c:v>10.54402148970992</c:v>
                </c:pt>
                <c:pt idx="718">
                  <c:v>10.595027311172871</c:v>
                </c:pt>
                <c:pt idx="719">
                  <c:v>10.619586361888267</c:v>
                </c:pt>
                <c:pt idx="720">
                  <c:v>10.645491114012726</c:v>
                </c:pt>
                <c:pt idx="721">
                  <c:v>10.406722565390815</c:v>
                </c:pt>
                <c:pt idx="722">
                  <c:v>10.44739265242027</c:v>
                </c:pt>
                <c:pt idx="723">
                  <c:v>10.392125443161953</c:v>
                </c:pt>
                <c:pt idx="724">
                  <c:v>10.737821182912315</c:v>
                </c:pt>
                <c:pt idx="725">
                  <c:v>10.488417855099337</c:v>
                </c:pt>
                <c:pt idx="726">
                  <c:v>10.403115338002634</c:v>
                </c:pt>
                <c:pt idx="727">
                  <c:v>10.714420930632501</c:v>
                </c:pt>
                <c:pt idx="728">
                  <c:v>10.761595241139092</c:v>
                </c:pt>
                <c:pt idx="729">
                  <c:v>10.484193847898668</c:v>
                </c:pt>
                <c:pt idx="730">
                  <c:v>10.552731168274132</c:v>
                </c:pt>
                <c:pt idx="731">
                  <c:v>10.442794839272638</c:v>
                </c:pt>
                <c:pt idx="732">
                  <c:v>10.731466481813964</c:v>
                </c:pt>
                <c:pt idx="733">
                  <c:v>10.461933703757087</c:v>
                </c:pt>
                <c:pt idx="734">
                  <c:v>10.706028987123206</c:v>
                </c:pt>
                <c:pt idx="735">
                  <c:v>10.721654075706214</c:v>
                </c:pt>
                <c:pt idx="736">
                  <c:v>10.72139241154334</c:v>
                </c:pt>
                <c:pt idx="737">
                  <c:v>10.453990327384147</c:v>
                </c:pt>
                <c:pt idx="738">
                  <c:v>10.515425334767334</c:v>
                </c:pt>
                <c:pt idx="739">
                  <c:v>10.573869894574827</c:v>
                </c:pt>
                <c:pt idx="740">
                  <c:v>10.641397938893494</c:v>
                </c:pt>
                <c:pt idx="741">
                  <c:v>10.428253787935821</c:v>
                </c:pt>
                <c:pt idx="742">
                  <c:v>10.627567118855904</c:v>
                </c:pt>
                <c:pt idx="743">
                  <c:v>10.453167954300831</c:v>
                </c:pt>
                <c:pt idx="744">
                  <c:v>10.60837218347941</c:v>
                </c:pt>
                <c:pt idx="745">
                  <c:v>10.633940510251604</c:v>
                </c:pt>
                <c:pt idx="746">
                  <c:v>10.598690609453097</c:v>
                </c:pt>
                <c:pt idx="747">
                  <c:v>10.665022474741486</c:v>
                </c:pt>
                <c:pt idx="748">
                  <c:v>10.481539825675238</c:v>
                </c:pt>
                <c:pt idx="749">
                  <c:v>10.582224457489426</c:v>
                </c:pt>
                <c:pt idx="750">
                  <c:v>10.693450417007938</c:v>
                </c:pt>
                <c:pt idx="751">
                  <c:v>10.41903947134321</c:v>
                </c:pt>
                <c:pt idx="752">
                  <c:v>10.631080894757346</c:v>
                </c:pt>
                <c:pt idx="753">
                  <c:v>10.565440570470837</c:v>
                </c:pt>
                <c:pt idx="754">
                  <c:v>10.416217236443646</c:v>
                </c:pt>
                <c:pt idx="755">
                  <c:v>10.532265292677968</c:v>
                </c:pt>
                <c:pt idx="756">
                  <c:v>10.740867701380054</c:v>
                </c:pt>
                <c:pt idx="757">
                  <c:v>10.402498558190146</c:v>
                </c:pt>
                <c:pt idx="758">
                  <c:v>10.530826139782166</c:v>
                </c:pt>
                <c:pt idx="759">
                  <c:v>10.651229035298591</c:v>
                </c:pt>
                <c:pt idx="760">
                  <c:v>10.731672075084793</c:v>
                </c:pt>
                <c:pt idx="761">
                  <c:v>10.462438341785486</c:v>
                </c:pt>
                <c:pt idx="762">
                  <c:v>10.533966109736644</c:v>
                </c:pt>
                <c:pt idx="763">
                  <c:v>10.569589816482114</c:v>
                </c:pt>
                <c:pt idx="764">
                  <c:v>10.421375758511722</c:v>
                </c:pt>
                <c:pt idx="765">
                  <c:v>10.464681177467257</c:v>
                </c:pt>
                <c:pt idx="766">
                  <c:v>10.726569623908762</c:v>
                </c:pt>
                <c:pt idx="767">
                  <c:v>10.66076108694612</c:v>
                </c:pt>
                <c:pt idx="768">
                  <c:v>10.686759290557321</c:v>
                </c:pt>
                <c:pt idx="769">
                  <c:v>10.483035049463087</c:v>
                </c:pt>
                <c:pt idx="770">
                  <c:v>10.775145706716462</c:v>
                </c:pt>
                <c:pt idx="771">
                  <c:v>10.554600198008941</c:v>
                </c:pt>
                <c:pt idx="772">
                  <c:v>10.475428098442412</c:v>
                </c:pt>
                <c:pt idx="773">
                  <c:v>10.428422000611953</c:v>
                </c:pt>
                <c:pt idx="774">
                  <c:v>10.648275968317593</c:v>
                </c:pt>
                <c:pt idx="775">
                  <c:v>10.451242853673977</c:v>
                </c:pt>
                <c:pt idx="776">
                  <c:v>10.743446962414092</c:v>
                </c:pt>
                <c:pt idx="777">
                  <c:v>10.440888428943133</c:v>
                </c:pt>
                <c:pt idx="778">
                  <c:v>10.73651286209795</c:v>
                </c:pt>
                <c:pt idx="779">
                  <c:v>10.625585947337006</c:v>
                </c:pt>
                <c:pt idx="780">
                  <c:v>10.461111330673772</c:v>
                </c:pt>
                <c:pt idx="781">
                  <c:v>10.727298545505338</c:v>
                </c:pt>
                <c:pt idx="782">
                  <c:v>10.694665286335564</c:v>
                </c:pt>
                <c:pt idx="783">
                  <c:v>10.491950321298127</c:v>
                </c:pt>
                <c:pt idx="784">
                  <c:v>10.492866145868184</c:v>
                </c:pt>
                <c:pt idx="785">
                  <c:v>10.525312502064477</c:v>
                </c:pt>
                <c:pt idx="786">
                  <c:v>10.50359437654599</c:v>
                </c:pt>
                <c:pt idx="787">
                  <c:v>10.565776995823102</c:v>
                </c:pt>
                <c:pt idx="788">
                  <c:v>10.685394898850909</c:v>
                </c:pt>
                <c:pt idx="789">
                  <c:v>10.646799434827093</c:v>
                </c:pt>
                <c:pt idx="790">
                  <c:v>10.714271408253715</c:v>
                </c:pt>
                <c:pt idx="791">
                  <c:v>10.415394863360332</c:v>
                </c:pt>
                <c:pt idx="792">
                  <c:v>10.549049179696558</c:v>
                </c:pt>
                <c:pt idx="793">
                  <c:v>10.624109413846506</c:v>
                </c:pt>
                <c:pt idx="794">
                  <c:v>10.598970963913318</c:v>
                </c:pt>
                <c:pt idx="795">
                  <c:v>10.399433349425058</c:v>
                </c:pt>
                <c:pt idx="796">
                  <c:v>10.725878082906883</c:v>
                </c:pt>
                <c:pt idx="797">
                  <c:v>10.547890381260975</c:v>
                </c:pt>
                <c:pt idx="798">
                  <c:v>10.580916136675059</c:v>
                </c:pt>
                <c:pt idx="799">
                  <c:v>10.537517266232783</c:v>
                </c:pt>
                <c:pt idx="800">
                  <c:v>10.781500407814812</c:v>
                </c:pt>
                <c:pt idx="801">
                  <c:v>10.43032841094146</c:v>
                </c:pt>
                <c:pt idx="802">
                  <c:v>10.405657218441974</c:v>
                </c:pt>
                <c:pt idx="803">
                  <c:v>10.556562679230492</c:v>
                </c:pt>
                <c:pt idx="804">
                  <c:v>10.502491649002453</c:v>
                </c:pt>
                <c:pt idx="805">
                  <c:v>10.40961956147977</c:v>
                </c:pt>
                <c:pt idx="806">
                  <c:v>10.498136809720346</c:v>
                </c:pt>
                <c:pt idx="807">
                  <c:v>10.726214508259149</c:v>
                </c:pt>
                <c:pt idx="808">
                  <c:v>10.551983556380208</c:v>
                </c:pt>
                <c:pt idx="809">
                  <c:v>10.539461057156984</c:v>
                </c:pt>
                <c:pt idx="810">
                  <c:v>10.614539981604281</c:v>
                </c:pt>
                <c:pt idx="811">
                  <c:v>10.486118948525522</c:v>
                </c:pt>
                <c:pt idx="812">
                  <c:v>10.404741393871918</c:v>
                </c:pt>
                <c:pt idx="813">
                  <c:v>10.4083486212601</c:v>
                </c:pt>
                <c:pt idx="814">
                  <c:v>10.60356877706095</c:v>
                </c:pt>
                <c:pt idx="815">
                  <c:v>10.74238161546525</c:v>
                </c:pt>
                <c:pt idx="816">
                  <c:v>10.383976473518183</c:v>
                </c:pt>
                <c:pt idx="817">
                  <c:v>10.443991018302917</c:v>
                </c:pt>
                <c:pt idx="818">
                  <c:v>10.737671660533531</c:v>
                </c:pt>
                <c:pt idx="819">
                  <c:v>10.410292412184301</c:v>
                </c:pt>
                <c:pt idx="820">
                  <c:v>10.431244235511516</c:v>
                </c:pt>
                <c:pt idx="821">
                  <c:v>10.575608092228201</c:v>
                </c:pt>
                <c:pt idx="822">
                  <c:v>10.545815758255337</c:v>
                </c:pt>
                <c:pt idx="823">
                  <c:v>10.624875716037778</c:v>
                </c:pt>
                <c:pt idx="824">
                  <c:v>10.7664173378549</c:v>
                </c:pt>
                <c:pt idx="825">
                  <c:v>10.651116893514503</c:v>
                </c:pt>
                <c:pt idx="826">
                  <c:v>10.458812424099955</c:v>
                </c:pt>
                <c:pt idx="827">
                  <c:v>10.787032735829849</c:v>
                </c:pt>
                <c:pt idx="828">
                  <c:v>10.651808434516383</c:v>
                </c:pt>
                <c:pt idx="829">
                  <c:v>10.625212141390044</c:v>
                </c:pt>
                <c:pt idx="830">
                  <c:v>10.56796376061283</c:v>
                </c:pt>
                <c:pt idx="831">
                  <c:v>10.410703598725959</c:v>
                </c:pt>
                <c:pt idx="832">
                  <c:v>10.646519080366872</c:v>
                </c:pt>
                <c:pt idx="833">
                  <c:v>10.646276106501347</c:v>
                </c:pt>
                <c:pt idx="834">
                  <c:v>10.485689071686515</c:v>
                </c:pt>
                <c:pt idx="835">
                  <c:v>10.602989377843159</c:v>
                </c:pt>
                <c:pt idx="836">
                  <c:v>10.696590386962418</c:v>
                </c:pt>
                <c:pt idx="837">
                  <c:v>10.602895926356419</c:v>
                </c:pt>
                <c:pt idx="838">
                  <c:v>10.73101791467761</c:v>
                </c:pt>
                <c:pt idx="839">
                  <c:v>10.716402102151399</c:v>
                </c:pt>
                <c:pt idx="840">
                  <c:v>10.584018726034843</c:v>
                </c:pt>
                <c:pt idx="841">
                  <c:v>10.616689365799314</c:v>
                </c:pt>
                <c:pt idx="842">
                  <c:v>10.412759531434249</c:v>
                </c:pt>
                <c:pt idx="843">
                  <c:v>10.639921405402994</c:v>
                </c:pt>
                <c:pt idx="844">
                  <c:v>10.550207978132139</c:v>
                </c:pt>
                <c:pt idx="845">
                  <c:v>10.528957110047356</c:v>
                </c:pt>
                <c:pt idx="846">
                  <c:v>10.783556340523104</c:v>
                </c:pt>
                <c:pt idx="847">
                  <c:v>10.516098185471867</c:v>
                </c:pt>
                <c:pt idx="848">
                  <c:v>10.715729251446868</c:v>
                </c:pt>
                <c:pt idx="849">
                  <c:v>10.393751499031238</c:v>
                </c:pt>
                <c:pt idx="850">
                  <c:v>10.727803183533737</c:v>
                </c:pt>
                <c:pt idx="851">
                  <c:v>10.618446253750033</c:v>
                </c:pt>
                <c:pt idx="852">
                  <c:v>10.753838767739634</c:v>
                </c:pt>
                <c:pt idx="853">
                  <c:v>10.379042235018286</c:v>
                </c:pt>
                <c:pt idx="854">
                  <c:v>10.582448741057602</c:v>
                </c:pt>
                <c:pt idx="855">
                  <c:v>10.54413363149401</c:v>
                </c:pt>
                <c:pt idx="856">
                  <c:v>10.761352267273567</c:v>
                </c:pt>
                <c:pt idx="857">
                  <c:v>10.480567930213137</c:v>
                </c:pt>
                <c:pt idx="858">
                  <c:v>10.702627353005854</c:v>
                </c:pt>
                <c:pt idx="859">
                  <c:v>10.419674941453044</c:v>
                </c:pt>
                <c:pt idx="860">
                  <c:v>10.704589834227402</c:v>
                </c:pt>
                <c:pt idx="861">
                  <c:v>10.710533348784097</c:v>
                </c:pt>
                <c:pt idx="862">
                  <c:v>10.773912147091487</c:v>
                </c:pt>
                <c:pt idx="863">
                  <c:v>10.59484040819939</c:v>
                </c:pt>
                <c:pt idx="864">
                  <c:v>10.55667482101458</c:v>
                </c:pt>
                <c:pt idx="865">
                  <c:v>10.76191297619401</c:v>
                </c:pt>
                <c:pt idx="866">
                  <c:v>10.47004529280616</c:v>
                </c:pt>
                <c:pt idx="867">
                  <c:v>10.602559501004153</c:v>
                </c:pt>
                <c:pt idx="868">
                  <c:v>10.573309185654384</c:v>
                </c:pt>
                <c:pt idx="869">
                  <c:v>10.60769933277488</c:v>
                </c:pt>
                <c:pt idx="870">
                  <c:v>10.624146794441202</c:v>
                </c:pt>
                <c:pt idx="871">
                  <c:v>10.558824205209611</c:v>
                </c:pt>
                <c:pt idx="872">
                  <c:v>10.725111780715611</c:v>
                </c:pt>
                <c:pt idx="873">
                  <c:v>10.71414057617228</c:v>
                </c:pt>
                <c:pt idx="874">
                  <c:v>10.434589798736825</c:v>
                </c:pt>
                <c:pt idx="875">
                  <c:v>10.399900606858761</c:v>
                </c:pt>
                <c:pt idx="876">
                  <c:v>10.635435734039453</c:v>
                </c:pt>
                <c:pt idx="877">
                  <c:v>10.677619735154103</c:v>
                </c:pt>
                <c:pt idx="878">
                  <c:v>10.524135013331547</c:v>
                </c:pt>
                <c:pt idx="879">
                  <c:v>10.620875992405287</c:v>
                </c:pt>
                <c:pt idx="880">
                  <c:v>10.778509960239118</c:v>
                </c:pt>
                <c:pt idx="881">
                  <c:v>10.724737974768649</c:v>
                </c:pt>
                <c:pt idx="882">
                  <c:v>10.494548272629514</c:v>
                </c:pt>
                <c:pt idx="883">
                  <c:v>10.518004595801372</c:v>
                </c:pt>
                <c:pt idx="884">
                  <c:v>10.77779972893989</c:v>
                </c:pt>
                <c:pt idx="885">
                  <c:v>10.697674424208607</c:v>
                </c:pt>
                <c:pt idx="886">
                  <c:v>10.693917674441641</c:v>
                </c:pt>
                <c:pt idx="887">
                  <c:v>10.512659170759816</c:v>
                </c:pt>
                <c:pt idx="888">
                  <c:v>10.780827557110282</c:v>
                </c:pt>
                <c:pt idx="889">
                  <c:v>10.746138365232218</c:v>
                </c:pt>
                <c:pt idx="890">
                  <c:v>10.460027293427581</c:v>
                </c:pt>
                <c:pt idx="891">
                  <c:v>10.715523658176039</c:v>
                </c:pt>
                <c:pt idx="892">
                  <c:v>10.520546476240712</c:v>
                </c:pt>
                <c:pt idx="893">
                  <c:v>10.691001988055337</c:v>
                </c:pt>
                <c:pt idx="894">
                  <c:v>10.748044775561723</c:v>
                </c:pt>
                <c:pt idx="895">
                  <c:v>10.688946055347047</c:v>
                </c:pt>
                <c:pt idx="896">
                  <c:v>10.491950321298127</c:v>
                </c:pt>
                <c:pt idx="897">
                  <c:v>10.437094298581469</c:v>
                </c:pt>
                <c:pt idx="898">
                  <c:v>10.447560865096403</c:v>
                </c:pt>
                <c:pt idx="899">
                  <c:v>10.625623327931702</c:v>
                </c:pt>
                <c:pt idx="900">
                  <c:v>10.514229155737057</c:v>
                </c:pt>
                <c:pt idx="901">
                  <c:v>10.704645905119447</c:v>
                </c:pt>
                <c:pt idx="902">
                  <c:v>10.668405418561491</c:v>
                </c:pt>
                <c:pt idx="903">
                  <c:v>10.420385172752272</c:v>
                </c:pt>
                <c:pt idx="904">
                  <c:v>10.7835937211178</c:v>
                </c:pt>
                <c:pt idx="905">
                  <c:v>10.753782696847589</c:v>
                </c:pt>
                <c:pt idx="906">
                  <c:v>10.703468416386517</c:v>
                </c:pt>
                <c:pt idx="907">
                  <c:v>10.778024012508068</c:v>
                </c:pt>
                <c:pt idx="908">
                  <c:v>10.71432747914576</c:v>
                </c:pt>
                <c:pt idx="909">
                  <c:v>10.549198702075342</c:v>
                </c:pt>
                <c:pt idx="910">
                  <c:v>10.615661399445168</c:v>
                </c:pt>
                <c:pt idx="911">
                  <c:v>10.42188039654012</c:v>
                </c:pt>
                <c:pt idx="912">
                  <c:v>10.452812838651218</c:v>
                </c:pt>
                <c:pt idx="913">
                  <c:v>10.648388110101681</c:v>
                </c:pt>
                <c:pt idx="914">
                  <c:v>10.682273619193777</c:v>
                </c:pt>
                <c:pt idx="915">
                  <c:v>10.632819092410719</c:v>
                </c:pt>
                <c:pt idx="916">
                  <c:v>10.546226944796995</c:v>
                </c:pt>
                <c:pt idx="917">
                  <c:v>10.678722462697639</c:v>
                </c:pt>
                <c:pt idx="918">
                  <c:v>10.532302673272664</c:v>
                </c:pt>
                <c:pt idx="919">
                  <c:v>10.620595637945065</c:v>
                </c:pt>
                <c:pt idx="920">
                  <c:v>10.561945484866744</c:v>
                </c:pt>
                <c:pt idx="921">
                  <c:v>10.609605743104385</c:v>
                </c:pt>
                <c:pt idx="922">
                  <c:v>10.667863399938396</c:v>
                </c:pt>
                <c:pt idx="923">
                  <c:v>10.398947401694008</c:v>
                </c:pt>
                <c:pt idx="924">
                  <c:v>10.474960841008709</c:v>
                </c:pt>
                <c:pt idx="925">
                  <c:v>10.731335649732527</c:v>
                </c:pt>
                <c:pt idx="926">
                  <c:v>10.431842325026654</c:v>
                </c:pt>
                <c:pt idx="927">
                  <c:v>10.588523087695734</c:v>
                </c:pt>
                <c:pt idx="928">
                  <c:v>10.421114094348848</c:v>
                </c:pt>
                <c:pt idx="929">
                  <c:v>10.46004598372493</c:v>
                </c:pt>
                <c:pt idx="930">
                  <c:v>10.614091414467927</c:v>
                </c:pt>
                <c:pt idx="931">
                  <c:v>10.779706139269397</c:v>
                </c:pt>
                <c:pt idx="932">
                  <c:v>10.678460798534767</c:v>
                </c:pt>
                <c:pt idx="933">
                  <c:v>10.566225562959456</c:v>
                </c:pt>
                <c:pt idx="934">
                  <c:v>10.528452472018957</c:v>
                </c:pt>
                <c:pt idx="935">
                  <c:v>10.682890399006265</c:v>
                </c:pt>
                <c:pt idx="936">
                  <c:v>10.731634694490097</c:v>
                </c:pt>
                <c:pt idx="937">
                  <c:v>10.445635764469548</c:v>
                </c:pt>
                <c:pt idx="938">
                  <c:v>10.384163376491665</c:v>
                </c:pt>
                <c:pt idx="939">
                  <c:v>10.572785857328638</c:v>
                </c:pt>
                <c:pt idx="940">
                  <c:v>10.7183458930756</c:v>
                </c:pt>
                <c:pt idx="941">
                  <c:v>10.676965574746919</c:v>
                </c:pt>
                <c:pt idx="942">
                  <c:v>10.781369575733377</c:v>
                </c:pt>
                <c:pt idx="943">
                  <c:v>10.412983815002427</c:v>
                </c:pt>
                <c:pt idx="944">
                  <c:v>10.740512585730441</c:v>
                </c:pt>
                <c:pt idx="945">
                  <c:v>10.551890104893468</c:v>
                </c:pt>
                <c:pt idx="946">
                  <c:v>10.676255343447691</c:v>
                </c:pt>
                <c:pt idx="947">
                  <c:v>10.561067040891382</c:v>
                </c:pt>
                <c:pt idx="948">
                  <c:v>10.521088494863807</c:v>
                </c:pt>
                <c:pt idx="949">
                  <c:v>10.447766458367232</c:v>
                </c:pt>
                <c:pt idx="950">
                  <c:v>10.704066505901656</c:v>
                </c:pt>
                <c:pt idx="951">
                  <c:v>10.784416094201116</c:v>
                </c:pt>
                <c:pt idx="952">
                  <c:v>10.732662660844241</c:v>
                </c:pt>
                <c:pt idx="953">
                  <c:v>10.418871258667076</c:v>
                </c:pt>
                <c:pt idx="954">
                  <c:v>10.429599489344882</c:v>
                </c:pt>
                <c:pt idx="955">
                  <c:v>10.543292568113344</c:v>
                </c:pt>
                <c:pt idx="956">
                  <c:v>10.542021627893673</c:v>
                </c:pt>
                <c:pt idx="957">
                  <c:v>10.515481405659379</c:v>
                </c:pt>
                <c:pt idx="958">
                  <c:v>10.716831978990404</c:v>
                </c:pt>
                <c:pt idx="959">
                  <c:v>10.412946434407731</c:v>
                </c:pt>
                <c:pt idx="960">
                  <c:v>10.616745436691357</c:v>
                </c:pt>
                <c:pt idx="961">
                  <c:v>10.631398629812264</c:v>
                </c:pt>
                <c:pt idx="962">
                  <c:v>10.575570711633505</c:v>
                </c:pt>
                <c:pt idx="963">
                  <c:v>10.769632068998773</c:v>
                </c:pt>
                <c:pt idx="964">
                  <c:v>10.720570038460025</c:v>
                </c:pt>
                <c:pt idx="965">
                  <c:v>10.485464788118339</c:v>
                </c:pt>
                <c:pt idx="966">
                  <c:v>10.754885424391126</c:v>
                </c:pt>
                <c:pt idx="967">
                  <c:v>10.540937590647484</c:v>
                </c:pt>
                <c:pt idx="968">
                  <c:v>10.688048921074339</c:v>
                </c:pt>
                <c:pt idx="969">
                  <c:v>10.628856749372922</c:v>
                </c:pt>
                <c:pt idx="970">
                  <c:v>10.670237067701605</c:v>
                </c:pt>
                <c:pt idx="971">
                  <c:v>10.642687569410512</c:v>
                </c:pt>
                <c:pt idx="972">
                  <c:v>10.493277332409843</c:v>
                </c:pt>
                <c:pt idx="973">
                  <c:v>10.66676067239486</c:v>
                </c:pt>
                <c:pt idx="974">
                  <c:v>10.556039350904745</c:v>
                </c:pt>
                <c:pt idx="975">
                  <c:v>10.593195662032757</c:v>
                </c:pt>
                <c:pt idx="976">
                  <c:v>10.516042114579822</c:v>
                </c:pt>
                <c:pt idx="977">
                  <c:v>10.403732117815119</c:v>
                </c:pt>
                <c:pt idx="978">
                  <c:v>10.487707623800111</c:v>
                </c:pt>
                <c:pt idx="979">
                  <c:v>10.700552730000215</c:v>
                </c:pt>
                <c:pt idx="980">
                  <c:v>10.776117602178562</c:v>
                </c:pt>
                <c:pt idx="981">
                  <c:v>10.681096130460848</c:v>
                </c:pt>
                <c:pt idx="982">
                  <c:v>10.544245773278098</c:v>
                </c:pt>
                <c:pt idx="983">
                  <c:v>10.767800419858659</c:v>
                </c:pt>
                <c:pt idx="984">
                  <c:v>10.58484109911816</c:v>
                </c:pt>
                <c:pt idx="985">
                  <c:v>10.543516851681522</c:v>
                </c:pt>
                <c:pt idx="986">
                  <c:v>10.651509389758813</c:v>
                </c:pt>
                <c:pt idx="987">
                  <c:v>10.471951703135666</c:v>
                </c:pt>
                <c:pt idx="988">
                  <c:v>10.745110398878072</c:v>
                </c:pt>
                <c:pt idx="989">
                  <c:v>10.758044084642954</c:v>
                </c:pt>
                <c:pt idx="990">
                  <c:v>10.489520582642875</c:v>
                </c:pt>
                <c:pt idx="991">
                  <c:v>10.585196214767773</c:v>
                </c:pt>
                <c:pt idx="992">
                  <c:v>10.505874592822458</c:v>
                </c:pt>
                <c:pt idx="993">
                  <c:v>10.610147761727479</c:v>
                </c:pt>
                <c:pt idx="994">
                  <c:v>10.687619044235333</c:v>
                </c:pt>
                <c:pt idx="995">
                  <c:v>10.452139987946685</c:v>
                </c:pt>
                <c:pt idx="996">
                  <c:v>10.46023288669841</c:v>
                </c:pt>
                <c:pt idx="997">
                  <c:v>10.503295331788422</c:v>
                </c:pt>
                <c:pt idx="998">
                  <c:v>10.677040335936312</c:v>
                </c:pt>
                <c:pt idx="999">
                  <c:v>10.546245635094344</c:v>
                </c:pt>
                <c:pt idx="1000">
                  <c:v>10.640519494918134</c:v>
                </c:pt>
                <c:pt idx="1001">
                  <c:v>10.751278197002945</c:v>
                </c:pt>
                <c:pt idx="1002">
                  <c:v>10.411750255377452</c:v>
                </c:pt>
                <c:pt idx="1003">
                  <c:v>10.73268135114159</c:v>
                </c:pt>
                <c:pt idx="1004">
                  <c:v>10.398218480097432</c:v>
                </c:pt>
                <c:pt idx="1005">
                  <c:v>10.605549948579847</c:v>
                </c:pt>
              </c:numCache>
            </c:numRef>
          </c:xVal>
          <c:yVal>
            <c:numRef>
              <c:f>'Linear regression'!$E$99:$E$1104</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10.398012886826603</c:v>
              </c:pt>
            </c:numLit>
          </c:xVal>
          <c:yVal>
            <c:numLit>
              <c:formatCode>General</c:formatCode>
              <c:ptCount val="1"/>
              <c:pt idx="0">
                <c:v>4</c:v>
              </c:pt>
            </c:numLit>
          </c:yVal>
          <c:smooth val="0"/>
        </c:ser>
        <c:ser>
          <c:idx val="2"/>
          <c:order val="2"/>
          <c:tx>
            <c:v/>
          </c:tx>
          <c:spPr>
            <a:ln w="12700">
              <a:solidFill>
                <a:srgbClr val="989898"/>
              </a:solidFill>
              <a:prstDash val="solid"/>
            </a:ln>
            <a:effectLst/>
          </c:spPr>
          <c:marker>
            <c:symbol val="none"/>
          </c:marker>
          <c:xVal>
            <c:numRef>
              <c:f>[0]!xdata5</c:f>
            </c:numRef>
          </c:xVal>
          <c:yVal>
            <c:numRef>
              <c:f>[0]!ydata5</c:f>
              <c:numCache>
                <c:formatCode>General</c:formatCode>
                <c:ptCount val="1"/>
                <c:pt idx="0">
                  <c:v>1</c:v>
                </c:pt>
              </c:numCache>
            </c:numRef>
          </c:yVal>
          <c:smooth val="0"/>
        </c:ser>
        <c:ser>
          <c:idx val="3"/>
          <c:order val="3"/>
          <c:tx>
            <c:v/>
          </c:tx>
          <c:spPr>
            <a:ln w="12700">
              <a:solidFill>
                <a:srgbClr val="989898"/>
              </a:solidFill>
              <a:prstDash val="solid"/>
            </a:ln>
            <a:effectLst/>
          </c:spPr>
          <c:marker>
            <c:symbol val="none"/>
          </c:marker>
          <c:xVal>
            <c:numRef>
              <c:f>[0]!xdata6</c:f>
            </c:numRef>
          </c:xVal>
          <c:yVal>
            <c:numRef>
              <c:f>[0]!ydata6</c:f>
              <c:numCache>
                <c:formatCode>General</c:formatCode>
                <c:ptCount val="1"/>
                <c:pt idx="0">
                  <c:v>1</c:v>
                </c:pt>
              </c:numCache>
            </c:numRef>
          </c:yVal>
          <c:smooth val="0"/>
        </c:ser>
        <c:ser>
          <c:idx val="4"/>
          <c:order val="4"/>
          <c:spPr>
            <a:ln w="3175">
              <a:solidFill>
                <a:srgbClr val="000000"/>
              </a:solidFill>
              <a:prstDash val="lgDash"/>
            </a:ln>
          </c:spPr>
          <c:marker>
            <c:symbol val="none"/>
          </c:marker>
          <c:xVal>
            <c:numLit>
              <c:formatCode>General</c:formatCode>
              <c:ptCount val="2"/>
              <c:pt idx="0">
                <c:v>-5</c:v>
              </c:pt>
              <c:pt idx="1">
                <c:v>30</c:v>
              </c:pt>
            </c:numLit>
          </c:xVal>
          <c:yVal>
            <c:numLit>
              <c:formatCode>General</c:formatCode>
              <c:ptCount val="2"/>
              <c:pt idx="0">
                <c:v>-5</c:v>
              </c:pt>
              <c:pt idx="1">
                <c:v>30</c:v>
              </c:pt>
            </c:numLit>
          </c:yVal>
          <c:smooth val="0"/>
        </c:ser>
        <c:dLbls>
          <c:showLegendKey val="0"/>
          <c:showVal val="0"/>
          <c:showCatName val="0"/>
          <c:showSerName val="0"/>
          <c:showPercent val="0"/>
          <c:showBubbleSize val="0"/>
        </c:dLbls>
        <c:axId val="276428672"/>
        <c:axId val="276512768"/>
      </c:scatterChart>
      <c:valAx>
        <c:axId val="276428672"/>
        <c:scaling>
          <c:orientation val="minMax"/>
          <c:max val="30"/>
          <c:min val="-5"/>
        </c:scaling>
        <c:delete val="0"/>
        <c:axPos val="b"/>
        <c:title>
          <c:tx>
            <c:rich>
              <a:bodyPr/>
              <a:lstStyle/>
              <a:p>
                <a:pPr>
                  <a:defRPr sz="800" b="0">
                    <a:latin typeface="Arial"/>
                    <a:ea typeface="Arial"/>
                    <a:cs typeface="Arial"/>
                  </a:defRPr>
                </a:pPr>
                <a:r>
                  <a:rPr lang="id-ID"/>
                  <a:t>Pred(Units_Sold)</a:t>
                </a:r>
              </a:p>
            </c:rich>
          </c:tx>
          <c:overlay val="0"/>
        </c:title>
        <c:numFmt formatCode="General" sourceLinked="0"/>
        <c:majorTickMark val="cross"/>
        <c:minorTickMark val="none"/>
        <c:tickLblPos val="nextTo"/>
        <c:txPr>
          <a:bodyPr rot="0" vert="horz"/>
          <a:lstStyle/>
          <a:p>
            <a:pPr>
              <a:defRPr sz="700"/>
            </a:pPr>
            <a:endParaRPr lang="id-ID"/>
          </a:p>
        </c:txPr>
        <c:crossAx val="276512768"/>
        <c:crosses val="autoZero"/>
        <c:crossBetween val="midCat"/>
      </c:valAx>
      <c:valAx>
        <c:axId val="276512768"/>
        <c:scaling>
          <c:orientation val="minMax"/>
          <c:max val="30"/>
          <c:min val="-5"/>
        </c:scaling>
        <c:delete val="0"/>
        <c:axPos val="l"/>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a:lstStyle/>
          <a:p>
            <a:pPr>
              <a:defRPr sz="700"/>
            </a:pPr>
            <a:endParaRPr lang="id-ID"/>
          </a:p>
        </c:txPr>
        <c:crossAx val="276428672"/>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Standardized residuals / Units_Sold</a:t>
            </a:r>
          </a:p>
        </c:rich>
      </c:tx>
      <c:overlay val="0"/>
    </c:title>
    <c:autoTitleDeleted val="0"/>
    <c:plotArea>
      <c:layout/>
      <c:barChart>
        <c:barDir val="bar"/>
        <c:grouping val="clustered"/>
        <c:varyColors val="0"/>
        <c:ser>
          <c:idx val="0"/>
          <c:order val="0"/>
          <c:tx>
            <c:v/>
          </c:tx>
          <c:spPr>
            <a:solidFill>
              <a:srgbClr val="2A7498"/>
            </a:solidFill>
            <a:ln>
              <a:solidFill>
                <a:srgbClr val="2A7498"/>
              </a:solidFill>
              <a:prstDash val="solid"/>
            </a:ln>
          </c:spPr>
          <c:invertIfNegative val="0"/>
          <c:cat>
            <c:strRef>
              <c:f>'Linear regression'!$B$99:$B$1104</c:f>
              <c:strCache>
                <c:ptCount val="1006"/>
                <c:pt idx="0">
                  <c:v>Obs1</c:v>
                </c:pt>
                <c:pt idx="1">
                  <c:v>Obs2</c:v>
                </c:pt>
                <c:pt idx="2">
                  <c:v>Obs3</c:v>
                </c:pt>
                <c:pt idx="3">
                  <c:v>Obs4</c:v>
                </c:pt>
                <c:pt idx="4">
                  <c:v>Obs5</c:v>
                </c:pt>
                <c:pt idx="5">
                  <c:v>Obs6</c:v>
                </c:pt>
                <c:pt idx="6">
                  <c:v>Obs7</c:v>
                </c:pt>
                <c:pt idx="7">
                  <c:v>Obs8</c:v>
                </c:pt>
                <c:pt idx="8">
                  <c:v>Obs9</c:v>
                </c:pt>
                <c:pt idx="9">
                  <c:v>Obs10</c:v>
                </c:pt>
                <c:pt idx="10">
                  <c:v>Obs11</c:v>
                </c:pt>
                <c:pt idx="11">
                  <c:v>Obs12</c:v>
                </c:pt>
                <c:pt idx="12">
                  <c:v>Obs13</c:v>
                </c:pt>
                <c:pt idx="13">
                  <c:v>Obs14</c:v>
                </c:pt>
                <c:pt idx="14">
                  <c:v>Obs15</c:v>
                </c:pt>
                <c:pt idx="15">
                  <c:v>Obs16</c:v>
                </c:pt>
                <c:pt idx="16">
                  <c:v>Obs17</c:v>
                </c:pt>
                <c:pt idx="17">
                  <c:v>Obs18</c:v>
                </c:pt>
                <c:pt idx="18">
                  <c:v>Obs19</c:v>
                </c:pt>
                <c:pt idx="19">
                  <c:v>Obs20</c:v>
                </c:pt>
                <c:pt idx="20">
                  <c:v>Obs21</c:v>
                </c:pt>
                <c:pt idx="21">
                  <c:v>Obs22</c:v>
                </c:pt>
                <c:pt idx="22">
                  <c:v>Obs23</c:v>
                </c:pt>
                <c:pt idx="23">
                  <c:v>Obs24</c:v>
                </c:pt>
                <c:pt idx="24">
                  <c:v>Obs25</c:v>
                </c:pt>
                <c:pt idx="25">
                  <c:v>Obs26</c:v>
                </c:pt>
                <c:pt idx="26">
                  <c:v>Obs27</c:v>
                </c:pt>
                <c:pt idx="27">
                  <c:v>Obs28</c:v>
                </c:pt>
                <c:pt idx="28">
                  <c:v>Obs29</c:v>
                </c:pt>
                <c:pt idx="29">
                  <c:v>Obs30</c:v>
                </c:pt>
                <c:pt idx="30">
                  <c:v>Obs31</c:v>
                </c:pt>
                <c:pt idx="31">
                  <c:v>Obs32</c:v>
                </c:pt>
                <c:pt idx="32">
                  <c:v>Obs33</c:v>
                </c:pt>
                <c:pt idx="33">
                  <c:v>Obs34</c:v>
                </c:pt>
                <c:pt idx="34">
                  <c:v>Obs35</c:v>
                </c:pt>
                <c:pt idx="35">
                  <c:v>Obs36</c:v>
                </c:pt>
                <c:pt idx="36">
                  <c:v>Obs37</c:v>
                </c:pt>
                <c:pt idx="37">
                  <c:v>Obs38</c:v>
                </c:pt>
                <c:pt idx="38">
                  <c:v>Obs39</c:v>
                </c:pt>
                <c:pt idx="39">
                  <c:v>Obs40</c:v>
                </c:pt>
                <c:pt idx="40">
                  <c:v>Obs41</c:v>
                </c:pt>
                <c:pt idx="41">
                  <c:v>Obs42</c:v>
                </c:pt>
                <c:pt idx="42">
                  <c:v>Obs43</c:v>
                </c:pt>
                <c:pt idx="43">
                  <c:v>Obs44</c:v>
                </c:pt>
                <c:pt idx="44">
                  <c:v>Obs45</c:v>
                </c:pt>
                <c:pt idx="45">
                  <c:v>Obs46</c:v>
                </c:pt>
                <c:pt idx="46">
                  <c:v>Obs47</c:v>
                </c:pt>
                <c:pt idx="47">
                  <c:v>Obs48</c:v>
                </c:pt>
                <c:pt idx="48">
                  <c:v>Obs49</c:v>
                </c:pt>
                <c:pt idx="49">
                  <c:v>Obs50</c:v>
                </c:pt>
                <c:pt idx="50">
                  <c:v>Obs51</c:v>
                </c:pt>
                <c:pt idx="51">
                  <c:v>Obs52</c:v>
                </c:pt>
                <c:pt idx="52">
                  <c:v>Obs53</c:v>
                </c:pt>
                <c:pt idx="53">
                  <c:v>Obs54</c:v>
                </c:pt>
                <c:pt idx="54">
                  <c:v>Obs55</c:v>
                </c:pt>
                <c:pt idx="55">
                  <c:v>Obs56</c:v>
                </c:pt>
                <c:pt idx="56">
                  <c:v>Obs57</c:v>
                </c:pt>
                <c:pt idx="57">
                  <c:v>Obs58</c:v>
                </c:pt>
                <c:pt idx="58">
                  <c:v>Obs59</c:v>
                </c:pt>
                <c:pt idx="59">
                  <c:v>Obs60</c:v>
                </c:pt>
                <c:pt idx="60">
                  <c:v>Obs61</c:v>
                </c:pt>
                <c:pt idx="61">
                  <c:v>Obs62</c:v>
                </c:pt>
                <c:pt idx="62">
                  <c:v>Obs63</c:v>
                </c:pt>
                <c:pt idx="63">
                  <c:v>Obs64</c:v>
                </c:pt>
                <c:pt idx="64">
                  <c:v>Obs65</c:v>
                </c:pt>
                <c:pt idx="65">
                  <c:v>Obs66</c:v>
                </c:pt>
                <c:pt idx="66">
                  <c:v>Obs67</c:v>
                </c:pt>
                <c:pt idx="67">
                  <c:v>Obs68</c:v>
                </c:pt>
                <c:pt idx="68">
                  <c:v>Obs69</c:v>
                </c:pt>
                <c:pt idx="69">
                  <c:v>Obs70</c:v>
                </c:pt>
                <c:pt idx="70">
                  <c:v>Obs71</c:v>
                </c:pt>
                <c:pt idx="71">
                  <c:v>Obs72</c:v>
                </c:pt>
                <c:pt idx="72">
                  <c:v>Obs73</c:v>
                </c:pt>
                <c:pt idx="73">
                  <c:v>Obs74</c:v>
                </c:pt>
                <c:pt idx="74">
                  <c:v>Obs75</c:v>
                </c:pt>
                <c:pt idx="75">
                  <c:v>Obs76</c:v>
                </c:pt>
                <c:pt idx="76">
                  <c:v>Obs77</c:v>
                </c:pt>
                <c:pt idx="77">
                  <c:v>Obs78</c:v>
                </c:pt>
                <c:pt idx="78">
                  <c:v>Obs79</c:v>
                </c:pt>
                <c:pt idx="79">
                  <c:v>Obs80</c:v>
                </c:pt>
                <c:pt idx="80">
                  <c:v>Obs81</c:v>
                </c:pt>
                <c:pt idx="81">
                  <c:v>Obs82</c:v>
                </c:pt>
                <c:pt idx="82">
                  <c:v>Obs83</c:v>
                </c:pt>
                <c:pt idx="83">
                  <c:v>Obs84</c:v>
                </c:pt>
                <c:pt idx="84">
                  <c:v>Obs85</c:v>
                </c:pt>
                <c:pt idx="85">
                  <c:v>Obs86</c:v>
                </c:pt>
                <c:pt idx="86">
                  <c:v>Obs87</c:v>
                </c:pt>
                <c:pt idx="87">
                  <c:v>Obs88</c:v>
                </c:pt>
                <c:pt idx="88">
                  <c:v>Obs89</c:v>
                </c:pt>
                <c:pt idx="89">
                  <c:v>Obs90</c:v>
                </c:pt>
                <c:pt idx="90">
                  <c:v>Obs91</c:v>
                </c:pt>
                <c:pt idx="91">
                  <c:v>Obs92</c:v>
                </c:pt>
                <c:pt idx="92">
                  <c:v>Obs93</c:v>
                </c:pt>
                <c:pt idx="93">
                  <c:v>Obs94</c:v>
                </c:pt>
                <c:pt idx="94">
                  <c:v>Obs95</c:v>
                </c:pt>
                <c:pt idx="95">
                  <c:v>Obs96</c:v>
                </c:pt>
                <c:pt idx="96">
                  <c:v>Obs97</c:v>
                </c:pt>
                <c:pt idx="97">
                  <c:v>Obs98</c:v>
                </c:pt>
                <c:pt idx="98">
                  <c:v>Obs99</c:v>
                </c:pt>
                <c:pt idx="99">
                  <c:v>Obs100</c:v>
                </c:pt>
                <c:pt idx="100">
                  <c:v>Obs101</c:v>
                </c:pt>
                <c:pt idx="101">
                  <c:v>Obs102</c:v>
                </c:pt>
                <c:pt idx="102">
                  <c:v>Obs103</c:v>
                </c:pt>
                <c:pt idx="103">
                  <c:v>Obs104</c:v>
                </c:pt>
                <c:pt idx="104">
                  <c:v>Obs105</c:v>
                </c:pt>
                <c:pt idx="105">
                  <c:v>Obs106</c:v>
                </c:pt>
                <c:pt idx="106">
                  <c:v>Obs107</c:v>
                </c:pt>
                <c:pt idx="107">
                  <c:v>Obs108</c:v>
                </c:pt>
                <c:pt idx="108">
                  <c:v>Obs109</c:v>
                </c:pt>
                <c:pt idx="109">
                  <c:v>Obs110</c:v>
                </c:pt>
                <c:pt idx="110">
                  <c:v>Obs111</c:v>
                </c:pt>
                <c:pt idx="111">
                  <c:v>Obs112</c:v>
                </c:pt>
                <c:pt idx="112">
                  <c:v>Obs113</c:v>
                </c:pt>
                <c:pt idx="113">
                  <c:v>Obs114</c:v>
                </c:pt>
                <c:pt idx="114">
                  <c:v>Obs115</c:v>
                </c:pt>
                <c:pt idx="115">
                  <c:v>Obs116</c:v>
                </c:pt>
                <c:pt idx="116">
                  <c:v>Obs117</c:v>
                </c:pt>
                <c:pt idx="117">
                  <c:v>Obs118</c:v>
                </c:pt>
                <c:pt idx="118">
                  <c:v>Obs119</c:v>
                </c:pt>
                <c:pt idx="119">
                  <c:v>Obs120</c:v>
                </c:pt>
                <c:pt idx="120">
                  <c:v>Obs121</c:v>
                </c:pt>
                <c:pt idx="121">
                  <c:v>Obs122</c:v>
                </c:pt>
                <c:pt idx="122">
                  <c:v>Obs123</c:v>
                </c:pt>
                <c:pt idx="123">
                  <c:v>Obs124</c:v>
                </c:pt>
                <c:pt idx="124">
                  <c:v>Obs125</c:v>
                </c:pt>
                <c:pt idx="125">
                  <c:v>Obs126</c:v>
                </c:pt>
                <c:pt idx="126">
                  <c:v>Obs127</c:v>
                </c:pt>
                <c:pt idx="127">
                  <c:v>Obs128</c:v>
                </c:pt>
                <c:pt idx="128">
                  <c:v>Obs129</c:v>
                </c:pt>
                <c:pt idx="129">
                  <c:v>Obs130</c:v>
                </c:pt>
                <c:pt idx="130">
                  <c:v>Obs131</c:v>
                </c:pt>
                <c:pt idx="131">
                  <c:v>Obs132</c:v>
                </c:pt>
                <c:pt idx="132">
                  <c:v>Obs133</c:v>
                </c:pt>
                <c:pt idx="133">
                  <c:v>Obs134</c:v>
                </c:pt>
                <c:pt idx="134">
                  <c:v>Obs135</c:v>
                </c:pt>
                <c:pt idx="135">
                  <c:v>Obs136</c:v>
                </c:pt>
                <c:pt idx="136">
                  <c:v>Obs137</c:v>
                </c:pt>
                <c:pt idx="137">
                  <c:v>Obs138</c:v>
                </c:pt>
                <c:pt idx="138">
                  <c:v>Obs139</c:v>
                </c:pt>
                <c:pt idx="139">
                  <c:v>Obs140</c:v>
                </c:pt>
                <c:pt idx="140">
                  <c:v>Obs141</c:v>
                </c:pt>
                <c:pt idx="141">
                  <c:v>Obs142</c:v>
                </c:pt>
                <c:pt idx="142">
                  <c:v>Obs143</c:v>
                </c:pt>
                <c:pt idx="143">
                  <c:v>Obs144</c:v>
                </c:pt>
                <c:pt idx="144">
                  <c:v>Obs145</c:v>
                </c:pt>
                <c:pt idx="145">
                  <c:v>Obs146</c:v>
                </c:pt>
                <c:pt idx="146">
                  <c:v>Obs147</c:v>
                </c:pt>
                <c:pt idx="147">
                  <c:v>Obs148</c:v>
                </c:pt>
                <c:pt idx="148">
                  <c:v>Obs149</c:v>
                </c:pt>
                <c:pt idx="149">
                  <c:v>Obs150</c:v>
                </c:pt>
                <c:pt idx="150">
                  <c:v>Obs151</c:v>
                </c:pt>
                <c:pt idx="151">
                  <c:v>Obs152</c:v>
                </c:pt>
                <c:pt idx="152">
                  <c:v>Obs153</c:v>
                </c:pt>
                <c:pt idx="153">
                  <c:v>Obs154</c:v>
                </c:pt>
                <c:pt idx="154">
                  <c:v>Obs155</c:v>
                </c:pt>
                <c:pt idx="155">
                  <c:v>Obs156</c:v>
                </c:pt>
                <c:pt idx="156">
                  <c:v>Obs157</c:v>
                </c:pt>
                <c:pt idx="157">
                  <c:v>Obs158</c:v>
                </c:pt>
                <c:pt idx="158">
                  <c:v>Obs159</c:v>
                </c:pt>
                <c:pt idx="159">
                  <c:v>Obs160</c:v>
                </c:pt>
                <c:pt idx="160">
                  <c:v>Obs161</c:v>
                </c:pt>
                <c:pt idx="161">
                  <c:v>Obs162</c:v>
                </c:pt>
                <c:pt idx="162">
                  <c:v>Obs163</c:v>
                </c:pt>
                <c:pt idx="163">
                  <c:v>Obs164</c:v>
                </c:pt>
                <c:pt idx="164">
                  <c:v>Obs165</c:v>
                </c:pt>
                <c:pt idx="165">
                  <c:v>Obs166</c:v>
                </c:pt>
                <c:pt idx="166">
                  <c:v>Obs167</c:v>
                </c:pt>
                <c:pt idx="167">
                  <c:v>Obs168</c:v>
                </c:pt>
                <c:pt idx="168">
                  <c:v>Obs169</c:v>
                </c:pt>
                <c:pt idx="169">
                  <c:v>Obs170</c:v>
                </c:pt>
                <c:pt idx="170">
                  <c:v>Obs171</c:v>
                </c:pt>
                <c:pt idx="171">
                  <c:v>Obs172</c:v>
                </c:pt>
                <c:pt idx="172">
                  <c:v>Obs173</c:v>
                </c:pt>
                <c:pt idx="173">
                  <c:v>Obs174</c:v>
                </c:pt>
                <c:pt idx="174">
                  <c:v>Obs175</c:v>
                </c:pt>
                <c:pt idx="175">
                  <c:v>Obs176</c:v>
                </c:pt>
                <c:pt idx="176">
                  <c:v>Obs177</c:v>
                </c:pt>
                <c:pt idx="177">
                  <c:v>Obs178</c:v>
                </c:pt>
                <c:pt idx="178">
                  <c:v>Obs179</c:v>
                </c:pt>
                <c:pt idx="179">
                  <c:v>Obs180</c:v>
                </c:pt>
                <c:pt idx="180">
                  <c:v>Obs181</c:v>
                </c:pt>
                <c:pt idx="181">
                  <c:v>Obs182</c:v>
                </c:pt>
                <c:pt idx="182">
                  <c:v>Obs183</c:v>
                </c:pt>
                <c:pt idx="183">
                  <c:v>Obs184</c:v>
                </c:pt>
                <c:pt idx="184">
                  <c:v>Obs185</c:v>
                </c:pt>
                <c:pt idx="185">
                  <c:v>Obs186</c:v>
                </c:pt>
                <c:pt idx="186">
                  <c:v>Obs187</c:v>
                </c:pt>
                <c:pt idx="187">
                  <c:v>Obs188</c:v>
                </c:pt>
                <c:pt idx="188">
                  <c:v>Obs189</c:v>
                </c:pt>
                <c:pt idx="189">
                  <c:v>Obs190</c:v>
                </c:pt>
                <c:pt idx="190">
                  <c:v>Obs191</c:v>
                </c:pt>
                <c:pt idx="191">
                  <c:v>Obs192</c:v>
                </c:pt>
                <c:pt idx="192">
                  <c:v>Obs193</c:v>
                </c:pt>
                <c:pt idx="193">
                  <c:v>Obs194</c:v>
                </c:pt>
                <c:pt idx="194">
                  <c:v>Obs195</c:v>
                </c:pt>
                <c:pt idx="195">
                  <c:v>Obs196</c:v>
                </c:pt>
                <c:pt idx="196">
                  <c:v>Obs197</c:v>
                </c:pt>
                <c:pt idx="197">
                  <c:v>Obs198</c:v>
                </c:pt>
                <c:pt idx="198">
                  <c:v>Obs199</c:v>
                </c:pt>
                <c:pt idx="199">
                  <c:v>Obs200</c:v>
                </c:pt>
                <c:pt idx="200">
                  <c:v>Obs201</c:v>
                </c:pt>
                <c:pt idx="201">
                  <c:v>Obs202</c:v>
                </c:pt>
                <c:pt idx="202">
                  <c:v>Obs203</c:v>
                </c:pt>
                <c:pt idx="203">
                  <c:v>Obs204</c:v>
                </c:pt>
                <c:pt idx="204">
                  <c:v>Obs205</c:v>
                </c:pt>
                <c:pt idx="205">
                  <c:v>Obs206</c:v>
                </c:pt>
                <c:pt idx="206">
                  <c:v>Obs207</c:v>
                </c:pt>
                <c:pt idx="207">
                  <c:v>Obs208</c:v>
                </c:pt>
                <c:pt idx="208">
                  <c:v>Obs209</c:v>
                </c:pt>
                <c:pt idx="209">
                  <c:v>Obs210</c:v>
                </c:pt>
                <c:pt idx="210">
                  <c:v>Obs211</c:v>
                </c:pt>
                <c:pt idx="211">
                  <c:v>Obs212</c:v>
                </c:pt>
                <c:pt idx="212">
                  <c:v>Obs213</c:v>
                </c:pt>
                <c:pt idx="213">
                  <c:v>Obs214</c:v>
                </c:pt>
                <c:pt idx="214">
                  <c:v>Obs215</c:v>
                </c:pt>
                <c:pt idx="215">
                  <c:v>Obs216</c:v>
                </c:pt>
                <c:pt idx="216">
                  <c:v>Obs217</c:v>
                </c:pt>
                <c:pt idx="217">
                  <c:v>Obs218</c:v>
                </c:pt>
                <c:pt idx="218">
                  <c:v>Obs219</c:v>
                </c:pt>
                <c:pt idx="219">
                  <c:v>Obs220</c:v>
                </c:pt>
                <c:pt idx="220">
                  <c:v>Obs221</c:v>
                </c:pt>
                <c:pt idx="221">
                  <c:v>Obs222</c:v>
                </c:pt>
                <c:pt idx="222">
                  <c:v>Obs223</c:v>
                </c:pt>
                <c:pt idx="223">
                  <c:v>Obs224</c:v>
                </c:pt>
                <c:pt idx="224">
                  <c:v>Obs225</c:v>
                </c:pt>
                <c:pt idx="225">
                  <c:v>Obs226</c:v>
                </c:pt>
                <c:pt idx="226">
                  <c:v>Obs227</c:v>
                </c:pt>
                <c:pt idx="227">
                  <c:v>Obs228</c:v>
                </c:pt>
                <c:pt idx="228">
                  <c:v>Obs229</c:v>
                </c:pt>
                <c:pt idx="229">
                  <c:v>Obs230</c:v>
                </c:pt>
                <c:pt idx="230">
                  <c:v>Obs231</c:v>
                </c:pt>
                <c:pt idx="231">
                  <c:v>Obs232</c:v>
                </c:pt>
                <c:pt idx="232">
                  <c:v>Obs233</c:v>
                </c:pt>
                <c:pt idx="233">
                  <c:v>Obs234</c:v>
                </c:pt>
                <c:pt idx="234">
                  <c:v>Obs235</c:v>
                </c:pt>
                <c:pt idx="235">
                  <c:v>Obs236</c:v>
                </c:pt>
                <c:pt idx="236">
                  <c:v>Obs237</c:v>
                </c:pt>
                <c:pt idx="237">
                  <c:v>Obs238</c:v>
                </c:pt>
                <c:pt idx="238">
                  <c:v>Obs239</c:v>
                </c:pt>
                <c:pt idx="239">
                  <c:v>Obs240</c:v>
                </c:pt>
                <c:pt idx="240">
                  <c:v>Obs241</c:v>
                </c:pt>
                <c:pt idx="241">
                  <c:v>Obs242</c:v>
                </c:pt>
                <c:pt idx="242">
                  <c:v>Obs243</c:v>
                </c:pt>
                <c:pt idx="243">
                  <c:v>Obs244</c:v>
                </c:pt>
                <c:pt idx="244">
                  <c:v>Obs245</c:v>
                </c:pt>
                <c:pt idx="245">
                  <c:v>Obs246</c:v>
                </c:pt>
                <c:pt idx="246">
                  <c:v>Obs247</c:v>
                </c:pt>
                <c:pt idx="247">
                  <c:v>Obs248</c:v>
                </c:pt>
                <c:pt idx="248">
                  <c:v>Obs249</c:v>
                </c:pt>
                <c:pt idx="249">
                  <c:v>Obs250</c:v>
                </c:pt>
                <c:pt idx="250">
                  <c:v>Obs251</c:v>
                </c:pt>
                <c:pt idx="251">
                  <c:v>Obs252</c:v>
                </c:pt>
                <c:pt idx="252">
                  <c:v>Obs253</c:v>
                </c:pt>
                <c:pt idx="253">
                  <c:v>Obs254</c:v>
                </c:pt>
                <c:pt idx="254">
                  <c:v>Obs255</c:v>
                </c:pt>
                <c:pt idx="255">
                  <c:v>Obs256</c:v>
                </c:pt>
                <c:pt idx="256">
                  <c:v>Obs257</c:v>
                </c:pt>
                <c:pt idx="257">
                  <c:v>Obs258</c:v>
                </c:pt>
                <c:pt idx="258">
                  <c:v>Obs259</c:v>
                </c:pt>
                <c:pt idx="259">
                  <c:v>Obs260</c:v>
                </c:pt>
                <c:pt idx="260">
                  <c:v>Obs261</c:v>
                </c:pt>
                <c:pt idx="261">
                  <c:v>Obs262</c:v>
                </c:pt>
                <c:pt idx="262">
                  <c:v>Obs263</c:v>
                </c:pt>
                <c:pt idx="263">
                  <c:v>Obs264</c:v>
                </c:pt>
                <c:pt idx="264">
                  <c:v>Obs265</c:v>
                </c:pt>
                <c:pt idx="265">
                  <c:v>Obs266</c:v>
                </c:pt>
                <c:pt idx="266">
                  <c:v>Obs267</c:v>
                </c:pt>
                <c:pt idx="267">
                  <c:v>Obs268</c:v>
                </c:pt>
                <c:pt idx="268">
                  <c:v>Obs269</c:v>
                </c:pt>
                <c:pt idx="269">
                  <c:v>Obs270</c:v>
                </c:pt>
                <c:pt idx="270">
                  <c:v>Obs271</c:v>
                </c:pt>
                <c:pt idx="271">
                  <c:v>Obs272</c:v>
                </c:pt>
                <c:pt idx="272">
                  <c:v>Obs273</c:v>
                </c:pt>
                <c:pt idx="273">
                  <c:v>Obs274</c:v>
                </c:pt>
                <c:pt idx="274">
                  <c:v>Obs275</c:v>
                </c:pt>
                <c:pt idx="275">
                  <c:v>Obs276</c:v>
                </c:pt>
                <c:pt idx="276">
                  <c:v>Obs277</c:v>
                </c:pt>
                <c:pt idx="277">
                  <c:v>Obs278</c:v>
                </c:pt>
                <c:pt idx="278">
                  <c:v>Obs279</c:v>
                </c:pt>
                <c:pt idx="279">
                  <c:v>Obs280</c:v>
                </c:pt>
                <c:pt idx="280">
                  <c:v>Obs281</c:v>
                </c:pt>
                <c:pt idx="281">
                  <c:v>Obs282</c:v>
                </c:pt>
                <c:pt idx="282">
                  <c:v>Obs283</c:v>
                </c:pt>
                <c:pt idx="283">
                  <c:v>Obs284</c:v>
                </c:pt>
                <c:pt idx="284">
                  <c:v>Obs285</c:v>
                </c:pt>
                <c:pt idx="285">
                  <c:v>Obs286</c:v>
                </c:pt>
                <c:pt idx="286">
                  <c:v>Obs287</c:v>
                </c:pt>
                <c:pt idx="287">
                  <c:v>Obs288</c:v>
                </c:pt>
                <c:pt idx="288">
                  <c:v>Obs289</c:v>
                </c:pt>
                <c:pt idx="289">
                  <c:v>Obs290</c:v>
                </c:pt>
                <c:pt idx="290">
                  <c:v>Obs291</c:v>
                </c:pt>
                <c:pt idx="291">
                  <c:v>Obs292</c:v>
                </c:pt>
                <c:pt idx="292">
                  <c:v>Obs293</c:v>
                </c:pt>
                <c:pt idx="293">
                  <c:v>Obs294</c:v>
                </c:pt>
                <c:pt idx="294">
                  <c:v>Obs295</c:v>
                </c:pt>
                <c:pt idx="295">
                  <c:v>Obs296</c:v>
                </c:pt>
                <c:pt idx="296">
                  <c:v>Obs297</c:v>
                </c:pt>
                <c:pt idx="297">
                  <c:v>Obs298</c:v>
                </c:pt>
                <c:pt idx="298">
                  <c:v>Obs299</c:v>
                </c:pt>
                <c:pt idx="299">
                  <c:v>Obs300</c:v>
                </c:pt>
                <c:pt idx="300">
                  <c:v>Obs301</c:v>
                </c:pt>
                <c:pt idx="301">
                  <c:v>Obs302</c:v>
                </c:pt>
                <c:pt idx="302">
                  <c:v>Obs303</c:v>
                </c:pt>
                <c:pt idx="303">
                  <c:v>Obs304</c:v>
                </c:pt>
                <c:pt idx="304">
                  <c:v>Obs305</c:v>
                </c:pt>
                <c:pt idx="305">
                  <c:v>Obs306</c:v>
                </c:pt>
                <c:pt idx="306">
                  <c:v>Obs307</c:v>
                </c:pt>
                <c:pt idx="307">
                  <c:v>Obs308</c:v>
                </c:pt>
                <c:pt idx="308">
                  <c:v>Obs309</c:v>
                </c:pt>
                <c:pt idx="309">
                  <c:v>Obs310</c:v>
                </c:pt>
                <c:pt idx="310">
                  <c:v>Obs311</c:v>
                </c:pt>
                <c:pt idx="311">
                  <c:v>Obs312</c:v>
                </c:pt>
                <c:pt idx="312">
                  <c:v>Obs313</c:v>
                </c:pt>
                <c:pt idx="313">
                  <c:v>Obs314</c:v>
                </c:pt>
                <c:pt idx="314">
                  <c:v>Obs315</c:v>
                </c:pt>
                <c:pt idx="315">
                  <c:v>Obs316</c:v>
                </c:pt>
                <c:pt idx="316">
                  <c:v>Obs317</c:v>
                </c:pt>
                <c:pt idx="317">
                  <c:v>Obs318</c:v>
                </c:pt>
                <c:pt idx="318">
                  <c:v>Obs319</c:v>
                </c:pt>
                <c:pt idx="319">
                  <c:v>Obs320</c:v>
                </c:pt>
                <c:pt idx="320">
                  <c:v>Obs321</c:v>
                </c:pt>
                <c:pt idx="321">
                  <c:v>Obs322</c:v>
                </c:pt>
                <c:pt idx="322">
                  <c:v>Obs323</c:v>
                </c:pt>
                <c:pt idx="323">
                  <c:v>Obs324</c:v>
                </c:pt>
                <c:pt idx="324">
                  <c:v>Obs325</c:v>
                </c:pt>
                <c:pt idx="325">
                  <c:v>Obs326</c:v>
                </c:pt>
                <c:pt idx="326">
                  <c:v>Obs327</c:v>
                </c:pt>
                <c:pt idx="327">
                  <c:v>Obs328</c:v>
                </c:pt>
                <c:pt idx="328">
                  <c:v>Obs329</c:v>
                </c:pt>
                <c:pt idx="329">
                  <c:v>Obs330</c:v>
                </c:pt>
                <c:pt idx="330">
                  <c:v>Obs331</c:v>
                </c:pt>
                <c:pt idx="331">
                  <c:v>Obs332</c:v>
                </c:pt>
                <c:pt idx="332">
                  <c:v>Obs333</c:v>
                </c:pt>
                <c:pt idx="333">
                  <c:v>Obs334</c:v>
                </c:pt>
                <c:pt idx="334">
                  <c:v>Obs335</c:v>
                </c:pt>
                <c:pt idx="335">
                  <c:v>Obs336</c:v>
                </c:pt>
                <c:pt idx="336">
                  <c:v>Obs337</c:v>
                </c:pt>
                <c:pt idx="337">
                  <c:v>Obs338</c:v>
                </c:pt>
                <c:pt idx="338">
                  <c:v>Obs339</c:v>
                </c:pt>
                <c:pt idx="339">
                  <c:v>Obs340</c:v>
                </c:pt>
                <c:pt idx="340">
                  <c:v>Obs341</c:v>
                </c:pt>
                <c:pt idx="341">
                  <c:v>Obs342</c:v>
                </c:pt>
                <c:pt idx="342">
                  <c:v>Obs343</c:v>
                </c:pt>
                <c:pt idx="343">
                  <c:v>Obs344</c:v>
                </c:pt>
                <c:pt idx="344">
                  <c:v>Obs345</c:v>
                </c:pt>
                <c:pt idx="345">
                  <c:v>Obs346</c:v>
                </c:pt>
                <c:pt idx="346">
                  <c:v>Obs347</c:v>
                </c:pt>
                <c:pt idx="347">
                  <c:v>Obs348</c:v>
                </c:pt>
                <c:pt idx="348">
                  <c:v>Obs349</c:v>
                </c:pt>
                <c:pt idx="349">
                  <c:v>Obs350</c:v>
                </c:pt>
                <c:pt idx="350">
                  <c:v>Obs351</c:v>
                </c:pt>
                <c:pt idx="351">
                  <c:v>Obs352</c:v>
                </c:pt>
                <c:pt idx="352">
                  <c:v>Obs353</c:v>
                </c:pt>
                <c:pt idx="353">
                  <c:v>Obs354</c:v>
                </c:pt>
                <c:pt idx="354">
                  <c:v>Obs355</c:v>
                </c:pt>
                <c:pt idx="355">
                  <c:v>Obs356</c:v>
                </c:pt>
                <c:pt idx="356">
                  <c:v>Obs357</c:v>
                </c:pt>
                <c:pt idx="357">
                  <c:v>Obs358</c:v>
                </c:pt>
                <c:pt idx="358">
                  <c:v>Obs359</c:v>
                </c:pt>
                <c:pt idx="359">
                  <c:v>Obs360</c:v>
                </c:pt>
                <c:pt idx="360">
                  <c:v>Obs361</c:v>
                </c:pt>
                <c:pt idx="361">
                  <c:v>Obs362</c:v>
                </c:pt>
                <c:pt idx="362">
                  <c:v>Obs363</c:v>
                </c:pt>
                <c:pt idx="363">
                  <c:v>Obs364</c:v>
                </c:pt>
                <c:pt idx="364">
                  <c:v>Obs365</c:v>
                </c:pt>
                <c:pt idx="365">
                  <c:v>Obs366</c:v>
                </c:pt>
                <c:pt idx="366">
                  <c:v>Obs367</c:v>
                </c:pt>
                <c:pt idx="367">
                  <c:v>Obs368</c:v>
                </c:pt>
                <c:pt idx="368">
                  <c:v>Obs369</c:v>
                </c:pt>
                <c:pt idx="369">
                  <c:v>Obs370</c:v>
                </c:pt>
                <c:pt idx="370">
                  <c:v>Obs371</c:v>
                </c:pt>
                <c:pt idx="371">
                  <c:v>Obs372</c:v>
                </c:pt>
                <c:pt idx="372">
                  <c:v>Obs373</c:v>
                </c:pt>
                <c:pt idx="373">
                  <c:v>Obs374</c:v>
                </c:pt>
                <c:pt idx="374">
                  <c:v>Obs375</c:v>
                </c:pt>
                <c:pt idx="375">
                  <c:v>Obs376</c:v>
                </c:pt>
                <c:pt idx="376">
                  <c:v>Obs377</c:v>
                </c:pt>
                <c:pt idx="377">
                  <c:v>Obs378</c:v>
                </c:pt>
                <c:pt idx="378">
                  <c:v>Obs379</c:v>
                </c:pt>
                <c:pt idx="379">
                  <c:v>Obs380</c:v>
                </c:pt>
                <c:pt idx="380">
                  <c:v>Obs381</c:v>
                </c:pt>
                <c:pt idx="381">
                  <c:v>Obs382</c:v>
                </c:pt>
                <c:pt idx="382">
                  <c:v>Obs383</c:v>
                </c:pt>
                <c:pt idx="383">
                  <c:v>Obs384</c:v>
                </c:pt>
                <c:pt idx="384">
                  <c:v>Obs385</c:v>
                </c:pt>
                <c:pt idx="385">
                  <c:v>Obs386</c:v>
                </c:pt>
                <c:pt idx="386">
                  <c:v>Obs387</c:v>
                </c:pt>
                <c:pt idx="387">
                  <c:v>Obs388</c:v>
                </c:pt>
                <c:pt idx="388">
                  <c:v>Obs389</c:v>
                </c:pt>
                <c:pt idx="389">
                  <c:v>Obs390</c:v>
                </c:pt>
                <c:pt idx="390">
                  <c:v>Obs391</c:v>
                </c:pt>
                <c:pt idx="391">
                  <c:v>Obs392</c:v>
                </c:pt>
                <c:pt idx="392">
                  <c:v>Obs393</c:v>
                </c:pt>
                <c:pt idx="393">
                  <c:v>Obs394</c:v>
                </c:pt>
                <c:pt idx="394">
                  <c:v>Obs395</c:v>
                </c:pt>
                <c:pt idx="395">
                  <c:v>Obs396</c:v>
                </c:pt>
                <c:pt idx="396">
                  <c:v>Obs397</c:v>
                </c:pt>
                <c:pt idx="397">
                  <c:v>Obs398</c:v>
                </c:pt>
                <c:pt idx="398">
                  <c:v>Obs399</c:v>
                </c:pt>
                <c:pt idx="399">
                  <c:v>Obs400</c:v>
                </c:pt>
                <c:pt idx="400">
                  <c:v>Obs401</c:v>
                </c:pt>
                <c:pt idx="401">
                  <c:v>Obs402</c:v>
                </c:pt>
                <c:pt idx="402">
                  <c:v>Obs403</c:v>
                </c:pt>
                <c:pt idx="403">
                  <c:v>Obs404</c:v>
                </c:pt>
                <c:pt idx="404">
                  <c:v>Obs405</c:v>
                </c:pt>
                <c:pt idx="405">
                  <c:v>Obs406</c:v>
                </c:pt>
                <c:pt idx="406">
                  <c:v>Obs407</c:v>
                </c:pt>
                <c:pt idx="407">
                  <c:v>Obs408</c:v>
                </c:pt>
                <c:pt idx="408">
                  <c:v>Obs409</c:v>
                </c:pt>
                <c:pt idx="409">
                  <c:v>Obs410</c:v>
                </c:pt>
                <c:pt idx="410">
                  <c:v>Obs411</c:v>
                </c:pt>
                <c:pt idx="411">
                  <c:v>Obs412</c:v>
                </c:pt>
                <c:pt idx="412">
                  <c:v>Obs413</c:v>
                </c:pt>
                <c:pt idx="413">
                  <c:v>Obs414</c:v>
                </c:pt>
                <c:pt idx="414">
                  <c:v>Obs415</c:v>
                </c:pt>
                <c:pt idx="415">
                  <c:v>Obs416</c:v>
                </c:pt>
                <c:pt idx="416">
                  <c:v>Obs417</c:v>
                </c:pt>
                <c:pt idx="417">
                  <c:v>Obs418</c:v>
                </c:pt>
                <c:pt idx="418">
                  <c:v>Obs419</c:v>
                </c:pt>
                <c:pt idx="419">
                  <c:v>Obs420</c:v>
                </c:pt>
                <c:pt idx="420">
                  <c:v>Obs421</c:v>
                </c:pt>
                <c:pt idx="421">
                  <c:v>Obs422</c:v>
                </c:pt>
                <c:pt idx="422">
                  <c:v>Obs423</c:v>
                </c:pt>
                <c:pt idx="423">
                  <c:v>Obs424</c:v>
                </c:pt>
                <c:pt idx="424">
                  <c:v>Obs425</c:v>
                </c:pt>
                <c:pt idx="425">
                  <c:v>Obs426</c:v>
                </c:pt>
                <c:pt idx="426">
                  <c:v>Obs427</c:v>
                </c:pt>
                <c:pt idx="427">
                  <c:v>Obs428</c:v>
                </c:pt>
                <c:pt idx="428">
                  <c:v>Obs429</c:v>
                </c:pt>
                <c:pt idx="429">
                  <c:v>Obs430</c:v>
                </c:pt>
                <c:pt idx="430">
                  <c:v>Obs431</c:v>
                </c:pt>
                <c:pt idx="431">
                  <c:v>Obs432</c:v>
                </c:pt>
                <c:pt idx="432">
                  <c:v>Obs433</c:v>
                </c:pt>
                <c:pt idx="433">
                  <c:v>Obs434</c:v>
                </c:pt>
                <c:pt idx="434">
                  <c:v>Obs435</c:v>
                </c:pt>
                <c:pt idx="435">
                  <c:v>Obs436</c:v>
                </c:pt>
                <c:pt idx="436">
                  <c:v>Obs437</c:v>
                </c:pt>
                <c:pt idx="437">
                  <c:v>Obs438</c:v>
                </c:pt>
                <c:pt idx="438">
                  <c:v>Obs439</c:v>
                </c:pt>
                <c:pt idx="439">
                  <c:v>Obs440</c:v>
                </c:pt>
                <c:pt idx="440">
                  <c:v>Obs441</c:v>
                </c:pt>
                <c:pt idx="441">
                  <c:v>Obs442</c:v>
                </c:pt>
                <c:pt idx="442">
                  <c:v>Obs443</c:v>
                </c:pt>
                <c:pt idx="443">
                  <c:v>Obs444</c:v>
                </c:pt>
                <c:pt idx="444">
                  <c:v>Obs445</c:v>
                </c:pt>
                <c:pt idx="445">
                  <c:v>Obs446</c:v>
                </c:pt>
                <c:pt idx="446">
                  <c:v>Obs447</c:v>
                </c:pt>
                <c:pt idx="447">
                  <c:v>Obs448</c:v>
                </c:pt>
                <c:pt idx="448">
                  <c:v>Obs449</c:v>
                </c:pt>
                <c:pt idx="449">
                  <c:v>Obs450</c:v>
                </c:pt>
                <c:pt idx="450">
                  <c:v>Obs451</c:v>
                </c:pt>
                <c:pt idx="451">
                  <c:v>Obs452</c:v>
                </c:pt>
                <c:pt idx="452">
                  <c:v>Obs453</c:v>
                </c:pt>
                <c:pt idx="453">
                  <c:v>Obs454</c:v>
                </c:pt>
                <c:pt idx="454">
                  <c:v>Obs455</c:v>
                </c:pt>
                <c:pt idx="455">
                  <c:v>Obs456</c:v>
                </c:pt>
                <c:pt idx="456">
                  <c:v>Obs457</c:v>
                </c:pt>
                <c:pt idx="457">
                  <c:v>Obs458</c:v>
                </c:pt>
                <c:pt idx="458">
                  <c:v>Obs459</c:v>
                </c:pt>
                <c:pt idx="459">
                  <c:v>Obs460</c:v>
                </c:pt>
                <c:pt idx="460">
                  <c:v>Obs461</c:v>
                </c:pt>
                <c:pt idx="461">
                  <c:v>Obs462</c:v>
                </c:pt>
                <c:pt idx="462">
                  <c:v>Obs463</c:v>
                </c:pt>
                <c:pt idx="463">
                  <c:v>Obs464</c:v>
                </c:pt>
                <c:pt idx="464">
                  <c:v>Obs465</c:v>
                </c:pt>
                <c:pt idx="465">
                  <c:v>Obs466</c:v>
                </c:pt>
                <c:pt idx="466">
                  <c:v>Obs467</c:v>
                </c:pt>
                <c:pt idx="467">
                  <c:v>Obs468</c:v>
                </c:pt>
                <c:pt idx="468">
                  <c:v>Obs469</c:v>
                </c:pt>
                <c:pt idx="469">
                  <c:v>Obs470</c:v>
                </c:pt>
                <c:pt idx="470">
                  <c:v>Obs471</c:v>
                </c:pt>
                <c:pt idx="471">
                  <c:v>Obs472</c:v>
                </c:pt>
                <c:pt idx="472">
                  <c:v>Obs473</c:v>
                </c:pt>
                <c:pt idx="473">
                  <c:v>Obs474</c:v>
                </c:pt>
                <c:pt idx="474">
                  <c:v>Obs475</c:v>
                </c:pt>
                <c:pt idx="475">
                  <c:v>Obs476</c:v>
                </c:pt>
                <c:pt idx="476">
                  <c:v>Obs477</c:v>
                </c:pt>
                <c:pt idx="477">
                  <c:v>Obs478</c:v>
                </c:pt>
                <c:pt idx="478">
                  <c:v>Obs479</c:v>
                </c:pt>
                <c:pt idx="479">
                  <c:v>Obs480</c:v>
                </c:pt>
                <c:pt idx="480">
                  <c:v>Obs481</c:v>
                </c:pt>
                <c:pt idx="481">
                  <c:v>Obs482</c:v>
                </c:pt>
                <c:pt idx="482">
                  <c:v>Obs483</c:v>
                </c:pt>
                <c:pt idx="483">
                  <c:v>Obs484</c:v>
                </c:pt>
                <c:pt idx="484">
                  <c:v>Obs485</c:v>
                </c:pt>
                <c:pt idx="485">
                  <c:v>Obs486</c:v>
                </c:pt>
                <c:pt idx="486">
                  <c:v>Obs487</c:v>
                </c:pt>
                <c:pt idx="487">
                  <c:v>Obs488</c:v>
                </c:pt>
                <c:pt idx="488">
                  <c:v>Obs489</c:v>
                </c:pt>
                <c:pt idx="489">
                  <c:v>Obs490</c:v>
                </c:pt>
                <c:pt idx="490">
                  <c:v>Obs491</c:v>
                </c:pt>
                <c:pt idx="491">
                  <c:v>Obs492</c:v>
                </c:pt>
                <c:pt idx="492">
                  <c:v>Obs493</c:v>
                </c:pt>
                <c:pt idx="493">
                  <c:v>Obs494</c:v>
                </c:pt>
                <c:pt idx="494">
                  <c:v>Obs495</c:v>
                </c:pt>
                <c:pt idx="495">
                  <c:v>Obs496</c:v>
                </c:pt>
                <c:pt idx="496">
                  <c:v>Obs497</c:v>
                </c:pt>
                <c:pt idx="497">
                  <c:v>Obs498</c:v>
                </c:pt>
                <c:pt idx="498">
                  <c:v>Obs499</c:v>
                </c:pt>
                <c:pt idx="499">
                  <c:v>Obs500</c:v>
                </c:pt>
                <c:pt idx="500">
                  <c:v>Obs501</c:v>
                </c:pt>
                <c:pt idx="501">
                  <c:v>Obs502</c:v>
                </c:pt>
                <c:pt idx="502">
                  <c:v>Obs503</c:v>
                </c:pt>
                <c:pt idx="503">
                  <c:v>Obs504</c:v>
                </c:pt>
                <c:pt idx="504">
                  <c:v>Obs505</c:v>
                </c:pt>
                <c:pt idx="505">
                  <c:v>Obs506</c:v>
                </c:pt>
                <c:pt idx="506">
                  <c:v>Obs507</c:v>
                </c:pt>
                <c:pt idx="507">
                  <c:v>Obs508</c:v>
                </c:pt>
                <c:pt idx="508">
                  <c:v>Obs509</c:v>
                </c:pt>
                <c:pt idx="509">
                  <c:v>Obs510</c:v>
                </c:pt>
                <c:pt idx="510">
                  <c:v>Obs511</c:v>
                </c:pt>
                <c:pt idx="511">
                  <c:v>Obs512</c:v>
                </c:pt>
                <c:pt idx="512">
                  <c:v>Obs513</c:v>
                </c:pt>
                <c:pt idx="513">
                  <c:v>Obs514</c:v>
                </c:pt>
                <c:pt idx="514">
                  <c:v>Obs515</c:v>
                </c:pt>
                <c:pt idx="515">
                  <c:v>Obs516</c:v>
                </c:pt>
                <c:pt idx="516">
                  <c:v>Obs517</c:v>
                </c:pt>
                <c:pt idx="517">
                  <c:v>Obs518</c:v>
                </c:pt>
                <c:pt idx="518">
                  <c:v>Obs519</c:v>
                </c:pt>
                <c:pt idx="519">
                  <c:v>Obs520</c:v>
                </c:pt>
                <c:pt idx="520">
                  <c:v>Obs521</c:v>
                </c:pt>
                <c:pt idx="521">
                  <c:v>Obs522</c:v>
                </c:pt>
                <c:pt idx="522">
                  <c:v>Obs523</c:v>
                </c:pt>
                <c:pt idx="523">
                  <c:v>Obs524</c:v>
                </c:pt>
                <c:pt idx="524">
                  <c:v>Obs525</c:v>
                </c:pt>
                <c:pt idx="525">
                  <c:v>Obs526</c:v>
                </c:pt>
                <c:pt idx="526">
                  <c:v>Obs527</c:v>
                </c:pt>
                <c:pt idx="527">
                  <c:v>Obs528</c:v>
                </c:pt>
                <c:pt idx="528">
                  <c:v>Obs529</c:v>
                </c:pt>
                <c:pt idx="529">
                  <c:v>Obs530</c:v>
                </c:pt>
                <c:pt idx="530">
                  <c:v>Obs531</c:v>
                </c:pt>
                <c:pt idx="531">
                  <c:v>Obs532</c:v>
                </c:pt>
                <c:pt idx="532">
                  <c:v>Obs533</c:v>
                </c:pt>
                <c:pt idx="533">
                  <c:v>Obs534</c:v>
                </c:pt>
                <c:pt idx="534">
                  <c:v>Obs535</c:v>
                </c:pt>
                <c:pt idx="535">
                  <c:v>Obs536</c:v>
                </c:pt>
                <c:pt idx="536">
                  <c:v>Obs537</c:v>
                </c:pt>
                <c:pt idx="537">
                  <c:v>Obs538</c:v>
                </c:pt>
                <c:pt idx="538">
                  <c:v>Obs539</c:v>
                </c:pt>
                <c:pt idx="539">
                  <c:v>Obs540</c:v>
                </c:pt>
                <c:pt idx="540">
                  <c:v>Obs541</c:v>
                </c:pt>
                <c:pt idx="541">
                  <c:v>Obs542</c:v>
                </c:pt>
                <c:pt idx="542">
                  <c:v>Obs543</c:v>
                </c:pt>
                <c:pt idx="543">
                  <c:v>Obs544</c:v>
                </c:pt>
                <c:pt idx="544">
                  <c:v>Obs545</c:v>
                </c:pt>
                <c:pt idx="545">
                  <c:v>Obs546</c:v>
                </c:pt>
                <c:pt idx="546">
                  <c:v>Obs547</c:v>
                </c:pt>
                <c:pt idx="547">
                  <c:v>Obs548</c:v>
                </c:pt>
                <c:pt idx="548">
                  <c:v>Obs549</c:v>
                </c:pt>
                <c:pt idx="549">
                  <c:v>Obs550</c:v>
                </c:pt>
                <c:pt idx="550">
                  <c:v>Obs551</c:v>
                </c:pt>
                <c:pt idx="551">
                  <c:v>Obs552</c:v>
                </c:pt>
                <c:pt idx="552">
                  <c:v>Obs553</c:v>
                </c:pt>
                <c:pt idx="553">
                  <c:v>Obs554</c:v>
                </c:pt>
                <c:pt idx="554">
                  <c:v>Obs555</c:v>
                </c:pt>
                <c:pt idx="555">
                  <c:v>Obs556</c:v>
                </c:pt>
                <c:pt idx="556">
                  <c:v>Obs557</c:v>
                </c:pt>
                <c:pt idx="557">
                  <c:v>Obs558</c:v>
                </c:pt>
                <c:pt idx="558">
                  <c:v>Obs559</c:v>
                </c:pt>
                <c:pt idx="559">
                  <c:v>Obs560</c:v>
                </c:pt>
                <c:pt idx="560">
                  <c:v>Obs561</c:v>
                </c:pt>
                <c:pt idx="561">
                  <c:v>Obs562</c:v>
                </c:pt>
                <c:pt idx="562">
                  <c:v>Obs563</c:v>
                </c:pt>
                <c:pt idx="563">
                  <c:v>Obs564</c:v>
                </c:pt>
                <c:pt idx="564">
                  <c:v>Obs565</c:v>
                </c:pt>
                <c:pt idx="565">
                  <c:v>Obs566</c:v>
                </c:pt>
                <c:pt idx="566">
                  <c:v>Obs567</c:v>
                </c:pt>
                <c:pt idx="567">
                  <c:v>Obs568</c:v>
                </c:pt>
                <c:pt idx="568">
                  <c:v>Obs569</c:v>
                </c:pt>
                <c:pt idx="569">
                  <c:v>Obs570</c:v>
                </c:pt>
                <c:pt idx="570">
                  <c:v>Obs571</c:v>
                </c:pt>
                <c:pt idx="571">
                  <c:v>Obs572</c:v>
                </c:pt>
                <c:pt idx="572">
                  <c:v>Obs573</c:v>
                </c:pt>
                <c:pt idx="573">
                  <c:v>Obs574</c:v>
                </c:pt>
                <c:pt idx="574">
                  <c:v>Obs575</c:v>
                </c:pt>
                <c:pt idx="575">
                  <c:v>Obs576</c:v>
                </c:pt>
                <c:pt idx="576">
                  <c:v>Obs577</c:v>
                </c:pt>
                <c:pt idx="577">
                  <c:v>Obs578</c:v>
                </c:pt>
                <c:pt idx="578">
                  <c:v>Obs579</c:v>
                </c:pt>
                <c:pt idx="579">
                  <c:v>Obs580</c:v>
                </c:pt>
                <c:pt idx="580">
                  <c:v>Obs581</c:v>
                </c:pt>
                <c:pt idx="581">
                  <c:v>Obs582</c:v>
                </c:pt>
                <c:pt idx="582">
                  <c:v>Obs583</c:v>
                </c:pt>
                <c:pt idx="583">
                  <c:v>Obs584</c:v>
                </c:pt>
                <c:pt idx="584">
                  <c:v>Obs585</c:v>
                </c:pt>
                <c:pt idx="585">
                  <c:v>Obs586</c:v>
                </c:pt>
                <c:pt idx="586">
                  <c:v>Obs587</c:v>
                </c:pt>
                <c:pt idx="587">
                  <c:v>Obs588</c:v>
                </c:pt>
                <c:pt idx="588">
                  <c:v>Obs589</c:v>
                </c:pt>
                <c:pt idx="589">
                  <c:v>Obs590</c:v>
                </c:pt>
                <c:pt idx="590">
                  <c:v>Obs591</c:v>
                </c:pt>
                <c:pt idx="591">
                  <c:v>Obs592</c:v>
                </c:pt>
                <c:pt idx="592">
                  <c:v>Obs593</c:v>
                </c:pt>
                <c:pt idx="593">
                  <c:v>Obs594</c:v>
                </c:pt>
                <c:pt idx="594">
                  <c:v>Obs595</c:v>
                </c:pt>
                <c:pt idx="595">
                  <c:v>Obs596</c:v>
                </c:pt>
                <c:pt idx="596">
                  <c:v>Obs597</c:v>
                </c:pt>
                <c:pt idx="597">
                  <c:v>Obs598</c:v>
                </c:pt>
                <c:pt idx="598">
                  <c:v>Obs599</c:v>
                </c:pt>
                <c:pt idx="599">
                  <c:v>Obs600</c:v>
                </c:pt>
                <c:pt idx="600">
                  <c:v>Obs601</c:v>
                </c:pt>
                <c:pt idx="601">
                  <c:v>Obs602</c:v>
                </c:pt>
                <c:pt idx="602">
                  <c:v>Obs603</c:v>
                </c:pt>
                <c:pt idx="603">
                  <c:v>Obs604</c:v>
                </c:pt>
                <c:pt idx="604">
                  <c:v>Obs605</c:v>
                </c:pt>
                <c:pt idx="605">
                  <c:v>Obs606</c:v>
                </c:pt>
                <c:pt idx="606">
                  <c:v>Obs607</c:v>
                </c:pt>
                <c:pt idx="607">
                  <c:v>Obs608</c:v>
                </c:pt>
                <c:pt idx="608">
                  <c:v>Obs609</c:v>
                </c:pt>
                <c:pt idx="609">
                  <c:v>Obs610</c:v>
                </c:pt>
                <c:pt idx="610">
                  <c:v>Obs611</c:v>
                </c:pt>
                <c:pt idx="611">
                  <c:v>Obs612</c:v>
                </c:pt>
                <c:pt idx="612">
                  <c:v>Obs613</c:v>
                </c:pt>
                <c:pt idx="613">
                  <c:v>Obs614</c:v>
                </c:pt>
                <c:pt idx="614">
                  <c:v>Obs615</c:v>
                </c:pt>
                <c:pt idx="615">
                  <c:v>Obs616</c:v>
                </c:pt>
                <c:pt idx="616">
                  <c:v>Obs617</c:v>
                </c:pt>
                <c:pt idx="617">
                  <c:v>Obs618</c:v>
                </c:pt>
                <c:pt idx="618">
                  <c:v>Obs619</c:v>
                </c:pt>
                <c:pt idx="619">
                  <c:v>Obs620</c:v>
                </c:pt>
                <c:pt idx="620">
                  <c:v>Obs621</c:v>
                </c:pt>
                <c:pt idx="621">
                  <c:v>Obs622</c:v>
                </c:pt>
                <c:pt idx="622">
                  <c:v>Obs623</c:v>
                </c:pt>
                <c:pt idx="623">
                  <c:v>Obs624</c:v>
                </c:pt>
                <c:pt idx="624">
                  <c:v>Obs625</c:v>
                </c:pt>
                <c:pt idx="625">
                  <c:v>Obs626</c:v>
                </c:pt>
                <c:pt idx="626">
                  <c:v>Obs627</c:v>
                </c:pt>
                <c:pt idx="627">
                  <c:v>Obs628</c:v>
                </c:pt>
                <c:pt idx="628">
                  <c:v>Obs629</c:v>
                </c:pt>
                <c:pt idx="629">
                  <c:v>Obs630</c:v>
                </c:pt>
                <c:pt idx="630">
                  <c:v>Obs631</c:v>
                </c:pt>
                <c:pt idx="631">
                  <c:v>Obs632</c:v>
                </c:pt>
                <c:pt idx="632">
                  <c:v>Obs633</c:v>
                </c:pt>
                <c:pt idx="633">
                  <c:v>Obs634</c:v>
                </c:pt>
                <c:pt idx="634">
                  <c:v>Obs635</c:v>
                </c:pt>
                <c:pt idx="635">
                  <c:v>Obs636</c:v>
                </c:pt>
                <c:pt idx="636">
                  <c:v>Obs637</c:v>
                </c:pt>
                <c:pt idx="637">
                  <c:v>Obs638</c:v>
                </c:pt>
                <c:pt idx="638">
                  <c:v>Obs639</c:v>
                </c:pt>
                <c:pt idx="639">
                  <c:v>Obs640</c:v>
                </c:pt>
                <c:pt idx="640">
                  <c:v>Obs641</c:v>
                </c:pt>
                <c:pt idx="641">
                  <c:v>Obs642</c:v>
                </c:pt>
                <c:pt idx="642">
                  <c:v>Obs643</c:v>
                </c:pt>
                <c:pt idx="643">
                  <c:v>Obs644</c:v>
                </c:pt>
                <c:pt idx="644">
                  <c:v>Obs645</c:v>
                </c:pt>
                <c:pt idx="645">
                  <c:v>Obs646</c:v>
                </c:pt>
                <c:pt idx="646">
                  <c:v>Obs647</c:v>
                </c:pt>
                <c:pt idx="647">
                  <c:v>Obs648</c:v>
                </c:pt>
                <c:pt idx="648">
                  <c:v>Obs649</c:v>
                </c:pt>
                <c:pt idx="649">
                  <c:v>Obs650</c:v>
                </c:pt>
                <c:pt idx="650">
                  <c:v>Obs651</c:v>
                </c:pt>
                <c:pt idx="651">
                  <c:v>Obs652</c:v>
                </c:pt>
                <c:pt idx="652">
                  <c:v>Obs653</c:v>
                </c:pt>
                <c:pt idx="653">
                  <c:v>Obs654</c:v>
                </c:pt>
                <c:pt idx="654">
                  <c:v>Obs655</c:v>
                </c:pt>
                <c:pt idx="655">
                  <c:v>Obs656</c:v>
                </c:pt>
                <c:pt idx="656">
                  <c:v>Obs657</c:v>
                </c:pt>
                <c:pt idx="657">
                  <c:v>Obs658</c:v>
                </c:pt>
                <c:pt idx="658">
                  <c:v>Obs659</c:v>
                </c:pt>
                <c:pt idx="659">
                  <c:v>Obs660</c:v>
                </c:pt>
                <c:pt idx="660">
                  <c:v>Obs661</c:v>
                </c:pt>
                <c:pt idx="661">
                  <c:v>Obs662</c:v>
                </c:pt>
                <c:pt idx="662">
                  <c:v>Obs663</c:v>
                </c:pt>
                <c:pt idx="663">
                  <c:v>Obs664</c:v>
                </c:pt>
                <c:pt idx="664">
                  <c:v>Obs665</c:v>
                </c:pt>
                <c:pt idx="665">
                  <c:v>Obs666</c:v>
                </c:pt>
                <c:pt idx="666">
                  <c:v>Obs667</c:v>
                </c:pt>
                <c:pt idx="667">
                  <c:v>Obs668</c:v>
                </c:pt>
                <c:pt idx="668">
                  <c:v>Obs669</c:v>
                </c:pt>
                <c:pt idx="669">
                  <c:v>Obs670</c:v>
                </c:pt>
                <c:pt idx="670">
                  <c:v>Obs671</c:v>
                </c:pt>
                <c:pt idx="671">
                  <c:v>Obs672</c:v>
                </c:pt>
                <c:pt idx="672">
                  <c:v>Obs673</c:v>
                </c:pt>
                <c:pt idx="673">
                  <c:v>Obs674</c:v>
                </c:pt>
                <c:pt idx="674">
                  <c:v>Obs675</c:v>
                </c:pt>
                <c:pt idx="675">
                  <c:v>Obs676</c:v>
                </c:pt>
                <c:pt idx="676">
                  <c:v>Obs677</c:v>
                </c:pt>
                <c:pt idx="677">
                  <c:v>Obs678</c:v>
                </c:pt>
                <c:pt idx="678">
                  <c:v>Obs679</c:v>
                </c:pt>
                <c:pt idx="679">
                  <c:v>Obs680</c:v>
                </c:pt>
                <c:pt idx="680">
                  <c:v>Obs681</c:v>
                </c:pt>
                <c:pt idx="681">
                  <c:v>Obs682</c:v>
                </c:pt>
                <c:pt idx="682">
                  <c:v>Obs683</c:v>
                </c:pt>
                <c:pt idx="683">
                  <c:v>Obs684</c:v>
                </c:pt>
                <c:pt idx="684">
                  <c:v>Obs685</c:v>
                </c:pt>
                <c:pt idx="685">
                  <c:v>Obs686</c:v>
                </c:pt>
                <c:pt idx="686">
                  <c:v>Obs687</c:v>
                </c:pt>
                <c:pt idx="687">
                  <c:v>Obs688</c:v>
                </c:pt>
                <c:pt idx="688">
                  <c:v>Obs689</c:v>
                </c:pt>
                <c:pt idx="689">
                  <c:v>Obs690</c:v>
                </c:pt>
                <c:pt idx="690">
                  <c:v>Obs691</c:v>
                </c:pt>
                <c:pt idx="691">
                  <c:v>Obs692</c:v>
                </c:pt>
                <c:pt idx="692">
                  <c:v>Obs693</c:v>
                </c:pt>
                <c:pt idx="693">
                  <c:v>Obs694</c:v>
                </c:pt>
                <c:pt idx="694">
                  <c:v>Obs695</c:v>
                </c:pt>
                <c:pt idx="695">
                  <c:v>Obs696</c:v>
                </c:pt>
                <c:pt idx="696">
                  <c:v>Obs697</c:v>
                </c:pt>
                <c:pt idx="697">
                  <c:v>Obs698</c:v>
                </c:pt>
                <c:pt idx="698">
                  <c:v>Obs699</c:v>
                </c:pt>
                <c:pt idx="699">
                  <c:v>Obs700</c:v>
                </c:pt>
                <c:pt idx="700">
                  <c:v>Obs701</c:v>
                </c:pt>
                <c:pt idx="701">
                  <c:v>Obs702</c:v>
                </c:pt>
                <c:pt idx="702">
                  <c:v>Obs703</c:v>
                </c:pt>
                <c:pt idx="703">
                  <c:v>Obs704</c:v>
                </c:pt>
                <c:pt idx="704">
                  <c:v>Obs705</c:v>
                </c:pt>
                <c:pt idx="705">
                  <c:v>Obs706</c:v>
                </c:pt>
                <c:pt idx="706">
                  <c:v>Obs707</c:v>
                </c:pt>
                <c:pt idx="707">
                  <c:v>Obs708</c:v>
                </c:pt>
                <c:pt idx="708">
                  <c:v>Obs709</c:v>
                </c:pt>
                <c:pt idx="709">
                  <c:v>Obs710</c:v>
                </c:pt>
                <c:pt idx="710">
                  <c:v>Obs711</c:v>
                </c:pt>
                <c:pt idx="711">
                  <c:v>Obs712</c:v>
                </c:pt>
                <c:pt idx="712">
                  <c:v>Obs713</c:v>
                </c:pt>
                <c:pt idx="713">
                  <c:v>Obs714</c:v>
                </c:pt>
                <c:pt idx="714">
                  <c:v>Obs715</c:v>
                </c:pt>
                <c:pt idx="715">
                  <c:v>Obs716</c:v>
                </c:pt>
                <c:pt idx="716">
                  <c:v>Obs717</c:v>
                </c:pt>
                <c:pt idx="717">
                  <c:v>Obs718</c:v>
                </c:pt>
                <c:pt idx="718">
                  <c:v>Obs719</c:v>
                </c:pt>
                <c:pt idx="719">
                  <c:v>Obs720</c:v>
                </c:pt>
                <c:pt idx="720">
                  <c:v>Obs721</c:v>
                </c:pt>
                <c:pt idx="721">
                  <c:v>Obs722</c:v>
                </c:pt>
                <c:pt idx="722">
                  <c:v>Obs723</c:v>
                </c:pt>
                <c:pt idx="723">
                  <c:v>Obs724</c:v>
                </c:pt>
                <c:pt idx="724">
                  <c:v>Obs725</c:v>
                </c:pt>
                <c:pt idx="725">
                  <c:v>Obs726</c:v>
                </c:pt>
                <c:pt idx="726">
                  <c:v>Obs727</c:v>
                </c:pt>
                <c:pt idx="727">
                  <c:v>Obs728</c:v>
                </c:pt>
                <c:pt idx="728">
                  <c:v>Obs729</c:v>
                </c:pt>
                <c:pt idx="729">
                  <c:v>Obs730</c:v>
                </c:pt>
                <c:pt idx="730">
                  <c:v>Obs731</c:v>
                </c:pt>
                <c:pt idx="731">
                  <c:v>Obs732</c:v>
                </c:pt>
                <c:pt idx="732">
                  <c:v>Obs733</c:v>
                </c:pt>
                <c:pt idx="733">
                  <c:v>Obs734</c:v>
                </c:pt>
                <c:pt idx="734">
                  <c:v>Obs735</c:v>
                </c:pt>
                <c:pt idx="735">
                  <c:v>Obs736</c:v>
                </c:pt>
                <c:pt idx="736">
                  <c:v>Obs737</c:v>
                </c:pt>
                <c:pt idx="737">
                  <c:v>Obs738</c:v>
                </c:pt>
                <c:pt idx="738">
                  <c:v>Obs739</c:v>
                </c:pt>
                <c:pt idx="739">
                  <c:v>Obs740</c:v>
                </c:pt>
                <c:pt idx="740">
                  <c:v>Obs741</c:v>
                </c:pt>
                <c:pt idx="741">
                  <c:v>Obs742</c:v>
                </c:pt>
                <c:pt idx="742">
                  <c:v>Obs743</c:v>
                </c:pt>
                <c:pt idx="743">
                  <c:v>Obs744</c:v>
                </c:pt>
                <c:pt idx="744">
                  <c:v>Obs745</c:v>
                </c:pt>
                <c:pt idx="745">
                  <c:v>Obs746</c:v>
                </c:pt>
                <c:pt idx="746">
                  <c:v>Obs747</c:v>
                </c:pt>
                <c:pt idx="747">
                  <c:v>Obs748</c:v>
                </c:pt>
                <c:pt idx="748">
                  <c:v>Obs749</c:v>
                </c:pt>
                <c:pt idx="749">
                  <c:v>Obs750</c:v>
                </c:pt>
                <c:pt idx="750">
                  <c:v>Obs751</c:v>
                </c:pt>
                <c:pt idx="751">
                  <c:v>Obs752</c:v>
                </c:pt>
                <c:pt idx="752">
                  <c:v>Obs753</c:v>
                </c:pt>
                <c:pt idx="753">
                  <c:v>Obs754</c:v>
                </c:pt>
                <c:pt idx="754">
                  <c:v>Obs755</c:v>
                </c:pt>
                <c:pt idx="755">
                  <c:v>Obs756</c:v>
                </c:pt>
                <c:pt idx="756">
                  <c:v>Obs757</c:v>
                </c:pt>
                <c:pt idx="757">
                  <c:v>Obs758</c:v>
                </c:pt>
                <c:pt idx="758">
                  <c:v>Obs759</c:v>
                </c:pt>
                <c:pt idx="759">
                  <c:v>Obs760</c:v>
                </c:pt>
                <c:pt idx="760">
                  <c:v>Obs761</c:v>
                </c:pt>
                <c:pt idx="761">
                  <c:v>Obs762</c:v>
                </c:pt>
                <c:pt idx="762">
                  <c:v>Obs763</c:v>
                </c:pt>
                <c:pt idx="763">
                  <c:v>Obs764</c:v>
                </c:pt>
                <c:pt idx="764">
                  <c:v>Obs765</c:v>
                </c:pt>
                <c:pt idx="765">
                  <c:v>Obs766</c:v>
                </c:pt>
                <c:pt idx="766">
                  <c:v>Obs767</c:v>
                </c:pt>
                <c:pt idx="767">
                  <c:v>Obs768</c:v>
                </c:pt>
                <c:pt idx="768">
                  <c:v>Obs769</c:v>
                </c:pt>
                <c:pt idx="769">
                  <c:v>Obs770</c:v>
                </c:pt>
                <c:pt idx="770">
                  <c:v>Obs771</c:v>
                </c:pt>
                <c:pt idx="771">
                  <c:v>Obs772</c:v>
                </c:pt>
                <c:pt idx="772">
                  <c:v>Obs773</c:v>
                </c:pt>
                <c:pt idx="773">
                  <c:v>Obs774</c:v>
                </c:pt>
                <c:pt idx="774">
                  <c:v>Obs775</c:v>
                </c:pt>
                <c:pt idx="775">
                  <c:v>Obs776</c:v>
                </c:pt>
                <c:pt idx="776">
                  <c:v>Obs777</c:v>
                </c:pt>
                <c:pt idx="777">
                  <c:v>Obs778</c:v>
                </c:pt>
                <c:pt idx="778">
                  <c:v>Obs779</c:v>
                </c:pt>
                <c:pt idx="779">
                  <c:v>Obs780</c:v>
                </c:pt>
                <c:pt idx="780">
                  <c:v>Obs781</c:v>
                </c:pt>
                <c:pt idx="781">
                  <c:v>Obs782</c:v>
                </c:pt>
                <c:pt idx="782">
                  <c:v>Obs783</c:v>
                </c:pt>
                <c:pt idx="783">
                  <c:v>Obs784</c:v>
                </c:pt>
                <c:pt idx="784">
                  <c:v>Obs785</c:v>
                </c:pt>
                <c:pt idx="785">
                  <c:v>Obs786</c:v>
                </c:pt>
                <c:pt idx="786">
                  <c:v>Obs787</c:v>
                </c:pt>
                <c:pt idx="787">
                  <c:v>Obs788</c:v>
                </c:pt>
                <c:pt idx="788">
                  <c:v>Obs789</c:v>
                </c:pt>
                <c:pt idx="789">
                  <c:v>Obs790</c:v>
                </c:pt>
                <c:pt idx="790">
                  <c:v>Obs791</c:v>
                </c:pt>
                <c:pt idx="791">
                  <c:v>Obs792</c:v>
                </c:pt>
                <c:pt idx="792">
                  <c:v>Obs793</c:v>
                </c:pt>
                <c:pt idx="793">
                  <c:v>Obs794</c:v>
                </c:pt>
                <c:pt idx="794">
                  <c:v>Obs795</c:v>
                </c:pt>
                <c:pt idx="795">
                  <c:v>Obs796</c:v>
                </c:pt>
                <c:pt idx="796">
                  <c:v>Obs797</c:v>
                </c:pt>
                <c:pt idx="797">
                  <c:v>Obs798</c:v>
                </c:pt>
                <c:pt idx="798">
                  <c:v>Obs799</c:v>
                </c:pt>
                <c:pt idx="799">
                  <c:v>Obs800</c:v>
                </c:pt>
                <c:pt idx="800">
                  <c:v>Obs801</c:v>
                </c:pt>
                <c:pt idx="801">
                  <c:v>Obs802</c:v>
                </c:pt>
                <c:pt idx="802">
                  <c:v>Obs803</c:v>
                </c:pt>
                <c:pt idx="803">
                  <c:v>Obs804</c:v>
                </c:pt>
                <c:pt idx="804">
                  <c:v>Obs805</c:v>
                </c:pt>
                <c:pt idx="805">
                  <c:v>Obs806</c:v>
                </c:pt>
                <c:pt idx="806">
                  <c:v>Obs807</c:v>
                </c:pt>
                <c:pt idx="807">
                  <c:v>Obs808</c:v>
                </c:pt>
                <c:pt idx="808">
                  <c:v>Obs809</c:v>
                </c:pt>
                <c:pt idx="809">
                  <c:v>Obs810</c:v>
                </c:pt>
                <c:pt idx="810">
                  <c:v>Obs811</c:v>
                </c:pt>
                <c:pt idx="811">
                  <c:v>Obs812</c:v>
                </c:pt>
                <c:pt idx="812">
                  <c:v>Obs813</c:v>
                </c:pt>
                <c:pt idx="813">
                  <c:v>Obs814</c:v>
                </c:pt>
                <c:pt idx="814">
                  <c:v>Obs815</c:v>
                </c:pt>
                <c:pt idx="815">
                  <c:v>Obs816</c:v>
                </c:pt>
                <c:pt idx="816">
                  <c:v>Obs817</c:v>
                </c:pt>
                <c:pt idx="817">
                  <c:v>Obs818</c:v>
                </c:pt>
                <c:pt idx="818">
                  <c:v>Obs819</c:v>
                </c:pt>
                <c:pt idx="819">
                  <c:v>Obs820</c:v>
                </c:pt>
                <c:pt idx="820">
                  <c:v>Obs821</c:v>
                </c:pt>
                <c:pt idx="821">
                  <c:v>Obs822</c:v>
                </c:pt>
                <c:pt idx="822">
                  <c:v>Obs823</c:v>
                </c:pt>
                <c:pt idx="823">
                  <c:v>Obs824</c:v>
                </c:pt>
                <c:pt idx="824">
                  <c:v>Obs825</c:v>
                </c:pt>
                <c:pt idx="825">
                  <c:v>Obs826</c:v>
                </c:pt>
                <c:pt idx="826">
                  <c:v>Obs827</c:v>
                </c:pt>
                <c:pt idx="827">
                  <c:v>Obs828</c:v>
                </c:pt>
                <c:pt idx="828">
                  <c:v>Obs829</c:v>
                </c:pt>
                <c:pt idx="829">
                  <c:v>Obs830</c:v>
                </c:pt>
                <c:pt idx="830">
                  <c:v>Obs831</c:v>
                </c:pt>
                <c:pt idx="831">
                  <c:v>Obs832</c:v>
                </c:pt>
                <c:pt idx="832">
                  <c:v>Obs833</c:v>
                </c:pt>
                <c:pt idx="833">
                  <c:v>Obs834</c:v>
                </c:pt>
                <c:pt idx="834">
                  <c:v>Obs835</c:v>
                </c:pt>
                <c:pt idx="835">
                  <c:v>Obs836</c:v>
                </c:pt>
                <c:pt idx="836">
                  <c:v>Obs837</c:v>
                </c:pt>
                <c:pt idx="837">
                  <c:v>Obs838</c:v>
                </c:pt>
                <c:pt idx="838">
                  <c:v>Obs839</c:v>
                </c:pt>
                <c:pt idx="839">
                  <c:v>Obs840</c:v>
                </c:pt>
                <c:pt idx="840">
                  <c:v>Obs841</c:v>
                </c:pt>
                <c:pt idx="841">
                  <c:v>Obs842</c:v>
                </c:pt>
                <c:pt idx="842">
                  <c:v>Obs843</c:v>
                </c:pt>
                <c:pt idx="843">
                  <c:v>Obs844</c:v>
                </c:pt>
                <c:pt idx="844">
                  <c:v>Obs845</c:v>
                </c:pt>
                <c:pt idx="845">
                  <c:v>Obs846</c:v>
                </c:pt>
                <c:pt idx="846">
                  <c:v>Obs847</c:v>
                </c:pt>
                <c:pt idx="847">
                  <c:v>Obs848</c:v>
                </c:pt>
                <c:pt idx="848">
                  <c:v>Obs849</c:v>
                </c:pt>
                <c:pt idx="849">
                  <c:v>Obs850</c:v>
                </c:pt>
                <c:pt idx="850">
                  <c:v>Obs851</c:v>
                </c:pt>
                <c:pt idx="851">
                  <c:v>Obs852</c:v>
                </c:pt>
                <c:pt idx="852">
                  <c:v>Obs853</c:v>
                </c:pt>
                <c:pt idx="853">
                  <c:v>Obs854</c:v>
                </c:pt>
                <c:pt idx="854">
                  <c:v>Obs855</c:v>
                </c:pt>
                <c:pt idx="855">
                  <c:v>Obs856</c:v>
                </c:pt>
                <c:pt idx="856">
                  <c:v>Obs857</c:v>
                </c:pt>
                <c:pt idx="857">
                  <c:v>Obs858</c:v>
                </c:pt>
                <c:pt idx="858">
                  <c:v>Obs859</c:v>
                </c:pt>
                <c:pt idx="859">
                  <c:v>Obs860</c:v>
                </c:pt>
                <c:pt idx="860">
                  <c:v>Obs861</c:v>
                </c:pt>
                <c:pt idx="861">
                  <c:v>Obs862</c:v>
                </c:pt>
                <c:pt idx="862">
                  <c:v>Obs863</c:v>
                </c:pt>
                <c:pt idx="863">
                  <c:v>Obs864</c:v>
                </c:pt>
                <c:pt idx="864">
                  <c:v>Obs865</c:v>
                </c:pt>
                <c:pt idx="865">
                  <c:v>Obs866</c:v>
                </c:pt>
                <c:pt idx="866">
                  <c:v>Obs867</c:v>
                </c:pt>
                <c:pt idx="867">
                  <c:v>Obs868</c:v>
                </c:pt>
                <c:pt idx="868">
                  <c:v>Obs869</c:v>
                </c:pt>
                <c:pt idx="869">
                  <c:v>Obs870</c:v>
                </c:pt>
                <c:pt idx="870">
                  <c:v>Obs871</c:v>
                </c:pt>
                <c:pt idx="871">
                  <c:v>Obs872</c:v>
                </c:pt>
                <c:pt idx="872">
                  <c:v>Obs873</c:v>
                </c:pt>
                <c:pt idx="873">
                  <c:v>Obs874</c:v>
                </c:pt>
                <c:pt idx="874">
                  <c:v>Obs875</c:v>
                </c:pt>
                <c:pt idx="875">
                  <c:v>Obs876</c:v>
                </c:pt>
                <c:pt idx="876">
                  <c:v>Obs877</c:v>
                </c:pt>
                <c:pt idx="877">
                  <c:v>Obs878</c:v>
                </c:pt>
                <c:pt idx="878">
                  <c:v>Obs879</c:v>
                </c:pt>
                <c:pt idx="879">
                  <c:v>Obs880</c:v>
                </c:pt>
                <c:pt idx="880">
                  <c:v>Obs881</c:v>
                </c:pt>
                <c:pt idx="881">
                  <c:v>Obs882</c:v>
                </c:pt>
                <c:pt idx="882">
                  <c:v>Obs883</c:v>
                </c:pt>
                <c:pt idx="883">
                  <c:v>Obs884</c:v>
                </c:pt>
                <c:pt idx="884">
                  <c:v>Obs885</c:v>
                </c:pt>
                <c:pt idx="885">
                  <c:v>Obs886</c:v>
                </c:pt>
                <c:pt idx="886">
                  <c:v>Obs887</c:v>
                </c:pt>
                <c:pt idx="887">
                  <c:v>Obs888</c:v>
                </c:pt>
                <c:pt idx="888">
                  <c:v>Obs889</c:v>
                </c:pt>
                <c:pt idx="889">
                  <c:v>Obs890</c:v>
                </c:pt>
                <c:pt idx="890">
                  <c:v>Obs891</c:v>
                </c:pt>
                <c:pt idx="891">
                  <c:v>Obs892</c:v>
                </c:pt>
                <c:pt idx="892">
                  <c:v>Obs893</c:v>
                </c:pt>
                <c:pt idx="893">
                  <c:v>Obs894</c:v>
                </c:pt>
                <c:pt idx="894">
                  <c:v>Obs895</c:v>
                </c:pt>
                <c:pt idx="895">
                  <c:v>Obs896</c:v>
                </c:pt>
                <c:pt idx="896">
                  <c:v>Obs897</c:v>
                </c:pt>
                <c:pt idx="897">
                  <c:v>Obs898</c:v>
                </c:pt>
                <c:pt idx="898">
                  <c:v>Obs899</c:v>
                </c:pt>
                <c:pt idx="899">
                  <c:v>Obs900</c:v>
                </c:pt>
                <c:pt idx="900">
                  <c:v>Obs901</c:v>
                </c:pt>
                <c:pt idx="901">
                  <c:v>Obs902</c:v>
                </c:pt>
                <c:pt idx="902">
                  <c:v>Obs903</c:v>
                </c:pt>
                <c:pt idx="903">
                  <c:v>Obs904</c:v>
                </c:pt>
                <c:pt idx="904">
                  <c:v>Obs905</c:v>
                </c:pt>
                <c:pt idx="905">
                  <c:v>Obs906</c:v>
                </c:pt>
                <c:pt idx="906">
                  <c:v>Obs907</c:v>
                </c:pt>
                <c:pt idx="907">
                  <c:v>Obs908</c:v>
                </c:pt>
                <c:pt idx="908">
                  <c:v>Obs909</c:v>
                </c:pt>
                <c:pt idx="909">
                  <c:v>Obs910</c:v>
                </c:pt>
                <c:pt idx="910">
                  <c:v>Obs911</c:v>
                </c:pt>
                <c:pt idx="911">
                  <c:v>Obs912</c:v>
                </c:pt>
                <c:pt idx="912">
                  <c:v>Obs913</c:v>
                </c:pt>
                <c:pt idx="913">
                  <c:v>Obs914</c:v>
                </c:pt>
                <c:pt idx="914">
                  <c:v>Obs915</c:v>
                </c:pt>
                <c:pt idx="915">
                  <c:v>Obs916</c:v>
                </c:pt>
                <c:pt idx="916">
                  <c:v>Obs917</c:v>
                </c:pt>
                <c:pt idx="917">
                  <c:v>Obs918</c:v>
                </c:pt>
                <c:pt idx="918">
                  <c:v>Obs919</c:v>
                </c:pt>
                <c:pt idx="919">
                  <c:v>Obs920</c:v>
                </c:pt>
                <c:pt idx="920">
                  <c:v>Obs921</c:v>
                </c:pt>
                <c:pt idx="921">
                  <c:v>Obs922</c:v>
                </c:pt>
                <c:pt idx="922">
                  <c:v>Obs923</c:v>
                </c:pt>
                <c:pt idx="923">
                  <c:v>Obs924</c:v>
                </c:pt>
                <c:pt idx="924">
                  <c:v>Obs925</c:v>
                </c:pt>
                <c:pt idx="925">
                  <c:v>Obs926</c:v>
                </c:pt>
                <c:pt idx="926">
                  <c:v>Obs927</c:v>
                </c:pt>
                <c:pt idx="927">
                  <c:v>Obs928</c:v>
                </c:pt>
                <c:pt idx="928">
                  <c:v>Obs929</c:v>
                </c:pt>
                <c:pt idx="929">
                  <c:v>Obs930</c:v>
                </c:pt>
                <c:pt idx="930">
                  <c:v>Obs931</c:v>
                </c:pt>
                <c:pt idx="931">
                  <c:v>Obs932</c:v>
                </c:pt>
                <c:pt idx="932">
                  <c:v>Obs933</c:v>
                </c:pt>
                <c:pt idx="933">
                  <c:v>Obs934</c:v>
                </c:pt>
                <c:pt idx="934">
                  <c:v>Obs935</c:v>
                </c:pt>
                <c:pt idx="935">
                  <c:v>Obs936</c:v>
                </c:pt>
                <c:pt idx="936">
                  <c:v>Obs937</c:v>
                </c:pt>
                <c:pt idx="937">
                  <c:v>Obs938</c:v>
                </c:pt>
                <c:pt idx="938">
                  <c:v>Obs939</c:v>
                </c:pt>
                <c:pt idx="939">
                  <c:v>Obs940</c:v>
                </c:pt>
                <c:pt idx="940">
                  <c:v>Obs941</c:v>
                </c:pt>
                <c:pt idx="941">
                  <c:v>Obs942</c:v>
                </c:pt>
                <c:pt idx="942">
                  <c:v>Obs943</c:v>
                </c:pt>
                <c:pt idx="943">
                  <c:v>Obs944</c:v>
                </c:pt>
                <c:pt idx="944">
                  <c:v>Obs945</c:v>
                </c:pt>
                <c:pt idx="945">
                  <c:v>Obs946</c:v>
                </c:pt>
                <c:pt idx="946">
                  <c:v>Obs947</c:v>
                </c:pt>
                <c:pt idx="947">
                  <c:v>Obs948</c:v>
                </c:pt>
                <c:pt idx="948">
                  <c:v>Obs949</c:v>
                </c:pt>
                <c:pt idx="949">
                  <c:v>Obs950</c:v>
                </c:pt>
                <c:pt idx="950">
                  <c:v>Obs951</c:v>
                </c:pt>
                <c:pt idx="951">
                  <c:v>Obs952</c:v>
                </c:pt>
                <c:pt idx="952">
                  <c:v>Obs953</c:v>
                </c:pt>
                <c:pt idx="953">
                  <c:v>Obs954</c:v>
                </c:pt>
                <c:pt idx="954">
                  <c:v>Obs955</c:v>
                </c:pt>
                <c:pt idx="955">
                  <c:v>Obs956</c:v>
                </c:pt>
                <c:pt idx="956">
                  <c:v>Obs957</c:v>
                </c:pt>
                <c:pt idx="957">
                  <c:v>Obs958</c:v>
                </c:pt>
                <c:pt idx="958">
                  <c:v>Obs959</c:v>
                </c:pt>
                <c:pt idx="959">
                  <c:v>Obs960</c:v>
                </c:pt>
                <c:pt idx="960">
                  <c:v>Obs961</c:v>
                </c:pt>
                <c:pt idx="961">
                  <c:v>Obs962</c:v>
                </c:pt>
                <c:pt idx="962">
                  <c:v>Obs963</c:v>
                </c:pt>
                <c:pt idx="963">
                  <c:v>Obs964</c:v>
                </c:pt>
                <c:pt idx="964">
                  <c:v>Obs965</c:v>
                </c:pt>
                <c:pt idx="965">
                  <c:v>Obs966</c:v>
                </c:pt>
                <c:pt idx="966">
                  <c:v>Obs967</c:v>
                </c:pt>
                <c:pt idx="967">
                  <c:v>Obs968</c:v>
                </c:pt>
                <c:pt idx="968">
                  <c:v>Obs969</c:v>
                </c:pt>
                <c:pt idx="969">
                  <c:v>Obs970</c:v>
                </c:pt>
                <c:pt idx="970">
                  <c:v>Obs971</c:v>
                </c:pt>
                <c:pt idx="971">
                  <c:v>Obs972</c:v>
                </c:pt>
                <c:pt idx="972">
                  <c:v>Obs973</c:v>
                </c:pt>
                <c:pt idx="973">
                  <c:v>Obs974</c:v>
                </c:pt>
                <c:pt idx="974">
                  <c:v>Obs975</c:v>
                </c:pt>
                <c:pt idx="975">
                  <c:v>Obs976</c:v>
                </c:pt>
                <c:pt idx="976">
                  <c:v>Obs977</c:v>
                </c:pt>
                <c:pt idx="977">
                  <c:v>Obs978</c:v>
                </c:pt>
                <c:pt idx="978">
                  <c:v>Obs979</c:v>
                </c:pt>
                <c:pt idx="979">
                  <c:v>Obs980</c:v>
                </c:pt>
                <c:pt idx="980">
                  <c:v>Obs981</c:v>
                </c:pt>
                <c:pt idx="981">
                  <c:v>Obs982</c:v>
                </c:pt>
                <c:pt idx="982">
                  <c:v>Obs983</c:v>
                </c:pt>
                <c:pt idx="983">
                  <c:v>Obs984</c:v>
                </c:pt>
                <c:pt idx="984">
                  <c:v>Obs985</c:v>
                </c:pt>
                <c:pt idx="985">
                  <c:v>Obs986</c:v>
                </c:pt>
                <c:pt idx="986">
                  <c:v>Obs987</c:v>
                </c:pt>
                <c:pt idx="987">
                  <c:v>Obs988</c:v>
                </c:pt>
                <c:pt idx="988">
                  <c:v>Obs989</c:v>
                </c:pt>
                <c:pt idx="989">
                  <c:v>Obs990</c:v>
                </c:pt>
                <c:pt idx="990">
                  <c:v>Obs991</c:v>
                </c:pt>
                <c:pt idx="991">
                  <c:v>Obs992</c:v>
                </c:pt>
                <c:pt idx="992">
                  <c:v>Obs993</c:v>
                </c:pt>
                <c:pt idx="993">
                  <c:v>Obs994</c:v>
                </c:pt>
                <c:pt idx="994">
                  <c:v>Obs995</c:v>
                </c:pt>
                <c:pt idx="995">
                  <c:v>Obs996</c:v>
                </c:pt>
                <c:pt idx="996">
                  <c:v>Obs997</c:v>
                </c:pt>
                <c:pt idx="997">
                  <c:v>Obs998</c:v>
                </c:pt>
                <c:pt idx="998">
                  <c:v>Obs999</c:v>
                </c:pt>
                <c:pt idx="999">
                  <c:v>Obs1000</c:v>
                </c:pt>
                <c:pt idx="1000">
                  <c:v>Obs1001</c:v>
                </c:pt>
                <c:pt idx="1001">
                  <c:v>Obs1002</c:v>
                </c:pt>
                <c:pt idx="1002">
                  <c:v>Obs1003</c:v>
                </c:pt>
                <c:pt idx="1003">
                  <c:v>Obs1004</c:v>
                </c:pt>
                <c:pt idx="1004">
                  <c:v>Obs1005</c:v>
                </c:pt>
                <c:pt idx="1005">
                  <c:v>Obs1006</c:v>
                </c:pt>
              </c:strCache>
            </c:strRef>
          </c:cat>
          <c:val>
            <c:numRef>
              <c:f>'Linear regression'!$H$99:$H$1104</c:f>
              <c:numCache>
                <c:formatCode>0.000</c:formatCode>
                <c:ptCount val="1006"/>
                <c:pt idx="0">
                  <c:v>-1.1345080021429341</c:v>
                </c:pt>
                <c:pt idx="1">
                  <c:v>-1.0939973170606538</c:v>
                </c:pt>
                <c:pt idx="2">
                  <c:v>-1.4513561234471517</c:v>
                </c:pt>
                <c:pt idx="3">
                  <c:v>-1.631722939209306</c:v>
                </c:pt>
                <c:pt idx="4">
                  <c:v>0.56002802592751111</c:v>
                </c:pt>
                <c:pt idx="5">
                  <c:v>0.56002802592751111</c:v>
                </c:pt>
                <c:pt idx="6">
                  <c:v>-1.3277477304572676</c:v>
                </c:pt>
                <c:pt idx="7">
                  <c:v>-0.24499075674231646</c:v>
                </c:pt>
                <c:pt idx="8">
                  <c:v>-1.2895668252286465</c:v>
                </c:pt>
                <c:pt idx="9">
                  <c:v>-0.59808628970661792</c:v>
                </c:pt>
                <c:pt idx="10">
                  <c:v>-1.3303843125961823</c:v>
                </c:pt>
                <c:pt idx="11">
                  <c:v>0.27527270200387577</c:v>
                </c:pt>
                <c:pt idx="12">
                  <c:v>-1.273303108252966</c:v>
                </c:pt>
                <c:pt idx="13">
                  <c:v>-0.80393367443067032</c:v>
                </c:pt>
                <c:pt idx="14">
                  <c:v>-0.46409775273225584</c:v>
                </c:pt>
                <c:pt idx="15">
                  <c:v>0.39096495686273974</c:v>
                </c:pt>
                <c:pt idx="16">
                  <c:v>-0.62648148037844342</c:v>
                </c:pt>
                <c:pt idx="17">
                  <c:v>-0.26899483970642257</c:v>
                </c:pt>
                <c:pt idx="18">
                  <c:v>1.4343809292079475</c:v>
                </c:pt>
                <c:pt idx="19">
                  <c:v>1.0825062136703916</c:v>
                </c:pt>
                <c:pt idx="20">
                  <c:v>-0.77584209018696215</c:v>
                </c:pt>
                <c:pt idx="21">
                  <c:v>1.584808955300584</c:v>
                </c:pt>
                <c:pt idx="22">
                  <c:v>-1.1403020911342701</c:v>
                </c:pt>
                <c:pt idx="23">
                  <c:v>-1.135083256427788</c:v>
                </c:pt>
                <c:pt idx="24">
                  <c:v>1.0940975875102017</c:v>
                </c:pt>
                <c:pt idx="25">
                  <c:v>1.1172355931898885</c:v>
                </c:pt>
                <c:pt idx="26">
                  <c:v>1.0760697573943021</c:v>
                </c:pt>
                <c:pt idx="27">
                  <c:v>0.24323423419464105</c:v>
                </c:pt>
                <c:pt idx="28">
                  <c:v>-1.2901804297991575</c:v>
                </c:pt>
                <c:pt idx="29">
                  <c:v>-0.98658552804655042</c:v>
                </c:pt>
                <c:pt idx="30">
                  <c:v>1.617716696251376</c:v>
                </c:pt>
                <c:pt idx="31">
                  <c:v>-0.63588049622153175</c:v>
                </c:pt>
                <c:pt idx="32">
                  <c:v>0.72462328671324916</c:v>
                </c:pt>
                <c:pt idx="33">
                  <c:v>0.10280284922991302</c:v>
                </c:pt>
                <c:pt idx="34">
                  <c:v>-1.6059195886764619</c:v>
                </c:pt>
                <c:pt idx="35">
                  <c:v>-1.445983887598042</c:v>
                </c:pt>
                <c:pt idx="36">
                  <c:v>0.91245882060709238</c:v>
                </c:pt>
                <c:pt idx="37">
                  <c:v>0.89790808305742187</c:v>
                </c:pt>
                <c:pt idx="38">
                  <c:v>0.59716708172911881</c:v>
                </c:pt>
                <c:pt idx="39">
                  <c:v>-1.1298963802926871</c:v>
                </c:pt>
                <c:pt idx="40">
                  <c:v>-0.63929047578786113</c:v>
                </c:pt>
                <c:pt idx="41">
                  <c:v>-0.27107534270331157</c:v>
                </c:pt>
                <c:pt idx="42">
                  <c:v>-1.5004029429452388</c:v>
                </c:pt>
                <c:pt idx="43">
                  <c:v>0.6129929662768826</c:v>
                </c:pt>
                <c:pt idx="44">
                  <c:v>-0.80066750843555445</c:v>
                </c:pt>
                <c:pt idx="45">
                  <c:v>0.59563946201711748</c:v>
                </c:pt>
                <c:pt idx="46">
                  <c:v>-0.96793450578872564</c:v>
                </c:pt>
                <c:pt idx="47">
                  <c:v>-1.4662584052820107</c:v>
                </c:pt>
                <c:pt idx="48">
                  <c:v>1.1004701266435297</c:v>
                </c:pt>
                <c:pt idx="49">
                  <c:v>-1.3188344848991671</c:v>
                </c:pt>
                <c:pt idx="50">
                  <c:v>-1.0926710363483514</c:v>
                </c:pt>
                <c:pt idx="51">
                  <c:v>-1.2773330841040826</c:v>
                </c:pt>
                <c:pt idx="52">
                  <c:v>-0.23983583917859644</c:v>
                </c:pt>
                <c:pt idx="53">
                  <c:v>0.44098331693080295</c:v>
                </c:pt>
                <c:pt idx="54">
                  <c:v>-1.2897937310854499</c:v>
                </c:pt>
                <c:pt idx="55">
                  <c:v>1.2978357065231225</c:v>
                </c:pt>
                <c:pt idx="56">
                  <c:v>-0.47065884743673037</c:v>
                </c:pt>
                <c:pt idx="57">
                  <c:v>-0.12112030346711015</c:v>
                </c:pt>
                <c:pt idx="58">
                  <c:v>-0.13172096159411589</c:v>
                </c:pt>
                <c:pt idx="59">
                  <c:v>1.2558932774429832</c:v>
                </c:pt>
                <c:pt idx="60">
                  <c:v>-0.62054357781589398</c:v>
                </c:pt>
                <c:pt idx="61">
                  <c:v>-1.4837429396844368</c:v>
                </c:pt>
                <c:pt idx="62">
                  <c:v>-1.6155455103763536</c:v>
                </c:pt>
                <c:pt idx="63">
                  <c:v>1.2581048105825332</c:v>
                </c:pt>
                <c:pt idx="64">
                  <c:v>-0.97009810107120464</c:v>
                </c:pt>
                <c:pt idx="65">
                  <c:v>0.58721518260114303</c:v>
                </c:pt>
                <c:pt idx="66">
                  <c:v>-0.63796419507555868</c:v>
                </c:pt>
                <c:pt idx="67">
                  <c:v>0.60546033100243213</c:v>
                </c:pt>
                <c:pt idx="68">
                  <c:v>0.55430104993607499</c:v>
                </c:pt>
                <c:pt idx="69">
                  <c:v>-0.40749273110261325</c:v>
                </c:pt>
                <c:pt idx="70">
                  <c:v>0.9453346029865034</c:v>
                </c:pt>
                <c:pt idx="71">
                  <c:v>-0.46290889387689071</c:v>
                </c:pt>
                <c:pt idx="72">
                  <c:v>-1.3314453371660242</c:v>
                </c:pt>
                <c:pt idx="73">
                  <c:v>1.2903542049628813</c:v>
                </c:pt>
                <c:pt idx="74">
                  <c:v>-0.25619223601128105</c:v>
                </c:pt>
                <c:pt idx="75">
                  <c:v>0.60031500101012614</c:v>
                </c:pt>
                <c:pt idx="76">
                  <c:v>-0.25166370644662406</c:v>
                </c:pt>
                <c:pt idx="77">
                  <c:v>-0.64266530092567187</c:v>
                </c:pt>
                <c:pt idx="78">
                  <c:v>6.1291860863414281E-2</c:v>
                </c:pt>
                <c:pt idx="79">
                  <c:v>0.55720608407458805</c:v>
                </c:pt>
                <c:pt idx="80">
                  <c:v>-0.58718841686577095</c:v>
                </c:pt>
                <c:pt idx="81">
                  <c:v>1.6188256586782894</c:v>
                </c:pt>
                <c:pt idx="82">
                  <c:v>-0.11163499948129386</c:v>
                </c:pt>
                <c:pt idx="83">
                  <c:v>0.72451782342769255</c:v>
                </c:pt>
                <c:pt idx="84">
                  <c:v>-0.79699546858390247</c:v>
                </c:pt>
                <c:pt idx="85">
                  <c:v>1.597864031709634</c:v>
                </c:pt>
                <c:pt idx="86">
                  <c:v>-0.59657464928030679</c:v>
                </c:pt>
                <c:pt idx="87">
                  <c:v>-1.2870069436610456</c:v>
                </c:pt>
                <c:pt idx="88">
                  <c:v>0.44044960878874395</c:v>
                </c:pt>
                <c:pt idx="89">
                  <c:v>-1.6406106179103017</c:v>
                </c:pt>
                <c:pt idx="90">
                  <c:v>0.72845831527894289</c:v>
                </c:pt>
                <c:pt idx="91">
                  <c:v>-0.93970549968808026</c:v>
                </c:pt>
                <c:pt idx="92">
                  <c:v>0.77353907606867511</c:v>
                </c:pt>
                <c:pt idx="93">
                  <c:v>-0.77939907918164342</c:v>
                </c:pt>
                <c:pt idx="94">
                  <c:v>-0.25168607744659066</c:v>
                </c:pt>
                <c:pt idx="95">
                  <c:v>-1.2971122439316491</c:v>
                </c:pt>
                <c:pt idx="96">
                  <c:v>1.2697728849936569</c:v>
                </c:pt>
                <c:pt idx="97">
                  <c:v>-0.95979146180090225</c:v>
                </c:pt>
                <c:pt idx="98">
                  <c:v>1.2348070120459427</c:v>
                </c:pt>
                <c:pt idx="99">
                  <c:v>1.4115976636705869</c:v>
                </c:pt>
                <c:pt idx="100">
                  <c:v>0.20928783967397352</c:v>
                </c:pt>
                <c:pt idx="101">
                  <c:v>1.6197460655340561</c:v>
                </c:pt>
                <c:pt idx="102">
                  <c:v>-1.6517098297508475</c:v>
                </c:pt>
                <c:pt idx="103">
                  <c:v>0.755808460666617</c:v>
                </c:pt>
                <c:pt idx="104">
                  <c:v>1.4678191824436602</c:v>
                </c:pt>
                <c:pt idx="105">
                  <c:v>0.73757609569388027</c:v>
                </c:pt>
                <c:pt idx="106">
                  <c:v>0.74890221339122987</c:v>
                </c:pt>
                <c:pt idx="107">
                  <c:v>-1.2787104985305946</c:v>
                </c:pt>
                <c:pt idx="108">
                  <c:v>-0.46079323645148285</c:v>
                </c:pt>
                <c:pt idx="109">
                  <c:v>-0.6424575702116968</c:v>
                </c:pt>
                <c:pt idx="110">
                  <c:v>-1.1404682757054501</c:v>
                </c:pt>
                <c:pt idx="111">
                  <c:v>-0.80752581785387045</c:v>
                </c:pt>
                <c:pt idx="112">
                  <c:v>-6.9535973401388562E-2</c:v>
                </c:pt>
                <c:pt idx="113">
                  <c:v>0.43488881736848756</c:v>
                </c:pt>
                <c:pt idx="114">
                  <c:v>-0.43234691206544795</c:v>
                </c:pt>
                <c:pt idx="115">
                  <c:v>-1.0995708919094624</c:v>
                </c:pt>
                <c:pt idx="116">
                  <c:v>0.26358545244992332</c:v>
                </c:pt>
                <c:pt idx="117">
                  <c:v>0.90415917961950298</c:v>
                </c:pt>
                <c:pt idx="118">
                  <c:v>-0.92709784327836142</c:v>
                </c:pt>
                <c:pt idx="119">
                  <c:v>1.6129229105442588</c:v>
                </c:pt>
                <c:pt idx="120">
                  <c:v>-0.24911980416471383</c:v>
                </c:pt>
                <c:pt idx="121">
                  <c:v>0.78305314276873417</c:v>
                </c:pt>
                <c:pt idx="122">
                  <c:v>0.91339840260568739</c:v>
                </c:pt>
                <c:pt idx="123">
                  <c:v>4.3826501603816376E-2</c:v>
                </c:pt>
                <c:pt idx="124">
                  <c:v>1.0780575805341868</c:v>
                </c:pt>
                <c:pt idx="125">
                  <c:v>1.2630488015751404</c:v>
                </c:pt>
                <c:pt idx="126">
                  <c:v>0.7775626602055159</c:v>
                </c:pt>
                <c:pt idx="127">
                  <c:v>-0.41636443051791844</c:v>
                </c:pt>
                <c:pt idx="128">
                  <c:v>1.0625193231288501</c:v>
                </c:pt>
                <c:pt idx="129">
                  <c:v>0.75595866595210659</c:v>
                </c:pt>
                <c:pt idx="130">
                  <c:v>6.5436887571501817E-2</c:v>
                </c:pt>
                <c:pt idx="131">
                  <c:v>-0.63225639422695101</c:v>
                </c:pt>
                <c:pt idx="132">
                  <c:v>1.0704578322598368</c:v>
                </c:pt>
                <c:pt idx="133">
                  <c:v>-0.45314235446292339</c:v>
                </c:pt>
                <c:pt idx="134">
                  <c:v>-0.92355683356937068</c:v>
                </c:pt>
                <c:pt idx="135">
                  <c:v>-0.96712914978993003</c:v>
                </c:pt>
                <c:pt idx="136">
                  <c:v>-9.8426521929616262E-2</c:v>
                </c:pt>
                <c:pt idx="137">
                  <c:v>-0.25646388386801772</c:v>
                </c:pt>
                <c:pt idx="138">
                  <c:v>1.4295775559294155</c:v>
                </c:pt>
                <c:pt idx="139">
                  <c:v>-6.6576609691528219E-2</c:v>
                </c:pt>
                <c:pt idx="140">
                  <c:v>1.6426699487854912</c:v>
                </c:pt>
                <c:pt idx="141">
                  <c:v>-0.11719898675868816</c:v>
                </c:pt>
                <c:pt idx="142">
                  <c:v>1.6099603509772602</c:v>
                </c:pt>
                <c:pt idx="143">
                  <c:v>-1.3106786574827913</c:v>
                </c:pt>
                <c:pt idx="144">
                  <c:v>-1.6537871368905983</c:v>
                </c:pt>
                <c:pt idx="145">
                  <c:v>-1.5002271708026447</c:v>
                </c:pt>
                <c:pt idx="146">
                  <c:v>-1.288975591658102</c:v>
                </c:pt>
                <c:pt idx="147">
                  <c:v>-0.61252836811359357</c:v>
                </c:pt>
                <c:pt idx="148">
                  <c:v>-0.30227010422809353</c:v>
                </c:pt>
                <c:pt idx="149">
                  <c:v>1.4236013030812094</c:v>
                </c:pt>
                <c:pt idx="150">
                  <c:v>0.44192929064367414</c:v>
                </c:pt>
                <c:pt idx="151">
                  <c:v>1.5918430368614944</c:v>
                </c:pt>
                <c:pt idx="152">
                  <c:v>-1.6636239851616033</c:v>
                </c:pt>
                <c:pt idx="153">
                  <c:v>-1.63939938805497</c:v>
                </c:pt>
                <c:pt idx="154">
                  <c:v>1.1313293231688135</c:v>
                </c:pt>
                <c:pt idx="155">
                  <c:v>0.90805812532795838</c:v>
                </c:pt>
                <c:pt idx="156">
                  <c:v>-1.1135847254599356</c:v>
                </c:pt>
                <c:pt idx="157">
                  <c:v>0.43161945551623376</c:v>
                </c:pt>
                <c:pt idx="158">
                  <c:v>5.2797272590402081E-2</c:v>
                </c:pt>
                <c:pt idx="159">
                  <c:v>1.2842213551149089</c:v>
                </c:pt>
                <c:pt idx="160">
                  <c:v>1.600858549848013</c:v>
                </c:pt>
                <c:pt idx="161">
                  <c:v>-0.26143344171772931</c:v>
                </c:pt>
                <c:pt idx="162">
                  <c:v>-1.1162980081701639</c:v>
                </c:pt>
                <c:pt idx="163">
                  <c:v>-0.78119195503610528</c:v>
                </c:pt>
                <c:pt idx="164">
                  <c:v>-0.47053420900834531</c:v>
                </c:pt>
                <c:pt idx="165">
                  <c:v>-7.6170572820039056E-2</c:v>
                </c:pt>
                <c:pt idx="166">
                  <c:v>-0.45432801746115026</c:v>
                </c:pt>
                <c:pt idx="167">
                  <c:v>1.0751429588242594</c:v>
                </c:pt>
                <c:pt idx="168">
                  <c:v>1.0648970408395804</c:v>
                </c:pt>
                <c:pt idx="169">
                  <c:v>1.445556841619807</c:v>
                </c:pt>
                <c:pt idx="170">
                  <c:v>0.25471694889175633</c:v>
                </c:pt>
                <c:pt idx="171">
                  <c:v>-0.64670486434820273</c:v>
                </c:pt>
                <c:pt idx="172">
                  <c:v>-1.4668176802811743</c:v>
                </c:pt>
                <c:pt idx="173">
                  <c:v>-0.9739267379226223</c:v>
                </c:pt>
                <c:pt idx="174">
                  <c:v>-1.115479868742816</c:v>
                </c:pt>
                <c:pt idx="175">
                  <c:v>0.56131915221129491</c:v>
                </c:pt>
                <c:pt idx="176">
                  <c:v>1.6235810940997497</c:v>
                </c:pt>
                <c:pt idx="177">
                  <c:v>1.2602108804365268</c:v>
                </c:pt>
                <c:pt idx="178">
                  <c:v>-1.4369619828972469</c:v>
                </c:pt>
                <c:pt idx="179">
                  <c:v>-0.46721371344188217</c:v>
                </c:pt>
                <c:pt idx="180">
                  <c:v>-1.1368633488536977</c:v>
                </c:pt>
                <c:pt idx="181">
                  <c:v>4.4066190889172088E-2</c:v>
                </c:pt>
                <c:pt idx="182">
                  <c:v>-0.41186785952464244</c:v>
                </c:pt>
                <c:pt idx="183">
                  <c:v>-0.75717828450058511</c:v>
                </c:pt>
                <c:pt idx="184">
                  <c:v>0.90917667532628599</c:v>
                </c:pt>
                <c:pt idx="185">
                  <c:v>0.76645386079355571</c:v>
                </c:pt>
                <c:pt idx="186">
                  <c:v>1.2904788433912664</c:v>
                </c:pt>
                <c:pt idx="187">
                  <c:v>0.58809404331411474</c:v>
                </c:pt>
                <c:pt idx="188">
                  <c:v>0.41530780068348205</c:v>
                </c:pt>
                <c:pt idx="189">
                  <c:v>1.4210158546565037</c:v>
                </c:pt>
                <c:pt idx="190">
                  <c:v>-0.29934589494675207</c:v>
                </c:pt>
                <c:pt idx="191">
                  <c:v>1.6380838937923492</c:v>
                </c:pt>
                <c:pt idx="192">
                  <c:v>0.27038623643975418</c:v>
                </c:pt>
                <c:pt idx="193">
                  <c:v>-0.94533979582251226</c:v>
                </c:pt>
                <c:pt idx="194">
                  <c:v>0.74388791354158501</c:v>
                </c:pt>
                <c:pt idx="195">
                  <c:v>-0.11034706905464825</c:v>
                </c:pt>
                <c:pt idx="196">
                  <c:v>1.2840615622580049</c:v>
                </c:pt>
                <c:pt idx="197">
                  <c:v>0.95411362254480447</c:v>
                </c:pt>
                <c:pt idx="198">
                  <c:v>-1.2694616879729961</c:v>
                </c:pt>
                <c:pt idx="199">
                  <c:v>1.2878518488237658</c:v>
                </c:pt>
                <c:pt idx="200">
                  <c:v>-1.1157003828853433</c:v>
                </c:pt>
                <c:pt idx="201">
                  <c:v>1.4099262303873723</c:v>
                </c:pt>
                <c:pt idx="202">
                  <c:v>0.90240465405069792</c:v>
                </c:pt>
                <c:pt idx="203">
                  <c:v>-1.2686563319742004</c:v>
                </c:pt>
                <c:pt idx="204">
                  <c:v>-1.1182059348815967</c:v>
                </c:pt>
                <c:pt idx="205">
                  <c:v>-1.1601963018188071</c:v>
                </c:pt>
                <c:pt idx="206">
                  <c:v>1.2401536810379477</c:v>
                </c:pt>
                <c:pt idx="207">
                  <c:v>-1.1141919383161702</c:v>
                </c:pt>
                <c:pt idx="208">
                  <c:v>0.20743424253388795</c:v>
                </c:pt>
                <c:pt idx="209">
                  <c:v>0.21838644494608248</c:v>
                </c:pt>
                <c:pt idx="210">
                  <c:v>-0.60929096483272038</c:v>
                </c:pt>
                <c:pt idx="211">
                  <c:v>1.6236482070996494</c:v>
                </c:pt>
                <c:pt idx="212">
                  <c:v>-0.60203317327214478</c:v>
                </c:pt>
                <c:pt idx="213">
                  <c:v>5.1857690591807039E-2</c:v>
                </c:pt>
                <c:pt idx="214">
                  <c:v>1.2830932175451675</c:v>
                </c:pt>
                <c:pt idx="215">
                  <c:v>-1.6571331993141662</c:v>
                </c:pt>
                <c:pt idx="216">
                  <c:v>-0.28301186911403375</c:v>
                </c:pt>
                <c:pt idx="217">
                  <c:v>-1.2793464741010718</c:v>
                </c:pt>
                <c:pt idx="218">
                  <c:v>0.76572520536607391</c:v>
                </c:pt>
                <c:pt idx="219">
                  <c:v>1.1217385558974406</c:v>
                </c:pt>
                <c:pt idx="220">
                  <c:v>0.4243041385271723</c:v>
                </c:pt>
                <c:pt idx="221">
                  <c:v>-1.2918742340823388</c:v>
                </c:pt>
                <c:pt idx="222">
                  <c:v>-0.29930434880395707</c:v>
                </c:pt>
                <c:pt idx="223">
                  <c:v>0.40392415755764727</c:v>
                </c:pt>
                <c:pt idx="224">
                  <c:v>0.56770447477317532</c:v>
                </c:pt>
                <c:pt idx="225">
                  <c:v>1.2501758890229611</c:v>
                </c:pt>
                <c:pt idx="226">
                  <c:v>0.10449984937023259</c:v>
                </c:pt>
                <c:pt idx="227">
                  <c:v>0.57669761675972731</c:v>
                </c:pt>
                <c:pt idx="228">
                  <c:v>0.95375888240247786</c:v>
                </c:pt>
                <c:pt idx="229">
                  <c:v>0.25145397875377834</c:v>
                </c:pt>
                <c:pt idx="230">
                  <c:v>9.1972089388965617E-2</c:v>
                </c:pt>
                <c:pt idx="231">
                  <c:v>-1.4674824185658946</c:v>
                </c:pt>
                <c:pt idx="232">
                  <c:v>1.1025921757832138</c:v>
                </c:pt>
                <c:pt idx="233">
                  <c:v>0.24170661448263944</c:v>
                </c:pt>
                <c:pt idx="234">
                  <c:v>-0.46315497487652257</c:v>
                </c:pt>
                <c:pt idx="235">
                  <c:v>1.2838154812583731</c:v>
                </c:pt>
                <c:pt idx="236">
                  <c:v>-1.6540715681758873</c:v>
                </c:pt>
                <c:pt idx="237">
                  <c:v>0.20878928596043339</c:v>
                </c:pt>
                <c:pt idx="238">
                  <c:v>-1.28645086451902</c:v>
                </c:pt>
                <c:pt idx="239">
                  <c:v>-0.63542029279364842</c:v>
                </c:pt>
                <c:pt idx="240">
                  <c:v>-6.8778555259664031E-2</c:v>
                </c:pt>
                <c:pt idx="241">
                  <c:v>-0.92278343614195568</c:v>
                </c:pt>
                <c:pt idx="242">
                  <c:v>0.78437303176676076</c:v>
                </c:pt>
                <c:pt idx="243">
                  <c:v>-0.27986714569016502</c:v>
                </c:pt>
                <c:pt idx="244">
                  <c:v>-0.13381424801955716</c:v>
                </c:pt>
                <c:pt idx="245">
                  <c:v>-6.963184911553115E-2</c:v>
                </c:pt>
                <c:pt idx="246">
                  <c:v>-0.6177663779629039</c:v>
                </c:pt>
                <c:pt idx="247">
                  <c:v>0.10405242937090152</c:v>
                </c:pt>
                <c:pt idx="248">
                  <c:v>-0.92209952271440709</c:v>
                </c:pt>
                <c:pt idx="249">
                  <c:v>0.26705295744473845</c:v>
                </c:pt>
                <c:pt idx="250">
                  <c:v>0.74075277768913028</c:v>
                </c:pt>
                <c:pt idx="251">
                  <c:v>0.57613514590342563</c:v>
                </c:pt>
                <c:pt idx="252">
                  <c:v>1.6348432946543376</c:v>
                </c:pt>
                <c:pt idx="253">
                  <c:v>-0.45459966531788693</c:v>
                </c:pt>
                <c:pt idx="254">
                  <c:v>-0.12298348817860977</c:v>
                </c:pt>
                <c:pt idx="255">
                  <c:v>1.1011796069281832</c:v>
                </c:pt>
                <c:pt idx="256">
                  <c:v>0.27289818015028344</c:v>
                </c:pt>
                <c:pt idx="257">
                  <c:v>-0.25695285001014345</c:v>
                </c:pt>
                <c:pt idx="258">
                  <c:v>-0.77878227875399442</c:v>
                </c:pt>
                <c:pt idx="259">
                  <c:v>0.72688275770987043</c:v>
                </c:pt>
                <c:pt idx="260">
                  <c:v>7.9329278550727966E-2</c:v>
                </c:pt>
                <c:pt idx="261">
                  <c:v>-6.5291875122020823E-2</c:v>
                </c:pt>
                <c:pt idx="262">
                  <c:v>-0.1250512077469465</c:v>
                </c:pt>
                <c:pt idx="263">
                  <c:v>-1.2953896769342252</c:v>
                </c:pt>
                <c:pt idx="264">
                  <c:v>0.78173644962784616</c:v>
                </c:pt>
                <c:pt idx="265">
                  <c:v>-0.59578846842433986</c:v>
                </c:pt>
                <c:pt idx="266">
                  <c:v>0.76905528850395144</c:v>
                </c:pt>
                <c:pt idx="267">
                  <c:v>-0.76946955105363424</c:v>
                </c:pt>
                <c:pt idx="268">
                  <c:v>1.0873063910917853</c:v>
                </c:pt>
                <c:pt idx="269">
                  <c:v>0.56970188548447398</c:v>
                </c:pt>
                <c:pt idx="270">
                  <c:v>9.2994763673150682E-2</c:v>
                </c:pt>
                <c:pt idx="271">
                  <c:v>-7.794427353167252E-2</c:v>
                </c:pt>
                <c:pt idx="272">
                  <c:v>-1.2708678651137506</c:v>
                </c:pt>
                <c:pt idx="273">
                  <c:v>0.44227763907172468</c:v>
                </c:pt>
                <c:pt idx="274">
                  <c:v>0.41402306611397471</c:v>
                </c:pt>
                <c:pt idx="275">
                  <c:v>1.0972902487911418</c:v>
                </c:pt>
                <c:pt idx="276">
                  <c:v>-1.6176867346588661</c:v>
                </c:pt>
                <c:pt idx="277">
                  <c:v>-0.60217379098621993</c:v>
                </c:pt>
                <c:pt idx="278">
                  <c:v>1.111383978770067</c:v>
                </c:pt>
                <c:pt idx="279">
                  <c:v>1.6309507406601582</c:v>
                </c:pt>
                <c:pt idx="280">
                  <c:v>1.6375757525073946</c:v>
                </c:pt>
                <c:pt idx="281">
                  <c:v>-0.45311678760581886</c:v>
                </c:pt>
                <c:pt idx="282">
                  <c:v>-0.45047381375262813</c:v>
                </c:pt>
                <c:pt idx="283">
                  <c:v>0.21368853495310725</c:v>
                </c:pt>
                <c:pt idx="284">
                  <c:v>1.102688051497356</c:v>
                </c:pt>
                <c:pt idx="285">
                  <c:v>-0.98732377104544655</c:v>
                </c:pt>
                <c:pt idx="286">
                  <c:v>-1.1281067002953633</c:v>
                </c:pt>
                <c:pt idx="287">
                  <c:v>-0.26773886785115764</c:v>
                </c:pt>
                <c:pt idx="288">
                  <c:v>-0.45673449788612325</c:v>
                </c:pt>
                <c:pt idx="289">
                  <c:v>1.1035701080674656</c:v>
                </c:pt>
                <c:pt idx="290">
                  <c:v>-1.6716679575781463</c:v>
                </c:pt>
                <c:pt idx="291">
                  <c:v>-0.98722469947416613</c:v>
                </c:pt>
                <c:pt idx="292">
                  <c:v>0.94887561269549414</c:v>
                </c:pt>
                <c:pt idx="293">
                  <c:v>-0.62254738024146916</c:v>
                </c:pt>
                <c:pt idx="294">
                  <c:v>-1.1519094442597704</c:v>
                </c:pt>
                <c:pt idx="295">
                  <c:v>0.58577704688900789</c:v>
                </c:pt>
                <c:pt idx="296">
                  <c:v>1.6291386896628679</c:v>
                </c:pt>
                <c:pt idx="297">
                  <c:v>-0.9746777643500707</c:v>
                </c:pt>
                <c:pt idx="298">
                  <c:v>1.447806725045014</c:v>
                </c:pt>
                <c:pt idx="299">
                  <c:v>0.21308132209687228</c:v>
                </c:pt>
                <c:pt idx="300">
                  <c:v>-1.6701786881518017</c:v>
                </c:pt>
                <c:pt idx="301">
                  <c:v>-0.26853144042140104</c:v>
                </c:pt>
                <c:pt idx="302">
                  <c:v>-0.43886965648426574</c:v>
                </c:pt>
                <c:pt idx="303">
                  <c:v>-0.94503618939439493</c:v>
                </c:pt>
                <c:pt idx="304">
                  <c:v>0.77110063707232157</c:v>
                </c:pt>
                <c:pt idx="305">
                  <c:v>0.78866187204606175</c:v>
                </c:pt>
                <c:pt idx="306">
                  <c:v>7.2391072703960127E-2</c:v>
                </c:pt>
                <c:pt idx="307">
                  <c:v>-0.28318444539949023</c:v>
                </c:pt>
                <c:pt idx="308">
                  <c:v>9.1997656246070147E-2</c:v>
                </c:pt>
                <c:pt idx="309">
                  <c:v>0.39711059013926447</c:v>
                </c:pt>
                <c:pt idx="310">
                  <c:v>1.0928927493691463</c:v>
                </c:pt>
                <c:pt idx="311">
                  <c:v>1.5805169191641448</c:v>
                </c:pt>
                <c:pt idx="312">
                  <c:v>3.7872619755576514E-2</c:v>
                </c:pt>
                <c:pt idx="313">
                  <c:v>-0.75117966065241204</c:v>
                </c:pt>
                <c:pt idx="314">
                  <c:v>1.6337790742273577</c:v>
                </c:pt>
                <c:pt idx="315">
                  <c:v>0.42700144195171064</c:v>
                </c:pt>
                <c:pt idx="316">
                  <c:v>-0.96109856737037624</c:v>
                </c:pt>
                <c:pt idx="317">
                  <c:v>-0.46469857387421437</c:v>
                </c:pt>
                <c:pt idx="318">
                  <c:v>1.5860010100130875</c:v>
                </c:pt>
                <c:pt idx="319">
                  <c:v>-1.3142388423346105</c:v>
                </c:pt>
                <c:pt idx="320">
                  <c:v>-0.26727546856613638</c:v>
                </c:pt>
                <c:pt idx="321">
                  <c:v>1.1122724270544528</c:v>
                </c:pt>
                <c:pt idx="322">
                  <c:v>0.76646664422210797</c:v>
                </c:pt>
                <c:pt idx="323">
                  <c:v>-1.1411585808472751</c:v>
                </c:pt>
                <c:pt idx="324">
                  <c:v>-1.2646966649801212</c:v>
                </c:pt>
                <c:pt idx="325">
                  <c:v>1.2849020726853195</c:v>
                </c:pt>
                <c:pt idx="326">
                  <c:v>-0.77988484946663128</c:v>
                </c:pt>
                <c:pt idx="327">
                  <c:v>-0.43387133592031135</c:v>
                </c:pt>
                <c:pt idx="328">
                  <c:v>0.74955097239025981</c:v>
                </c:pt>
                <c:pt idx="329">
                  <c:v>0.3954870947131206</c:v>
                </c:pt>
                <c:pt idx="330">
                  <c:v>1.4290374560730803</c:v>
                </c:pt>
                <c:pt idx="331">
                  <c:v>0.77333454121183831</c:v>
                </c:pt>
                <c:pt idx="332">
                  <c:v>1.4050237855375602</c:v>
                </c:pt>
                <c:pt idx="333">
                  <c:v>1.0701925761173763</c:v>
                </c:pt>
                <c:pt idx="334">
                  <c:v>-0.47364697386083376</c:v>
                </c:pt>
                <c:pt idx="335">
                  <c:v>-0.64500786420788314</c:v>
                </c:pt>
                <c:pt idx="336">
                  <c:v>1.6351469010824551</c:v>
                </c:pt>
                <c:pt idx="337">
                  <c:v>1.4534825673222411</c:v>
                </c:pt>
                <c:pt idx="338">
                  <c:v>6.9428513136961578E-2</c:v>
                </c:pt>
                <c:pt idx="339">
                  <c:v>1.4108881833859339</c:v>
                </c:pt>
                <c:pt idx="340">
                  <c:v>1.6095672605492766</c:v>
                </c:pt>
                <c:pt idx="341">
                  <c:v>-0.10161279149628034</c:v>
                </c:pt>
                <c:pt idx="342">
                  <c:v>-1.3196558201836532</c:v>
                </c:pt>
                <c:pt idx="343">
                  <c:v>0.75055447153161614</c:v>
                </c:pt>
                <c:pt idx="344">
                  <c:v>0.23509758192109376</c:v>
                </c:pt>
                <c:pt idx="345">
                  <c:v>7.938999983635138E-2</c:v>
                </c:pt>
                <c:pt idx="346">
                  <c:v>-0.94519917810843679</c:v>
                </c:pt>
                <c:pt idx="347">
                  <c:v>-0.4736949117179049</c:v>
                </c:pt>
                <c:pt idx="348">
                  <c:v>-0.79252446444773095</c:v>
                </c:pt>
                <c:pt idx="349">
                  <c:v>-1.6298086207835969</c:v>
                </c:pt>
                <c:pt idx="350">
                  <c:v>1.4393856414861779</c:v>
                </c:pt>
                <c:pt idx="351">
                  <c:v>0.95125972212050081</c:v>
                </c:pt>
                <c:pt idx="352">
                  <c:v>-0.94354052825377432</c:v>
                </c:pt>
                <c:pt idx="353">
                  <c:v>-1.4913650589587535</c:v>
                </c:pt>
                <c:pt idx="354">
                  <c:v>1.2379836940411924</c:v>
                </c:pt>
                <c:pt idx="355">
                  <c:v>-0.26072396143307591</c:v>
                </c:pt>
                <c:pt idx="356">
                  <c:v>0.37993285802209376</c:v>
                </c:pt>
                <c:pt idx="357">
                  <c:v>1.6161858806822369</c:v>
                </c:pt>
                <c:pt idx="358">
                  <c:v>-0.92374538914051729</c:v>
                </c:pt>
                <c:pt idx="359">
                  <c:v>1.615460421111893</c:v>
                </c:pt>
                <c:pt idx="360">
                  <c:v>0.40536229326978246</c:v>
                </c:pt>
                <c:pt idx="361">
                  <c:v>1.1072581272048079</c:v>
                </c:pt>
                <c:pt idx="362">
                  <c:v>-1.6415917460516918</c:v>
                </c:pt>
                <c:pt idx="363">
                  <c:v>-9.6537770361012118E-2</c:v>
                </c:pt>
                <c:pt idx="364">
                  <c:v>-0.23969841732165884</c:v>
                </c:pt>
                <c:pt idx="365">
                  <c:v>1.4311563093556261</c:v>
                </c:pt>
                <c:pt idx="366">
                  <c:v>0.44564926835239721</c:v>
                </c:pt>
                <c:pt idx="367">
                  <c:v>-1.0971867824844557</c:v>
                </c:pt>
                <c:pt idx="368">
                  <c:v>0.56282440092332964</c:v>
                </c:pt>
                <c:pt idx="369">
                  <c:v>-1.4979453288060569</c:v>
                </c:pt>
                <c:pt idx="370">
                  <c:v>0.89812540134281127</c:v>
                </c:pt>
                <c:pt idx="371">
                  <c:v>3.7370870184898174E-2</c:v>
                </c:pt>
                <c:pt idx="372">
                  <c:v>-0.29925001923260947</c:v>
                </c:pt>
                <c:pt idx="373">
                  <c:v>-8.6879890089739342E-2</c:v>
                </c:pt>
                <c:pt idx="374">
                  <c:v>0.89604489834592227</c:v>
                </c:pt>
                <c:pt idx="375">
                  <c:v>-0.1124755099086084</c:v>
                </c:pt>
                <c:pt idx="376">
                  <c:v>0.26648089901702232</c:v>
                </c:pt>
                <c:pt idx="377">
                  <c:v>0.20871578124625742</c:v>
                </c:pt>
                <c:pt idx="378">
                  <c:v>-0.59060798400351466</c:v>
                </c:pt>
                <c:pt idx="379">
                  <c:v>-1.1410243548474757</c:v>
                </c:pt>
                <c:pt idx="380">
                  <c:v>1.0703395855457278</c:v>
                </c:pt>
                <c:pt idx="381">
                  <c:v>8.5075429684992793E-2</c:v>
                </c:pt>
                <c:pt idx="382">
                  <c:v>1.277241603125346</c:v>
                </c:pt>
                <c:pt idx="383">
                  <c:v>-0.5861785260101382</c:v>
                </c:pt>
                <c:pt idx="384">
                  <c:v>1.4556941004617914</c:v>
                </c:pt>
                <c:pt idx="385">
                  <c:v>0.60555301085943614</c:v>
                </c:pt>
                <c:pt idx="386">
                  <c:v>-0.11507054590472801</c:v>
                </c:pt>
                <c:pt idx="387">
                  <c:v>4.8565957739586309E-2</c:v>
                </c:pt>
                <c:pt idx="388">
                  <c:v>-0.93707530926344174</c:v>
                </c:pt>
                <c:pt idx="389">
                  <c:v>-0.76213505892174438</c:v>
                </c:pt>
                <c:pt idx="390">
                  <c:v>-1.6041714548219328</c:v>
                </c:pt>
                <c:pt idx="391">
                  <c:v>-0.78984953202315933</c:v>
                </c:pt>
                <c:pt idx="392">
                  <c:v>6.2244226290561588E-2</c:v>
                </c:pt>
                <c:pt idx="393">
                  <c:v>0.94562862184320673</c:v>
                </c:pt>
                <c:pt idx="394">
                  <c:v>0.74401255196997007</c:v>
                </c:pt>
                <c:pt idx="395">
                  <c:v>-1.6083708111013677</c:v>
                </c:pt>
                <c:pt idx="396">
                  <c:v>-1.1004881029080908</c:v>
                </c:pt>
                <c:pt idx="397">
                  <c:v>-0.10473833977732103</c:v>
                </c:pt>
                <c:pt idx="398">
                  <c:v>-0.42408881722065389</c:v>
                </c:pt>
                <c:pt idx="399">
                  <c:v>0.26013073088366079</c:v>
                </c:pt>
                <c:pt idx="400">
                  <c:v>-0.64061995235730174</c:v>
                </c:pt>
                <c:pt idx="401">
                  <c:v>0.78350695448234142</c:v>
                </c:pt>
                <c:pt idx="402">
                  <c:v>-1.4672970588518861</c:v>
                </c:pt>
                <c:pt idx="403">
                  <c:v>-0.76075444863809472</c:v>
                </c:pt>
                <c:pt idx="404">
                  <c:v>1.4265127289339985</c:v>
                </c:pt>
                <c:pt idx="405">
                  <c:v>-0.92688691670724821</c:v>
                </c:pt>
                <c:pt idx="406">
                  <c:v>0.74741294396488533</c:v>
                </c:pt>
                <c:pt idx="407">
                  <c:v>-1.6730517637189342</c:v>
                </c:pt>
                <c:pt idx="408">
                  <c:v>0.27073458486780472</c:v>
                </c:pt>
                <c:pt idx="409">
                  <c:v>-1.496404925665503</c:v>
                </c:pt>
                <c:pt idx="410">
                  <c:v>0.57151074062462637</c:v>
                </c:pt>
                <c:pt idx="411">
                  <c:v>-1.2650354258367575</c:v>
                </c:pt>
                <c:pt idx="412">
                  <c:v>-1.0940069046320682</c:v>
                </c:pt>
                <c:pt idx="413">
                  <c:v>-1.6334934440638011</c:v>
                </c:pt>
                <c:pt idx="414">
                  <c:v>0.59348225844891467</c:v>
                </c:pt>
                <c:pt idx="415">
                  <c:v>-0.95832136751738617</c:v>
                </c:pt>
                <c:pt idx="416">
                  <c:v>0.56967631862736945</c:v>
                </c:pt>
                <c:pt idx="417">
                  <c:v>1.5981101127092661</c:v>
                </c:pt>
                <c:pt idx="418">
                  <c:v>-0.42959847492670061</c:v>
                </c:pt>
                <c:pt idx="419">
                  <c:v>-0.5949735248541298</c:v>
                </c:pt>
                <c:pt idx="420">
                  <c:v>9.1745183532162169E-2</c:v>
                </c:pt>
                <c:pt idx="421">
                  <c:v>-7.9382409243807989E-2</c:v>
                </c:pt>
                <c:pt idx="422">
                  <c:v>-0.2994769250894132</c:v>
                </c:pt>
                <c:pt idx="423">
                  <c:v>0.58382118232050395</c:v>
                </c:pt>
                <c:pt idx="424">
                  <c:v>0.38211562844740116</c:v>
                </c:pt>
                <c:pt idx="425">
                  <c:v>-9.6262926647137231E-2</c:v>
                </c:pt>
                <c:pt idx="426">
                  <c:v>-0.10385628320721117</c:v>
                </c:pt>
                <c:pt idx="427">
                  <c:v>0.61147173827915713</c:v>
                </c:pt>
                <c:pt idx="428">
                  <c:v>-0.62319933509763703</c:v>
                </c:pt>
                <c:pt idx="429">
                  <c:v>1.2412498600363082</c:v>
                </c:pt>
                <c:pt idx="430">
                  <c:v>1.5850550363002163</c:v>
                </c:pt>
                <c:pt idx="431">
                  <c:v>1.2865607225399822</c:v>
                </c:pt>
                <c:pt idx="432">
                  <c:v>-1.6303455247827943</c:v>
                </c:pt>
                <c:pt idx="433">
                  <c:v>-0.46977039915234464</c:v>
                </c:pt>
                <c:pt idx="434">
                  <c:v>1.2389328636112016</c:v>
                </c:pt>
                <c:pt idx="435">
                  <c:v>0.25636281531786653</c:v>
                </c:pt>
                <c:pt idx="436">
                  <c:v>-1.1557252976826358</c:v>
                </c:pt>
                <c:pt idx="437">
                  <c:v>0.60684413714322005</c:v>
                </c:pt>
                <c:pt idx="438">
                  <c:v>-0.25623697801121398</c:v>
                </c:pt>
                <c:pt idx="439">
                  <c:v>-0.98413110976450635</c:v>
                </c:pt>
                <c:pt idx="440">
                  <c:v>0.89700365548734573</c:v>
                </c:pt>
                <c:pt idx="441">
                  <c:v>0.9604094611068188</c:v>
                </c:pt>
                <c:pt idx="442">
                  <c:v>-0.9635370063667299</c:v>
                </c:pt>
                <c:pt idx="443">
                  <c:v>-1.4767631876948741</c:v>
                </c:pt>
                <c:pt idx="444">
                  <c:v>-1.6166640603746809</c:v>
                </c:pt>
                <c:pt idx="445">
                  <c:v>-0.92325322714125335</c:v>
                </c:pt>
                <c:pt idx="446">
                  <c:v>1.6443254027830159</c:v>
                </c:pt>
                <c:pt idx="447">
                  <c:v>-1.6208442415112874</c:v>
                </c:pt>
                <c:pt idx="448">
                  <c:v>1.088485662375736</c:v>
                </c:pt>
                <c:pt idx="449">
                  <c:v>0.55493063379227625</c:v>
                </c:pt>
                <c:pt idx="450">
                  <c:v>-0.593231782713877</c:v>
                </c:pt>
                <c:pt idx="451">
                  <c:v>0.41733077825188558</c:v>
                </c:pt>
                <c:pt idx="452">
                  <c:v>-0.44705424661488413</c:v>
                </c:pt>
                <c:pt idx="453">
                  <c:v>-1.2681066445464508</c:v>
                </c:pt>
                <c:pt idx="454">
                  <c:v>-1.6659953111580574</c:v>
                </c:pt>
                <c:pt idx="455">
                  <c:v>7.0726031135021225E-2</c:v>
                </c:pt>
                <c:pt idx="456">
                  <c:v>1.404809663109309</c:v>
                </c:pt>
                <c:pt idx="457">
                  <c:v>1.2659730108564817</c:v>
                </c:pt>
                <c:pt idx="458">
                  <c:v>-0.64391168520952247</c:v>
                </c:pt>
                <c:pt idx="459">
                  <c:v>-0.12654686888756717</c:v>
                </c:pt>
                <c:pt idx="460">
                  <c:v>1.2412850144648271</c:v>
                </c:pt>
                <c:pt idx="461">
                  <c:v>1.1076767844898963</c:v>
                </c:pt>
                <c:pt idx="462">
                  <c:v>-1.2793784326724529</c:v>
                </c:pt>
                <c:pt idx="463">
                  <c:v>-1.6327967472077001</c:v>
                </c:pt>
                <c:pt idx="464">
                  <c:v>1.3006704318045978</c:v>
                </c:pt>
                <c:pt idx="465">
                  <c:v>0.4044259071283256</c:v>
                </c:pt>
                <c:pt idx="466">
                  <c:v>-1.3117428779097715</c:v>
                </c:pt>
                <c:pt idx="467">
                  <c:v>0.43913930736213175</c:v>
                </c:pt>
                <c:pt idx="468">
                  <c:v>0.73577043641086615</c:v>
                </c:pt>
                <c:pt idx="469">
                  <c:v>0.61678325284264346</c:v>
                </c:pt>
                <c:pt idx="470">
                  <c:v>-1.6729590838619297</c:v>
                </c:pt>
                <c:pt idx="471">
                  <c:v>0.10427933522770497</c:v>
                </c:pt>
                <c:pt idx="472">
                  <c:v>1.2360565921869311</c:v>
                </c:pt>
                <c:pt idx="473">
                  <c:v>-0.75620674393060938</c:v>
                </c:pt>
                <c:pt idx="474">
                  <c:v>-1.2947313303637809</c:v>
                </c:pt>
                <c:pt idx="475">
                  <c:v>-1.2620185366984116</c:v>
                </c:pt>
                <c:pt idx="476">
                  <c:v>1.5801909417360609</c:v>
                </c:pt>
                <c:pt idx="477">
                  <c:v>-1.6348708584903129</c:v>
                </c:pt>
                <c:pt idx="478">
                  <c:v>0.10424098494204817</c:v>
                </c:pt>
                <c:pt idx="479">
                  <c:v>1.6117787936888266</c:v>
                </c:pt>
                <c:pt idx="480">
                  <c:v>8.034236526349868E-2</c:v>
                </c:pt>
                <c:pt idx="481">
                  <c:v>-0.42796539192914262</c:v>
                </c:pt>
                <c:pt idx="482">
                  <c:v>-1.1288832935799162</c:v>
                </c:pt>
                <c:pt idx="483">
                  <c:v>1.2771425315540654</c:v>
                </c:pt>
                <c:pt idx="484">
                  <c:v>-9.3818095936507487E-2</c:v>
                </c:pt>
                <c:pt idx="485">
                  <c:v>-7.1542971684101897E-2</c:v>
                </c:pt>
                <c:pt idx="486">
                  <c:v>0.38126553044867229</c:v>
                </c:pt>
                <c:pt idx="487">
                  <c:v>1.2527741208762186</c:v>
                </c:pt>
                <c:pt idx="488">
                  <c:v>1.2998427048058354</c:v>
                </c:pt>
                <c:pt idx="489">
                  <c:v>0.26967356029796258</c:v>
                </c:pt>
                <c:pt idx="490">
                  <c:v>0.41010494526269059</c:v>
                </c:pt>
                <c:pt idx="491">
                  <c:v>-0.43328010234976688</c:v>
                </c:pt>
                <c:pt idx="492">
                  <c:v>1.4235118190813429</c:v>
                </c:pt>
                <c:pt idx="493">
                  <c:v>1.4172383515192952</c:v>
                </c:pt>
                <c:pt idx="494">
                  <c:v>-1.1282409262951625</c:v>
                </c:pt>
                <c:pt idx="495">
                  <c:v>0.23192409578298193</c:v>
                </c:pt>
                <c:pt idx="496">
                  <c:v>0.9320749917206167</c:v>
                </c:pt>
                <c:pt idx="497">
                  <c:v>0.72551493085477303</c:v>
                </c:pt>
                <c:pt idx="498">
                  <c:v>-1.6053027882488125</c:v>
                </c:pt>
                <c:pt idx="499">
                  <c:v>1.4172383515192952</c:v>
                </c:pt>
                <c:pt idx="500">
                  <c:v>-1.1282409262951625</c:v>
                </c:pt>
                <c:pt idx="501">
                  <c:v>0.23192409578298193</c:v>
                </c:pt>
                <c:pt idx="502">
                  <c:v>0.9320749917206167</c:v>
                </c:pt>
                <c:pt idx="503">
                  <c:v>0.72551493085477303</c:v>
                </c:pt>
                <c:pt idx="504">
                  <c:v>-1.6053027882488125</c:v>
                </c:pt>
                <c:pt idx="505">
                  <c:v>1.1313708693116087</c:v>
                </c:pt>
                <c:pt idx="506">
                  <c:v>0.76913838078954144</c:v>
                </c:pt>
                <c:pt idx="507">
                  <c:v>0.58675178331612188</c:v>
                </c:pt>
                <c:pt idx="508">
                  <c:v>1.4257744859351025</c:v>
                </c:pt>
                <c:pt idx="509">
                  <c:v>-0.24867558002252096</c:v>
                </c:pt>
                <c:pt idx="510">
                  <c:v>0.2552218943195726</c:v>
                </c:pt>
                <c:pt idx="511">
                  <c:v>0.90247496290773566</c:v>
                </c:pt>
                <c:pt idx="512">
                  <c:v>0.44211465035768255</c:v>
                </c:pt>
                <c:pt idx="513">
                  <c:v>-0.76102929235196937</c:v>
                </c:pt>
                <c:pt idx="514">
                  <c:v>-0.92307106328438282</c:v>
                </c:pt>
                <c:pt idx="515">
                  <c:v>0.25810455745811933</c:v>
                </c:pt>
                <c:pt idx="516">
                  <c:v>-0.94672360196330019</c:v>
                </c:pt>
                <c:pt idx="517">
                  <c:v>1.2624256094332149</c:v>
                </c:pt>
                <c:pt idx="518">
                  <c:v>-6.9321850973137381E-2</c:v>
                </c:pt>
                <c:pt idx="519">
                  <c:v>-1.4419315407469586</c:v>
                </c:pt>
                <c:pt idx="520">
                  <c:v>1.2362004057581446</c:v>
                </c:pt>
                <c:pt idx="521">
                  <c:v>0.55091344136971199</c:v>
                </c:pt>
                <c:pt idx="522">
                  <c:v>-1.6473442889002323</c:v>
                </c:pt>
                <c:pt idx="523">
                  <c:v>-7.7912314960291856E-2</c:v>
                </c:pt>
                <c:pt idx="524">
                  <c:v>1.1314443740257842</c:v>
                </c:pt>
                <c:pt idx="525">
                  <c:v>1.2435956191756579</c:v>
                </c:pt>
                <c:pt idx="526">
                  <c:v>-1.1190688163088778</c:v>
                </c:pt>
                <c:pt idx="527">
                  <c:v>-0.27910972754844016</c:v>
                </c:pt>
                <c:pt idx="528">
                  <c:v>-0.57967815259128708</c:v>
                </c:pt>
                <c:pt idx="529">
                  <c:v>0.60826948942680292</c:v>
                </c:pt>
                <c:pt idx="530">
                  <c:v>-1.4438810136011866</c:v>
                </c:pt>
                <c:pt idx="531">
                  <c:v>-0.78590904017190888</c:v>
                </c:pt>
                <c:pt idx="532">
                  <c:v>1.0911957492288267</c:v>
                </c:pt>
                <c:pt idx="533">
                  <c:v>-0.28666792967999555</c:v>
                </c:pt>
                <c:pt idx="534">
                  <c:v>-0.98588883119044934</c:v>
                </c:pt>
                <c:pt idx="535">
                  <c:v>0.95183817226249279</c:v>
                </c:pt>
                <c:pt idx="536">
                  <c:v>0.43522438236798588</c:v>
                </c:pt>
                <c:pt idx="537">
                  <c:v>1.1323200388816181</c:v>
                </c:pt>
                <c:pt idx="538">
                  <c:v>0.10616169508203327</c:v>
                </c:pt>
                <c:pt idx="539">
                  <c:v>0.24612968076173977</c:v>
                </c:pt>
                <c:pt idx="540">
                  <c:v>0.9451076971297</c:v>
                </c:pt>
                <c:pt idx="541">
                  <c:v>-0.92342580342670955</c:v>
                </c:pt>
                <c:pt idx="542">
                  <c:v>-1.1011049033357398</c:v>
                </c:pt>
                <c:pt idx="543">
                  <c:v>0.73744186969408121</c:v>
                </c:pt>
                <c:pt idx="544">
                  <c:v>-0.10322350349387167</c:v>
                </c:pt>
                <c:pt idx="545">
                  <c:v>-1.3227494098933132</c:v>
                </c:pt>
                <c:pt idx="546">
                  <c:v>-6.7822993975378804E-2</c:v>
                </c:pt>
                <c:pt idx="547">
                  <c:v>-1.1182219141672871</c:v>
                </c:pt>
                <c:pt idx="548">
                  <c:v>-0.46080601988003511</c:v>
                </c:pt>
                <c:pt idx="549">
                  <c:v>8.3314512401911595E-2</c:v>
                </c:pt>
                <c:pt idx="550">
                  <c:v>-0.43342072006384241</c:v>
                </c:pt>
                <c:pt idx="551">
                  <c:v>6.1272685720585585E-2</c:v>
                </c:pt>
                <c:pt idx="552">
                  <c:v>-0.98186844291074682</c:v>
                </c:pt>
                <c:pt idx="553">
                  <c:v>-0.77164273390752736</c:v>
                </c:pt>
                <c:pt idx="554">
                  <c:v>0.58564282088920849</c:v>
                </c:pt>
                <c:pt idx="555">
                  <c:v>-1.1065410563276108</c:v>
                </c:pt>
                <c:pt idx="556">
                  <c:v>0.58563323331779449</c:v>
                </c:pt>
                <c:pt idx="557">
                  <c:v>-0.4169652516598773</c:v>
                </c:pt>
                <c:pt idx="558">
                  <c:v>-1.6350082803472503</c:v>
                </c:pt>
                <c:pt idx="559">
                  <c:v>-0.60843127926257745</c:v>
                </c:pt>
                <c:pt idx="560">
                  <c:v>0.95267548683266934</c:v>
                </c:pt>
                <c:pt idx="561">
                  <c:v>-1.3034624120650109</c:v>
                </c:pt>
                <c:pt idx="562">
                  <c:v>1.4134320856678442</c:v>
                </c:pt>
                <c:pt idx="563">
                  <c:v>-1.329809058311328</c:v>
                </c:pt>
                <c:pt idx="564">
                  <c:v>-1.4497294321638698</c:v>
                </c:pt>
                <c:pt idx="565">
                  <c:v>1.1056442193500784</c:v>
                </c:pt>
                <c:pt idx="566">
                  <c:v>1.2825243549745893</c:v>
                </c:pt>
                <c:pt idx="567">
                  <c:v>-1.3168594451878348</c:v>
                </c:pt>
                <c:pt idx="568">
                  <c:v>1.4135982702390242</c:v>
                </c:pt>
                <c:pt idx="569">
                  <c:v>0.5500825185138114</c:v>
                </c:pt>
                <c:pt idx="570">
                  <c:v>-1.1361922188547013</c:v>
                </c:pt>
                <c:pt idx="571">
                  <c:v>-0.77738568918465389</c:v>
                </c:pt>
                <c:pt idx="572">
                  <c:v>-0.79128447187815654</c:v>
                </c:pt>
                <c:pt idx="573">
                  <c:v>-0.7881045940257686</c:v>
                </c:pt>
                <c:pt idx="574">
                  <c:v>-1.6102435833842816</c:v>
                </c:pt>
                <c:pt idx="575">
                  <c:v>1.4284973562167453</c:v>
                </c:pt>
                <c:pt idx="576">
                  <c:v>-1.4666834542813749</c:v>
                </c:pt>
                <c:pt idx="577">
                  <c:v>-1.1057452879002296</c:v>
                </c:pt>
                <c:pt idx="578">
                  <c:v>-1.6459317200452019</c:v>
                </c:pt>
                <c:pt idx="579">
                  <c:v>0.42180817410233318</c:v>
                </c:pt>
                <c:pt idx="580">
                  <c:v>0.60969164585324753</c:v>
                </c:pt>
                <c:pt idx="581">
                  <c:v>-0.23913275060821917</c:v>
                </c:pt>
                <c:pt idx="582">
                  <c:v>-1.4924804130999429</c:v>
                </c:pt>
                <c:pt idx="583">
                  <c:v>0.78519756290838483</c:v>
                </c:pt>
                <c:pt idx="584">
                  <c:v>-1.6392108324838233</c:v>
                </c:pt>
                <c:pt idx="585">
                  <c:v>-0.45872551688314611</c:v>
                </c:pt>
                <c:pt idx="586">
                  <c:v>-0.44459982833284006</c:v>
                </c:pt>
                <c:pt idx="587">
                  <c:v>0.27598537814566737</c:v>
                </c:pt>
                <c:pt idx="588">
                  <c:v>0.41270637297308632</c:v>
                </c:pt>
                <c:pt idx="589">
                  <c:v>-0.45376554660484852</c:v>
                </c:pt>
                <c:pt idx="590">
                  <c:v>-1.2872977666606107</c:v>
                </c:pt>
                <c:pt idx="591">
                  <c:v>0.73693372840912674</c:v>
                </c:pt>
                <c:pt idx="592">
                  <c:v>0.38340355887404648</c:v>
                </c:pt>
                <c:pt idx="593">
                  <c:v>-0.98079143905521449</c:v>
                </c:pt>
                <c:pt idx="594">
                  <c:v>4.5092061030495373E-2</c:v>
                </c:pt>
                <c:pt idx="595">
                  <c:v>-0.97917113948620882</c:v>
                </c:pt>
                <c:pt idx="596">
                  <c:v>0.7298101628483501</c:v>
                </c:pt>
                <c:pt idx="597">
                  <c:v>0.76510840493842491</c:v>
                </c:pt>
                <c:pt idx="598">
                  <c:v>-0.80607489871318272</c:v>
                </c:pt>
                <c:pt idx="599">
                  <c:v>-0.62356685866851602</c:v>
                </c:pt>
                <c:pt idx="600">
                  <c:v>0.44112073878774022</c:v>
                </c:pt>
                <c:pt idx="601">
                  <c:v>-1.6404891753390545</c:v>
                </c:pt>
                <c:pt idx="602">
                  <c:v>-1.1139075070308815</c:v>
                </c:pt>
                <c:pt idx="603">
                  <c:v>-0.46476568687411418</c:v>
                </c:pt>
                <c:pt idx="604">
                  <c:v>-1.3183135601856604</c:v>
                </c:pt>
                <c:pt idx="605">
                  <c:v>-1.3289589603125993</c:v>
                </c:pt>
                <c:pt idx="606">
                  <c:v>4.7968332454765693E-2</c:v>
                </c:pt>
                <c:pt idx="607">
                  <c:v>0.56864725262890825</c:v>
                </c:pt>
                <c:pt idx="608">
                  <c:v>0.56150451192530337</c:v>
                </c:pt>
                <c:pt idx="609">
                  <c:v>0.72628513242504988</c:v>
                </c:pt>
                <c:pt idx="610">
                  <c:v>-0.12641903460204393</c:v>
                </c:pt>
                <c:pt idx="611">
                  <c:v>-0.27349460655683683</c:v>
                </c:pt>
                <c:pt idx="612">
                  <c:v>-0.46237518573483144</c:v>
                </c:pt>
                <c:pt idx="613">
                  <c:v>0.91665178517225099</c:v>
                </c:pt>
                <c:pt idx="614">
                  <c:v>0.41346379111481085</c:v>
                </c:pt>
                <c:pt idx="615">
                  <c:v>-1.6252705036475257</c:v>
                </c:pt>
                <c:pt idx="616">
                  <c:v>-0.4741167648601311</c:v>
                </c:pt>
                <c:pt idx="617">
                  <c:v>1.2892260673931395</c:v>
                </c:pt>
                <c:pt idx="618">
                  <c:v>-0.77471395261722042</c:v>
                </c:pt>
                <c:pt idx="619">
                  <c:v>0.21282884938296431</c:v>
                </c:pt>
                <c:pt idx="620">
                  <c:v>1.4654318771615158</c:v>
                </c:pt>
                <c:pt idx="621">
                  <c:v>-7.0155969686175781E-2</c:v>
                </c:pt>
                <c:pt idx="622">
                  <c:v>1.5792961017373992</c:v>
                </c:pt>
                <c:pt idx="623">
                  <c:v>1.5944668355718565</c:v>
                </c:pt>
                <c:pt idx="624">
                  <c:v>-1.4461404845978079</c:v>
                </c:pt>
                <c:pt idx="625">
                  <c:v>1.114640557193769</c:v>
                </c:pt>
                <c:pt idx="626">
                  <c:v>1.416982682948249</c:v>
                </c:pt>
                <c:pt idx="627">
                  <c:v>0.56377996220761517</c:v>
                </c:pt>
                <c:pt idx="628">
                  <c:v>1.2590667635810946</c:v>
                </c:pt>
                <c:pt idx="629">
                  <c:v>-0.78479368603071942</c:v>
                </c:pt>
                <c:pt idx="630">
                  <c:v>-0.77539147433049316</c:v>
                </c:pt>
                <c:pt idx="631">
                  <c:v>-1.4768846302661209</c:v>
                </c:pt>
                <c:pt idx="632">
                  <c:v>1.4365317410618739</c:v>
                </c:pt>
                <c:pt idx="633">
                  <c:v>-0.42432850650600956</c:v>
                </c:pt>
                <c:pt idx="634">
                  <c:v>3.8668388182958133E-2</c:v>
                </c:pt>
                <c:pt idx="635">
                  <c:v>-1.3140822453348449</c:v>
                </c:pt>
                <c:pt idx="636">
                  <c:v>0.42822545523559463</c:v>
                </c:pt>
                <c:pt idx="637">
                  <c:v>0.44101207964504568</c:v>
                </c:pt>
                <c:pt idx="638">
                  <c:v>-0.44090541748122181</c:v>
                </c:pt>
                <c:pt idx="639">
                  <c:v>-1.6364016740594525</c:v>
                </c:pt>
                <c:pt idx="640">
                  <c:v>0.38560550444218256</c:v>
                </c:pt>
                <c:pt idx="641">
                  <c:v>1.6064576915539264</c:v>
                </c:pt>
                <c:pt idx="642">
                  <c:v>-0.78141246917863261</c:v>
                </c:pt>
                <c:pt idx="643">
                  <c:v>-0.63082465022909195</c:v>
                </c:pt>
                <c:pt idx="644">
                  <c:v>-0.28696194853669854</c:v>
                </c:pt>
                <c:pt idx="645">
                  <c:v>0.40459528755664359</c:v>
                </c:pt>
                <c:pt idx="646">
                  <c:v>-1.6723998088627663</c:v>
                </c:pt>
                <c:pt idx="647">
                  <c:v>1.5976467134242445</c:v>
                </c:pt>
                <c:pt idx="648">
                  <c:v>-0.12003371204016347</c:v>
                </c:pt>
                <c:pt idx="649">
                  <c:v>0.91406633674754578</c:v>
                </c:pt>
                <c:pt idx="650">
                  <c:v>-0.81044043956379752</c:v>
                </c:pt>
                <c:pt idx="651">
                  <c:v>-0.2432777773163067</c:v>
                </c:pt>
                <c:pt idx="652">
                  <c:v>-1.4610875084326</c:v>
                </c:pt>
                <c:pt idx="653">
                  <c:v>0.25482560803445087</c:v>
                </c:pt>
                <c:pt idx="654">
                  <c:v>0.43355614494190903</c:v>
                </c:pt>
                <c:pt idx="655">
                  <c:v>-0.44183541190840248</c:v>
                </c:pt>
                <c:pt idx="656">
                  <c:v>1.06814083583473</c:v>
                </c:pt>
                <c:pt idx="657">
                  <c:v>-1.123079617017166</c:v>
                </c:pt>
                <c:pt idx="658">
                  <c:v>-1.4615604952890358</c:v>
                </c:pt>
                <c:pt idx="659">
                  <c:v>-0.9374396369771828</c:v>
                </c:pt>
                <c:pt idx="660">
                  <c:v>0.40842072855092332</c:v>
                </c:pt>
                <c:pt idx="661">
                  <c:v>0.7290207861352449</c:v>
                </c:pt>
                <c:pt idx="662">
                  <c:v>-1.1408901288476763</c:v>
                </c:pt>
                <c:pt idx="663">
                  <c:v>-1.1353133581417296</c:v>
                </c:pt>
                <c:pt idx="664">
                  <c:v>0.25249263232365393</c:v>
                </c:pt>
                <c:pt idx="665">
                  <c:v>1.6151312478266708</c:v>
                </c:pt>
                <c:pt idx="666">
                  <c:v>1.6000372145635269</c:v>
                </c:pt>
                <c:pt idx="667">
                  <c:v>0.10544901894024168</c:v>
                </c:pt>
                <c:pt idx="668">
                  <c:v>0.24967069047073054</c:v>
                </c:pt>
                <c:pt idx="669">
                  <c:v>-1.1441626865570687</c:v>
                </c:pt>
                <c:pt idx="670">
                  <c:v>-0.29873548623337887</c:v>
                </c:pt>
                <c:pt idx="671">
                  <c:v>0.73079768270401635</c:v>
                </c:pt>
                <c:pt idx="672">
                  <c:v>-1.4855294238246226</c:v>
                </c:pt>
                <c:pt idx="673">
                  <c:v>0.38936702829370068</c:v>
                </c:pt>
                <c:pt idx="674">
                  <c:v>-0.63475555450892795</c:v>
                </c:pt>
                <c:pt idx="675">
                  <c:v>-0.62782693623357455</c:v>
                </c:pt>
                <c:pt idx="676">
                  <c:v>-1.1486528658360684</c:v>
                </c:pt>
                <c:pt idx="677">
                  <c:v>0.7831010806258053</c:v>
                </c:pt>
                <c:pt idx="678">
                  <c:v>-0.81322083527392586</c:v>
                </c:pt>
                <c:pt idx="679">
                  <c:v>0.41494666882687925</c:v>
                </c:pt>
                <c:pt idx="680">
                  <c:v>-0.44802578718486014</c:v>
                </c:pt>
                <c:pt idx="681">
                  <c:v>-1.604743513249649</c:v>
                </c:pt>
                <c:pt idx="682">
                  <c:v>1.5828786575891849</c:v>
                </c:pt>
                <c:pt idx="683">
                  <c:v>-0.27791767283593716</c:v>
                </c:pt>
                <c:pt idx="684">
                  <c:v>0.78821125618959276</c:v>
                </c:pt>
                <c:pt idx="685">
                  <c:v>1.464863014590938</c:v>
                </c:pt>
                <c:pt idx="686">
                  <c:v>1.632449597657917</c:v>
                </c:pt>
                <c:pt idx="687">
                  <c:v>-1.3136987424782756</c:v>
                </c:pt>
                <c:pt idx="688">
                  <c:v>-0.12288441660732927</c:v>
                </c:pt>
                <c:pt idx="689">
                  <c:v>1.6220119282449534</c:v>
                </c:pt>
                <c:pt idx="690">
                  <c:v>0.95638268111284019</c:v>
                </c:pt>
                <c:pt idx="691">
                  <c:v>1.4431567529091103</c:v>
                </c:pt>
                <c:pt idx="692">
                  <c:v>1.2732084314170913</c:v>
                </c:pt>
                <c:pt idx="693">
                  <c:v>-0.79917504315207166</c:v>
                </c:pt>
                <c:pt idx="694">
                  <c:v>-0.93574902855113928</c:v>
                </c:pt>
                <c:pt idx="695">
                  <c:v>4.9240283595720816E-2</c:v>
                </c:pt>
                <c:pt idx="696">
                  <c:v>0.57181754290988196</c:v>
                </c:pt>
                <c:pt idx="697">
                  <c:v>-1.1309286421482865</c:v>
                </c:pt>
                <c:pt idx="698">
                  <c:v>-1.2961438992188115</c:v>
                </c:pt>
                <c:pt idx="699">
                  <c:v>1.0790738631040957</c:v>
                </c:pt>
                <c:pt idx="700">
                  <c:v>-0.6397986170728156</c:v>
                </c:pt>
                <c:pt idx="701">
                  <c:v>-0.77592837832969042</c:v>
                </c:pt>
                <c:pt idx="702">
                  <c:v>-1.4825285139719673</c:v>
                </c:pt>
                <c:pt idx="703">
                  <c:v>-0.77799609789802715</c:v>
                </c:pt>
                <c:pt idx="704">
                  <c:v>0.55991297507054039</c:v>
                </c:pt>
                <c:pt idx="705">
                  <c:v>1.2668486757123152</c:v>
                </c:pt>
                <c:pt idx="706">
                  <c:v>-0.61042549411673819</c:v>
                </c:pt>
                <c:pt idx="707">
                  <c:v>-0.47323790414715949</c:v>
                </c:pt>
                <c:pt idx="708">
                  <c:v>1.0856956790941941</c:v>
                </c:pt>
                <c:pt idx="709">
                  <c:v>-0.12545068988920613</c:v>
                </c:pt>
                <c:pt idx="710">
                  <c:v>0.55351486908010772</c:v>
                </c:pt>
                <c:pt idx="711">
                  <c:v>-0.74925895051242719</c:v>
                </c:pt>
                <c:pt idx="712">
                  <c:v>-0.62520633338035037</c:v>
                </c:pt>
                <c:pt idx="713">
                  <c:v>0.26402008902070212</c:v>
                </c:pt>
                <c:pt idx="714">
                  <c:v>1.2509237195932712</c:v>
                </c:pt>
                <c:pt idx="715">
                  <c:v>-1.625896891646589</c:v>
                </c:pt>
                <c:pt idx="716">
                  <c:v>-1.1073911543263397</c:v>
                </c:pt>
                <c:pt idx="717">
                  <c:v>-1.631933865780419</c:v>
                </c:pt>
                <c:pt idx="718">
                  <c:v>-0.27273399255797409</c:v>
                </c:pt>
                <c:pt idx="719">
                  <c:v>1.0909880185148515</c:v>
                </c:pt>
                <c:pt idx="720">
                  <c:v>0.91556838960244258</c:v>
                </c:pt>
                <c:pt idx="721">
                  <c:v>-0.58251607372990055</c:v>
                </c:pt>
                <c:pt idx="722">
                  <c:v>1.2914216212469993</c:v>
                </c:pt>
                <c:pt idx="723">
                  <c:v>-1.6059611348192568</c:v>
                </c:pt>
                <c:pt idx="724">
                  <c:v>0.89978085534033581</c:v>
                </c:pt>
                <c:pt idx="725">
                  <c:v>-0.25450482344237552</c:v>
                </c:pt>
                <c:pt idx="726">
                  <c:v>-1.4368501278974144</c:v>
                </c:pt>
                <c:pt idx="727">
                  <c:v>4.8831213882046851E-2</c:v>
                </c:pt>
                <c:pt idx="728">
                  <c:v>-0.98517615504865808</c:v>
                </c:pt>
                <c:pt idx="729">
                  <c:v>1.6271093203801883</c:v>
                </c:pt>
                <c:pt idx="730">
                  <c:v>-1.1204526224496658</c:v>
                </c:pt>
                <c:pt idx="731">
                  <c:v>0.95022746026490135</c:v>
                </c:pt>
                <c:pt idx="732">
                  <c:v>-1.4929949460991736</c:v>
                </c:pt>
                <c:pt idx="733">
                  <c:v>0.77596473163647683</c:v>
                </c:pt>
                <c:pt idx="734">
                  <c:v>-1.6596355554532816</c:v>
                </c:pt>
                <c:pt idx="735">
                  <c:v>0.56056492992670826</c:v>
                </c:pt>
                <c:pt idx="736">
                  <c:v>-1.6622625500207817</c:v>
                </c:pt>
                <c:pt idx="737">
                  <c:v>1.4612836545962902</c:v>
                </c:pt>
                <c:pt idx="738">
                  <c:v>1.6217690431024596</c:v>
                </c:pt>
                <c:pt idx="739">
                  <c:v>0.24385423047942828</c:v>
                </c:pt>
                <c:pt idx="740">
                  <c:v>1.6002289659918119</c:v>
                </c:pt>
                <c:pt idx="741">
                  <c:v>0.95271383711832613</c:v>
                </c:pt>
                <c:pt idx="742">
                  <c:v>-0.27829797983536836</c:v>
                </c:pt>
                <c:pt idx="743">
                  <c:v>0.43548324679617029</c:v>
                </c:pt>
                <c:pt idx="744">
                  <c:v>-1.3009568600687573</c:v>
                </c:pt>
                <c:pt idx="745">
                  <c:v>-1.6473091344717135</c:v>
                </c:pt>
                <c:pt idx="746">
                  <c:v>-1.6412817479092978</c:v>
                </c:pt>
                <c:pt idx="747">
                  <c:v>1.2542090607312157</c:v>
                </c:pt>
                <c:pt idx="748">
                  <c:v>-1.4502599444487907</c:v>
                </c:pt>
                <c:pt idx="749">
                  <c:v>0.92638636601483737</c:v>
                </c:pt>
                <c:pt idx="750">
                  <c:v>-1.1445142308422571</c:v>
                </c:pt>
                <c:pt idx="751">
                  <c:v>-7.1651630826796445E-2</c:v>
                </c:pt>
                <c:pt idx="752">
                  <c:v>-0.79186931373442493</c:v>
                </c:pt>
                <c:pt idx="753">
                  <c:v>-1.1226258053035592</c:v>
                </c:pt>
                <c:pt idx="754">
                  <c:v>-0.58413956915604415</c:v>
                </c:pt>
                <c:pt idx="755">
                  <c:v>-1.4589335007215352</c:v>
                </c:pt>
                <c:pt idx="756">
                  <c:v>1.4122304433839268</c:v>
                </c:pt>
                <c:pt idx="757">
                  <c:v>1.2990980700926633</c:v>
                </c:pt>
                <c:pt idx="758">
                  <c:v>1.4481454859016503</c:v>
                </c:pt>
                <c:pt idx="759">
                  <c:v>1.5985479451371827</c:v>
                </c:pt>
                <c:pt idx="760">
                  <c:v>-0.46708907501349711</c:v>
                </c:pt>
                <c:pt idx="761">
                  <c:v>-0.93402326569657701</c:v>
                </c:pt>
                <c:pt idx="762">
                  <c:v>1.2766184109834209</c:v>
                </c:pt>
                <c:pt idx="763">
                  <c:v>-0.61036477283111479</c:v>
                </c:pt>
                <c:pt idx="764">
                  <c:v>-0.92700196756421915</c:v>
                </c:pt>
                <c:pt idx="765">
                  <c:v>9.1534256961048902E-2</c:v>
                </c:pt>
                <c:pt idx="766">
                  <c:v>1.4146752740945565</c:v>
                </c:pt>
                <c:pt idx="767">
                  <c:v>-0.11298365119356286</c:v>
                </c:pt>
                <c:pt idx="768">
                  <c:v>-0.97237994306779263</c:v>
                </c:pt>
                <c:pt idx="769">
                  <c:v>-8.2594245667576602E-2</c:v>
                </c:pt>
                <c:pt idx="770">
                  <c:v>-0.13254229687860206</c:v>
                </c:pt>
                <c:pt idx="771">
                  <c:v>1.6150705265410474</c:v>
                </c:pt>
                <c:pt idx="772">
                  <c:v>1.2866278355398817</c:v>
                </c:pt>
                <c:pt idx="773">
                  <c:v>-1.4411773184623722</c:v>
                </c:pt>
                <c:pt idx="774">
                  <c:v>1.2570725487269339</c:v>
                </c:pt>
                <c:pt idx="775">
                  <c:v>0.77779276191945756</c:v>
                </c:pt>
                <c:pt idx="776">
                  <c:v>1.4117894150988719</c:v>
                </c:pt>
                <c:pt idx="777">
                  <c:v>-7.5387587821210009E-2</c:v>
                </c:pt>
                <c:pt idx="778">
                  <c:v>1.0709947362590335</c:v>
                </c:pt>
                <c:pt idx="779">
                  <c:v>-0.27795921897873216</c:v>
                </c:pt>
                <c:pt idx="780">
                  <c:v>9.2144665674421783E-2</c:v>
                </c:pt>
                <c:pt idx="781">
                  <c:v>1.5855408065852041</c:v>
                </c:pt>
                <c:pt idx="782">
                  <c:v>0.90716008947215865</c:v>
                </c:pt>
                <c:pt idx="783">
                  <c:v>1.1128125269107882</c:v>
                </c:pt>
                <c:pt idx="784">
                  <c:v>0.59968541715392454</c:v>
                </c:pt>
                <c:pt idx="785">
                  <c:v>-0.60279378727100719</c:v>
                </c:pt>
                <c:pt idx="786">
                  <c:v>1.6237920206708631</c:v>
                </c:pt>
                <c:pt idx="787">
                  <c:v>-1.1226833307320443</c:v>
                </c:pt>
                <c:pt idx="788">
                  <c:v>1.5927059182887757</c:v>
                </c:pt>
                <c:pt idx="789">
                  <c:v>0.40237416684567934</c:v>
                </c:pt>
                <c:pt idx="790">
                  <c:v>0.21984695165818424</c:v>
                </c:pt>
                <c:pt idx="791">
                  <c:v>-0.58399895144196901</c:v>
                </c:pt>
                <c:pt idx="792">
                  <c:v>1.2740393542729913</c:v>
                </c:pt>
                <c:pt idx="793">
                  <c:v>-0.61968708810288897</c:v>
                </c:pt>
                <c:pt idx="794">
                  <c:v>0.58154253618105423</c:v>
                </c:pt>
                <c:pt idx="795">
                  <c:v>0.78665167790621049</c:v>
                </c:pt>
                <c:pt idx="796">
                  <c:v>-0.80807870113875779</c:v>
                </c:pt>
                <c:pt idx="797">
                  <c:v>0.59027681373942209</c:v>
                </c:pt>
                <c:pt idx="798">
                  <c:v>-1.6382424877709854</c:v>
                </c:pt>
                <c:pt idx="799">
                  <c:v>1.6179915399652509</c:v>
                </c:pt>
                <c:pt idx="800">
                  <c:v>0.20835145353251669</c:v>
                </c:pt>
                <c:pt idx="801">
                  <c:v>1.6363197806521297</c:v>
                </c:pt>
                <c:pt idx="802">
                  <c:v>-1.6082749353872254</c:v>
                </c:pt>
                <c:pt idx="803">
                  <c:v>1.272754619703484</c:v>
                </c:pt>
                <c:pt idx="804">
                  <c:v>0.2560592088897492</c:v>
                </c:pt>
                <c:pt idx="805">
                  <c:v>-1.6089524571004981</c:v>
                </c:pt>
                <c:pt idx="806">
                  <c:v>-8.5176498235143644E-2</c:v>
                </c:pt>
                <c:pt idx="807">
                  <c:v>0.55978514078501718</c:v>
                </c:pt>
                <c:pt idx="808">
                  <c:v>1.6155179465403784</c:v>
                </c:pt>
                <c:pt idx="809">
                  <c:v>-1.4601639057196951</c:v>
                </c:pt>
                <c:pt idx="810">
                  <c:v>-1.3020114929243232</c:v>
                </c:pt>
                <c:pt idx="811">
                  <c:v>8.7868608823673089E-2</c:v>
                </c:pt>
                <c:pt idx="812">
                  <c:v>-6.92068001161667E-2</c:v>
                </c:pt>
                <c:pt idx="813">
                  <c:v>0.10116657037521685</c:v>
                </c:pt>
                <c:pt idx="814">
                  <c:v>1.4357072099202497</c:v>
                </c:pt>
                <c:pt idx="815">
                  <c:v>4.4050211603481909E-2</c:v>
                </c:pt>
                <c:pt idx="816">
                  <c:v>-0.23664637375479411</c:v>
                </c:pt>
                <c:pt idx="817">
                  <c:v>0.77903275448903175</c:v>
                </c:pt>
                <c:pt idx="818">
                  <c:v>-0.81009528699288524</c:v>
                </c:pt>
                <c:pt idx="819">
                  <c:v>1.2977653976660848</c:v>
                </c:pt>
                <c:pt idx="820">
                  <c:v>-1.6126500638092547</c:v>
                </c:pt>
                <c:pt idx="821">
                  <c:v>0.41454718668461932</c:v>
                </c:pt>
                <c:pt idx="822">
                  <c:v>1.2745922375578791</c:v>
                </c:pt>
                <c:pt idx="823">
                  <c:v>1.4320639327828406</c:v>
                </c:pt>
                <c:pt idx="824">
                  <c:v>-1.3279810280283473</c:v>
                </c:pt>
                <c:pt idx="825">
                  <c:v>1.5985671202800111</c:v>
                </c:pt>
                <c:pt idx="826">
                  <c:v>-0.76241309849275718</c:v>
                </c:pt>
                <c:pt idx="827">
                  <c:v>0.20740547981964552</c:v>
                </c:pt>
                <c:pt idx="828">
                  <c:v>0.23052750621364179</c:v>
                </c:pt>
                <c:pt idx="829">
                  <c:v>0.40606538184015972</c:v>
                </c:pt>
                <c:pt idx="830">
                  <c:v>-1.1230572460171997</c:v>
                </c:pt>
                <c:pt idx="831">
                  <c:v>1.4686852597280795</c:v>
                </c:pt>
                <c:pt idx="832">
                  <c:v>0.23143193378371796</c:v>
                </c:pt>
                <c:pt idx="833">
                  <c:v>-0.45248720374961726</c:v>
                </c:pt>
                <c:pt idx="834">
                  <c:v>0.94289296813301182</c:v>
                </c:pt>
                <c:pt idx="835">
                  <c:v>-0.44508559861782793</c:v>
                </c:pt>
                <c:pt idx="836">
                  <c:v>-0.80307079300338913</c:v>
                </c:pt>
                <c:pt idx="837">
                  <c:v>-0.44506961933213773</c:v>
                </c:pt>
                <c:pt idx="838">
                  <c:v>0.90094414733859607</c:v>
                </c:pt>
                <c:pt idx="839">
                  <c:v>-1.661409256164915</c:v>
                </c:pt>
                <c:pt idx="840">
                  <c:v>-0.95481231637977626</c:v>
                </c:pt>
                <c:pt idx="841">
                  <c:v>-0.78940850373810467</c:v>
                </c:pt>
                <c:pt idx="842">
                  <c:v>-1.609489361099695</c:v>
                </c:pt>
                <c:pt idx="843">
                  <c:v>-0.62239078324170316</c:v>
                </c:pt>
                <c:pt idx="844">
                  <c:v>-0.43606049805989494</c:v>
                </c:pt>
                <c:pt idx="845">
                  <c:v>1.6194552425344906</c:v>
                </c:pt>
                <c:pt idx="846">
                  <c:v>3.7009738328295357E-2</c:v>
                </c:pt>
                <c:pt idx="847">
                  <c:v>0.42472279581226063</c:v>
                </c:pt>
                <c:pt idx="848">
                  <c:v>0.56157801663947904</c:v>
                </c:pt>
                <c:pt idx="849">
                  <c:v>1.642574073071349</c:v>
                </c:pt>
                <c:pt idx="850">
                  <c:v>0.90149383476634559</c:v>
                </c:pt>
                <c:pt idx="851">
                  <c:v>0.5782124530431767</c:v>
                </c:pt>
                <c:pt idx="852">
                  <c:v>1.0680321766920351</c:v>
                </c:pt>
                <c:pt idx="853">
                  <c:v>1.4740990417199842</c:v>
                </c:pt>
                <c:pt idx="854">
                  <c:v>-0.2705831807040473</c:v>
                </c:pt>
                <c:pt idx="855">
                  <c:v>0.59091918102417562</c:v>
                </c:pt>
                <c:pt idx="856">
                  <c:v>1.4087277839605927</c:v>
                </c:pt>
                <c:pt idx="857">
                  <c:v>-0.59514290528244773</c:v>
                </c:pt>
                <c:pt idx="858">
                  <c:v>0.56381831249327197</c:v>
                </c:pt>
                <c:pt idx="859">
                  <c:v>1.4671512483018021</c:v>
                </c:pt>
                <c:pt idx="860">
                  <c:v>0.56348274749377392</c:v>
                </c:pt>
                <c:pt idx="861">
                  <c:v>1.2464271485999951</c:v>
                </c:pt>
                <c:pt idx="862">
                  <c:v>0.38063914244960889</c:v>
                </c:pt>
                <c:pt idx="863">
                  <c:v>0.75323899152760199</c:v>
                </c:pt>
                <c:pt idx="864">
                  <c:v>7.580424812742767E-2</c:v>
                </c:pt>
                <c:pt idx="865">
                  <c:v>-0.81424031370097272</c:v>
                </c:pt>
                <c:pt idx="866">
                  <c:v>0.94556790055758322</c:v>
                </c:pt>
                <c:pt idx="867">
                  <c:v>0.23894858977247802</c:v>
                </c:pt>
                <c:pt idx="868">
                  <c:v>1.611871473545831</c:v>
                </c:pt>
                <c:pt idx="869">
                  <c:v>-0.78787129645468901</c:v>
                </c:pt>
                <c:pt idx="870">
                  <c:v>1.0902082293731605</c:v>
                </c:pt>
                <c:pt idx="871">
                  <c:v>1.101377750070744</c:v>
                </c:pt>
                <c:pt idx="872">
                  <c:v>0.21799335451809868</c:v>
                </c:pt>
                <c:pt idx="873">
                  <c:v>0.39085949357718314</c:v>
                </c:pt>
                <c:pt idx="874">
                  <c:v>1.1226206124675502</c:v>
                </c:pt>
                <c:pt idx="875">
                  <c:v>-6.8379073117404418E-2</c:v>
                </c:pt>
                <c:pt idx="876">
                  <c:v>-0.450633606609532</c:v>
                </c:pt>
                <c:pt idx="877">
                  <c:v>-0.28685648525114221</c:v>
                </c:pt>
                <c:pt idx="878">
                  <c:v>1.1073092609190174</c:v>
                </c:pt>
                <c:pt idx="879">
                  <c:v>1.2617576752913566</c:v>
                </c:pt>
                <c:pt idx="880">
                  <c:v>0.89282347435073928</c:v>
                </c:pt>
                <c:pt idx="881">
                  <c:v>-1.662834608448498</c:v>
                </c:pt>
                <c:pt idx="882">
                  <c:v>-0.42654323550269796</c:v>
                </c:pt>
                <c:pt idx="883">
                  <c:v>0.25340664746514413</c:v>
                </c:pt>
                <c:pt idx="884">
                  <c:v>-0.13299610859220892</c:v>
                </c:pt>
                <c:pt idx="885">
                  <c:v>1.248625898310993</c:v>
                </c:pt>
                <c:pt idx="886">
                  <c:v>-0.28964327267554635</c:v>
                </c:pt>
                <c:pt idx="887">
                  <c:v>-0.42964002106949561</c:v>
                </c:pt>
                <c:pt idx="888">
                  <c:v>-0.47549417928664289</c:v>
                </c:pt>
                <c:pt idx="889">
                  <c:v>-1.3245135230335323</c:v>
                </c:pt>
                <c:pt idx="890">
                  <c:v>-1.4465815128828625</c:v>
                </c:pt>
                <c:pt idx="891">
                  <c:v>-0.29333768352716494</c:v>
                </c:pt>
                <c:pt idx="892">
                  <c:v>1.4499032073275935</c:v>
                </c:pt>
                <c:pt idx="893">
                  <c:v>1.249766819309287</c:v>
                </c:pt>
                <c:pt idx="894">
                  <c:v>0.72704255056677436</c:v>
                </c:pt>
                <c:pt idx="895">
                  <c:v>-1.6567145420290779</c:v>
                </c:pt>
                <c:pt idx="896">
                  <c:v>8.687150139659286E-2</c:v>
                </c:pt>
                <c:pt idx="897">
                  <c:v>-0.41671917066024516</c:v>
                </c:pt>
                <c:pt idx="898">
                  <c:v>0.9494125166946914</c:v>
                </c:pt>
                <c:pt idx="899">
                  <c:v>0.40599507298312193</c:v>
                </c:pt>
                <c:pt idx="900">
                  <c:v>-0.42990847306909435</c:v>
                </c:pt>
                <c:pt idx="901">
                  <c:v>0.56347315992235958</c:v>
                </c:pt>
                <c:pt idx="902">
                  <c:v>0.91165026875115851</c:v>
                </c:pt>
                <c:pt idx="903">
                  <c:v>1.1250494638924897</c:v>
                </c:pt>
                <c:pt idx="904">
                  <c:v>-0.30497699522404592</c:v>
                </c:pt>
                <c:pt idx="905">
                  <c:v>-0.81285011584590872</c:v>
                </c:pt>
                <c:pt idx="906">
                  <c:v>0.73466466984109102</c:v>
                </c:pt>
                <c:pt idx="907">
                  <c:v>1.2348869084743945</c:v>
                </c:pt>
                <c:pt idx="908">
                  <c:v>1.5877587314390305</c:v>
                </c:pt>
                <c:pt idx="909">
                  <c:v>-0.77786826361250383</c:v>
                </c:pt>
                <c:pt idx="910">
                  <c:v>0.74967880667578279</c:v>
                </c:pt>
                <c:pt idx="911">
                  <c:v>-0.92708825570694708</c:v>
                </c:pt>
                <c:pt idx="912">
                  <c:v>1.461484993595989</c:v>
                </c:pt>
                <c:pt idx="913">
                  <c:v>6.0122177150877573E-2</c:v>
                </c:pt>
                <c:pt idx="914">
                  <c:v>0.39630842999760674</c:v>
                </c:pt>
                <c:pt idx="915">
                  <c:v>0.74674500982302694</c:v>
                </c:pt>
                <c:pt idx="916">
                  <c:v>-0.43537978048948428</c:v>
                </c:pt>
                <c:pt idx="917">
                  <c:v>-0.62902538266035368</c:v>
                </c:pt>
                <c:pt idx="918">
                  <c:v>1.2769028422687096</c:v>
                </c:pt>
                <c:pt idx="919">
                  <c:v>-0.27710592512286536</c:v>
                </c:pt>
                <c:pt idx="920">
                  <c:v>-0.43806749634260828</c:v>
                </c:pt>
                <c:pt idx="921">
                  <c:v>-0.95918744480180551</c:v>
                </c:pt>
                <c:pt idx="922">
                  <c:v>5.6792094013000054E-2</c:v>
                </c:pt>
                <c:pt idx="923">
                  <c:v>-0.92316693899852509</c:v>
                </c:pt>
                <c:pt idx="924">
                  <c:v>1.4576979028873664</c:v>
                </c:pt>
                <c:pt idx="925">
                  <c:v>0.21692913409111861</c:v>
                </c:pt>
                <c:pt idx="926">
                  <c:v>-7.3840792966379992E-2</c:v>
                </c:pt>
                <c:pt idx="927">
                  <c:v>-1.6395432016261833</c:v>
                </c:pt>
                <c:pt idx="928">
                  <c:v>-1.6109179092404162</c:v>
                </c:pt>
                <c:pt idx="929">
                  <c:v>-7.8663341387740254E-2</c:v>
                </c:pt>
                <c:pt idx="930">
                  <c:v>0.57895708775634902</c:v>
                </c:pt>
                <c:pt idx="931">
                  <c:v>0.37964842673680449</c:v>
                </c:pt>
                <c:pt idx="932">
                  <c:v>-0.45799046974138818</c:v>
                </c:pt>
                <c:pt idx="933">
                  <c:v>1.2711023615630976</c:v>
                </c:pt>
                <c:pt idx="934">
                  <c:v>-0.94531103310826947</c:v>
                </c:pt>
                <c:pt idx="935">
                  <c:v>-0.28775771696408015</c:v>
                </c:pt>
                <c:pt idx="936">
                  <c:v>-0.98005319605631869</c:v>
                </c:pt>
                <c:pt idx="937">
                  <c:v>-0.24718950645331436</c:v>
                </c:pt>
                <c:pt idx="938">
                  <c:v>-1.2626193578403704</c:v>
                </c:pt>
                <c:pt idx="939">
                  <c:v>-9.7940751644628399E-2</c:v>
                </c:pt>
                <c:pt idx="940">
                  <c:v>-1.3197612834692098</c:v>
                </c:pt>
                <c:pt idx="941">
                  <c:v>1.2521669080199835</c:v>
                </c:pt>
                <c:pt idx="942">
                  <c:v>-1.6725180555768751</c:v>
                </c:pt>
                <c:pt idx="943">
                  <c:v>-1.4385375404663197</c:v>
                </c:pt>
                <c:pt idx="944">
                  <c:v>-0.63959088635884054</c:v>
                </c:pt>
                <c:pt idx="945">
                  <c:v>-1.4622891507165174</c:v>
                </c:pt>
                <c:pt idx="946">
                  <c:v>-0.11563301676102974</c:v>
                </c:pt>
                <c:pt idx="947">
                  <c:v>-1.1218779747332486</c:v>
                </c:pt>
                <c:pt idx="948">
                  <c:v>-0.26009118171973644</c:v>
                </c:pt>
                <c:pt idx="949">
                  <c:v>-1.4444850306002832</c:v>
                </c:pt>
                <c:pt idx="950">
                  <c:v>0.22159188965557494</c:v>
                </c:pt>
                <c:pt idx="951">
                  <c:v>1.5757742671712367</c:v>
                </c:pt>
                <c:pt idx="952">
                  <c:v>-0.98022896819891281</c:v>
                </c:pt>
                <c:pt idx="953">
                  <c:v>9.936730280647886E-2</c:v>
                </c:pt>
                <c:pt idx="954">
                  <c:v>-1.6123688283811035</c:v>
                </c:pt>
                <c:pt idx="955">
                  <c:v>-1.4608190564330013</c:v>
                </c:pt>
                <c:pt idx="956">
                  <c:v>0.9332606547188439</c:v>
                </c:pt>
                <c:pt idx="957">
                  <c:v>0.76680860093588232</c:v>
                </c:pt>
                <c:pt idx="958">
                  <c:v>-0.97752207720296036</c:v>
                </c:pt>
                <c:pt idx="959">
                  <c:v>-1.609521319671076</c:v>
                </c:pt>
                <c:pt idx="960">
                  <c:v>1.6044443015569372</c:v>
                </c:pt>
                <c:pt idx="961">
                  <c:v>1.2599584077226185</c:v>
                </c:pt>
                <c:pt idx="962">
                  <c:v>-0.95336778895336505</c:v>
                </c:pt>
                <c:pt idx="963">
                  <c:v>-1.1575405445370641</c:v>
                </c:pt>
                <c:pt idx="964">
                  <c:v>-0.80717107771154373</c:v>
                </c:pt>
                <c:pt idx="965">
                  <c:v>-1.4509310744477872</c:v>
                </c:pt>
                <c:pt idx="966">
                  <c:v>1.5808237214494005</c:v>
                </c:pt>
                <c:pt idx="967">
                  <c:v>1.6174066981089825</c:v>
                </c:pt>
                <c:pt idx="968">
                  <c:v>-1.3145807990483851</c:v>
                </c:pt>
                <c:pt idx="969">
                  <c:v>0.23445201877920199</c:v>
                </c:pt>
                <c:pt idx="970">
                  <c:v>-1.3115351471957966</c:v>
                </c:pt>
                <c:pt idx="971">
                  <c:v>-0.45187359917910619</c:v>
                </c:pt>
                <c:pt idx="972">
                  <c:v>-0.42632591721730856</c:v>
                </c:pt>
                <c:pt idx="973">
                  <c:v>0.5699511623412441</c:v>
                </c:pt>
                <c:pt idx="974">
                  <c:v>0.75987359094625251</c:v>
                </c:pt>
                <c:pt idx="975">
                  <c:v>1.2664907397128506</c:v>
                </c:pt>
                <c:pt idx="976">
                  <c:v>1.6216635798169028</c:v>
                </c:pt>
                <c:pt idx="977">
                  <c:v>0.61492645984542005</c:v>
                </c:pt>
                <c:pt idx="978">
                  <c:v>1.4555183283191968</c:v>
                </c:pt>
                <c:pt idx="979">
                  <c:v>0.2221927107975335</c:v>
                </c:pt>
                <c:pt idx="980">
                  <c:v>-0.13270848144978209</c:v>
                </c:pt>
                <c:pt idx="981">
                  <c:v>-0.11646074375979203</c:v>
                </c:pt>
                <c:pt idx="982">
                  <c:v>1.2748606895574774</c:v>
                </c:pt>
                <c:pt idx="983">
                  <c:v>-1.4992076923755975</c:v>
                </c:pt>
                <c:pt idx="984">
                  <c:v>1.4389094587726041</c:v>
                </c:pt>
                <c:pt idx="985">
                  <c:v>1.4459754989048952</c:v>
                </c:pt>
                <c:pt idx="986">
                  <c:v>0.91453932360398138</c:v>
                </c:pt>
                <c:pt idx="987">
                  <c:v>1.6292026068056296</c:v>
                </c:pt>
                <c:pt idx="988">
                  <c:v>-1.324337750890938</c:v>
                </c:pt>
                <c:pt idx="989">
                  <c:v>-1.1555591131114555</c:v>
                </c:pt>
                <c:pt idx="990">
                  <c:v>0.4292673046626081</c:v>
                </c:pt>
                <c:pt idx="991">
                  <c:v>1.4388487374869807</c:v>
                </c:pt>
                <c:pt idx="992">
                  <c:v>-1.4544209504425687</c:v>
                </c:pt>
                <c:pt idx="993">
                  <c:v>1.0926019263695812</c:v>
                </c:pt>
                <c:pt idx="994">
                  <c:v>-0.97252695249614429</c:v>
                </c:pt>
                <c:pt idx="995">
                  <c:v>1.2906098735339275</c:v>
                </c:pt>
                <c:pt idx="996">
                  <c:v>-0.93364615455428368</c:v>
                </c:pt>
                <c:pt idx="997">
                  <c:v>1.4528529834660395</c:v>
                </c:pt>
                <c:pt idx="998">
                  <c:v>-0.45774758459889425</c:v>
                </c:pt>
                <c:pt idx="999">
                  <c:v>-1.2903338309417853</c:v>
                </c:pt>
                <c:pt idx="1000">
                  <c:v>-0.62249305067012184</c:v>
                </c:pt>
                <c:pt idx="1001">
                  <c:v>-0.81242187098940633</c:v>
                </c:pt>
                <c:pt idx="1002">
                  <c:v>-1.4383266138952062</c:v>
                </c:pt>
                <c:pt idx="1003">
                  <c:v>-1.1512223349750836</c:v>
                </c:pt>
                <c:pt idx="1004">
                  <c:v>-1.6070029842462703</c:v>
                </c:pt>
                <c:pt idx="1005">
                  <c:v>-1.6424546274789724</c:v>
                </c:pt>
              </c:numCache>
            </c:numRef>
          </c:val>
        </c:ser>
        <c:dLbls>
          <c:showLegendKey val="0"/>
          <c:showVal val="0"/>
          <c:showCatName val="0"/>
          <c:showSerName val="0"/>
          <c:showPercent val="0"/>
          <c:showBubbleSize val="0"/>
        </c:dLbls>
        <c:gapWidth val="60"/>
        <c:overlap val="-30"/>
        <c:axId val="276545536"/>
        <c:axId val="276547456"/>
      </c:barChart>
      <c:catAx>
        <c:axId val="276545536"/>
        <c:scaling>
          <c:orientation val="minMax"/>
        </c:scaling>
        <c:delete val="0"/>
        <c:axPos val="l"/>
        <c:title>
          <c:tx>
            <c:rich>
              <a:bodyPr/>
              <a:lstStyle/>
              <a:p>
                <a:pPr>
                  <a:defRPr sz="800" b="0">
                    <a:latin typeface="Arial"/>
                    <a:ea typeface="Arial"/>
                    <a:cs typeface="Arial"/>
                  </a:defRPr>
                </a:pPr>
                <a:r>
                  <a:rPr lang="id-ID"/>
                  <a:t>Observations</a:t>
                </a:r>
              </a:p>
            </c:rich>
          </c:tx>
          <c:overlay val="0"/>
        </c:title>
        <c:numFmt formatCode="General" sourceLinked="0"/>
        <c:majorTickMark val="none"/>
        <c:minorTickMark val="none"/>
        <c:tickLblPos val="nextTo"/>
        <c:txPr>
          <a:bodyPr rot="0" vert="horz"/>
          <a:lstStyle/>
          <a:p>
            <a:pPr>
              <a:defRPr sz="700"/>
            </a:pPr>
            <a:endParaRPr lang="id-ID"/>
          </a:p>
        </c:txPr>
        <c:crossAx val="276547456"/>
        <c:crosses val="autoZero"/>
        <c:auto val="1"/>
        <c:lblAlgn val="ctr"/>
        <c:lblOffset val="100"/>
        <c:noMultiLvlLbl val="0"/>
      </c:catAx>
      <c:valAx>
        <c:axId val="276547456"/>
        <c:scaling>
          <c:orientation val="minMax"/>
          <c:max val="2"/>
          <c:min val="-2"/>
        </c:scaling>
        <c:delete val="0"/>
        <c:axPos val="b"/>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6545536"/>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trlProps/ctrlProp1.xml><?xml version="1.0" encoding="utf-8"?>
<formControlPr xmlns="http://schemas.microsoft.com/office/spreadsheetml/2009/9/main" objectType="Drop" dropStyle="combo" dx="16" noThreeD="1" sel="0" val="0">
  <itemLst>
    <item val="Summary statistics (Quantitative data)"/>
    <item val="Summary statistics (Qualitative data)"/>
    <item val="Correlation matrix"/>
    <item val="Regression of variable Units_Sold"/>
    <item val="Goodness of fit statistics (Units_Sold)"/>
    <item val="Analysis of variance (Units_Sold)"/>
    <item val="Model parameters (Units_Sold)"/>
    <item val="Equation of the model (Units_Sold)"/>
    <item val="Standardized coefficients (Units_Sold)"/>
    <item val="Predictions and residuals (Units_Sold)"/>
    <item val="LS Means for factor Brand"/>
    <item val="LS Means for factor Shoe_Type"/>
    <item val="LS Means for factor Color"/>
    <item val="LS Means for factor Country"/>
    <item val="LS Means for factor Sales_Channel"/>
  </itemLst>
</formControlPr>
</file>

<file path=xl/ctrlProps/ctrlProp2.xml><?xml version="1.0" encoding="utf-8"?>
<formControlPr xmlns="http://schemas.microsoft.com/office/spreadsheetml/2009/9/main" objectType="Drop" dropStyle="combo" dx="16" noThreeD="1" sel="8" val="0">
  <itemLst>
    <item val="Summary statistics"/>
    <item val="Correlation matrix"/>
    <item val="Regression of variable Units_Sold"/>
    <item val="Goodness of fit statistics (Units_Sold)"/>
    <item val="Analysis of variance (Units_Sold)"/>
    <item val="Model parameters (Units_Sold)"/>
    <item val="Equation of the model (Units_Sold)"/>
    <item val="Standardized coefficients (Units_Sold)"/>
    <item val="Predictions and residuals (Units_Sold)"/>
  </itemLst>
</formControlPr>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 Id="rId9"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image" Target="../media/image4.png"/><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image" Target="../media/image6.png"/><Relationship Id="rId15" Type="http://schemas.openxmlformats.org/officeDocument/2006/relationships/chart" Target="../charts/chart19.xml"/><Relationship Id="rId10" Type="http://schemas.openxmlformats.org/officeDocument/2006/relationships/chart" Target="../charts/chart14.xml"/><Relationship Id="rId4" Type="http://schemas.openxmlformats.org/officeDocument/2006/relationships/image" Target="../media/image5.png"/><Relationship Id="rId9" Type="http://schemas.openxmlformats.org/officeDocument/2006/relationships/chart" Target="../charts/chart13.xml"/><Relationship Id="rId14" Type="http://schemas.openxmlformats.org/officeDocument/2006/relationships/chart" Target="../charts/chart18.xml"/></Relationships>
</file>

<file path=xl/drawings/_rels/drawing7.xml.rels><?xml version="1.0" encoding="UTF-8" standalone="yes"?>
<Relationships xmlns="http://schemas.openxmlformats.org/package/2006/relationships"><Relationship Id="rId8" Type="http://schemas.openxmlformats.org/officeDocument/2006/relationships/chart" Target="../charts/chart22.xml"/><Relationship Id="rId3" Type="http://schemas.openxmlformats.org/officeDocument/2006/relationships/image" Target="../media/image4.png"/><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image" Target="../media/image6.png"/><Relationship Id="rId10" Type="http://schemas.openxmlformats.org/officeDocument/2006/relationships/chart" Target="../charts/chart24.xml"/><Relationship Id="rId4" Type="http://schemas.openxmlformats.org/officeDocument/2006/relationships/image" Target="../media/image5.png"/><Relationship Id="rId9"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2000250</xdr:colOff>
      <xdr:row>3</xdr:row>
      <xdr:rowOff>666750</xdr:rowOff>
    </xdr:to>
    <xdr:sp macro="" textlink="">
      <xdr:nvSpPr>
        <xdr:cNvPr id="4" name="Rectangle 3"/>
        <xdr:cNvSpPr/>
      </xdr:nvSpPr>
      <xdr:spPr>
        <a:xfrm>
          <a:off x="0" y="0"/>
          <a:ext cx="35718750" cy="5238750"/>
        </a:xfrm>
        <a:prstGeom prst="rect">
          <a:avLst/>
        </a:prstGeom>
        <a:solidFill>
          <a:schemeClr val="tx2">
            <a:lumMod val="50000"/>
          </a:schemeClr>
        </a:solidFill>
        <a:ln>
          <a:noFill/>
        </a:ln>
        <a:effectLst>
          <a:glow rad="127000">
            <a:schemeClr val="tx2">
              <a:lumMod val="5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xdr:from>
      <xdr:col>2</xdr:col>
      <xdr:colOff>190500</xdr:colOff>
      <xdr:row>0</xdr:row>
      <xdr:rowOff>285750</xdr:rowOff>
    </xdr:from>
    <xdr:to>
      <xdr:col>7</xdr:col>
      <xdr:colOff>666750</xdr:colOff>
      <xdr:row>3</xdr:row>
      <xdr:rowOff>247650</xdr:rowOff>
    </xdr:to>
    <xdr:sp macro="" textlink="">
      <xdr:nvSpPr>
        <xdr:cNvPr id="2" name="Rectangle 1"/>
        <xdr:cNvSpPr/>
      </xdr:nvSpPr>
      <xdr:spPr>
        <a:xfrm>
          <a:off x="6286500" y="285750"/>
          <a:ext cx="28098750" cy="4629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500" b="1" i="0">
              <a:solidFill>
                <a:schemeClr val="bg1"/>
              </a:solidFill>
              <a:latin typeface="+mj-lt"/>
            </a:rPr>
            <a:t>ANNUAL</a:t>
          </a:r>
          <a:r>
            <a:rPr lang="en-US" sz="11500" b="1" i="0" baseline="0">
              <a:solidFill>
                <a:schemeClr val="bg1"/>
              </a:solidFill>
              <a:latin typeface="+mj-lt"/>
            </a:rPr>
            <a:t> SHOE SALES PERFORMANCE DASHBOARD 2025</a:t>
          </a:r>
          <a:endParaRPr lang="id-ID" sz="11500" b="1" i="0">
            <a:solidFill>
              <a:schemeClr val="bg1"/>
            </a:solidFill>
            <a:latin typeface="+mj-lt"/>
          </a:endParaRPr>
        </a:p>
      </xdr:txBody>
    </xdr:sp>
    <xdr:clientData/>
  </xdr:twoCellAnchor>
  <xdr:twoCellAnchor>
    <xdr:from>
      <xdr:col>1</xdr:col>
      <xdr:colOff>9525</xdr:colOff>
      <xdr:row>0</xdr:row>
      <xdr:rowOff>762000</xdr:rowOff>
    </xdr:from>
    <xdr:to>
      <xdr:col>1</xdr:col>
      <xdr:colOff>4572000</xdr:colOff>
      <xdr:row>3</xdr:row>
      <xdr:rowOff>80578</xdr:rowOff>
    </xdr:to>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581025" y="762000"/>
          <a:ext cx="4562475" cy="4462078"/>
        </a:xfrm>
        <a:prstGeom prst="rect">
          <a:avLst/>
        </a:prstGeom>
        <a:solidFill>
          <a:schemeClr val="tx2">
            <a:lumMod val="50000"/>
          </a:schemeClr>
        </a:solidFill>
        <a:extLst/>
      </xdr:spPr>
    </xdr:pic>
    <xdr:clientData/>
  </xdr:twoCellAnchor>
  <xdr:twoCellAnchor>
    <xdr:from>
      <xdr:col>1</xdr:col>
      <xdr:colOff>485775</xdr:colOff>
      <xdr:row>4</xdr:row>
      <xdr:rowOff>628007</xdr:rowOff>
    </xdr:from>
    <xdr:to>
      <xdr:col>3</xdr:col>
      <xdr:colOff>2952750</xdr:colOff>
      <xdr:row>40</xdr:row>
      <xdr:rowOff>2095500</xdr:rowOff>
    </xdr:to>
    <xdr:grpSp>
      <xdr:nvGrpSpPr>
        <xdr:cNvPr id="17" name="Group 16"/>
        <xdr:cNvGrpSpPr/>
      </xdr:nvGrpSpPr>
      <xdr:grpSpPr>
        <a:xfrm>
          <a:off x="1057275" y="6152507"/>
          <a:ext cx="13515975" cy="21469993"/>
          <a:chOff x="-2760832" y="3552782"/>
          <a:chExt cx="13664093" cy="12501435"/>
        </a:xfrm>
      </xdr:grpSpPr>
      <mc:AlternateContent xmlns:mc="http://schemas.openxmlformats.org/markup-compatibility/2006" xmlns:a14="http://schemas.microsoft.com/office/drawing/2010/main">
        <mc:Choice Requires="a14">
          <xdr:graphicFrame macro="">
            <xdr:nvGraphicFramePr>
              <xdr:cNvPr id="57" name="Brand 1"/>
              <xdr:cNvGraphicFramePr/>
            </xdr:nvGraphicFramePr>
            <xdr:xfrm>
              <a:off x="4241136" y="3552782"/>
              <a:ext cx="6539826" cy="5968934"/>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7983342" y="6057257"/>
                <a:ext cx="6468935" cy="10205583"/>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8" name="Date"/>
              <xdr:cNvGraphicFramePr/>
            </xdr:nvGraphicFramePr>
            <xdr:xfrm>
              <a:off x="-2695747" y="3587709"/>
              <a:ext cx="6403171" cy="5335779"/>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121654" y="6116975"/>
                <a:ext cx="6333761" cy="9123025"/>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9" name="Country"/>
              <xdr:cNvGraphicFramePr/>
            </xdr:nvGraphicFramePr>
            <xdr:xfrm>
              <a:off x="-2760832" y="9408805"/>
              <a:ext cx="6391889" cy="6645412"/>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57275" y="16069786"/>
                <a:ext cx="6322601" cy="11362214"/>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0" name="Sales_Channel"/>
              <xdr:cNvGraphicFramePr/>
            </xdr:nvGraphicFramePr>
            <xdr:xfrm>
              <a:off x="4248538" y="9318458"/>
              <a:ext cx="6654723" cy="3849984"/>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7990664" y="15915313"/>
                <a:ext cx="6582586" cy="6582638"/>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3995836</xdr:colOff>
      <xdr:row>8</xdr:row>
      <xdr:rowOff>89539</xdr:rowOff>
    </xdr:from>
    <xdr:to>
      <xdr:col>15</xdr:col>
      <xdr:colOff>8459206</xdr:colOff>
      <xdr:row>41</xdr:row>
      <xdr:rowOff>824078</xdr:rowOff>
    </xdr:to>
    <xdr:grpSp>
      <xdr:nvGrpSpPr>
        <xdr:cNvPr id="15" name="Group 14"/>
        <xdr:cNvGrpSpPr/>
      </xdr:nvGrpSpPr>
      <xdr:grpSpPr>
        <a:xfrm>
          <a:off x="15616336" y="10567039"/>
          <a:ext cx="82758870" cy="18070039"/>
          <a:chOff x="7946370" y="4164191"/>
          <a:chExt cx="38460805" cy="9633055"/>
        </a:xfrm>
      </xdr:grpSpPr>
      <xdr:graphicFrame macro="">
        <xdr:nvGraphicFramePr>
          <xdr:cNvPr id="40" name="Chart 39"/>
          <xdr:cNvGraphicFramePr>
            <a:graphicFrameLocks/>
          </xdr:cNvGraphicFramePr>
        </xdr:nvGraphicFramePr>
        <xdr:xfrm>
          <a:off x="21449621" y="5700903"/>
          <a:ext cx="13059888" cy="804556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9" name="Chart 38"/>
          <xdr:cNvGraphicFramePr>
            <a:graphicFrameLocks/>
          </xdr:cNvGraphicFramePr>
        </xdr:nvGraphicFramePr>
        <xdr:xfrm>
          <a:off x="7946370" y="5772041"/>
          <a:ext cx="13053604" cy="8025205"/>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41" name="Rounded Rectangle 40"/>
          <xdr:cNvSpPr/>
        </xdr:nvSpPr>
        <xdr:spPr>
          <a:xfrm>
            <a:off x="23205013" y="4218013"/>
            <a:ext cx="9643270" cy="107465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a:solidFill>
                  <a:schemeClr val="bg1"/>
                </a:solidFill>
                <a:latin typeface="+mj-lt"/>
              </a:rPr>
              <a:t>Monthly</a:t>
            </a:r>
            <a:r>
              <a:rPr lang="en-US" sz="10000" b="1" baseline="0">
                <a:solidFill>
                  <a:schemeClr val="bg1"/>
                </a:solidFill>
                <a:latin typeface="+mj-lt"/>
              </a:rPr>
              <a:t> Growth Revenue</a:t>
            </a:r>
            <a:endParaRPr lang="id-ID" sz="10000" b="1">
              <a:solidFill>
                <a:schemeClr val="bg1"/>
              </a:solidFill>
              <a:latin typeface="+mj-lt"/>
            </a:endParaRPr>
          </a:p>
        </xdr:txBody>
      </xdr:sp>
      <xdr:sp macro="" textlink="">
        <xdr:nvSpPr>
          <xdr:cNvPr id="37" name="Rounded Rectangle 36"/>
          <xdr:cNvSpPr/>
        </xdr:nvSpPr>
        <xdr:spPr>
          <a:xfrm>
            <a:off x="9941170" y="4247927"/>
            <a:ext cx="9622108" cy="1022467"/>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a:solidFill>
                  <a:schemeClr val="bg1"/>
                </a:solidFill>
                <a:latin typeface="+mj-lt"/>
              </a:rPr>
              <a:t>Monthly</a:t>
            </a:r>
            <a:r>
              <a:rPr lang="en-US" sz="10000" b="1" baseline="0">
                <a:solidFill>
                  <a:schemeClr val="bg1"/>
                </a:solidFill>
                <a:latin typeface="+mj-lt"/>
              </a:rPr>
              <a:t> Trend Revenue</a:t>
            </a:r>
            <a:endParaRPr lang="id-ID" sz="10000" b="1">
              <a:solidFill>
                <a:schemeClr val="bg1"/>
              </a:solidFill>
              <a:latin typeface="+mj-lt"/>
            </a:endParaRPr>
          </a:p>
        </xdr:txBody>
      </xdr:sp>
      <xdr:sp macro="" textlink="">
        <xdr:nvSpPr>
          <xdr:cNvPr id="44" name="Rounded Rectangle 43"/>
          <xdr:cNvSpPr/>
        </xdr:nvSpPr>
        <xdr:spPr>
          <a:xfrm>
            <a:off x="36788623" y="4164191"/>
            <a:ext cx="9618552" cy="1003221"/>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d-ID" sz="10000" b="1">
                <a:solidFill>
                  <a:schemeClr val="bg1"/>
                </a:solidFill>
                <a:latin typeface="+mj-lt"/>
              </a:rPr>
              <a:t>Transaction Volume vs Revenue</a:t>
            </a:r>
          </a:p>
        </xdr:txBody>
      </xdr:sp>
    </xdr:grpSp>
    <xdr:clientData/>
  </xdr:twoCellAnchor>
  <xdr:twoCellAnchor>
    <xdr:from>
      <xdr:col>13</xdr:col>
      <xdr:colOff>625625</xdr:colOff>
      <xdr:row>18</xdr:row>
      <xdr:rowOff>137384</xdr:rowOff>
    </xdr:from>
    <xdr:to>
      <xdr:col>15</xdr:col>
      <xdr:colOff>11811000</xdr:colOff>
      <xdr:row>41</xdr:row>
      <xdr:rowOff>571500</xdr:rowOff>
    </xdr:to>
    <xdr:graphicFrame macro="">
      <xdr:nvGraphicFramePr>
        <xdr:cNvPr id="45" name="Chart 4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2771775</xdr:colOff>
      <xdr:row>42</xdr:row>
      <xdr:rowOff>381000</xdr:rowOff>
    </xdr:from>
    <xdr:to>
      <xdr:col>15</xdr:col>
      <xdr:colOff>11239500</xdr:colOff>
      <xdr:row>54</xdr:row>
      <xdr:rowOff>666750</xdr:rowOff>
    </xdr:to>
    <xdr:grpSp>
      <xdr:nvGrpSpPr>
        <xdr:cNvPr id="19" name="Group 18"/>
        <xdr:cNvGrpSpPr/>
      </xdr:nvGrpSpPr>
      <xdr:grpSpPr>
        <a:xfrm>
          <a:off x="3343275" y="29146500"/>
          <a:ext cx="97812225" cy="17716500"/>
          <a:chOff x="1628775" y="27432000"/>
          <a:chExt cx="97764600" cy="24193500"/>
        </a:xfrm>
      </xdr:grpSpPr>
      <xdr:grpSp>
        <xdr:nvGrpSpPr>
          <xdr:cNvPr id="5" name="Group 4"/>
          <xdr:cNvGrpSpPr/>
        </xdr:nvGrpSpPr>
        <xdr:grpSpPr>
          <a:xfrm>
            <a:off x="1628775" y="27562072"/>
            <a:ext cx="23101482" cy="23896556"/>
            <a:chOff x="5503645" y="22449948"/>
            <a:chExt cx="21356854" cy="20460176"/>
          </a:xfrm>
        </xdr:grpSpPr>
        <xdr:graphicFrame macro="">
          <xdr:nvGraphicFramePr>
            <xdr:cNvPr id="47" name="Chart 46"/>
            <xdr:cNvGraphicFramePr>
              <a:graphicFrameLocks/>
            </xdr:cNvGraphicFramePr>
          </xdr:nvGraphicFramePr>
          <xdr:xfrm>
            <a:off x="5619751" y="25060381"/>
            <a:ext cx="21240748" cy="17849743"/>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46" name="Rounded Rectangle 45"/>
            <xdr:cNvSpPr/>
          </xdr:nvSpPr>
          <xdr:spPr>
            <a:xfrm>
              <a:off x="5503645" y="22449948"/>
              <a:ext cx="21285668" cy="1991294"/>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a:solidFill>
                    <a:schemeClr val="bg1"/>
                  </a:solidFill>
                  <a:latin typeface="+mj-lt"/>
                </a:rPr>
                <a:t>Country</a:t>
              </a:r>
              <a:r>
                <a:rPr lang="en-US" sz="10000" b="1" baseline="0">
                  <a:solidFill>
                    <a:schemeClr val="bg1"/>
                  </a:solidFill>
                  <a:latin typeface="+mj-lt"/>
                </a:rPr>
                <a:t> Sales Performance</a:t>
              </a:r>
            </a:p>
          </xdr:txBody>
        </xdr:sp>
        <xdr:sp macro="" textlink="">
          <xdr:nvSpPr>
            <xdr:cNvPr id="33" name="TextBox 32"/>
            <xdr:cNvSpPr txBox="1"/>
          </xdr:nvSpPr>
          <xdr:spPr>
            <a:xfrm>
              <a:off x="5726505" y="25050397"/>
              <a:ext cx="5163482" cy="25397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6000" b="1" u="sng">
                  <a:solidFill>
                    <a:schemeClr val="tx2">
                      <a:lumMod val="60000"/>
                      <a:lumOff val="40000"/>
                    </a:schemeClr>
                  </a:solidFill>
                  <a:latin typeface="+mj-lt"/>
                </a:rPr>
                <a:t>Percent</a:t>
              </a:r>
              <a:r>
                <a:rPr lang="en-US" sz="6000" b="1" u="sng" baseline="0">
                  <a:solidFill>
                    <a:schemeClr val="tx2">
                      <a:lumMod val="60000"/>
                      <a:lumOff val="40000"/>
                    </a:schemeClr>
                  </a:solidFill>
                  <a:latin typeface="+mj-lt"/>
                </a:rPr>
                <a:t> </a:t>
              </a:r>
            </a:p>
            <a:p>
              <a:pPr algn="l"/>
              <a:r>
                <a:rPr lang="en-US" sz="6000" b="1" u="sng" baseline="0">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grpSp>
      <xdr:grpSp>
        <xdr:nvGrpSpPr>
          <xdr:cNvPr id="8" name="Group 7"/>
          <xdr:cNvGrpSpPr/>
        </xdr:nvGrpSpPr>
        <xdr:grpSpPr>
          <a:xfrm>
            <a:off x="26479499" y="27610553"/>
            <a:ext cx="23145751" cy="23951322"/>
            <a:chOff x="28663729" y="22450682"/>
            <a:chExt cx="22656312" cy="20507067"/>
          </a:xfrm>
        </xdr:grpSpPr>
        <xdr:grpSp>
          <xdr:nvGrpSpPr>
            <xdr:cNvPr id="11" name="Group 10"/>
            <xdr:cNvGrpSpPr/>
          </xdr:nvGrpSpPr>
          <xdr:grpSpPr>
            <a:xfrm>
              <a:off x="28850200" y="25074182"/>
              <a:ext cx="22469841" cy="17883567"/>
              <a:chOff x="49183445" y="45641002"/>
              <a:chExt cx="31039061" cy="19182837"/>
            </a:xfrm>
          </xdr:grpSpPr>
          <xdr:graphicFrame macro="">
            <xdr:nvGraphicFramePr>
              <xdr:cNvPr id="61" name="Chart 60"/>
              <xdr:cNvGraphicFramePr>
                <a:graphicFrameLocks/>
              </xdr:cNvGraphicFramePr>
            </xdr:nvGraphicFramePr>
            <xdr:xfrm>
              <a:off x="49183445" y="45641002"/>
              <a:ext cx="31039061" cy="19182837"/>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55" name="TextBox 54"/>
              <xdr:cNvSpPr txBox="1"/>
            </xdr:nvSpPr>
            <xdr:spPr>
              <a:xfrm>
                <a:off x="49612841" y="46038916"/>
                <a:ext cx="8577956" cy="2777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baseline="0">
                    <a:solidFill>
                      <a:schemeClr val="tx2">
                        <a:lumMod val="60000"/>
                        <a:lumOff val="40000"/>
                      </a:schemeClr>
                    </a:solidFill>
                    <a:latin typeface="+mj-lt"/>
                  </a:rPr>
                  <a:t>Percent</a:t>
                </a:r>
              </a:p>
              <a:p>
                <a:pPr algn="l"/>
                <a:r>
                  <a:rPr lang="en-US" sz="6000" b="1" u="sng" baseline="0">
                    <a:solidFill>
                      <a:schemeClr val="tx2">
                        <a:lumMod val="60000"/>
                        <a:lumOff val="40000"/>
                      </a:schemeClr>
                    </a:solidFill>
                    <a:latin typeface="+mj-lt"/>
                  </a:rPr>
                  <a:t>Contribution</a:t>
                </a:r>
              </a:p>
            </xdr:txBody>
          </xdr:sp>
        </xdr:grpSp>
        <xdr:sp macro="" textlink="">
          <xdr:nvSpPr>
            <xdr:cNvPr id="54" name="Rounded Rectangle 53"/>
            <xdr:cNvSpPr/>
          </xdr:nvSpPr>
          <xdr:spPr>
            <a:xfrm>
              <a:off x="28663729" y="22450682"/>
              <a:ext cx="22609693" cy="1967881"/>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Brand  Sales Performance</a:t>
              </a:r>
              <a:endParaRPr lang="id-ID" sz="10000" b="1">
                <a:solidFill>
                  <a:schemeClr val="bg1"/>
                </a:solidFill>
                <a:latin typeface="+mj-lt"/>
              </a:endParaRPr>
            </a:p>
          </xdr:txBody>
        </xdr:sp>
      </xdr:grpSp>
      <xdr:grpSp>
        <xdr:nvGrpSpPr>
          <xdr:cNvPr id="18" name="Group 17"/>
          <xdr:cNvGrpSpPr/>
        </xdr:nvGrpSpPr>
        <xdr:grpSpPr>
          <a:xfrm>
            <a:off x="51377559" y="27632502"/>
            <a:ext cx="23060316" cy="23992998"/>
            <a:chOff x="55880995" y="22510251"/>
            <a:chExt cx="22340344" cy="20542749"/>
          </a:xfrm>
        </xdr:grpSpPr>
        <xdr:graphicFrame macro="">
          <xdr:nvGraphicFramePr>
            <xdr:cNvPr id="49" name="Chart 48"/>
            <xdr:cNvGraphicFramePr>
              <a:graphicFrameLocks/>
            </xdr:cNvGraphicFramePr>
          </xdr:nvGraphicFramePr>
          <xdr:xfrm>
            <a:off x="56055355" y="25003125"/>
            <a:ext cx="22165984" cy="18049875"/>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63" name="Rounded Rectangle 62"/>
            <xdr:cNvSpPr/>
          </xdr:nvSpPr>
          <xdr:spPr>
            <a:xfrm>
              <a:off x="55880995" y="22510251"/>
              <a:ext cx="22340343" cy="195258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Channel  Sales Performance</a:t>
              </a:r>
              <a:endParaRPr lang="id-ID" sz="10000" b="1">
                <a:solidFill>
                  <a:schemeClr val="bg1"/>
                </a:solidFill>
                <a:latin typeface="+mj-lt"/>
              </a:endParaRPr>
            </a:p>
          </xdr:txBody>
        </xdr:sp>
        <xdr:sp macro="" textlink="">
          <xdr:nvSpPr>
            <xdr:cNvPr id="66" name="TextBox 65"/>
            <xdr:cNvSpPr txBox="1"/>
          </xdr:nvSpPr>
          <xdr:spPr>
            <a:xfrm>
              <a:off x="56411700" y="25433161"/>
              <a:ext cx="6195780" cy="22482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Percent</a:t>
              </a:r>
            </a:p>
            <a:p>
              <a:pPr algn="l"/>
              <a:r>
                <a:rPr lang="en-US" sz="6000" b="1" u="sng">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grpSp>
      <xdr:grpSp>
        <xdr:nvGrpSpPr>
          <xdr:cNvPr id="7" name="Group 6"/>
          <xdr:cNvGrpSpPr/>
        </xdr:nvGrpSpPr>
        <xdr:grpSpPr>
          <a:xfrm>
            <a:off x="76444788" y="27432000"/>
            <a:ext cx="22948587" cy="24098250"/>
            <a:chOff x="80647960" y="22420134"/>
            <a:chExt cx="21174290" cy="20632866"/>
          </a:xfrm>
        </xdr:grpSpPr>
        <xdr:sp macro="" textlink="">
          <xdr:nvSpPr>
            <xdr:cNvPr id="68" name="Rounded Rectangle 67"/>
            <xdr:cNvSpPr/>
          </xdr:nvSpPr>
          <xdr:spPr>
            <a:xfrm>
              <a:off x="80647960" y="22420134"/>
              <a:ext cx="21131690" cy="2021109"/>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Shoe of Type Revenue Performance</a:t>
              </a:r>
              <a:endParaRPr lang="id-ID" sz="10000" b="1">
                <a:solidFill>
                  <a:schemeClr val="bg1"/>
                </a:solidFill>
                <a:latin typeface="+mj-lt"/>
              </a:endParaRPr>
            </a:p>
          </xdr:txBody>
        </xdr:sp>
        <xdr:graphicFrame macro="">
          <xdr:nvGraphicFramePr>
            <xdr:cNvPr id="70" name="Chart 69"/>
            <xdr:cNvGraphicFramePr>
              <a:graphicFrameLocks/>
            </xdr:cNvGraphicFramePr>
          </xdr:nvGraphicFramePr>
          <xdr:xfrm>
            <a:off x="80676750" y="25098375"/>
            <a:ext cx="21145500" cy="17954625"/>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42" name="TextBox 41"/>
            <xdr:cNvSpPr txBox="1"/>
          </xdr:nvSpPr>
          <xdr:spPr>
            <a:xfrm>
              <a:off x="81013705" y="25459802"/>
              <a:ext cx="6195780" cy="2873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baseline="0">
                  <a:solidFill>
                    <a:schemeClr val="tx2">
                      <a:lumMod val="60000"/>
                      <a:lumOff val="40000"/>
                    </a:schemeClr>
                  </a:solidFill>
                  <a:latin typeface="+mj-lt"/>
                </a:rPr>
                <a:t>Percent</a:t>
              </a:r>
            </a:p>
            <a:p>
              <a:pPr algn="l"/>
              <a:r>
                <a:rPr lang="en-US" sz="6000" b="1" u="sng" baseline="0">
                  <a:solidFill>
                    <a:schemeClr val="tx2">
                      <a:lumMod val="60000"/>
                      <a:lumOff val="40000"/>
                    </a:schemeClr>
                  </a:solidFill>
                  <a:latin typeface="+mj-lt"/>
                </a:rPr>
                <a:t>Contribution</a:t>
              </a:r>
            </a:p>
          </xdr:txBody>
        </xdr:sp>
      </xdr:grpSp>
    </xdr:grpSp>
    <xdr:clientData/>
  </xdr:twoCellAnchor>
  <xdr:twoCellAnchor>
    <xdr:from>
      <xdr:col>9</xdr:col>
      <xdr:colOff>1476375</xdr:colOff>
      <xdr:row>55</xdr:row>
      <xdr:rowOff>95250</xdr:rowOff>
    </xdr:from>
    <xdr:to>
      <xdr:col>12</xdr:col>
      <xdr:colOff>1428750</xdr:colOff>
      <xdr:row>55</xdr:row>
      <xdr:rowOff>1905000</xdr:rowOff>
    </xdr:to>
    <xdr:sp macro="" textlink="">
      <xdr:nvSpPr>
        <xdr:cNvPr id="43" name="Rounded Rectangle 42"/>
        <xdr:cNvSpPr/>
      </xdr:nvSpPr>
      <xdr:spPr>
        <a:xfrm>
          <a:off x="41100375" y="47910750"/>
          <a:ext cx="28717875" cy="180975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TOP 10 Selling-Product by Total Sold</a:t>
          </a:r>
        </a:p>
      </xdr:txBody>
    </xdr:sp>
    <xdr:clientData/>
  </xdr:twoCellAnchor>
  <xdr:twoCellAnchor>
    <xdr:from>
      <xdr:col>2</xdr:col>
      <xdr:colOff>523874</xdr:colOff>
      <xdr:row>55</xdr:row>
      <xdr:rowOff>0</xdr:rowOff>
    </xdr:from>
    <xdr:to>
      <xdr:col>7</xdr:col>
      <xdr:colOff>5333999</xdr:colOff>
      <xdr:row>55</xdr:row>
      <xdr:rowOff>1905000</xdr:rowOff>
    </xdr:to>
    <xdr:sp macro="" textlink="">
      <xdr:nvSpPr>
        <xdr:cNvPr id="38" name="Rounded Rectangle 37"/>
        <xdr:cNvSpPr/>
      </xdr:nvSpPr>
      <xdr:spPr>
        <a:xfrm>
          <a:off x="6619874" y="47815500"/>
          <a:ext cx="32432625" cy="190500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Brand x Type of Shoe Revenue Performance</a:t>
          </a:r>
        </a:p>
      </xdr:txBody>
    </xdr:sp>
    <xdr:clientData/>
  </xdr:twoCellAnchor>
  <xdr:twoCellAnchor>
    <xdr:from>
      <xdr:col>12</xdr:col>
      <xdr:colOff>3810001</xdr:colOff>
      <xdr:row>55</xdr:row>
      <xdr:rowOff>190500</xdr:rowOff>
    </xdr:from>
    <xdr:to>
      <xdr:col>15</xdr:col>
      <xdr:colOff>9667875</xdr:colOff>
      <xdr:row>55</xdr:row>
      <xdr:rowOff>1905000</xdr:rowOff>
    </xdr:to>
    <xdr:sp macro="" textlink="">
      <xdr:nvSpPr>
        <xdr:cNvPr id="50" name="Rounded Rectangle 49"/>
        <xdr:cNvSpPr/>
      </xdr:nvSpPr>
      <xdr:spPr>
        <a:xfrm>
          <a:off x="72199501" y="48006000"/>
          <a:ext cx="27384374" cy="171450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TOP 10 Selling-Product by Total Sold</a:t>
          </a:r>
        </a:p>
      </xdr:txBody>
    </xdr:sp>
    <xdr:clientData/>
  </xdr:twoCellAnchor>
  <xdr:twoCellAnchor>
    <xdr:from>
      <xdr:col>12</xdr:col>
      <xdr:colOff>952500</xdr:colOff>
      <xdr:row>56</xdr:row>
      <xdr:rowOff>381000</xdr:rowOff>
    </xdr:from>
    <xdr:to>
      <xdr:col>15</xdr:col>
      <xdr:colOff>11334750</xdr:colOff>
      <xdr:row>65</xdr:row>
      <xdr:rowOff>190500</xdr:rowOff>
    </xdr:to>
    <xdr:graphicFrame macro="">
      <xdr:nvGraphicFramePr>
        <xdr:cNvPr id="51" name="Chart 5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15</xdr:col>
      <xdr:colOff>678656</xdr:colOff>
      <xdr:row>22</xdr:row>
      <xdr:rowOff>157427</xdr:rowOff>
    </xdr:from>
    <xdr:to>
      <xdr:col>16</xdr:col>
      <xdr:colOff>944562</xdr:colOff>
      <xdr:row>27</xdr:row>
      <xdr:rowOff>157427</xdr:rowOff>
    </xdr:to>
    <xdr:sp macro="" textlink="">
      <xdr:nvSpPr>
        <xdr:cNvPr id="3" name="TextBox 2"/>
        <xdr:cNvSpPr txBox="1"/>
      </xdr:nvSpPr>
      <xdr:spPr>
        <a:xfrm>
          <a:off x="13219906" y="4348427"/>
          <a:ext cx="1948656" cy="952500"/>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id-ID" sz="1200" b="1">
              <a:latin typeface="+mj-lt"/>
            </a:rPr>
            <a:t>The results indicate that the numerical variables do not exhibit any outliers.</a:t>
          </a:r>
        </a:p>
      </xdr:txBody>
    </xdr:sp>
    <xdr:clientData/>
  </xdr:twoCellAnchor>
  <xdr:twoCellAnchor>
    <xdr:from>
      <xdr:col>21</xdr:col>
      <xdr:colOff>11905</xdr:colOff>
      <xdr:row>13</xdr:row>
      <xdr:rowOff>21433</xdr:rowOff>
    </xdr:from>
    <xdr:to>
      <xdr:col>21</xdr:col>
      <xdr:colOff>1381125</xdr:colOff>
      <xdr:row>17</xdr:row>
      <xdr:rowOff>154781</xdr:rowOff>
    </xdr:to>
    <xdr:sp macro="" textlink="">
      <xdr:nvSpPr>
        <xdr:cNvPr id="6" name="TextBox 5"/>
        <xdr:cNvSpPr txBox="1"/>
      </xdr:nvSpPr>
      <xdr:spPr>
        <a:xfrm>
          <a:off x="14454186" y="2307433"/>
          <a:ext cx="1369220" cy="895348"/>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id-ID" sz="900" b="1">
              <a:latin typeface="+mj-lt"/>
            </a:rPr>
            <a:t>Use of COUNT with INDEX and MATCH</a:t>
          </a:r>
          <a:r>
            <a:rPr lang="id-ID" sz="900">
              <a:latin typeface="+mj-lt"/>
            </a:rPr>
            <a:t>: to count the total number of data entries in each column</a:t>
          </a:r>
        </a:p>
      </xdr:txBody>
    </xdr:sp>
    <xdr:clientData/>
  </xdr:twoCellAnchor>
  <xdr:twoCellAnchor>
    <xdr:from>
      <xdr:col>22</xdr:col>
      <xdr:colOff>16666</xdr:colOff>
      <xdr:row>12</xdr:row>
      <xdr:rowOff>178593</xdr:rowOff>
    </xdr:from>
    <xdr:to>
      <xdr:col>22</xdr:col>
      <xdr:colOff>1393031</xdr:colOff>
      <xdr:row>17</xdr:row>
      <xdr:rowOff>154780</xdr:rowOff>
    </xdr:to>
    <xdr:sp macro="" textlink="">
      <xdr:nvSpPr>
        <xdr:cNvPr id="7" name="TextBox 6"/>
        <xdr:cNvSpPr txBox="1"/>
      </xdr:nvSpPr>
      <xdr:spPr>
        <a:xfrm>
          <a:off x="15863885" y="2274093"/>
          <a:ext cx="1376365" cy="928687"/>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id-ID" sz="900" b="1">
              <a:latin typeface="+mj-lt"/>
            </a:rPr>
            <a:t>Use of COUNTBLANK with INDEX and MATCH: </a:t>
          </a:r>
          <a:r>
            <a:rPr lang="id-ID" sz="900" b="0">
              <a:latin typeface="+mj-lt"/>
            </a:rPr>
            <a:t>to count the  missing vlues in each column</a:t>
          </a:r>
        </a:p>
      </xdr:txBody>
    </xdr:sp>
    <xdr:clientData/>
  </xdr:twoCellAnchor>
  <xdr:twoCellAnchor>
    <xdr:from>
      <xdr:col>23</xdr:col>
      <xdr:colOff>35719</xdr:colOff>
      <xdr:row>12</xdr:row>
      <xdr:rowOff>190499</xdr:rowOff>
    </xdr:from>
    <xdr:to>
      <xdr:col>24</xdr:col>
      <xdr:colOff>35719</xdr:colOff>
      <xdr:row>17</xdr:row>
      <xdr:rowOff>130969</xdr:rowOff>
    </xdr:to>
    <xdr:sp macro="" textlink="">
      <xdr:nvSpPr>
        <xdr:cNvPr id="8" name="TextBox 7"/>
        <xdr:cNvSpPr txBox="1"/>
      </xdr:nvSpPr>
      <xdr:spPr>
        <a:xfrm>
          <a:off x="17287875" y="2285999"/>
          <a:ext cx="1404938" cy="89297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id-ID" sz="900" b="1">
              <a:latin typeface="+mj-lt"/>
            </a:rPr>
            <a:t>Use of TYPE with IF,INDEX and MATCH: </a:t>
          </a:r>
          <a:r>
            <a:rPr lang="id-ID" sz="900" b="0">
              <a:latin typeface="+mj-lt"/>
            </a:rPr>
            <a:t>to know the format data in each column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250032</xdr:colOff>
      <xdr:row>17</xdr:row>
      <xdr:rowOff>43656</xdr:rowOff>
    </xdr:from>
    <xdr:to>
      <xdr:col>4</xdr:col>
      <xdr:colOff>1141414</xdr:colOff>
      <xdr:row>20</xdr:row>
      <xdr:rowOff>99219</xdr:rowOff>
    </xdr:to>
    <xdr:sp macro="" textlink="">
      <xdr:nvSpPr>
        <xdr:cNvPr id="13" name="Rectangle 12"/>
        <xdr:cNvSpPr/>
      </xdr:nvSpPr>
      <xdr:spPr>
        <a:xfrm>
          <a:off x="2476501" y="3996531"/>
          <a:ext cx="2296319" cy="627063"/>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333375</xdr:colOff>
      <xdr:row>35</xdr:row>
      <xdr:rowOff>1</xdr:rowOff>
    </xdr:from>
    <xdr:to>
      <xdr:col>4</xdr:col>
      <xdr:colOff>571498</xdr:colOff>
      <xdr:row>37</xdr:row>
      <xdr:rowOff>166688</xdr:rowOff>
    </xdr:to>
    <xdr:sp macro="" textlink="">
      <xdr:nvSpPr>
        <xdr:cNvPr id="12" name="Rectangle 11"/>
        <xdr:cNvSpPr/>
      </xdr:nvSpPr>
      <xdr:spPr>
        <a:xfrm>
          <a:off x="333375" y="6869907"/>
          <a:ext cx="4024311" cy="547687"/>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sz="1400" b="1">
              <a:solidFill>
                <a:schemeClr val="tx1"/>
              </a:solidFill>
            </a:rPr>
            <a:t>Used VLOOKUP</a:t>
          </a:r>
          <a:r>
            <a:rPr lang="en-US" sz="1400" b="1">
              <a:solidFill>
                <a:schemeClr val="tx1"/>
              </a:solidFill>
            </a:rPr>
            <a:t>,IFERROR,and</a:t>
          </a:r>
          <a:r>
            <a:rPr lang="en-US" sz="1400" b="1" baseline="0">
              <a:solidFill>
                <a:schemeClr val="tx1"/>
              </a:solidFill>
            </a:rPr>
            <a:t> MATCH</a:t>
          </a:r>
          <a:r>
            <a:rPr lang="id-ID" sz="1400" b="1">
              <a:solidFill>
                <a:schemeClr val="tx1"/>
              </a:solidFill>
            </a:rPr>
            <a:t> to retrieve the values for a </a:t>
          </a:r>
          <a:r>
            <a:rPr lang="en-US" sz="1400" b="1">
              <a:solidFill>
                <a:schemeClr val="tx1"/>
              </a:solidFill>
            </a:rPr>
            <a:t>HeatMap</a:t>
          </a:r>
          <a:r>
            <a:rPr lang="en-US" sz="1400" b="1" baseline="0">
              <a:solidFill>
                <a:schemeClr val="tx1"/>
              </a:solidFill>
            </a:rPr>
            <a:t> Dashboard</a:t>
          </a:r>
          <a:endParaRPr lang="id-ID" sz="1400" b="1">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95250</xdr:colOff>
      <xdr:row>2</xdr:row>
      <xdr:rowOff>157160</xdr:rowOff>
    </xdr:from>
    <xdr:to>
      <xdr:col>18</xdr:col>
      <xdr:colOff>230981</xdr:colOff>
      <xdr:row>22</xdr:row>
      <xdr:rowOff>185735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321468</xdr:colOff>
      <xdr:row>8</xdr:row>
      <xdr:rowOff>159544</xdr:rowOff>
    </xdr:from>
    <xdr:to>
      <xdr:col>23</xdr:col>
      <xdr:colOff>321468</xdr:colOff>
      <xdr:row>22</xdr:row>
      <xdr:rowOff>16669</xdr:rowOff>
    </xdr:to>
    <mc:AlternateContent xmlns:mc="http://schemas.openxmlformats.org/markup-compatibility/2006" xmlns:a14="http://schemas.microsoft.com/office/drawing/2010/main">
      <mc:Choice Requires="a14">
        <xdr:graphicFrame macro="">
          <xdr:nvGraphicFramePr>
            <xdr:cNvPr id="4" name="Brand"/>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13644562" y="1683544"/>
              <a:ext cx="1821656" cy="2524125"/>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absolute">
    <xdr:from>
      <xdr:col>7</xdr:col>
      <xdr:colOff>705040</xdr:colOff>
      <xdr:row>0</xdr:row>
      <xdr:rowOff>38100</xdr:rowOff>
    </xdr:from>
    <xdr:to>
      <xdr:col>9</xdr:col>
      <xdr:colOff>118777</xdr:colOff>
      <xdr:row>1</xdr:row>
      <xdr:rowOff>152400</xdr:rowOff>
    </xdr:to>
    <xdr:sp macro="[0]!OrderXLSTAT" textlink="">
      <xdr:nvSpPr>
        <xdr:cNvPr id="2" name="BT692181"/>
        <xdr:cNvSpPr txBox="1"/>
      </xdr:nvSpPr>
      <xdr:spPr>
        <a:xfrm>
          <a:off x="6539103" y="38100"/>
          <a:ext cx="1097280" cy="304800"/>
        </a:xfrm>
        <a:prstGeom prst="rect">
          <a:avLst/>
        </a:prstGeom>
        <a:solidFill>
          <a:srgbClr val="FFFFFF"/>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id-ID" sz="1100"/>
            <a:t>Order</a:t>
          </a:r>
        </a:p>
      </xdr:txBody>
    </xdr:sp>
    <xdr:clientData/>
  </xdr:twoCellAnchor>
  <xdr:twoCellAnchor editAs="oneCell">
    <xdr:from>
      <xdr:col>2</xdr:col>
      <xdr:colOff>12700</xdr:colOff>
      <xdr:row>10</xdr:row>
      <xdr:rowOff>0</xdr:rowOff>
    </xdr:from>
    <xdr:to>
      <xdr:col>2</xdr:col>
      <xdr:colOff>38100</xdr:colOff>
      <xdr:row>10</xdr:row>
      <xdr:rowOff>25400</xdr:rowOff>
    </xdr:to>
    <xdr:sp macro="" textlink="">
      <xdr:nvSpPr>
        <xdr:cNvPr id="3" name="TX531355" hidden="1"/>
        <xdr:cNvSpPr txBox="1"/>
      </xdr:nvSpPr>
      <xdr:spPr>
        <a:xfrm>
          <a:off x="955675" y="1905000"/>
          <a:ext cx="25400" cy="2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id-ID" sz="1100"/>
            <a:t>RunProcANO
Form54.txt
TextBoxList,TextBox,,False,03,False,,False,,,
CheckBoxTrans,CheckBox,0,False,04,False,Trans,False,,,
ComboBox_TestMethod,ComboBox,0,True,200000000300_Validation,True,Select the method for the extraction of validation data,False,,,
TextBoxTestNumber,TextBox,1,True,200000000500_Validation,True,,False,,,
RefEditGroup,RefEdit0,,True,200000000700_Validation,True,Group variable:,False,,,
CheckBox_Validation,CheckBox,0,True,200000000100_Validation,True,Validation,False,,,
CheckBoxSort,CheckBox,0,True,510000000201_Outputs|Means,True,Sort up,False,,,
CheckBoxApplyAll,CheckBox,0,True,510000000101_Outputs|Means,True,Apply to all factors,False,,,
CheckBoxMCompare,CheckBox,0,True,510000000001_Outputs|Means,True,Multiple comparisons,False,,,
CheckBoxCIMeans,CheckBox,0,True,510000000301_Outputs|Means,True,Confidence intervals,False,,,
CheckBoxSlopes,CheckBox,0,False,510000000401_Outputs|Means,False,Comparison of slopes,False,,,
CheckBoxPairwise,CheckBox,0,True,510000000002_Outputs|Means,True,Pairwise comparisons,False,,,
CheckBoxControl,CheckBox,0,True,510000000202_Outputs|Means,True,Comparisons with a control,False,,,
CheckBoxMeanSq,CheckBox,0,True,510000000402_Outputs|Means,True,Choose the MSE,False,,,
CheckBoxProtected,CheckBox,0,True,510000000502_Outputs|Means,True,Protected,False,,,
CheckBoxTB,CheckBox,0,True,510000000602_Outputs|Means,True,Top/Bottom boxes,False,,,
OptionButtonTB2,OptionButton,-1,True,510000000702_Outputs|Means,True,2,False,,,
OptionButtonTB3,OptionButton,0,True,510000000802_Outputs|Means,True,3,False,,,
ListBoxControl,ListBox,,True,510000000302_Outputs|Means,True,Comparisons with a control:,False,,,
ListBoxPairwise,ListBox,,True,510000000102_Outputs|Means,True,Pairwise comparisons:,False,,,
CheckBoxMeanConfTab,CheckBox,-1,True,510000000300_Outputs|Means,True,Confidence interval,False,,,
CheckBoxMeans,CheckBox,-1,True,510000000000_Outputs|Means,True,Means,False,,,
CheckBoxMeanStdError,CheckBox,-1,True,510000000200_Outputs|Means,True,Standard errors,False,,,
CheckBoxLSM,CheckBox,-1,True,510000000100_Outputs|Means,True,LS means,False,,,
CheckBox_Desc,CheckBox,-1,True,500000000000_Outputs|General,True,Descriptive statistics,False,,,
CheckBox_Corr,CheckBox,-1,True,500000000100_Outputs|General,True,Correlations,False,,,
CheckBox_AV,CheckBox,-1,True,500000000400_Outputs|General,True,Analysis of variance,False,,,
CheckBoxPress,CheckBox,0,True,500000000600_Outputs|General,True,Press,False,,,
CheckBox_TISS,CheckBox,0,True,500000000500_Outputs|General,True,Type I/II/III SS,False,,,
CheckBoxMultiCo,CheckBox,0,True,500000000200_Outputs|General,True,Multicolinearity statistics,False,,,
CheckBoxInterpret,CheckBox,0,True,500000000700_Outputs|General,True,Interpretation,False,,,
CheckBox_Resid,CheckBox,-1,True,500000000101_Outputs|General,True,Predictions and residuals,False,,,
CheckBoxStdCoeff,CheckBox,-1,True,500000000001_Outputs|General,True,Standardized coefficients,False,,,
CheckBoxDiag,CheckBox,0,True,500000000501_Outputs|General,True,Influence diagnostics,False,,,
CheckBoxAdjPred,CheckBox,0,True,500000000401_Outputs|General,True,Adjusted predictions,False,,,
CheckBoxWelch,CheckBox,0,True,500000000601_Outputs|General,True,Welch statistic,False,,,
CheckBoxDispX,CheckBox,0,False,500000000201_Outputs|General,False,X,False,,,
CheckBoxPredConf,CheckBox,-1,True,500000000301_Outputs|General,True,Confidence intervals,False,,,
CheckBoxContrasts,CheckBox,0,True,520000000000_Outputs|Contrasts,True,Compute contrasts,False,,,
RefEditContrasts,RefEdit,,True,520000000200_Outputs|Contrasts,True,Definition:,False,,,
CheckBoxLevene,CheckBox,0,True,530000000100_Outputs|Test assumptions,True,Levene's test,False,,,
CheckBox_Intercept,CheckBox,0,True,100000000000_Options|Model,True,Fixed Intercept,False,,,
TextBox_Intercept,TextBox,0,True,100000010000_Options|Model,True,Fixed Intercept:,False,,,
TextBoxTol,TextBox,0.0001,True,100000030000_Options|Model,True,Tolerance:,False,,,
TextBox_Conf,TextBox,95,True,100000010200_Options|Model,True,Confidence interval (%):,False,,,
CheckBox_Interactions,CheckBox,0,True,100000000100_Options|Model,True,Interactions / Level,False,,,
TextBoxLevel,TextBox,2,True,100000010100_Options|Model,True,,False,,,
ComboBox_Selection,ComboBox,0,True,100000000101_Options|Model,True,Choose a model selection method,False,,,
CheckBox_Selection,CheckBox,0,True,100000000001_Options|Model,True,Model selection,False,,,
ComboBox_Criterion,ComboBox,0,True,100000000301_Options|Model,True,Criterion:,False,,,
TextBox_Threshold,TextBox,0.1,False,100000000501_Options|Model,False,Probability for removal:,False,,,
TextBox_MinVar,TextBox,2,True,100000000701_Options|Model,True,Min variables:,False,,,
TextBox_MaxVar,TextBox,2,True,100000000901_Options|Model,True,Max variables:,False,,,
TextBoxEntrance,TextBox,0.05,False,100000001101_Options|Model,False,Probability for entry:,False,,,
ComboBox_Constraints,ComboBox,1,True,110000010000_Options|ANOVA / ANCOVA,True,Select the type of constraint to apply to the qualitative variables of the OLS model,False,,,
CheckBoxNested,CheckBox,0,True,110000000100_Options|ANOVA / ANCOVA,True,Nested effects,False,,,
CheckBoxHetero,CheckBox,0,True,120000000100_Options|Covariances,True,Heteroscedasticity,False,,,
ComboBoxHACMethod,ComboBox,0,True,120000010200_Options|Covariances,True,Method:,False,,,
CheckBoxAutoCorr,CheckBox,0,True,120000000300_Options|Covariances,True,Autocorrelation,False,,,
TextBoxLag,TextBox,1,True,120000010400_Options|Covariances,True,Lag: ,False,,,
CheckBox_Predict,CheckBox,0,True,300000000102_Prediction,True,Prediction,False,,,
RefEdit_QPred,RefEdit0,,True,300000000402_Prediction,True,Qualitative:,False,,,
RefEdit_XPred,RefEdit0,,True,300000000302_Prediction,True,Quantitative:,False,,,
CheckBox_ObsLabelsPred,CheckBox,0,True,300000000502_Prediction,True,Observation labels,False,,,
RefEdit_PredLabels,RefEdit0,,True,300000000602_Prediction,True,,False,,,
OptionButton_MVEstimate,OptionButton,0,True,400000000400_Missing data,True,Estimate missing data,False,,,
OptionButton_MeanMode,OptionButton,-1,True,400000000500_Missing data,True,Mean or mode,False,,,
OptionButton_NN,OptionButton,0,True,400000010500_Missing data,True,Nearest neighbor,False,,,
OptionButton_MVRemove,OptionButton,-1,True,400000000100_Missing data,True,Remove the observations,False,,,
OptionButtonEachY,OptionButton,0,True,400000000200_Missing data,True,Check for each Y separately,False,,,
OptionButtonAcrossAll,OptionButton,-1,True,400000010200_Missing data,True,Across all Ys,False,,,
OptionButtonMVRefuse,OptionButton,0,True,400000000000_Missing data,True,Do not accept missing data,False,,,
OptionButton_MVIgnore,OptionButton,0,True,400000000300_Missing data,True,Ignore missing data,False,,,
CheckBoxResidCharts,CheckBox,-1,True,600000000200_Charts,True,Predictions and residuals,False,,,
CheckBoxRegCharts,CheckBox,-1,True,600000000000_Charts,True,Regression charts,False,,,
CheckBoxChartsCoeff,CheckBox,-1,True,600000000100_Charts,True,Standardized coefficients,False,,,
CheckBox_Conf,CheckBox,-1,True,600000000300_Charts,True,Confidence intervals,False,,,
OptionButtonCol,OptionButton,-1,True,000000010000_General,True,Column,False,,,
OptionButtonTab,OptionButton,0,True,000000020000_General,True,Table,False,,,
RefEditDataTable,RefEdit0,,True,000000010100_General,True,Data table:,False,,,
TextBoxNbFactors,TextBox,1,True,000001030100_General,True,Number of factors:,False,,,
OptionButton_W,OptionButton,0,True,000000000001_General,True,Workbook,False,,,
OptionButton_R,OptionButton,0,True,000000010001_General,True,Range,False,,,
OptionButton_S,OptionButton,-1,True,000000020001_General,True,Sheet,False,,,
RefEdit_R,RefEdit,,True,000000000101_General,True,Range:,False,,,
CheckBoxVarLabels,CheckBox,-1,True,000000000201_General,True,Variable labels,False,,,
CheckBox_ObsLabels,CheckBox,0,True,000000010301_General,True,Observation labels,False,,,
RefEdit_Wr,RefEdit0,,True,000000060301_General,True,Regression weights:,False,,,
CheckBox_Wr,CheckBox,0,True,000000050301_General,True,Regression weights,False,,,
RefEdit_ObsLabels,RefEdit0,,True,000000020301_General,True,Observation labels:,False,,,
CheckBox_W,CheckBox,0,True,000000030301_General,True,Observation weights,False,,,
RefEdit_W,RefEdit0,,True,000000040301_General,True,Observation weights:,False,,,
FileSelect2,CommandButton,,False,300000000702_Prediction,False,,False,,,
CheckBoxNorm,CheckBox,0,True,530000000000_Outputs|Test assumptions,True,Normality test,False,,,
OptionButtonMean,OptionButton,-1,True,530000000200_Outputs|Test assumptions,True,Mean,False,,,
OptionButtonMedian,OptionButton,0,True,530000010200_Outputs|Test assumptions,True,Median,False,,,
RefEdit_Y,RefEdit0,'Sheet15'!$I$1:$I$1007,True,000000030200_General,True,Y / Dependent variables:,False,,1007,1
FileSelect1,CommandButton,,False,000000040200_General,False,,False,,,
ScrollBarSelect,ScrollBar,0,False,05,False,,,,,
CheckBox_X,CheckBox,0,True,000001050200_General,True,Quantitative,False,,,
RefEdit_X,RefEdit0,'Sheet15'!$H$1:$H$1007,True,000002050200_General,True,X / Explanatory variables:,False,,1007,1
CheckBox_Q,CheckBox,-1,True,000003050200_General,True,Qualitative,False,,,
RefEdit_Q,RefEdit0,'Sheet15'!$C$1:$G$1007,True,000004050200_General,True,Qualitative:,False,,1007,5
CheckBoxMeansCharts,CheckBox,-1,True,600000000400_Charts,True,Means charts,False,,,
CheckBoxMeanConf,CheckBox,0,True,600000010400_Charts,True,Confidence intervals,False,,,
CheckBoxBar,CheckBox,0,True,600000020400_Charts,True,Bar chart,False,,,
CheckBox_PredVarLabels,CheckBox,0,True,300000001002_Prediction,True,Variable labels,False,,,
ScrollBarLevel,SpinButton,2,True,100000020100_Options|Model,False,,,,,
CheckBoxRand,CheckBox,0,True,110000000200_Options|ANOVA / ANCOVA,True,Random effects,False,,,
CheckBoxRestricted,CheckBox,0,True,110000010200_Options|ANOVA / ANCOVA,True,Restricted ANOVA,False,,,
CheckBoxProp,CheckBox,0,True,600000030400_Charts,True,Proportional,False,,,
CheckBoxSummary,CheckBox,-1,True,510000000902_Outputs|Means,True,Summary,False,,,
CheckBoxSumCharts,CheckBox,-1,True,600000000001_Charts,True,Summary charts,False,,,
CheckBoxFilterY,CheckBox,0,True,600000000101_Charts,True,Filter Ys,False,,,
CheckBoxDemsar,CheckBox,0,False,600000040400_Charts,False,Demsar plots,False,,,
CheckBoxContBonf,CheckBox,-1,True,520000000300_Outputs|Contrasts,True,Bonferroni correction,False,,,
SpinButtonNbFactors,SpinButton,5,True,000002030100_General,False,,,,,
CheckBoxWithEta,CheckBox,0,True,500000000300_Outputs|General,True,Effect size measures,False,,,
RefEdit_G,RefEdit0,,True,000000080301_General,True,Groups:,False,,,
CheckBox_G,CheckBox,0,True,000000070301_General,True,Groups,False,,,
CheckBoxSortMeans,CheckBox,0,True,510000000400_Outputs|Means,True,Sort the means,False,,,
RefEditClusters,RefEdit0,,True,120000010500_Options|Covariances,True,Clusters:,False,,,
CheckBoxPoints,CheckBox,0,True,600000050400_Charts,True,With points,False,,,
CheckBoxValues,CheckBox,0,True,600000000201_Charts,True,Values,False,,,
CheckBoxHoriz,CheckBox,0,True,600000000301_Charts,True,Display horizontally,False,,,
</a:t>
          </a:r>
        </a:p>
      </xdr:txBody>
    </xdr:sp>
    <xdr:clientData/>
  </xdr:twoCellAnchor>
  <xdr:twoCellAnchor editAs="absolute">
    <xdr:from>
      <xdr:col>1</xdr:col>
      <xdr:colOff>6350</xdr:colOff>
      <xdr:row>10</xdr:row>
      <xdr:rowOff>6350</xdr:rowOff>
    </xdr:from>
    <xdr:to>
      <xdr:col>2</xdr:col>
      <xdr:colOff>387350</xdr:colOff>
      <xdr:row>10</xdr:row>
      <xdr:rowOff>466725</xdr:rowOff>
    </xdr:to>
    <xdr:sp macro="" textlink="">
      <xdr:nvSpPr>
        <xdr:cNvPr id="4" name="BK531355"/>
        <xdr:cNvSpPr/>
      </xdr:nvSpPr>
      <xdr:spPr>
        <a:xfrm>
          <a:off x="339725" y="1911350"/>
          <a:ext cx="1828800" cy="460375"/>
        </a:xfrm>
        <a:prstGeom prst="roundRect">
          <a:avLst/>
        </a:prstGeom>
        <a:solidFill>
          <a:srgbClr val="F5F5F5"/>
        </a:solidFill>
        <a:ln w="12700">
          <a:solidFill>
            <a:srgbClr val="C9521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editAs="absolute">
    <xdr:from>
      <xdr:col>1</xdr:col>
      <xdr:colOff>66040</xdr:colOff>
      <xdr:row>10</xdr:row>
      <xdr:rowOff>53975</xdr:rowOff>
    </xdr:from>
    <xdr:to>
      <xdr:col>1</xdr:col>
      <xdr:colOff>427990</xdr:colOff>
      <xdr:row>10</xdr:row>
      <xdr:rowOff>415925</xdr:rowOff>
    </xdr:to>
    <xdr:pic macro="[0]!ReRunXLSTAT">
      <xdr:nvPicPr>
        <xdr:cNvPr id="5" name="BT531355"/>
        <xdr:cNvPicPr>
          <a:picLocks noChangeAspect="1"/>
        </xdr:cNvPicPr>
      </xdr:nvPicPr>
      <xdr:blipFill>
        <a:blip xmlns:r="http://schemas.openxmlformats.org/officeDocument/2006/relationships" r:embed="rId1"/>
        <a:stretch>
          <a:fillRect/>
        </a:stretch>
      </xdr:blipFill>
      <xdr:spPr>
        <a:xfrm>
          <a:off x="399415" y="1958975"/>
          <a:ext cx="361950" cy="361950"/>
        </a:xfrm>
        <a:prstGeom prst="rect">
          <a:avLst/>
        </a:prstGeom>
      </xdr:spPr>
    </xdr:pic>
    <xdr:clientData/>
  </xdr:twoCellAnchor>
  <xdr:twoCellAnchor editAs="absolute">
    <xdr:from>
      <xdr:col>1</xdr:col>
      <xdr:colOff>515620</xdr:colOff>
      <xdr:row>10</xdr:row>
      <xdr:rowOff>53975</xdr:rowOff>
    </xdr:from>
    <xdr:to>
      <xdr:col>1</xdr:col>
      <xdr:colOff>877570</xdr:colOff>
      <xdr:row>10</xdr:row>
      <xdr:rowOff>415925</xdr:rowOff>
    </xdr:to>
    <xdr:pic macro="[0]!AddRemovGrid">
      <xdr:nvPicPr>
        <xdr:cNvPr id="6" name="RM531355"/>
        <xdr:cNvPicPr>
          <a:picLocks noChangeAspect="1"/>
        </xdr:cNvPicPr>
      </xdr:nvPicPr>
      <xdr:blipFill>
        <a:blip xmlns:r="http://schemas.openxmlformats.org/officeDocument/2006/relationships" r:embed="rId2"/>
        <a:stretch>
          <a:fillRect/>
        </a:stretch>
      </xdr:blipFill>
      <xdr:spPr>
        <a:xfrm>
          <a:off x="848995" y="1958975"/>
          <a:ext cx="361950" cy="361950"/>
        </a:xfrm>
        <a:prstGeom prst="rect">
          <a:avLst/>
        </a:prstGeom>
      </xdr:spPr>
    </xdr:pic>
    <xdr:clientData/>
  </xdr:twoCellAnchor>
  <xdr:twoCellAnchor editAs="absolute">
    <xdr:from>
      <xdr:col>1</xdr:col>
      <xdr:colOff>515620</xdr:colOff>
      <xdr:row>10</xdr:row>
      <xdr:rowOff>53975</xdr:rowOff>
    </xdr:from>
    <xdr:to>
      <xdr:col>1</xdr:col>
      <xdr:colOff>877570</xdr:colOff>
      <xdr:row>10</xdr:row>
      <xdr:rowOff>415925</xdr:rowOff>
    </xdr:to>
    <xdr:pic macro="[0]!AddRemovGrid">
      <xdr:nvPicPr>
        <xdr:cNvPr id="7" name="AD531355" hidden="1"/>
        <xdr:cNvPicPr>
          <a:picLocks noChangeAspect="1"/>
        </xdr:cNvPicPr>
      </xdr:nvPicPr>
      <xdr:blipFill>
        <a:blip xmlns:r="http://schemas.openxmlformats.org/officeDocument/2006/relationships" r:embed="rId3"/>
        <a:stretch>
          <a:fillRect/>
        </a:stretch>
      </xdr:blipFill>
      <xdr:spPr>
        <a:xfrm>
          <a:off x="848995" y="1958975"/>
          <a:ext cx="361950" cy="361950"/>
        </a:xfrm>
        <a:prstGeom prst="rect">
          <a:avLst/>
        </a:prstGeom>
      </xdr:spPr>
    </xdr:pic>
    <xdr:clientData/>
  </xdr:twoCellAnchor>
  <xdr:twoCellAnchor editAs="absolute">
    <xdr:from>
      <xdr:col>1</xdr:col>
      <xdr:colOff>965200</xdr:colOff>
      <xdr:row>10</xdr:row>
      <xdr:rowOff>53975</xdr:rowOff>
    </xdr:from>
    <xdr:to>
      <xdr:col>1</xdr:col>
      <xdr:colOff>1327150</xdr:colOff>
      <xdr:row>10</xdr:row>
      <xdr:rowOff>415925</xdr:rowOff>
    </xdr:to>
    <xdr:pic macro="[0]!SendToOfficeLocal">
      <xdr:nvPicPr>
        <xdr:cNvPr id="8" name="WD531355"/>
        <xdr:cNvPicPr>
          <a:picLocks noChangeAspect="1"/>
        </xdr:cNvPicPr>
      </xdr:nvPicPr>
      <xdr:blipFill>
        <a:blip xmlns:r="http://schemas.openxmlformats.org/officeDocument/2006/relationships" r:embed="rId4"/>
        <a:stretch>
          <a:fillRect/>
        </a:stretch>
      </xdr:blipFill>
      <xdr:spPr>
        <a:xfrm>
          <a:off x="1298575" y="1958975"/>
          <a:ext cx="361950" cy="361950"/>
        </a:xfrm>
        <a:prstGeom prst="rect">
          <a:avLst/>
        </a:prstGeom>
      </xdr:spPr>
    </xdr:pic>
    <xdr:clientData/>
  </xdr:twoCellAnchor>
  <xdr:twoCellAnchor editAs="absolute">
    <xdr:from>
      <xdr:col>1</xdr:col>
      <xdr:colOff>1414780</xdr:colOff>
      <xdr:row>10</xdr:row>
      <xdr:rowOff>53975</xdr:rowOff>
    </xdr:from>
    <xdr:to>
      <xdr:col>2</xdr:col>
      <xdr:colOff>328930</xdr:colOff>
      <xdr:row>10</xdr:row>
      <xdr:rowOff>421479</xdr:rowOff>
    </xdr:to>
    <xdr:pic macro="[0]!SendToOfficeLocal">
      <xdr:nvPicPr>
        <xdr:cNvPr id="9" name="PT531355"/>
        <xdr:cNvPicPr>
          <a:picLocks noChangeAspect="1"/>
        </xdr:cNvPicPr>
      </xdr:nvPicPr>
      <xdr:blipFill>
        <a:blip xmlns:r="http://schemas.openxmlformats.org/officeDocument/2006/relationships" r:embed="rId5"/>
        <a:stretch>
          <a:fillRect/>
        </a:stretch>
      </xdr:blipFill>
      <xdr:spPr>
        <a:xfrm>
          <a:off x="1748155" y="1958975"/>
          <a:ext cx="361950" cy="367504"/>
        </a:xfrm>
        <a:prstGeom prst="rect">
          <a:avLst/>
        </a:prstGeom>
      </xdr:spPr>
    </xdr:pic>
    <xdr:clientData/>
  </xdr:twoCellAnchor>
  <xdr:twoCellAnchor>
    <xdr:from>
      <xdr:col>1</xdr:col>
      <xdr:colOff>0</xdr:colOff>
      <xdr:row>191</xdr:row>
      <xdr:rowOff>0</xdr:rowOff>
    </xdr:from>
    <xdr:to>
      <xdr:col>10</xdr:col>
      <xdr:colOff>0</xdr:colOff>
      <xdr:row>208</xdr:row>
      <xdr:rowOff>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1221</xdr:row>
      <xdr:rowOff>0</xdr:rowOff>
    </xdr:from>
    <xdr:to>
      <xdr:col>10</xdr:col>
      <xdr:colOff>0</xdr:colOff>
      <xdr:row>1238</xdr:row>
      <xdr:rowOff>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127000</xdr:colOff>
      <xdr:row>1221</xdr:row>
      <xdr:rowOff>0</xdr:rowOff>
    </xdr:from>
    <xdr:to>
      <xdr:col>16</xdr:col>
      <xdr:colOff>155575</xdr:colOff>
      <xdr:row>1238</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282575</xdr:colOff>
      <xdr:row>1221</xdr:row>
      <xdr:rowOff>0</xdr:rowOff>
    </xdr:from>
    <xdr:to>
      <xdr:col>22</xdr:col>
      <xdr:colOff>311150</xdr:colOff>
      <xdr:row>1238</xdr:row>
      <xdr:rowOff>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0</xdr:colOff>
      <xdr:row>1240</xdr:row>
      <xdr:rowOff>0</xdr:rowOff>
    </xdr:from>
    <xdr:to>
      <xdr:col>10</xdr:col>
      <xdr:colOff>0</xdr:colOff>
      <xdr:row>1257</xdr:row>
      <xdr:rowOff>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0</xdr:colOff>
      <xdr:row>1270</xdr:row>
      <xdr:rowOff>0</xdr:rowOff>
    </xdr:from>
    <xdr:to>
      <xdr:col>10</xdr:col>
      <xdr:colOff>0</xdr:colOff>
      <xdr:row>1287</xdr:row>
      <xdr:rowOff>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1300</xdr:row>
      <xdr:rowOff>0</xdr:rowOff>
    </xdr:from>
    <xdr:to>
      <xdr:col>10</xdr:col>
      <xdr:colOff>0</xdr:colOff>
      <xdr:row>1317</xdr:row>
      <xdr:rowOff>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0</xdr:colOff>
      <xdr:row>1330</xdr:row>
      <xdr:rowOff>0</xdr:rowOff>
    </xdr:from>
    <xdr:to>
      <xdr:col>10</xdr:col>
      <xdr:colOff>0</xdr:colOff>
      <xdr:row>1347</xdr:row>
      <xdr:rowOff>0</xdr:rowOff>
    </xdr:to>
    <xdr:graphicFrame macro="">
      <xdr:nvGraphicFramePr>
        <xdr:cNvPr id="17" name="Chart 1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xdr:col>
      <xdr:colOff>0</xdr:colOff>
      <xdr:row>1361</xdr:row>
      <xdr:rowOff>0</xdr:rowOff>
    </xdr:from>
    <xdr:to>
      <xdr:col>10</xdr:col>
      <xdr:colOff>0</xdr:colOff>
      <xdr:row>1378</xdr:row>
      <xdr:rowOff>0</xdr:rowOff>
    </xdr:to>
    <xdr:graphicFrame macro="">
      <xdr:nvGraphicFramePr>
        <xdr:cNvPr id="18" name="Chart 1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0</xdr:colOff>
      <xdr:row>1388</xdr:row>
      <xdr:rowOff>0</xdr:rowOff>
    </xdr:from>
    <xdr:to>
      <xdr:col>10</xdr:col>
      <xdr:colOff>0</xdr:colOff>
      <xdr:row>1405</xdr:row>
      <xdr:rowOff>0</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320675</xdr:colOff>
      <xdr:row>2</xdr:row>
      <xdr:rowOff>0</xdr:rowOff>
    </xdr:from>
    <xdr:to>
      <xdr:col>1</xdr:col>
      <xdr:colOff>12700</xdr:colOff>
      <xdr:row>2</xdr:row>
      <xdr:rowOff>25400</xdr:rowOff>
    </xdr:to>
    <xdr:sp macro="" textlink="">
      <xdr:nvSpPr>
        <xdr:cNvPr id="20" name="XP531355" hidden="1"/>
        <xdr:cNvSpPr txBox="1"/>
      </xdr:nvSpPr>
      <xdr:spPr>
        <a:xfrm>
          <a:off x="320675" y="381000"/>
          <a:ext cx="25400" cy="2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id-ID" sz="1100"/>
            <a:t>ANOVA*SEP*Summary statistics (Quantitative data)*SEP*$B$15
ANOVA*SEP*Summary statistics (Qualitative data)*SEP*$B$21
ANOVA*SEP*Correlation matrix*SEP*$B$54
ANOVA*SEP*Regression of variable Units_Sold*SEP*$B$88
ANOVA*SEP*Goodness of fit statistics (Units_Sold)*SEP*$B$90
ANOVA*SEP*Analysis of variance (Units_Sold)*SEP*$B$108
ANOVA*SEP*Model parameters (Units_Sold)*SEP*$B$118
ANOVA*SEP*Equation of the model (Units_Sold)*SEP*$B$153
ANOVA*SEP*Standardized coefficients (Units_Sold)*SEP*$B$158
ANOVA*SEP*Predictions and residuals (Units_Sold)*SEP*$B$211
ANOVA*SEP*LS Means for factor Brand*SEP*$B$1260
ANOVA*SEP*LS Means for factor Shoe_Type*SEP*$B$1290
ANOVA*SEP*LS Means for factor Color*SEP*$B$1320
ANOVA*SEP*LS Means for factor Country*SEP*$B$1350
ANOVA*SEP*LS Means for factor Sales_Channel*SEP*$B$1381</a:t>
          </a:r>
        </a:p>
      </xdr:txBody>
    </xdr:sp>
    <xdr:clientData/>
  </xdr:twoCellAnchor>
  <mc:AlternateContent xmlns:mc="http://schemas.openxmlformats.org/markup-compatibility/2006">
    <mc:Choice xmlns:a14="http://schemas.microsoft.com/office/drawing/2010/main" Requires="a14">
      <xdr:twoCellAnchor editAs="oneCell">
        <xdr:from>
          <xdr:col>0</xdr:col>
          <xdr:colOff>323850</xdr:colOff>
          <xdr:row>11</xdr:row>
          <xdr:rowOff>0</xdr:rowOff>
        </xdr:from>
        <xdr:to>
          <xdr:col>2</xdr:col>
          <xdr:colOff>400050</xdr:colOff>
          <xdr:row>12</xdr:row>
          <xdr:rowOff>0</xdr:rowOff>
        </xdr:to>
        <xdr:sp macro="" textlink="">
          <xdr:nvSpPr>
            <xdr:cNvPr id="21505" name="DD153459" hidden="1">
              <a:extLst>
                <a:ext uri="{63B3BB69-23CF-44E3-9099-C40C66FF867C}">
                  <a14:compatExt spid="_x0000_s21505"/>
                </a:ext>
              </a:extLst>
            </xdr:cNvPr>
            <xdr:cNvSpPr/>
          </xdr:nvSpPr>
          <xdr:spPr>
            <a:xfrm>
              <a:off x="0" y="0"/>
              <a:ext cx="0" cy="0"/>
            </a:xfrm>
            <a:prstGeom prst="rect">
              <a:avLst/>
            </a:prstGeom>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editAs="absolute">
    <xdr:from>
      <xdr:col>8</xdr:col>
      <xdr:colOff>71628</xdr:colOff>
      <xdr:row>0</xdr:row>
      <xdr:rowOff>38100</xdr:rowOff>
    </xdr:from>
    <xdr:to>
      <xdr:col>9</xdr:col>
      <xdr:colOff>559308</xdr:colOff>
      <xdr:row>1</xdr:row>
      <xdr:rowOff>152400</xdr:rowOff>
    </xdr:to>
    <xdr:sp macro="[0]!OrderXLSTAT" textlink="">
      <xdr:nvSpPr>
        <xdr:cNvPr id="2" name="BT705548"/>
        <xdr:cNvSpPr txBox="1"/>
      </xdr:nvSpPr>
      <xdr:spPr>
        <a:xfrm>
          <a:off x="6539103" y="38100"/>
          <a:ext cx="1097280" cy="304800"/>
        </a:xfrm>
        <a:prstGeom prst="rect">
          <a:avLst/>
        </a:prstGeom>
        <a:solidFill>
          <a:srgbClr val="FFFFFF"/>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id-ID" sz="1100"/>
            <a:t>Order</a:t>
          </a:r>
        </a:p>
      </xdr:txBody>
    </xdr:sp>
    <xdr:clientData/>
  </xdr:twoCellAnchor>
  <xdr:twoCellAnchor editAs="oneCell">
    <xdr:from>
      <xdr:col>2</xdr:col>
      <xdr:colOff>12700</xdr:colOff>
      <xdr:row>8</xdr:row>
      <xdr:rowOff>0</xdr:rowOff>
    </xdr:from>
    <xdr:to>
      <xdr:col>2</xdr:col>
      <xdr:colOff>38100</xdr:colOff>
      <xdr:row>8</xdr:row>
      <xdr:rowOff>25400</xdr:rowOff>
    </xdr:to>
    <xdr:sp macro="" textlink="">
      <xdr:nvSpPr>
        <xdr:cNvPr id="3" name="TX788628" hidden="1"/>
        <xdr:cNvSpPr txBox="1"/>
      </xdr:nvSpPr>
      <xdr:spPr>
        <a:xfrm>
          <a:off x="955675" y="1524000"/>
          <a:ext cx="25400" cy="2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id-ID" sz="1100"/>
            <a:t>RunProcREG
Form53.txt
TextBoxList,TextBox,,False,03,False,,False,,,
CheckBoxTrans,CheckBox,0,False,04,False,Trans,False,,,
ComboBox_TestMethod,ComboBox,0,True,200000000300_Validation,True,Select the method for the extraction of validation data,False,,,
TextBoxTestNumber,TextBox,1,True,200000000500_Validation,True,,False,,,
RefEditGroup,RefEdit0,,True,200000000700_Validation,True,Group variable:,False,,,
CheckBox_Validation,CheckBox,0,True,200000000100_Validation,True,Validation,False,,,
CheckBoxSort,CheckBox,0,True,510000000201_Outputs|Means,True,Sort up,False,,,
CheckBoxApplyAll,CheckBox,0,True,510000000101_Outputs|Means,True,Apply to all factors,False,,,
CheckBoxMCompare,CheckBox,0,True,510000000001_Outputs|Means,True,Multiple comparisons,False,,,
CheckBoxCIMeans,CheckBox,0,True,510000000301_Outputs|Means,True,Confidence intervals,False,,,
CheckBoxSlopes,CheckBox,0,False,510000000401_Outputs|Means,False,Comparison of slopes,False,,,
CheckBoxPairwise,CheckBox,0,True,510000000002_Outputs|Means,True,Pairwise comparisons,False,,,
CheckBoxControl,CheckBox,0,True,510000000202_Outputs|Means,True,Comparisons with a control,False,,,
CheckBoxMeanSq,CheckBox,0,True,510000000402_Outputs|Means,True,Choose the MSE,False,,,
CheckBoxProtected,CheckBox,0,True,510000000502_Outputs|Means,True,Protected,False,,,
CheckBoxTB,CheckBox,0,True,510000000602_Outputs|Means,True,Top/Bottom boxes,False,,,
OptionButtonTB2,OptionButton,-1,True,510000000702_Outputs|Means,True,2,False,,,
OptionButtonTB3,OptionButton,0,True,510000000802_Outputs|Means,True,3,False,,,
ListBoxControl,ListBox,,True,510000000302_Outputs|Means,True,Comparisons with a control:,False,,,
ListBoxPairwise,ListBox,,True,510000000102_Outputs|Means,True,Pairwise comparisons:,False,,,
CheckBoxMeanConfTab,CheckBox,-1,True,510000000300_Outputs|Means,True,Confidence interval,False,,,
CheckBoxMeans,CheckBox,-1,True,510000000000_Outputs|Means,True,Means,False,,,
CheckBoxMeanStdError,CheckBox,-1,True,510000000200_Outputs|Means,True,Standard errors,False,,,
CheckBoxLSM,CheckBox,-1,True,510000000100_Outputs|Means,True,LS means,False,,,
CheckBox_Desc,CheckBox,-1,True,500000000000_Outputs|General,True,Descriptive statistics,False,,,
CheckBox_Corr,CheckBox,-1,True,500000000100_Outputs|General,True,Correlations,False,,,
CheckBox_AV,CheckBox,-1,True,500000000400_Outputs|General,True,Analysis of variance,False,,,
CheckBoxPress,CheckBox,0,True,500000000600_Outputs|General,True,Press,False,,,
CheckBox_TISS,CheckBox,0,True,500000000500_Outputs|General,True,Type I/III SS,False,,,
CheckBoxMultiCo,CheckBox,0,True,500000000200_Outputs|General,True,Multicolinearity statistics,False,,,
CheckBoxInterpret,CheckBox,0,True,500000000700_Outputs|General,True,Interpretation,False,,,
CheckBox_Resid,CheckBox,-1,True,500000000101_Outputs|General,True,Predictions and residuals,False,,,
CheckBoxStdCoeff,CheckBox,-1,True,500000000001_Outputs|General,True,Standardized coefficients,False,,,
CheckBoxDiag,CheckBox,0,True,500000000501_Outputs|General,True,Influence diagnostics,False,,,
CheckBoxAdjPred,CheckBox,0,True,500000000401_Outputs|General,True,Adjusted predictions,False,,,
CheckBoxWelch,CheckBox,0,False,500000000601_Outputs|General,False,Welch statistic,False,,,
CheckBoxDispX,CheckBox,0,True,500000000201_Outputs|General,True,X,False,,,
CheckBoxPredConf,CheckBox,-1,True,500000000301_Outputs|General,True,Confidence intervals,False,,,
CheckBoxContrasts,CheckBox,0,True,520000000000_Outputs|Contrasts,True,Compute contrasts,False,,,
RefEditContrasts,RefEdit,,True,520000000200_Outputs|Contrasts,True,Definition:,False,,,
CheckBoxLevene,CheckBox,0,False,530000000100_Outputs|Test assumptions,False,Levene's test,False,,,
CheckBox_Intercept,CheckBox,0,True,100000000000_Options|Model,True,Fixed Intercept,False,,,
TextBox_Intercept,TextBox,0,True,100000010000_Options|Model,True,Fixed Intercept:,False,,,
TextBoxTol,TextBox,0.0001,True,100000030000_Options|Model,True,Tolerance:,False,,,
TextBox_Conf,TextBox,95,True,100000010200_Options|Model,True,Confidence interval (%):,False,,,
CheckBox_Interactions,CheckBox,0,True,100000000100_Options|Model,True,Interactions / Level,False,,,
TextBoxLevel,TextBox,2,True,100000010100_Options|Model,True,,False,,,
ComboBox_Selection,ComboBox,0,True,100000000101_Options|Model,True,Choose a model selection method,False,,,
CheckBox_Selection,CheckBox,0,True,100000000001_Options|Model,True,Model selection,False,,,
ComboBox_Criterion,ComboBox,0,True,100000000301_Options|Model,True,Criterion:,False,,,
TextBox_Threshold,TextBox,0.1,False,100000000501_Options|Model,False,Probability for removal:,False,,,
TextBox_MinVar,TextBox,2,True,100000000701_Options|Model,True,Min variables:,False,,,
TextBox_MaxVar,TextBox,2,True,100000000901_Options|Model,True,Max variables:,False,,,
TextBoxEntrance,TextBox,0.05,False,100000001101_Options|Model,False,Probability for entry:,False,,,
ComboBox_Constraints,ComboBox,1,True,110000010000_Options|ANOVA / ANCOVA,True,Select the type of constraint to apply to the qualitative variables of the OLS model,False,,,
CheckBoxNested,CheckBox,0,True,110000000100_Options|ANOVA / ANCOVA,True,Nested effects,False,,,
CheckBoxHetero,CheckBox,0,True,120000000100_Options|Covariances,True,Heteroscedasticity,False,,,
ComboBoxHACMethod,ComboBox,0,True,120000010200_Options|Covariances,True,Method:,False,,,
CheckBoxAutoCorr,CheckBox,0,True,120000000300_Options|Covariances,True,Autocorrelation,False,,,
TextBoxLag,TextBox,1,True,120000010400_Options|Covariances,True,Lag: ,False,,,
CheckBox_Predict,CheckBox,0,True,300000000102_Prediction,True,Prediction,False,,,
RefEdit_QPred,RefEdit0,,True,300000000402_Prediction,True,Qualitative:,False,,,
RefEdit_XPred,RefEdit0,,True,300000000302_Prediction,True,Quantitative:,False,,,
CheckBox_ObsLabelsPred,CheckBox,0,True,300000000502_Prediction,True,Observation labels,False,,,
RefEdit_PredLabels,RefEdit0,,True,300000000602_Prediction,True,,False,,,
OptionButton_MVEstimate,OptionButton,0,True,400000000400_Missing data,True,Estimate missing data,False,,,
OptionButton_MeanMode,OptionButton,-1,True,400000000500_Missing data,True,Mean or mode,False,,,
OptionButton_NN,OptionButton,0,True,400000010500_Missing data,True,Nearest neighbor,False,,,
OptionButton_MVRemove,OptionButton,-1,True,400000000100_Missing data,True,Remove the observations,False,,,
OptionButtonEachY,OptionButton,0,True,400000000200_Missing data,True,Check for each Y separately,False,,,
OptionButtonAcrossAll,OptionButton,-1,True,400000010200_Missing data,True,Across all Ys,False,,,
OptionButtonMVRefuse,OptionButton,0,True,400000000000_Missing data,True,Do not accept missing data,False,,,
OptionButton_MVIgnore,OptionButton,0,True,400000000300_Missing data,True,Ignore missing data,False,,,
CheckBoxResidCharts,CheckBox,-1,True,600000000200_Charts,True,Predictions and residuals,False,,,
CheckBoxRegCharts,CheckBox,-1,True,600000000000_Charts,True,Regression charts,False,,,
CheckBoxChartsCoeff,CheckBox,-1,True,600000000100_Charts,True,Standardized coefficients,False,,,
CheckBox_Conf,CheckBox,-1,True,600000000300_Charts,True,Confidence intervals,False,,,
OptionButtonCol,OptionButton,-1,True,000000010000_General,True,Column,False,,,
OptionButtonTab,OptionButton,0,True,000000020000_General,True,Table,False,,,
RefEditDataTable,RefEdit0,,True,000000010100_General,True,Data table:,False,,,
TextBoxNbFactors,TextBox,1,True,000001030100_General,True,Number of factors:,False,,,
OptionButton_W,OptionButton,0,True,000000000001_General,True,Workbook,False,,,
OptionButton_R,OptionButton,0,True,000000010001_General,True,Range,False,,,
OptionButton_S,OptionButton,-1,True,000000020001_General,True,Sheet,False,,,
RefEdit_R,RefEdit,,True,000000000101_General,True,Range:,False,,,
CheckBoxVarLabels,CheckBox,-1,True,000000000201_General,True,Variable labels,False,,,
CheckBox_ObsLabels,CheckBox,0,True,000000010301_General,True,Observation labels,False,,,
RefEdit_Wr,RefEdit0,,True,000000060301_General,True,Regression weights:,False,,,
CheckBox_Wr,CheckBox,0,True,000000050301_General,True,Regression weights,False,,,
RefEdit_ObsLabels,RefEdit0,,True,000000020301_General,True,Observation labels:,False,,,
CheckBox_W,CheckBox,0,True,000000030301_General,True,Observation weights,False,,,
RefEdit_W,RefEdit0,,True,000000040301_General,True,Observation weights:,False,,,
FileSelect2,CommandButton,,False,300000000702_Prediction,False,,False,,,
CheckBoxNorm,CheckBox,0,True,530000000000_Outputs|Test assumptions,True,Normality test,False,,,
OptionButtonMean,OptionButton,-1,True,530000000200_Outputs|Test assumptions,True,Mean,False,,,
OptionButtonMedian,OptionButton,0,True,530000010200_Outputs|Test assumptions,True,Median,False,,,
RefEdit_Y,RefEdit0,'Sheet15'!$I$1:$I$1007,True,000000030200_General,True,Y / Dependent variables:,False,,1007,1
FileSelect1,CommandButton,,False,000000040200_General,False,,False,,,
ScrollBarSelect,ScrollBar,0,False,05,False,,,,,
CheckBox_X,CheckBox,-1,True,000001050200_General,True,Quantitative,False,,,
RefEdit_X,RefEdit0,'Sheet15'!$H$1:$H$1007,True,000002050200_General,True,X / Explanatory variables:,False,,1007,1
CheckBox_Q,CheckBox,0,True,000003050200_General,True,Qualitative,False,,,
RefEdit_Q,RefEdit0,,True,000004050200_General,True,Qualitative:,False,,,
CheckBoxMeansCharts,CheckBox,-1,True,600000000400_Charts,True,Means charts,False,,,
CheckBoxMeanConf,CheckBox,0,True,600000010400_Charts,True,Confidence intervals,False,,,
CheckBoxBar,CheckBox,0,True,600000020400_Charts,True,Bar chart,False,,,
CheckBox_PredVarLabels,CheckBox,0,True,300000001002_Prediction,True,Variable labels,False,,,
ScrollBarLevel,SpinButton,2,True,100000020100_Options|Model,False,,,,,
CheckBoxRand,CheckBox,0,True,110000000200_Options|ANOVA / ANCOVA,True,Random effects,False,,,
CheckBoxRestricted,CheckBox,0,True,110000010200_Options|ANOVA / ANCOVA,True,Restricted ANOVA,False,,,
CheckBoxProp,CheckBox,0,True,600000030400_Charts,True,Proportional,False,,,
CheckBoxSummary,CheckBox,-1,True,510000000902_Outputs|Means,True,Summary,False,,,
CheckBoxSumCharts,CheckBox,-1,True,600000000001_Charts,True,Summary charts,False,,,
CheckBoxFilterY,CheckBox,0,True,600000000101_Charts,True,Filter Ys,False,,,
CheckBoxDemsar,CheckBox,0,False,600000040400_Charts,False,Demsar plots,False,,,
CheckBoxContBonf,CheckBox,-1,True,520000000300_Outputs|Contrasts,True,Bonferroni correction,False,,,
SpinButtonNbFactors,SpinButton,5,True,000002030100_General,False,,,,,
CheckBoxWithEta,CheckBox,0,True,500000000300_Outputs|General,True,Effect size measures,False,,,
RefEdit_G,RefEdit0,,True,000000080301_General,True,Groups:,False,,,
CheckBox_G,CheckBox,0,True,000000070301_General,True,Groups,False,,,
CheckBoxSortMeans,CheckBox,0,True,510000000400_Outputs|Means,True,Sort the means,False,,,
RefEditClusters,RefEdit0,,True,120000010500_Options|Covariances,True,Clusters:,False,,,
CheckBoxPoints,CheckBox,0,True,600000050400_Charts,True,With points,False,,,
CheckBoxValues,CheckBox,0,True,600000000201_Charts,True,Values,False,,,
CheckBoxHoriz,CheckBox,0,True,600000000301_Charts,True,Display horizontally,False,,,
</a:t>
          </a:r>
        </a:p>
      </xdr:txBody>
    </xdr:sp>
    <xdr:clientData/>
  </xdr:twoCellAnchor>
  <xdr:twoCellAnchor editAs="absolute">
    <xdr:from>
      <xdr:col>1</xdr:col>
      <xdr:colOff>6350</xdr:colOff>
      <xdr:row>8</xdr:row>
      <xdr:rowOff>6350</xdr:rowOff>
    </xdr:from>
    <xdr:to>
      <xdr:col>2</xdr:col>
      <xdr:colOff>406400</xdr:colOff>
      <xdr:row>8</xdr:row>
      <xdr:rowOff>466725</xdr:rowOff>
    </xdr:to>
    <xdr:sp macro="" textlink="">
      <xdr:nvSpPr>
        <xdr:cNvPr id="4" name="BK788628"/>
        <xdr:cNvSpPr/>
      </xdr:nvSpPr>
      <xdr:spPr>
        <a:xfrm>
          <a:off x="339725" y="1530350"/>
          <a:ext cx="1828800" cy="460375"/>
        </a:xfrm>
        <a:prstGeom prst="roundRect">
          <a:avLst/>
        </a:prstGeom>
        <a:solidFill>
          <a:srgbClr val="F5F5F5"/>
        </a:solidFill>
        <a:ln w="12700">
          <a:solidFill>
            <a:srgbClr val="C9521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editAs="absolute">
    <xdr:from>
      <xdr:col>1</xdr:col>
      <xdr:colOff>66040</xdr:colOff>
      <xdr:row>8</xdr:row>
      <xdr:rowOff>53975</xdr:rowOff>
    </xdr:from>
    <xdr:to>
      <xdr:col>1</xdr:col>
      <xdr:colOff>427990</xdr:colOff>
      <xdr:row>8</xdr:row>
      <xdr:rowOff>415925</xdr:rowOff>
    </xdr:to>
    <xdr:pic macro="[0]!ReRunXLSTAT">
      <xdr:nvPicPr>
        <xdr:cNvPr id="5" name="BT788628"/>
        <xdr:cNvPicPr>
          <a:picLocks noChangeAspect="1"/>
        </xdr:cNvPicPr>
      </xdr:nvPicPr>
      <xdr:blipFill>
        <a:blip xmlns:r="http://schemas.openxmlformats.org/officeDocument/2006/relationships" r:embed="rId1"/>
        <a:stretch>
          <a:fillRect/>
        </a:stretch>
      </xdr:blipFill>
      <xdr:spPr>
        <a:xfrm>
          <a:off x="399415" y="1577975"/>
          <a:ext cx="361950" cy="361950"/>
        </a:xfrm>
        <a:prstGeom prst="rect">
          <a:avLst/>
        </a:prstGeom>
      </xdr:spPr>
    </xdr:pic>
    <xdr:clientData/>
  </xdr:twoCellAnchor>
  <xdr:twoCellAnchor editAs="absolute">
    <xdr:from>
      <xdr:col>1</xdr:col>
      <xdr:colOff>515620</xdr:colOff>
      <xdr:row>8</xdr:row>
      <xdr:rowOff>53975</xdr:rowOff>
    </xdr:from>
    <xdr:to>
      <xdr:col>1</xdr:col>
      <xdr:colOff>877570</xdr:colOff>
      <xdr:row>8</xdr:row>
      <xdr:rowOff>415925</xdr:rowOff>
    </xdr:to>
    <xdr:pic macro="[0]!AddRemovGrid">
      <xdr:nvPicPr>
        <xdr:cNvPr id="6" name="RM788628"/>
        <xdr:cNvPicPr>
          <a:picLocks noChangeAspect="1"/>
        </xdr:cNvPicPr>
      </xdr:nvPicPr>
      <xdr:blipFill>
        <a:blip xmlns:r="http://schemas.openxmlformats.org/officeDocument/2006/relationships" r:embed="rId2"/>
        <a:stretch>
          <a:fillRect/>
        </a:stretch>
      </xdr:blipFill>
      <xdr:spPr>
        <a:xfrm>
          <a:off x="848995" y="1577975"/>
          <a:ext cx="361950" cy="361950"/>
        </a:xfrm>
        <a:prstGeom prst="rect">
          <a:avLst/>
        </a:prstGeom>
      </xdr:spPr>
    </xdr:pic>
    <xdr:clientData/>
  </xdr:twoCellAnchor>
  <xdr:twoCellAnchor editAs="absolute">
    <xdr:from>
      <xdr:col>1</xdr:col>
      <xdr:colOff>515620</xdr:colOff>
      <xdr:row>8</xdr:row>
      <xdr:rowOff>53975</xdr:rowOff>
    </xdr:from>
    <xdr:to>
      <xdr:col>1</xdr:col>
      <xdr:colOff>877570</xdr:colOff>
      <xdr:row>8</xdr:row>
      <xdr:rowOff>415925</xdr:rowOff>
    </xdr:to>
    <xdr:pic macro="[0]!AddRemovGrid">
      <xdr:nvPicPr>
        <xdr:cNvPr id="7" name="AD788628" hidden="1"/>
        <xdr:cNvPicPr>
          <a:picLocks noChangeAspect="1"/>
        </xdr:cNvPicPr>
      </xdr:nvPicPr>
      <xdr:blipFill>
        <a:blip xmlns:r="http://schemas.openxmlformats.org/officeDocument/2006/relationships" r:embed="rId3"/>
        <a:stretch>
          <a:fillRect/>
        </a:stretch>
      </xdr:blipFill>
      <xdr:spPr>
        <a:xfrm>
          <a:off x="848995" y="1577975"/>
          <a:ext cx="361950" cy="361950"/>
        </a:xfrm>
        <a:prstGeom prst="rect">
          <a:avLst/>
        </a:prstGeom>
      </xdr:spPr>
    </xdr:pic>
    <xdr:clientData/>
  </xdr:twoCellAnchor>
  <xdr:twoCellAnchor editAs="absolute">
    <xdr:from>
      <xdr:col>1</xdr:col>
      <xdr:colOff>965200</xdr:colOff>
      <xdr:row>8</xdr:row>
      <xdr:rowOff>53975</xdr:rowOff>
    </xdr:from>
    <xdr:to>
      <xdr:col>1</xdr:col>
      <xdr:colOff>1327150</xdr:colOff>
      <xdr:row>8</xdr:row>
      <xdr:rowOff>415925</xdr:rowOff>
    </xdr:to>
    <xdr:pic macro="[0]!SendToOfficeLocal">
      <xdr:nvPicPr>
        <xdr:cNvPr id="8" name="WD788628"/>
        <xdr:cNvPicPr>
          <a:picLocks noChangeAspect="1"/>
        </xdr:cNvPicPr>
      </xdr:nvPicPr>
      <xdr:blipFill>
        <a:blip xmlns:r="http://schemas.openxmlformats.org/officeDocument/2006/relationships" r:embed="rId4"/>
        <a:stretch>
          <a:fillRect/>
        </a:stretch>
      </xdr:blipFill>
      <xdr:spPr>
        <a:xfrm>
          <a:off x="1298575" y="1577975"/>
          <a:ext cx="361950" cy="361950"/>
        </a:xfrm>
        <a:prstGeom prst="rect">
          <a:avLst/>
        </a:prstGeom>
      </xdr:spPr>
    </xdr:pic>
    <xdr:clientData/>
  </xdr:twoCellAnchor>
  <xdr:twoCellAnchor editAs="absolute">
    <xdr:from>
      <xdr:col>1</xdr:col>
      <xdr:colOff>1414780</xdr:colOff>
      <xdr:row>8</xdr:row>
      <xdr:rowOff>53975</xdr:rowOff>
    </xdr:from>
    <xdr:to>
      <xdr:col>2</xdr:col>
      <xdr:colOff>347980</xdr:colOff>
      <xdr:row>8</xdr:row>
      <xdr:rowOff>421479</xdr:rowOff>
    </xdr:to>
    <xdr:pic macro="[0]!SendToOfficeLocal">
      <xdr:nvPicPr>
        <xdr:cNvPr id="9" name="PT788628"/>
        <xdr:cNvPicPr>
          <a:picLocks noChangeAspect="1"/>
        </xdr:cNvPicPr>
      </xdr:nvPicPr>
      <xdr:blipFill>
        <a:blip xmlns:r="http://schemas.openxmlformats.org/officeDocument/2006/relationships" r:embed="rId5"/>
        <a:stretch>
          <a:fillRect/>
        </a:stretch>
      </xdr:blipFill>
      <xdr:spPr>
        <a:xfrm>
          <a:off x="1748155" y="1577975"/>
          <a:ext cx="361950" cy="367504"/>
        </a:xfrm>
        <a:prstGeom prst="rect">
          <a:avLst/>
        </a:prstGeom>
      </xdr:spPr>
    </xdr:pic>
    <xdr:clientData/>
  </xdr:twoCellAnchor>
  <xdr:twoCellAnchor>
    <xdr:from>
      <xdr:col>1</xdr:col>
      <xdr:colOff>0</xdr:colOff>
      <xdr:row>76</xdr:row>
      <xdr:rowOff>0</xdr:rowOff>
    </xdr:from>
    <xdr:to>
      <xdr:col>7</xdr:col>
      <xdr:colOff>0</xdr:colOff>
      <xdr:row>93</xdr:row>
      <xdr:rowOff>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1106</xdr:row>
      <xdr:rowOff>0</xdr:rowOff>
    </xdr:from>
    <xdr:to>
      <xdr:col>7</xdr:col>
      <xdr:colOff>0</xdr:colOff>
      <xdr:row>1123</xdr:row>
      <xdr:rowOff>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127000</xdr:colOff>
      <xdr:row>1106</xdr:row>
      <xdr:rowOff>0</xdr:rowOff>
    </xdr:from>
    <xdr:to>
      <xdr:col>13</xdr:col>
      <xdr:colOff>155575</xdr:colOff>
      <xdr:row>1123</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0</xdr:colOff>
      <xdr:row>1125</xdr:row>
      <xdr:rowOff>0</xdr:rowOff>
    </xdr:from>
    <xdr:to>
      <xdr:col>7</xdr:col>
      <xdr:colOff>0</xdr:colOff>
      <xdr:row>1142</xdr:row>
      <xdr:rowOff>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127000</xdr:colOff>
      <xdr:row>1125</xdr:row>
      <xdr:rowOff>0</xdr:rowOff>
    </xdr:from>
    <xdr:to>
      <xdr:col>13</xdr:col>
      <xdr:colOff>155575</xdr:colOff>
      <xdr:row>1142</xdr:row>
      <xdr:rowOff>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282575</xdr:colOff>
      <xdr:row>1125</xdr:row>
      <xdr:rowOff>0</xdr:rowOff>
    </xdr:from>
    <xdr:to>
      <xdr:col>19</xdr:col>
      <xdr:colOff>311150</xdr:colOff>
      <xdr:row>1142</xdr:row>
      <xdr:rowOff>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1144</xdr:row>
      <xdr:rowOff>0</xdr:rowOff>
    </xdr:from>
    <xdr:to>
      <xdr:col>7</xdr:col>
      <xdr:colOff>0</xdr:colOff>
      <xdr:row>1161</xdr:row>
      <xdr:rowOff>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320675</xdr:colOff>
      <xdr:row>2</xdr:row>
      <xdr:rowOff>0</xdr:rowOff>
    </xdr:from>
    <xdr:to>
      <xdr:col>1</xdr:col>
      <xdr:colOff>12700</xdr:colOff>
      <xdr:row>2</xdr:row>
      <xdr:rowOff>25400</xdr:rowOff>
    </xdr:to>
    <xdr:sp macro="" textlink="">
      <xdr:nvSpPr>
        <xdr:cNvPr id="17" name="XP788628" hidden="1"/>
        <xdr:cNvSpPr txBox="1"/>
      </xdr:nvSpPr>
      <xdr:spPr>
        <a:xfrm>
          <a:off x="320675" y="381000"/>
          <a:ext cx="25400" cy="2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id-ID" sz="1100"/>
            <a:t>Linear regression*SEP*Summary statistics*SEP*$B$13
Linear regression*SEP*Correlation matrix*SEP*$B$20
Linear regression*SEP*Regression of variable Units_Sold*SEP*$B$27
Linear regression*SEP*Goodness of fit statistics (Units_Sold)*SEP*$B$29
Linear regression*SEP*Analysis of variance (Units_Sold)*SEP*$B$47
Linear regression*SEP*Model parameters (Units_Sold)*SEP*$B$57
Linear regression*SEP*Equation of the model (Units_Sold)*SEP*$B$65
Linear regression*SEP*Standardized coefficients (Units_Sold)*SEP*$B$70
Linear regression*SEP*Predictions and residuals (Units_Sold)*SEP*$B$96</a:t>
          </a:r>
        </a:p>
      </xdr:txBody>
    </xdr:sp>
    <xdr:clientData/>
  </xdr:twoCellAnchor>
  <mc:AlternateContent xmlns:mc="http://schemas.openxmlformats.org/markup-compatibility/2006">
    <mc:Choice xmlns:a14="http://schemas.microsoft.com/office/drawing/2010/main" Requires="a14">
      <xdr:twoCellAnchor editAs="oneCell">
        <xdr:from>
          <xdr:col>0</xdr:col>
          <xdr:colOff>323850</xdr:colOff>
          <xdr:row>9</xdr:row>
          <xdr:rowOff>0</xdr:rowOff>
        </xdr:from>
        <xdr:to>
          <xdr:col>2</xdr:col>
          <xdr:colOff>419100</xdr:colOff>
          <xdr:row>10</xdr:row>
          <xdr:rowOff>0</xdr:rowOff>
        </xdr:to>
        <xdr:sp macro="" textlink="">
          <xdr:nvSpPr>
            <xdr:cNvPr id="20481" name="DD163525" hidden="1">
              <a:extLst>
                <a:ext uri="{63B3BB69-23CF-44E3-9099-C40C66FF867C}">
                  <a14:compatExt spid="_x0000_s20481"/>
                </a:ext>
              </a:extLst>
            </xdr:cNvPr>
            <xdr:cNvSpPr/>
          </xdr:nvSpPr>
          <xdr:spPr>
            <a:xfrm>
              <a:off x="0" y="0"/>
              <a:ext cx="0" cy="0"/>
            </a:xfrm>
            <a:prstGeom prst="rect">
              <a:avLst/>
            </a:prstGeom>
          </xdr:spPr>
        </xdr:sp>
        <xdr:clientData/>
      </xdr:twoCellAnchor>
    </mc:Choice>
    <mc:Fallback/>
  </mc:AlternateContent>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HP" refreshedDate="46199.97365" createdVersion="4" refreshedVersion="4" minRefreshableVersion="3" recordCount="1006">
  <cacheSource type="worksheet">
    <worksheetSource name="Table1.Sales_Data"/>
  </cacheSource>
  <cacheFields count="13">
    <cacheField name="Sale_ID" numFmtId="0">
      <sharedItems count="1000">
        <s v="S1"/>
        <s v="S2"/>
        <s v="S3"/>
        <s v="S4"/>
        <s v="S5"/>
        <s v="S6"/>
        <s v="S7"/>
        <s v="S8"/>
        <s v="S9"/>
        <s v="S10"/>
        <s v="S11"/>
        <s v="S12"/>
        <s v="S13"/>
        <s v="S14"/>
        <s v="S15"/>
        <s v="S16"/>
        <s v="S17"/>
        <s v="S18"/>
        <s v="S19"/>
        <s v="S20"/>
        <s v="S21"/>
        <s v="S22"/>
        <s v="S23"/>
        <s v="S24"/>
        <s v="S25"/>
        <s v="S26"/>
        <s v="S27"/>
        <s v="S28"/>
        <s v="S29"/>
        <s v="S30"/>
        <s v="S31"/>
        <s v="S32"/>
        <s v="S33"/>
        <s v="S34"/>
        <s v="S35"/>
        <s v="S36"/>
        <s v="S37"/>
        <s v="S38"/>
        <s v="S39"/>
        <s v="S40"/>
        <s v="S41"/>
        <s v="S42"/>
        <s v="S43"/>
        <s v="S44"/>
        <s v="S45"/>
        <s v="S46"/>
        <s v="S47"/>
        <s v="S48"/>
        <s v="S49"/>
        <s v="S50"/>
        <s v="S51"/>
        <s v="S52"/>
        <s v="S53"/>
        <s v="S54"/>
        <s v="S55"/>
        <s v="S56"/>
        <s v="S57"/>
        <s v="S58"/>
        <s v="S59"/>
        <s v="S60"/>
        <s v="S61"/>
        <s v="S62"/>
        <s v="S63"/>
        <s v="S64"/>
        <s v="S65"/>
        <s v="S66"/>
        <s v="S67"/>
        <s v="S68"/>
        <s v="S69"/>
        <s v="S70"/>
        <s v="S71"/>
        <s v="S72"/>
        <s v="S73"/>
        <s v="S74"/>
        <s v="S75"/>
        <s v="S76"/>
        <s v="S77"/>
        <s v="S78"/>
        <s v="S79"/>
        <s v="S80"/>
        <s v="S81"/>
        <s v="S82"/>
        <s v="S83"/>
        <s v="S84"/>
        <s v="S85"/>
        <s v="S86"/>
        <s v="S87"/>
        <s v="S88"/>
        <s v="S89"/>
        <s v="S90"/>
        <s v="S91"/>
        <s v="S92"/>
        <s v="S93"/>
        <s v="S94"/>
        <s v="S95"/>
        <s v="S96"/>
        <s v="S97"/>
        <s v="S98"/>
        <s v="S99"/>
        <s v="S100"/>
        <s v="S101"/>
        <s v="S102"/>
        <s v="S103"/>
        <s v="S104"/>
        <s v="S105"/>
        <s v="S106"/>
        <s v="S107"/>
        <s v="S108"/>
        <s v="S109"/>
        <s v="S110"/>
        <s v="S111"/>
        <s v="S112"/>
        <s v="S113"/>
        <s v="S114"/>
        <s v="S115"/>
        <s v="S116"/>
        <s v="S117"/>
        <s v="S118"/>
        <s v="S119"/>
        <s v="S120"/>
        <s v="S121"/>
        <s v="S122"/>
        <s v="S123"/>
        <s v="S124"/>
        <s v="S125"/>
        <s v="S126"/>
        <s v="S127"/>
        <s v="S128"/>
        <s v="S129"/>
        <s v="S130"/>
        <s v="S131"/>
        <s v="S132"/>
        <s v="S133"/>
        <s v="S134"/>
        <s v="S135"/>
        <s v="S136"/>
        <s v="S137"/>
        <s v="S138"/>
        <s v="S139"/>
        <s v="S140"/>
        <s v="S141"/>
        <s v="S142"/>
        <s v="S143"/>
        <s v="S144"/>
        <s v="S145"/>
        <s v="S146"/>
        <s v="S147"/>
        <s v="S148"/>
        <s v="S149"/>
        <s v="S150"/>
        <s v="S151"/>
        <s v="S152"/>
        <s v="S153"/>
        <s v="S154"/>
        <s v="S155"/>
        <s v="S156"/>
        <s v="S157"/>
        <s v="S158"/>
        <s v="S159"/>
        <s v="S160"/>
        <s v="S161"/>
        <s v="S162"/>
        <s v="S163"/>
        <s v="S164"/>
        <s v="S165"/>
        <s v="S166"/>
        <s v="S167"/>
        <s v="S168"/>
        <s v="S169"/>
        <s v="S170"/>
        <s v="S171"/>
        <s v="S172"/>
        <s v="S173"/>
        <s v="S174"/>
        <s v="S175"/>
        <s v="S176"/>
        <s v="S177"/>
        <s v="S178"/>
        <s v="S179"/>
        <s v="S180"/>
        <s v="S181"/>
        <s v="S182"/>
        <s v="S183"/>
        <s v="S184"/>
        <s v="S185"/>
        <s v="S186"/>
        <s v="S187"/>
        <s v="S188"/>
        <s v="S189"/>
        <s v="S190"/>
        <s v="S191"/>
        <s v="S192"/>
        <s v="S193"/>
        <s v="S194"/>
        <s v="S195"/>
        <s v="S196"/>
        <s v="S197"/>
        <s v="S198"/>
        <s v="S199"/>
        <s v="S200"/>
        <s v="S201"/>
        <s v="S202"/>
        <s v="S203"/>
        <s v="S204"/>
        <s v="S205"/>
        <s v="S206"/>
        <s v="S207"/>
        <s v="S208"/>
        <s v="S209"/>
        <s v="S210"/>
        <s v="S211"/>
        <s v="S212"/>
        <s v="S213"/>
        <s v="S214"/>
        <s v="S215"/>
        <s v="S216"/>
        <s v="S217"/>
        <s v="S218"/>
        <s v="S219"/>
        <s v="S220"/>
        <s v="S221"/>
        <s v="S222"/>
        <s v="S223"/>
        <s v="S224"/>
        <s v="S225"/>
        <s v="S226"/>
        <s v="S227"/>
        <s v="S228"/>
        <s v="S229"/>
        <s v="S230"/>
        <s v="S231"/>
        <s v="S232"/>
        <s v="S233"/>
        <s v="S234"/>
        <s v="S235"/>
        <s v="S236"/>
        <s v="S237"/>
        <s v="S238"/>
        <s v="S239"/>
        <s v="S240"/>
        <s v="S241"/>
        <s v="S242"/>
        <s v="S243"/>
        <s v="S244"/>
        <s v="S245"/>
        <s v="S246"/>
        <s v="S247"/>
        <s v="S248"/>
        <s v="S249"/>
        <s v="S250"/>
        <s v="S251"/>
        <s v="S252"/>
        <s v="S253"/>
        <s v="S254"/>
        <s v="S255"/>
        <s v="S256"/>
        <s v="S257"/>
        <s v="S258"/>
        <s v="S259"/>
        <s v="S260"/>
        <s v="S261"/>
        <s v="S262"/>
        <s v="S263"/>
        <s v="S264"/>
        <s v="S265"/>
        <s v="S266"/>
        <s v="S267"/>
        <s v="S268"/>
        <s v="S269"/>
        <s v="S270"/>
        <s v="S271"/>
        <s v="S272"/>
        <s v="S273"/>
        <s v="S274"/>
        <s v="S275"/>
        <s v="S276"/>
        <s v="S277"/>
        <s v="S278"/>
        <s v="S279"/>
        <s v="S280"/>
        <s v="S281"/>
        <s v="S282"/>
        <s v="S283"/>
        <s v="S284"/>
        <s v="S285"/>
        <s v="S286"/>
        <s v="S287"/>
        <s v="S288"/>
        <s v="S289"/>
        <s v="S290"/>
        <s v="S291"/>
        <s v="S292"/>
        <s v="S293"/>
        <s v="S294"/>
        <s v="S295"/>
        <s v="S296"/>
        <s v="S297"/>
        <s v="S298"/>
        <s v="S299"/>
        <s v="S300"/>
        <s v="S301"/>
        <s v="S302"/>
        <s v="S303"/>
        <s v="S304"/>
        <s v="S305"/>
        <s v="S306"/>
        <s v="S307"/>
        <s v="S308"/>
        <s v="S309"/>
        <s v="S310"/>
        <s v="S311"/>
        <s v="S312"/>
        <s v="S313"/>
        <s v="S314"/>
        <s v="S315"/>
        <s v="S316"/>
        <s v="S317"/>
        <s v="S318"/>
        <s v="S319"/>
        <s v="S320"/>
        <s v="S321"/>
        <s v="S322"/>
        <s v="S323"/>
        <s v="S324"/>
        <s v="S325"/>
        <s v="S326"/>
        <s v="S327"/>
        <s v="S328"/>
        <s v="S329"/>
        <s v="S330"/>
        <s v="S331"/>
        <s v="S332"/>
        <s v="S333"/>
        <s v="S334"/>
        <s v="S335"/>
        <s v="S336"/>
        <s v="S337"/>
        <s v="S338"/>
        <s v="S339"/>
        <s v="S340"/>
        <s v="S341"/>
        <s v="S342"/>
        <s v="S343"/>
        <s v="S344"/>
        <s v="S345"/>
        <s v="S346"/>
        <s v="S347"/>
        <s v="S348"/>
        <s v="S349"/>
        <s v="S350"/>
        <s v="S351"/>
        <s v="S352"/>
        <s v="S353"/>
        <s v="S354"/>
        <s v="S355"/>
        <s v="S356"/>
        <s v="S357"/>
        <s v="S358"/>
        <s v="S359"/>
        <s v="S360"/>
        <s v="S361"/>
        <s v="S362"/>
        <s v="S363"/>
        <s v="S364"/>
        <s v="S365"/>
        <s v="S366"/>
        <s v="S367"/>
        <s v="S368"/>
        <s v="S369"/>
        <s v="S370"/>
        <s v="S371"/>
        <s v="S372"/>
        <s v="S373"/>
        <s v="S374"/>
        <s v="S375"/>
        <s v="S376"/>
        <s v="S377"/>
        <s v="S378"/>
        <s v="S379"/>
        <s v="S380"/>
        <s v="S381"/>
        <s v="S382"/>
        <s v="S383"/>
        <s v="S384"/>
        <s v="S385"/>
        <s v="S386"/>
        <s v="S387"/>
        <s v="S388"/>
        <s v="S389"/>
        <s v="S390"/>
        <s v="S391"/>
        <s v="S392"/>
        <s v="S393"/>
        <s v="S394"/>
        <s v="S395"/>
        <s v="S396"/>
        <s v="S397"/>
        <s v="S398"/>
        <s v="S399"/>
        <s v="S400"/>
        <s v="S401"/>
        <s v="S402"/>
        <s v="S403"/>
        <s v="S404"/>
        <s v="S405"/>
        <s v="S406"/>
        <s v="S407"/>
        <s v="S408"/>
        <s v="S409"/>
        <s v="S410"/>
        <s v="S411"/>
        <s v="S412"/>
        <s v="S413"/>
        <s v="S414"/>
        <s v="S415"/>
        <s v="S416"/>
        <s v="S417"/>
        <s v="S418"/>
        <s v="S419"/>
        <s v="S420"/>
        <s v="S421"/>
        <s v="S422"/>
        <s v="S423"/>
        <s v="S424"/>
        <s v="S425"/>
        <s v="S426"/>
        <s v="S427"/>
        <s v="S428"/>
        <s v="S429"/>
        <s v="S430"/>
        <s v="S431"/>
        <s v="S432"/>
        <s v="S433"/>
        <s v="S434"/>
        <s v="S435"/>
        <s v="S436"/>
        <s v="S437"/>
        <s v="S438"/>
        <s v="S439"/>
        <s v="S440"/>
        <s v="S441"/>
        <s v="S442"/>
        <s v="S443"/>
        <s v="S444"/>
        <s v="S445"/>
        <s v="S446"/>
        <s v="S447"/>
        <s v="S448"/>
        <s v="S449"/>
        <s v="S450"/>
        <s v="S451"/>
        <s v="S452"/>
        <s v="S453"/>
        <s v="S454"/>
        <s v="S455"/>
        <s v="S456"/>
        <s v="S457"/>
        <s v="S458"/>
        <s v="S459"/>
        <s v="S460"/>
        <s v="S461"/>
        <s v="S462"/>
        <s v="S463"/>
        <s v="S464"/>
        <s v="S465"/>
        <s v="S466"/>
        <s v="S467"/>
        <s v="S468"/>
        <s v="S469"/>
        <s v="S470"/>
        <s v="S471"/>
        <s v="S472"/>
        <s v="S473"/>
        <s v="S474"/>
        <s v="S475"/>
        <s v="S476"/>
        <s v="S477"/>
        <s v="S478"/>
        <s v="S479"/>
        <s v="S480"/>
        <s v="S481"/>
        <s v="S482"/>
        <s v="S483"/>
        <s v="S484"/>
        <s v="S485"/>
        <s v="S486"/>
        <s v="S487"/>
        <s v="S488"/>
        <s v="S489"/>
        <s v="S490"/>
        <s v="S491"/>
        <s v="S492"/>
        <s v="S493"/>
        <s v="S494"/>
        <s v="S495"/>
        <s v="S496"/>
        <s v="S497"/>
        <s v="S498"/>
        <s v="S499"/>
        <s v="S500"/>
        <s v="S501"/>
        <s v="S502"/>
        <s v="S503"/>
        <s v="S504"/>
        <s v="S505"/>
        <s v="S506"/>
        <s v="S507"/>
        <s v="S508"/>
        <s v="S509"/>
        <s v="S510"/>
        <s v="S511"/>
        <s v="S512"/>
        <s v="S513"/>
        <s v="S514"/>
        <s v="S515"/>
        <s v="S516"/>
        <s v="S517"/>
        <s v="S518"/>
        <s v="S519"/>
        <s v="S520"/>
        <s v="S521"/>
        <s v="S522"/>
        <s v="S523"/>
        <s v="S524"/>
        <s v="S525"/>
        <s v="S526"/>
        <s v="S527"/>
        <s v="S528"/>
        <s v="S529"/>
        <s v="S530"/>
        <s v="S531"/>
        <s v="S532"/>
        <s v="S533"/>
        <s v="S534"/>
        <s v="S535"/>
        <s v="S536"/>
        <s v="S537"/>
        <s v="S538"/>
        <s v="S539"/>
        <s v="S540"/>
        <s v="S541"/>
        <s v="S542"/>
        <s v="S543"/>
        <s v="S544"/>
        <s v="S545"/>
        <s v="S546"/>
        <s v="S547"/>
        <s v="S548"/>
        <s v="S549"/>
        <s v="S550"/>
        <s v="S551"/>
        <s v="S552"/>
        <s v="S553"/>
        <s v="S554"/>
        <s v="S555"/>
        <s v="S556"/>
        <s v="S557"/>
        <s v="S558"/>
        <s v="S559"/>
        <s v="S560"/>
        <s v="S561"/>
        <s v="S562"/>
        <s v="S563"/>
        <s v="S564"/>
        <s v="S565"/>
        <s v="S566"/>
        <s v="S567"/>
        <s v="S568"/>
        <s v="S569"/>
        <s v="S570"/>
        <s v="S571"/>
        <s v="S572"/>
        <s v="S573"/>
        <s v="S574"/>
        <s v="S575"/>
        <s v="S576"/>
        <s v="S577"/>
        <s v="S578"/>
        <s v="S579"/>
        <s v="S580"/>
        <s v="S581"/>
        <s v="S582"/>
        <s v="S583"/>
        <s v="S584"/>
        <s v="S585"/>
        <s v="S586"/>
        <s v="S587"/>
        <s v="S588"/>
        <s v="S589"/>
        <s v="S590"/>
        <s v="S591"/>
        <s v="S592"/>
        <s v="S593"/>
        <s v="S594"/>
        <s v="S595"/>
        <s v="S596"/>
        <s v="S597"/>
        <s v="S598"/>
        <s v="S599"/>
        <s v="S600"/>
        <s v="S601"/>
        <s v="S602"/>
        <s v="S603"/>
        <s v="S604"/>
        <s v="S605"/>
        <s v="S606"/>
        <s v="S607"/>
        <s v="S608"/>
        <s v="S609"/>
        <s v="S610"/>
        <s v="S611"/>
        <s v="S612"/>
        <s v="S613"/>
        <s v="S614"/>
        <s v="S615"/>
        <s v="S616"/>
        <s v="S617"/>
        <s v="S618"/>
        <s v="S619"/>
        <s v="S620"/>
        <s v="S621"/>
        <s v="S622"/>
        <s v="S623"/>
        <s v="S624"/>
        <s v="S625"/>
        <s v="S626"/>
        <s v="S627"/>
        <s v="S628"/>
        <s v="S629"/>
        <s v="S630"/>
        <s v="S631"/>
        <s v="S632"/>
        <s v="S633"/>
        <s v="S634"/>
        <s v="S635"/>
        <s v="S636"/>
        <s v="S637"/>
        <s v="S638"/>
        <s v="S639"/>
        <s v="S640"/>
        <s v="S641"/>
        <s v="S642"/>
        <s v="S643"/>
        <s v="S644"/>
        <s v="S645"/>
        <s v="S646"/>
        <s v="S647"/>
        <s v="S648"/>
        <s v="S649"/>
        <s v="S650"/>
        <s v="S651"/>
        <s v="S652"/>
        <s v="S653"/>
        <s v="S654"/>
        <s v="S655"/>
        <s v="S656"/>
        <s v="S657"/>
        <s v="S658"/>
        <s v="S659"/>
        <s v="S660"/>
        <s v="S661"/>
        <s v="S662"/>
        <s v="S663"/>
        <s v="S664"/>
        <s v="S665"/>
        <s v="S666"/>
        <s v="S667"/>
        <s v="S668"/>
        <s v="S669"/>
        <s v="S670"/>
        <s v="S671"/>
        <s v="S672"/>
        <s v="S673"/>
        <s v="S674"/>
        <s v="S675"/>
        <s v="S676"/>
        <s v="S677"/>
        <s v="S678"/>
        <s v="S679"/>
        <s v="S680"/>
        <s v="S681"/>
        <s v="S682"/>
        <s v="S683"/>
        <s v="S684"/>
        <s v="S685"/>
        <s v="S686"/>
        <s v="S687"/>
        <s v="S688"/>
        <s v="S689"/>
        <s v="S690"/>
        <s v="S691"/>
        <s v="S692"/>
        <s v="S693"/>
        <s v="S694"/>
        <s v="S695"/>
        <s v="S696"/>
        <s v="S697"/>
        <s v="S698"/>
        <s v="S699"/>
        <s v="S700"/>
        <s v="S701"/>
        <s v="S702"/>
        <s v="S703"/>
        <s v="S704"/>
        <s v="S705"/>
        <s v="S706"/>
        <s v="S707"/>
        <s v="S708"/>
        <s v="S709"/>
        <s v="S710"/>
        <s v="S711"/>
        <s v="S712"/>
        <s v="S713"/>
        <s v="S714"/>
        <s v="S715"/>
        <s v="S716"/>
        <s v="S717"/>
        <s v="S718"/>
        <s v="S719"/>
        <s v="S720"/>
        <s v="S721"/>
        <s v="S722"/>
        <s v="S723"/>
        <s v="S724"/>
        <s v="S725"/>
        <s v="S726"/>
        <s v="S727"/>
        <s v="S728"/>
        <s v="S729"/>
        <s v="S730"/>
        <s v="S731"/>
        <s v="S732"/>
        <s v="S733"/>
        <s v="S734"/>
        <s v="S735"/>
        <s v="S736"/>
        <s v="S737"/>
        <s v="S738"/>
        <s v="S739"/>
        <s v="S740"/>
        <s v="S741"/>
        <s v="S742"/>
        <s v="S743"/>
        <s v="S744"/>
        <s v="S745"/>
        <s v="S746"/>
        <s v="S747"/>
        <s v="S748"/>
        <s v="S749"/>
        <s v="S750"/>
        <s v="S751"/>
        <s v="S752"/>
        <s v="S753"/>
        <s v="S754"/>
        <s v="S755"/>
        <s v="S756"/>
        <s v="S757"/>
        <s v="S758"/>
        <s v="S759"/>
        <s v="S760"/>
        <s v="S761"/>
        <s v="S762"/>
        <s v="S763"/>
        <s v="S764"/>
        <s v="S765"/>
        <s v="S766"/>
        <s v="S767"/>
        <s v="S768"/>
        <s v="S769"/>
        <s v="S770"/>
        <s v="S771"/>
        <s v="S772"/>
        <s v="S773"/>
        <s v="S774"/>
        <s v="S775"/>
        <s v="S776"/>
        <s v="S777"/>
        <s v="S778"/>
        <s v="S779"/>
        <s v="S780"/>
        <s v="S781"/>
        <s v="S782"/>
        <s v="S783"/>
        <s v="S784"/>
        <s v="S785"/>
        <s v="S786"/>
        <s v="S787"/>
        <s v="S788"/>
        <s v="S789"/>
        <s v="S790"/>
        <s v="S791"/>
        <s v="S792"/>
        <s v="S793"/>
        <s v="S794"/>
        <s v="S795"/>
        <s v="S796"/>
        <s v="S797"/>
        <s v="S798"/>
        <s v="S799"/>
        <s v="S800"/>
        <s v="S801"/>
        <s v="S802"/>
        <s v="S803"/>
        <s v="S804"/>
        <s v="S805"/>
        <s v="S806"/>
        <s v="S807"/>
        <s v="S808"/>
        <s v="S809"/>
        <s v="S810"/>
        <s v="S811"/>
        <s v="S812"/>
        <s v="S813"/>
        <s v="S814"/>
        <s v="S815"/>
        <s v="S816"/>
        <s v="S817"/>
        <s v="S818"/>
        <s v="S819"/>
        <s v="S820"/>
        <s v="S821"/>
        <s v="S822"/>
        <s v="S823"/>
        <s v="S824"/>
        <s v="S825"/>
        <s v="S826"/>
        <s v="S827"/>
        <s v="S828"/>
        <s v="S829"/>
        <s v="S830"/>
        <s v="S831"/>
        <s v="S832"/>
        <s v="S833"/>
        <s v="S834"/>
        <s v="S835"/>
        <s v="S836"/>
        <s v="S837"/>
        <s v="S838"/>
        <s v="S839"/>
        <s v="S840"/>
        <s v="S841"/>
        <s v="S842"/>
        <s v="S843"/>
        <s v="S844"/>
        <s v="S845"/>
        <s v="S846"/>
        <s v="S847"/>
        <s v="S848"/>
        <s v="S849"/>
        <s v="S850"/>
        <s v="S851"/>
        <s v="S852"/>
        <s v="S853"/>
        <s v="S854"/>
        <s v="S855"/>
        <s v="S856"/>
        <s v="S857"/>
        <s v="S858"/>
        <s v="S859"/>
        <s v="S860"/>
        <s v="S861"/>
        <s v="S862"/>
        <s v="S863"/>
        <s v="S864"/>
        <s v="S865"/>
        <s v="S866"/>
        <s v="S867"/>
        <s v="S868"/>
        <s v="S869"/>
        <s v="S870"/>
        <s v="S871"/>
        <s v="S872"/>
        <s v="S873"/>
        <s v="S874"/>
        <s v="S875"/>
        <s v="S876"/>
        <s v="S877"/>
        <s v="S878"/>
        <s v="S879"/>
        <s v="S880"/>
        <s v="S881"/>
        <s v="S882"/>
        <s v="S883"/>
        <s v="S884"/>
        <s v="S885"/>
        <s v="S886"/>
        <s v="S887"/>
        <s v="S888"/>
        <s v="S889"/>
        <s v="S890"/>
        <s v="S891"/>
        <s v="S892"/>
        <s v="S893"/>
        <s v="S894"/>
        <s v="S895"/>
        <s v="S896"/>
        <s v="S897"/>
        <s v="S898"/>
        <s v="S899"/>
        <s v="S900"/>
        <s v="S901"/>
        <s v="S902"/>
        <s v="S903"/>
        <s v="S904"/>
        <s v="S905"/>
        <s v="S906"/>
        <s v="S907"/>
        <s v="S908"/>
        <s v="S909"/>
        <s v="S910"/>
        <s v="S911"/>
        <s v="S912"/>
        <s v="S913"/>
        <s v="S914"/>
        <s v="S915"/>
        <s v="S916"/>
        <s v="S917"/>
        <s v="S918"/>
        <s v="S919"/>
        <s v="S920"/>
        <s v="S921"/>
        <s v="S922"/>
        <s v="S923"/>
        <s v="S924"/>
        <s v="S925"/>
        <s v="S926"/>
        <s v="S927"/>
        <s v="S928"/>
        <s v="S929"/>
        <s v="S930"/>
        <s v="S931"/>
        <s v="S932"/>
        <s v="S933"/>
        <s v="S934"/>
        <s v="S935"/>
        <s v="S936"/>
        <s v="S937"/>
        <s v="S938"/>
        <s v="S939"/>
        <s v="S940"/>
        <s v="S941"/>
        <s v="S942"/>
        <s v="S943"/>
        <s v="S944"/>
        <s v="S945"/>
        <s v="S946"/>
        <s v="S947"/>
        <s v="S948"/>
        <s v="S949"/>
        <s v="S950"/>
        <s v="S951"/>
        <s v="S952"/>
        <s v="S953"/>
        <s v="S954"/>
        <s v="S955"/>
        <s v="S956"/>
        <s v="S957"/>
        <s v="S958"/>
        <s v="S959"/>
        <s v="S960"/>
        <s v="S961"/>
        <s v="S962"/>
        <s v="S963"/>
        <s v="S964"/>
        <s v="S965"/>
        <s v="S966"/>
        <s v="S967"/>
        <s v="S968"/>
        <s v="S969"/>
        <s v="S970"/>
        <s v="S971"/>
        <s v="S972"/>
        <s v="S973"/>
        <s v="S974"/>
        <s v="S975"/>
        <s v="S976"/>
        <s v="S977"/>
        <s v="S978"/>
        <s v="S979"/>
        <s v="S980"/>
        <s v="S981"/>
        <s v="S982"/>
        <s v="S983"/>
        <s v="S984"/>
        <s v="S985"/>
        <s v="S986"/>
        <s v="S987"/>
        <s v="S988"/>
        <s v="S989"/>
        <s v="S990"/>
        <s v="S991"/>
        <s v="S992"/>
        <s v="S993"/>
        <s v="S994"/>
        <s v="S995"/>
        <s v="S996"/>
        <s v="S997"/>
        <s v="S998"/>
        <s v="S999"/>
        <s v="S1000"/>
      </sharedItems>
    </cacheField>
    <cacheField name="Date" numFmtId="175">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ount="6">
        <s v="Blue"/>
        <s v="Grey"/>
        <s v="White"/>
        <s v="Green"/>
        <s v="Red"/>
        <s v="Black"/>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ount="20">
        <n v="4"/>
        <n v="2"/>
        <n v="1"/>
        <n v="14"/>
        <n v="3"/>
        <n v="9"/>
        <n v="7"/>
        <n v="12"/>
        <n v="6"/>
        <n v="8"/>
        <n v="13"/>
        <n v="19"/>
        <n v="17"/>
        <n v="20"/>
        <n v="5"/>
        <n v="15"/>
        <n v="11"/>
        <n v="16"/>
        <n v="18"/>
        <n v="10"/>
      </sharedItems>
    </cacheField>
    <cacheField name="Revenue_USD" numFmtId="2">
      <sharedItems containsSemiMixedTypes="0" containsString="0" containsNumber="1" minValue="32.380000000000003" maxValue="4938.3999999999996"/>
    </cacheField>
    <cacheField name="AVG_Rev_Sold" numFmtId="0" formula="SUM(Revenue_USD)/COUNTA(Shoe_Type)" databaseField="0"/>
    <cacheField name="AVG per Product" numFmtId="0" formula="SUM(Revenue_USD)/SUM(Units_Sold)" databaseField="0"/>
    <cacheField name="AVG Monthly Revenue" numFmtId="0" formula="SUM(Revenue_USD)/12" databaseField="0"/>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HP" refreshedDate="46286.341846527779" createdVersion="4" refreshedVersion="4" minRefreshableVersion="3" recordCount="1006">
  <cacheSource type="worksheet">
    <worksheetSource name="Table3"/>
  </cacheSource>
  <cacheFields count="14">
    <cacheField name="Sale_ID" numFmtId="0">
      <sharedItems/>
    </cacheField>
    <cacheField name="Date" numFmtId="176">
      <sharedItems containsSemiMixedTypes="0" containsNonDate="0" containsDate="1" containsString="0" minDate="2025-01-03T00:00:00" maxDate="2026-01-01T00:00:00" count="342">
        <d v="2025-01-04T00:00:00"/>
        <d v="2025-01-03T00:00:00"/>
        <d v="2025-01-05T00:00:00"/>
        <d v="2025-01-06T00:00:00"/>
        <d v="2025-01-10T00:00:00"/>
        <d v="2025-01-09T00:00:00"/>
        <d v="2025-01-12T00:00:00"/>
        <d v="2025-01-15T00:00:00"/>
        <d v="2025-01-16T00:00:00"/>
        <d v="2025-01-17T00:00:00"/>
        <d v="2025-01-18T00:00:00"/>
        <d v="2025-01-14T00:00:00"/>
        <d v="2025-01-19T00:00:00"/>
        <d v="2025-01-13T00:00:00"/>
        <d v="2025-01-23T00:00:00"/>
        <d v="2025-01-20T00:00:00"/>
        <d v="2025-01-24T00:00:00"/>
        <d v="2025-01-26T00:00:00"/>
        <d v="2025-01-22T00:00:00"/>
        <d v="2025-01-25T00:00:00"/>
        <d v="2025-01-21T00:00:00"/>
        <d v="2025-02-02T00:00:00"/>
        <d v="2025-01-28T00:00:00"/>
        <d v="2025-01-31T00:00:00"/>
        <d v="2025-01-27T00:00:00"/>
        <d v="2025-02-01T00:00:00"/>
        <d v="2025-01-29T00:00:00"/>
        <d v="2025-01-30T00:00:00"/>
        <d v="2025-02-04T00:00:00"/>
        <d v="2025-02-07T00:00:00"/>
        <d v="2025-02-05T00:00:00"/>
        <d v="2025-02-08T00:00:00"/>
        <d v="2025-02-09T00:00:00"/>
        <d v="2025-02-03T00:00:00"/>
        <d v="2025-02-06T00:00:00"/>
        <d v="2025-02-10T00:00:00"/>
        <d v="2025-02-11T00:00:00"/>
        <d v="2025-02-16T00:00:00"/>
        <d v="2025-02-15T00:00:00"/>
        <d v="2025-02-13T00:00:00"/>
        <d v="2025-02-14T00:00:00"/>
        <d v="2025-02-22T00:00:00"/>
        <d v="2025-02-19T00:00:00"/>
        <d v="2025-02-20T00:00:00"/>
        <d v="2025-02-17T00:00:00"/>
        <d v="2025-02-21T00:00:00"/>
        <d v="2025-02-23T00:00:00"/>
        <d v="2025-02-18T00:00:00"/>
        <d v="2025-02-27T00:00:00"/>
        <d v="2025-02-24T00:00:00"/>
        <d v="2025-03-01T00:00:00"/>
        <d v="2025-02-28T00:00:00"/>
        <d v="2025-02-25T00:00:00"/>
        <d v="2025-02-26T00:00:00"/>
        <d v="2025-03-02T00:00:00"/>
        <d v="2025-03-06T00:00:00"/>
        <d v="2025-03-07T00:00:00"/>
        <d v="2025-03-09T00:00:00"/>
        <d v="2025-03-08T00:00:00"/>
        <d v="2025-03-05T00:00:00"/>
        <d v="2025-03-03T00:00:00"/>
        <d v="2025-03-13T00:00:00"/>
        <d v="2025-03-15T00:00:00"/>
        <d v="2025-03-12T00:00:00"/>
        <d v="2025-03-11T00:00:00"/>
        <d v="2025-03-16T00:00:00"/>
        <d v="2025-03-14T00:00:00"/>
        <d v="2025-03-10T00:00:00"/>
        <d v="2025-03-23T00:00:00"/>
        <d v="2025-03-20T00:00:00"/>
        <d v="2025-03-17T00:00:00"/>
        <d v="2025-03-22T00:00:00"/>
        <d v="2025-03-18T00:00:00"/>
        <d v="2025-03-19T00:00:00"/>
        <d v="2025-03-21T00:00:00"/>
        <d v="2025-03-27T00:00:00"/>
        <d v="2025-03-26T00:00:00"/>
        <d v="2025-03-25T00:00:00"/>
        <d v="2025-03-29T00:00:00"/>
        <d v="2025-03-24T00:00:00"/>
        <d v="2025-03-28T00:00:00"/>
        <d v="2025-03-30T00:00:00"/>
        <d v="2025-04-04T00:00:00"/>
        <d v="2025-04-06T00:00:00"/>
        <d v="2025-04-01T00:00:00"/>
        <d v="2025-03-31T00:00:00"/>
        <d v="2025-04-05T00:00:00"/>
        <d v="2025-04-03T00:00:00"/>
        <d v="2025-04-08T00:00:00"/>
        <d v="2025-04-09T00:00:00"/>
        <d v="2025-04-12T00:00:00"/>
        <d v="2025-04-10T00:00:00"/>
        <d v="2025-04-13T00:00:00"/>
        <d v="2025-04-07T00:00:00"/>
        <d v="2025-04-19T00:00:00"/>
        <d v="2025-04-15T00:00:00"/>
        <d v="2025-04-20T00:00:00"/>
        <d v="2025-04-16T00:00:00"/>
        <d v="2025-04-14T00:00:00"/>
        <d v="2025-04-17T00:00:00"/>
        <d v="2025-04-23T00:00:00"/>
        <d v="2025-04-27T00:00:00"/>
        <d v="2025-04-26T00:00:00"/>
        <d v="2025-04-24T00:00:00"/>
        <d v="2025-04-25T00:00:00"/>
        <d v="2025-04-21T00:00:00"/>
        <d v="2025-04-22T00:00:00"/>
        <d v="2025-05-04T00:00:00"/>
        <d v="2025-04-30T00:00:00"/>
        <d v="2025-05-03T00:00:00"/>
        <d v="2025-05-01T00:00:00"/>
        <d v="2025-05-02T00:00:00"/>
        <d v="2025-04-29T00:00:00"/>
        <d v="2025-04-28T00:00:00"/>
        <d v="2025-05-06T00:00:00"/>
        <d v="2025-05-08T00:00:00"/>
        <d v="2025-05-09T00:00:00"/>
        <d v="2025-05-10T00:00:00"/>
        <d v="2025-05-07T00:00:00"/>
        <d v="2025-05-05T00:00:00"/>
        <d v="2025-05-11T00:00:00"/>
        <d v="2025-05-17T00:00:00"/>
        <d v="2025-05-15T00:00:00"/>
        <d v="2025-05-16T00:00:00"/>
        <d v="2025-05-13T00:00:00"/>
        <d v="2025-05-12T00:00:00"/>
        <d v="2025-05-18T00:00:00"/>
        <d v="2025-05-14T00:00:00"/>
        <d v="2025-05-23T00:00:00"/>
        <d v="2025-05-19T00:00:00"/>
        <d v="2025-05-22T00:00:00"/>
        <d v="2025-05-20T00:00:00"/>
        <d v="2025-05-21T00:00:00"/>
        <d v="2025-05-24T00:00:00"/>
        <d v="2025-05-25T00:00:00"/>
        <d v="2025-05-29T00:00:00"/>
        <d v="2025-05-27T00:00:00"/>
        <d v="2025-06-01T00:00:00"/>
        <d v="2025-05-30T00:00:00"/>
        <d v="2025-05-28T00:00:00"/>
        <d v="2025-05-26T00:00:00"/>
        <d v="2025-05-31T00:00:00"/>
        <d v="2025-06-02T00:00:00"/>
        <d v="2025-06-08T00:00:00"/>
        <d v="2025-06-05T00:00:00"/>
        <d v="2025-06-03T00:00:00"/>
        <d v="2025-06-07T00:00:00"/>
        <d v="2025-06-04T00:00:00"/>
        <d v="2025-06-06T00:00:00"/>
        <d v="2025-06-11T00:00:00"/>
        <d v="2025-06-10T00:00:00"/>
        <d v="2025-06-14T00:00:00"/>
        <d v="2025-06-12T00:00:00"/>
        <d v="2025-06-13T00:00:00"/>
        <d v="2025-06-15T00:00:00"/>
        <d v="2025-06-19T00:00:00"/>
        <d v="2025-06-16T00:00:00"/>
        <d v="2025-06-20T00:00:00"/>
        <d v="2025-06-22T00:00:00"/>
        <d v="2025-06-17T00:00:00"/>
        <d v="2025-06-24T00:00:00"/>
        <d v="2025-06-25T00:00:00"/>
        <d v="2025-06-29T00:00:00"/>
        <d v="2025-06-23T00:00:00"/>
        <d v="2025-06-28T00:00:00"/>
        <d v="2025-06-26T00:00:00"/>
        <d v="2025-06-27T00:00:00"/>
        <d v="2025-07-03T00:00:00"/>
        <d v="2025-06-30T00:00:00"/>
        <d v="2025-07-05T00:00:00"/>
        <d v="2025-07-06T00:00:00"/>
        <d v="2025-07-02T00:00:00"/>
        <d v="2025-07-04T00:00:00"/>
        <d v="2025-07-01T00:00:00"/>
        <d v="2025-07-13T00:00:00"/>
        <d v="2025-07-11T00:00:00"/>
        <d v="2025-07-08T00:00:00"/>
        <d v="2025-07-09T00:00:00"/>
        <d v="2025-07-07T00:00:00"/>
        <d v="2025-07-12T00:00:00"/>
        <d v="2025-07-10T00:00:00"/>
        <d v="2025-07-15T00:00:00"/>
        <d v="2025-07-19T00:00:00"/>
        <d v="2025-07-17T00:00:00"/>
        <d v="2025-07-16T00:00:00"/>
        <d v="2025-07-18T00:00:00"/>
        <d v="2025-07-14T00:00:00"/>
        <d v="2025-07-20T00:00:00"/>
        <d v="2025-07-26T00:00:00"/>
        <d v="2025-07-22T00:00:00"/>
        <d v="2025-07-23T00:00:00"/>
        <d v="2025-07-25T00:00:00"/>
        <d v="2025-07-27T00:00:00"/>
        <d v="2025-07-21T00:00:00"/>
        <d v="2025-07-30T00:00:00"/>
        <d v="2025-07-29T00:00:00"/>
        <d v="2025-08-01T00:00:00"/>
        <d v="2025-07-31T00:00:00"/>
        <d v="2025-08-02T00:00:00"/>
        <d v="2025-08-03T00:00:00"/>
        <d v="2025-08-05T00:00:00"/>
        <d v="2025-08-04T00:00:00"/>
        <d v="2025-08-09T00:00:00"/>
        <d v="2025-08-07T00:00:00"/>
        <d v="2025-08-06T00:00:00"/>
        <d v="2025-08-15T00:00:00"/>
        <d v="2025-08-17T00:00:00"/>
        <d v="2025-08-14T00:00:00"/>
        <d v="2025-08-12T00:00:00"/>
        <d v="2025-08-16T00:00:00"/>
        <d v="2025-08-13T00:00:00"/>
        <d v="2025-08-11T00:00:00"/>
        <d v="2025-08-22T00:00:00"/>
        <d v="2025-08-21T00:00:00"/>
        <d v="2025-08-18T00:00:00"/>
        <d v="2025-08-19T00:00:00"/>
        <d v="2025-08-23T00:00:00"/>
        <d v="2025-08-20T00:00:00"/>
        <d v="2025-08-31T00:00:00"/>
        <d v="2025-08-29T00:00:00"/>
        <d v="2025-08-30T00:00:00"/>
        <d v="2025-08-28T00:00:00"/>
        <d v="2025-08-27T00:00:00"/>
        <d v="2025-08-26T00:00:00"/>
        <d v="2025-09-07T00:00:00"/>
        <d v="2025-09-02T00:00:00"/>
        <d v="2025-09-06T00:00:00"/>
        <d v="2025-09-05T00:00:00"/>
        <d v="2025-09-03T00:00:00"/>
        <d v="2025-09-01T00:00:00"/>
        <d v="2025-09-04T00:00:00"/>
        <d v="2025-09-08T00:00:00"/>
        <d v="2025-09-09T00:00:00"/>
        <d v="2025-09-13T00:00:00"/>
        <d v="2025-09-12T00:00:00"/>
        <d v="2025-09-10T00:00:00"/>
        <d v="2025-09-11T00:00:00"/>
        <d v="2025-09-17T00:00:00"/>
        <d v="2025-09-21T00:00:00"/>
        <d v="2025-09-15T00:00:00"/>
        <d v="2025-09-18T00:00:00"/>
        <d v="2025-09-20T00:00:00"/>
        <d v="2025-09-19T00:00:00"/>
        <d v="2025-09-16T00:00:00"/>
        <d v="2025-09-28T00:00:00"/>
        <d v="2025-09-23T00:00:00"/>
        <d v="2025-09-26T00:00:00"/>
        <d v="2025-09-27T00:00:00"/>
        <d v="2025-09-24T00:00:00"/>
        <d v="2025-09-25T00:00:00"/>
        <d v="2025-09-22T00:00:00"/>
        <d v="2025-10-04T00:00:00"/>
        <d v="2025-10-05T00:00:00"/>
        <d v="2025-10-03T00:00:00"/>
        <d v="2025-10-01T00:00:00"/>
        <d v="2025-10-02T00:00:00"/>
        <d v="2025-09-29T00:00:00"/>
        <d v="2025-09-30T00:00:00"/>
        <d v="2025-10-07T00:00:00"/>
        <d v="2025-10-11T00:00:00"/>
        <d v="2025-10-09T00:00:00"/>
        <d v="2025-10-06T00:00:00"/>
        <d v="2025-10-12T00:00:00"/>
        <d v="2025-10-10T00:00:00"/>
        <d v="2025-10-13T00:00:00"/>
        <d v="2025-10-14T00:00:00"/>
        <d v="2025-10-16T00:00:00"/>
        <d v="2025-10-17T00:00:00"/>
        <d v="2025-10-15T00:00:00"/>
        <d v="2025-10-18T00:00:00"/>
        <d v="2025-10-19T00:00:00"/>
        <d v="2025-10-23T00:00:00"/>
        <d v="2025-10-25T00:00:00"/>
        <d v="2025-10-21T00:00:00"/>
        <d v="2025-10-24T00:00:00"/>
        <d v="2025-10-20T00:00:00"/>
        <d v="2025-10-26T00:00:00"/>
        <d v="2025-10-22T00:00:00"/>
        <d v="2025-10-31T00:00:00"/>
        <d v="2025-10-29T00:00:00"/>
        <d v="2025-11-01T00:00:00"/>
        <d v="2025-10-28T00:00:00"/>
        <d v="2025-11-02T00:00:00"/>
        <d v="2025-10-27T00:00:00"/>
        <d v="2025-11-05T00:00:00"/>
        <d v="2025-11-06T00:00:00"/>
        <d v="2025-11-09T00:00:00"/>
        <d v="2025-11-04T00:00:00"/>
        <d v="2025-11-07T00:00:00"/>
        <d v="2025-11-03T00:00:00"/>
        <d v="2025-11-08T00:00:00"/>
        <d v="2025-11-14T00:00:00"/>
        <d v="2025-11-16T00:00:00"/>
        <d v="2025-11-11T00:00:00"/>
        <d v="2025-11-13T00:00:00"/>
        <d v="2025-11-15T00:00:00"/>
        <d v="2025-11-10T00:00:00"/>
        <d v="2025-11-22T00:00:00"/>
        <d v="2025-11-21T00:00:00"/>
        <d v="2025-11-23T00:00:00"/>
        <d v="2025-11-20T00:00:00"/>
        <d v="2025-11-17T00:00:00"/>
        <d v="2025-11-19T00:00:00"/>
        <d v="2025-11-18T00:00:00"/>
        <d v="2025-11-24T00:00:00"/>
        <d v="2025-11-25T00:00:00"/>
        <d v="2025-11-30T00:00:00"/>
        <d v="2025-11-26T00:00:00"/>
        <d v="2025-11-27T00:00:00"/>
        <d v="2025-11-28T00:00:00"/>
        <d v="2025-11-29T00:00:00"/>
        <d v="2025-12-05T00:00:00"/>
        <d v="2025-12-03T00:00:00"/>
        <d v="2025-12-04T00:00:00"/>
        <d v="2025-12-02T00:00:00"/>
        <d v="2025-12-07T00:00:00"/>
        <d v="2025-12-06T00:00:00"/>
        <d v="2025-12-01T00:00:00"/>
        <d v="2025-12-09T00:00:00"/>
        <d v="2025-12-14T00:00:00"/>
        <d v="2025-12-13T00:00:00"/>
        <d v="2025-12-12T00:00:00"/>
        <d v="2025-12-08T00:00:00"/>
        <d v="2025-12-10T00:00:00"/>
        <d v="2025-12-11T00:00:00"/>
        <d v="2025-12-15T00:00:00"/>
        <d v="2025-12-20T00:00:00"/>
        <d v="2025-12-19T00:00:00"/>
        <d v="2025-12-21T00:00:00"/>
        <d v="2025-12-18T00:00:00"/>
        <d v="2025-12-17T00:00:00"/>
        <d v="2025-12-16T00:00:00"/>
        <d v="2025-12-27T00:00:00"/>
        <d v="2025-12-23T00:00:00"/>
        <d v="2025-12-22T00:00:00"/>
        <d v="2025-12-24T00:00:00"/>
        <d v="2025-12-28T00:00:00"/>
        <d v="2025-12-25T00:00:00"/>
        <d v="2025-12-26T00:00:00"/>
        <d v="2025-12-29T00:00:00"/>
        <d v="2025-12-30T00:00:00"/>
        <d v="2025-12-31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Puma"/>
        <s v="Adidas"/>
        <s v="Skechers"/>
        <s v="Reebok"/>
        <s v="New Balance"/>
        <s v="Nike"/>
      </sharedItems>
    </cacheField>
    <cacheField name="Shoe_Type" numFmtId="0">
      <sharedItems/>
    </cacheField>
    <cacheField name="Color" numFmtId="0">
      <sharedItems/>
    </cacheField>
    <cacheField name="Country" numFmtId="0">
      <sharedItems/>
    </cacheField>
    <cacheField name="Sales_Channel" numFmtId="0">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acheField>
    <cacheField name="Day" numFmtId="0">
      <sharedItems/>
    </cacheField>
    <cacheField name="WEEK" numFmtId="0">
      <sharedItems/>
    </cacheField>
    <cacheField name="Column1" numFmtId="0">
      <sharedItems count="5">
        <s v="Week 1"/>
        <s v="Week 2"/>
        <s v="Week 3"/>
        <s v="Week 4"/>
        <s v="Week 5"/>
      </sharedItems>
    </cacheField>
    <cacheField name="Column2" numFmtId="0">
      <sharedItems containsSemiMixedTypes="0" containsString="0" containsNumber="1" containsInteger="1" minValue="1" maxValue="53"/>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1006">
  <r>
    <x v="0"/>
    <x v="0"/>
    <x v="0"/>
    <x v="0"/>
    <x v="0"/>
    <x v="0"/>
    <x v="0"/>
    <n v="112.4"/>
    <x v="0"/>
    <n v="449.6"/>
  </r>
  <r>
    <x v="1"/>
    <x v="1"/>
    <x v="1"/>
    <x v="0"/>
    <x v="1"/>
    <x v="1"/>
    <x v="1"/>
    <n v="239.16"/>
    <x v="0"/>
    <n v="956.64"/>
  </r>
  <r>
    <x v="2"/>
    <x v="2"/>
    <x v="0"/>
    <x v="1"/>
    <x v="2"/>
    <x v="0"/>
    <x v="1"/>
    <n v="191.04"/>
    <x v="1"/>
    <n v="382.08"/>
  </r>
  <r>
    <x v="3"/>
    <x v="3"/>
    <x v="2"/>
    <x v="2"/>
    <x v="3"/>
    <x v="2"/>
    <x v="1"/>
    <n v="161.69999999999999"/>
    <x v="2"/>
    <n v="161.69999999999999"/>
  </r>
  <r>
    <x v="4"/>
    <x v="4"/>
    <x v="3"/>
    <x v="3"/>
    <x v="1"/>
    <x v="3"/>
    <x v="0"/>
    <n v="64.319999999999993"/>
    <x v="3"/>
    <n v="900.48"/>
  </r>
  <r>
    <x v="5"/>
    <x v="5"/>
    <x v="4"/>
    <x v="4"/>
    <x v="2"/>
    <x v="0"/>
    <x v="2"/>
    <n v="64.319999999999993"/>
    <x v="3"/>
    <n v="900.48"/>
  </r>
  <r>
    <x v="6"/>
    <x v="6"/>
    <x v="5"/>
    <x v="1"/>
    <x v="0"/>
    <x v="4"/>
    <x v="2"/>
    <n v="42.78"/>
    <x v="4"/>
    <n v="128.34"/>
  </r>
  <r>
    <x v="7"/>
    <x v="7"/>
    <x v="0"/>
    <x v="0"/>
    <x v="4"/>
    <x v="5"/>
    <x v="0"/>
    <n v="220.56"/>
    <x v="5"/>
    <n v="1985.04"/>
  </r>
  <r>
    <x v="8"/>
    <x v="8"/>
    <x v="2"/>
    <x v="4"/>
    <x v="3"/>
    <x v="5"/>
    <x v="2"/>
    <n v="162.25"/>
    <x v="4"/>
    <n v="486.75"/>
  </r>
  <r>
    <x v="9"/>
    <x v="9"/>
    <x v="1"/>
    <x v="1"/>
    <x v="5"/>
    <x v="2"/>
    <x v="0"/>
    <n v="185.78"/>
    <x v="6"/>
    <n v="1300.46"/>
  </r>
  <r>
    <x v="10"/>
    <x v="10"/>
    <x v="3"/>
    <x v="1"/>
    <x v="4"/>
    <x v="3"/>
    <x v="2"/>
    <n v="34.53"/>
    <x v="4"/>
    <n v="103.59"/>
  </r>
  <r>
    <x v="11"/>
    <x v="11"/>
    <x v="3"/>
    <x v="4"/>
    <x v="0"/>
    <x v="0"/>
    <x v="1"/>
    <n v="243.38"/>
    <x v="7"/>
    <n v="2920.56"/>
  </r>
  <r>
    <x v="12"/>
    <x v="12"/>
    <x v="2"/>
    <x v="0"/>
    <x v="2"/>
    <x v="5"/>
    <x v="1"/>
    <n v="213.14"/>
    <x v="4"/>
    <n v="639.41999999999996"/>
  </r>
  <r>
    <x v="13"/>
    <x v="13"/>
    <x v="5"/>
    <x v="3"/>
    <x v="0"/>
    <x v="2"/>
    <x v="1"/>
    <n v="76.709999999999994"/>
    <x v="8"/>
    <n v="460.26"/>
  </r>
  <r>
    <x v="14"/>
    <x v="14"/>
    <x v="1"/>
    <x v="4"/>
    <x v="5"/>
    <x v="0"/>
    <x v="0"/>
    <n v="70"/>
    <x v="9"/>
    <n v="560"/>
  </r>
  <r>
    <x v="15"/>
    <x v="15"/>
    <x v="4"/>
    <x v="1"/>
    <x v="2"/>
    <x v="5"/>
    <x v="1"/>
    <n v="70.349999999999994"/>
    <x v="10"/>
    <n v="914.55"/>
  </r>
  <r>
    <x v="16"/>
    <x v="15"/>
    <x v="1"/>
    <x v="3"/>
    <x v="4"/>
    <x v="2"/>
    <x v="2"/>
    <n v="96.93"/>
    <x v="6"/>
    <n v="678.51"/>
  </r>
  <r>
    <x v="17"/>
    <x v="16"/>
    <x v="3"/>
    <x v="2"/>
    <x v="3"/>
    <x v="5"/>
    <x v="1"/>
    <n v="145.44999999999999"/>
    <x v="5"/>
    <n v="1309.05"/>
  </r>
  <r>
    <x v="18"/>
    <x v="17"/>
    <x v="5"/>
    <x v="5"/>
    <x v="4"/>
    <x v="3"/>
    <x v="0"/>
    <n v="125.03"/>
    <x v="11"/>
    <n v="2375.5700000000002"/>
  </r>
  <r>
    <x v="19"/>
    <x v="18"/>
    <x v="5"/>
    <x v="1"/>
    <x v="5"/>
    <x v="4"/>
    <x v="0"/>
    <n v="94.07"/>
    <x v="12"/>
    <n v="1599.19"/>
  </r>
  <r>
    <x v="20"/>
    <x v="19"/>
    <x v="1"/>
    <x v="3"/>
    <x v="1"/>
    <x v="1"/>
    <x v="2"/>
    <n v="164.61"/>
    <x v="8"/>
    <n v="987.66"/>
  </r>
  <r>
    <x v="21"/>
    <x v="20"/>
    <x v="5"/>
    <x v="5"/>
    <x v="0"/>
    <x v="5"/>
    <x v="0"/>
    <n v="60.69"/>
    <x v="13"/>
    <n v="1213.8"/>
  </r>
  <r>
    <x v="22"/>
    <x v="21"/>
    <x v="1"/>
    <x v="5"/>
    <x v="0"/>
    <x v="4"/>
    <x v="1"/>
    <n v="94.27"/>
    <x v="0"/>
    <n v="377.08"/>
  </r>
  <r>
    <x v="23"/>
    <x v="22"/>
    <x v="4"/>
    <x v="3"/>
    <x v="2"/>
    <x v="6"/>
    <x v="0"/>
    <n v="110.6"/>
    <x v="0"/>
    <n v="442.4"/>
  </r>
  <r>
    <x v="24"/>
    <x v="17"/>
    <x v="3"/>
    <x v="5"/>
    <x v="5"/>
    <x v="4"/>
    <x v="1"/>
    <n v="130.34"/>
    <x v="12"/>
    <n v="2215.7800000000002"/>
  </r>
  <r>
    <x v="25"/>
    <x v="23"/>
    <x v="2"/>
    <x v="2"/>
    <x v="2"/>
    <x v="3"/>
    <x v="0"/>
    <n v="202.74"/>
    <x v="12"/>
    <n v="3446.58"/>
  </r>
  <r>
    <x v="26"/>
    <x v="24"/>
    <x v="0"/>
    <x v="5"/>
    <x v="0"/>
    <x v="6"/>
    <x v="0"/>
    <n v="73.930000000000007"/>
    <x v="12"/>
    <n v="1256.81"/>
  </r>
  <r>
    <x v="27"/>
    <x v="25"/>
    <x v="4"/>
    <x v="2"/>
    <x v="5"/>
    <x v="0"/>
    <x v="1"/>
    <n v="143.13"/>
    <x v="7"/>
    <n v="1717.56"/>
  </r>
  <r>
    <x v="28"/>
    <x v="26"/>
    <x v="1"/>
    <x v="3"/>
    <x v="5"/>
    <x v="4"/>
    <x v="1"/>
    <n v="160.33000000000001"/>
    <x v="4"/>
    <n v="480.99"/>
  </r>
  <r>
    <x v="29"/>
    <x v="27"/>
    <x v="1"/>
    <x v="3"/>
    <x v="1"/>
    <x v="0"/>
    <x v="2"/>
    <n v="40.22"/>
    <x v="14"/>
    <n v="201.1"/>
  </r>
  <r>
    <x v="30"/>
    <x v="28"/>
    <x v="5"/>
    <x v="2"/>
    <x v="1"/>
    <x v="4"/>
    <x v="1"/>
    <n v="163.66"/>
    <x v="13"/>
    <n v="3273.2"/>
  </r>
  <r>
    <x v="31"/>
    <x v="29"/>
    <x v="1"/>
    <x v="4"/>
    <x v="4"/>
    <x v="2"/>
    <x v="1"/>
    <n v="67.52"/>
    <x v="6"/>
    <n v="472.64"/>
  </r>
  <r>
    <x v="32"/>
    <x v="30"/>
    <x v="2"/>
    <x v="3"/>
    <x v="5"/>
    <x v="0"/>
    <x v="0"/>
    <n v="44.31"/>
    <x v="15"/>
    <n v="664.65"/>
  </r>
  <r>
    <x v="33"/>
    <x v="31"/>
    <x v="0"/>
    <x v="5"/>
    <x v="1"/>
    <x v="0"/>
    <x v="1"/>
    <n v="238.75"/>
    <x v="16"/>
    <n v="2626.25"/>
  </r>
  <r>
    <x v="34"/>
    <x v="32"/>
    <x v="0"/>
    <x v="0"/>
    <x v="3"/>
    <x v="1"/>
    <x v="0"/>
    <n v="242.44"/>
    <x v="2"/>
    <n v="242.44"/>
  </r>
  <r>
    <x v="35"/>
    <x v="33"/>
    <x v="4"/>
    <x v="1"/>
    <x v="1"/>
    <x v="0"/>
    <x v="2"/>
    <n v="207.85"/>
    <x v="1"/>
    <n v="415.7"/>
  </r>
  <r>
    <x v="36"/>
    <x v="34"/>
    <x v="3"/>
    <x v="5"/>
    <x v="2"/>
    <x v="2"/>
    <x v="1"/>
    <n v="97.02"/>
    <x v="17"/>
    <n v="1552.32"/>
  </r>
  <r>
    <x v="37"/>
    <x v="9"/>
    <x v="3"/>
    <x v="3"/>
    <x v="4"/>
    <x v="0"/>
    <x v="0"/>
    <n v="51.49"/>
    <x v="17"/>
    <n v="823.84"/>
  </r>
  <r>
    <x v="38"/>
    <x v="35"/>
    <x v="4"/>
    <x v="3"/>
    <x v="4"/>
    <x v="6"/>
    <x v="1"/>
    <n v="180.53"/>
    <x v="3"/>
    <n v="2527.42"/>
  </r>
  <r>
    <x v="39"/>
    <x v="36"/>
    <x v="0"/>
    <x v="3"/>
    <x v="3"/>
    <x v="3"/>
    <x v="0"/>
    <n v="126.83"/>
    <x v="0"/>
    <n v="507.32"/>
  </r>
  <r>
    <x v="40"/>
    <x v="37"/>
    <x v="3"/>
    <x v="5"/>
    <x v="4"/>
    <x v="0"/>
    <x v="2"/>
    <n v="56.85"/>
    <x v="6"/>
    <n v="397.95"/>
  </r>
  <r>
    <x v="41"/>
    <x v="38"/>
    <x v="5"/>
    <x v="2"/>
    <x v="5"/>
    <x v="6"/>
    <x v="1"/>
    <n v="138.94"/>
    <x v="5"/>
    <n v="1250.46"/>
  </r>
  <r>
    <x v="42"/>
    <x v="39"/>
    <x v="1"/>
    <x v="5"/>
    <x v="5"/>
    <x v="1"/>
    <x v="0"/>
    <n v="37.57"/>
    <x v="1"/>
    <n v="75.14"/>
  </r>
  <r>
    <x v="43"/>
    <x v="40"/>
    <x v="5"/>
    <x v="3"/>
    <x v="2"/>
    <x v="4"/>
    <x v="2"/>
    <n v="230.05"/>
    <x v="3"/>
    <n v="3220.7"/>
  </r>
  <r>
    <x v="44"/>
    <x v="41"/>
    <x v="5"/>
    <x v="1"/>
    <x v="4"/>
    <x v="3"/>
    <x v="2"/>
    <n v="86.93"/>
    <x v="8"/>
    <n v="521.58000000000004"/>
  </r>
  <r>
    <x v="45"/>
    <x v="42"/>
    <x v="1"/>
    <x v="0"/>
    <x v="1"/>
    <x v="2"/>
    <x v="1"/>
    <n v="175.75"/>
    <x v="3"/>
    <n v="2460.5"/>
  </r>
  <r>
    <x v="46"/>
    <x v="43"/>
    <x v="3"/>
    <x v="4"/>
    <x v="2"/>
    <x v="1"/>
    <x v="1"/>
    <n v="98.58"/>
    <x v="14"/>
    <n v="492.9"/>
  </r>
  <r>
    <x v="47"/>
    <x v="44"/>
    <x v="1"/>
    <x v="4"/>
    <x v="5"/>
    <x v="1"/>
    <x v="1"/>
    <n v="144.41"/>
    <x v="1"/>
    <n v="288.82"/>
  </r>
  <r>
    <x v="48"/>
    <x v="45"/>
    <x v="2"/>
    <x v="2"/>
    <x v="5"/>
    <x v="5"/>
    <x v="0"/>
    <n v="150.28"/>
    <x v="12"/>
    <n v="2554.7600000000002"/>
  </r>
  <r>
    <x v="49"/>
    <x v="46"/>
    <x v="2"/>
    <x v="1"/>
    <x v="3"/>
    <x v="4"/>
    <x v="0"/>
    <n v="70.67"/>
    <x v="4"/>
    <n v="212.01"/>
  </r>
  <r>
    <x v="50"/>
    <x v="47"/>
    <x v="2"/>
    <x v="2"/>
    <x v="1"/>
    <x v="5"/>
    <x v="0"/>
    <n v="243.31"/>
    <x v="0"/>
    <n v="973.24"/>
  </r>
  <r>
    <x v="51"/>
    <x v="48"/>
    <x v="5"/>
    <x v="0"/>
    <x v="1"/>
    <x v="5"/>
    <x v="1"/>
    <n v="200.53"/>
    <x v="4"/>
    <n v="601.59"/>
  </r>
  <r>
    <x v="52"/>
    <x v="15"/>
    <x v="3"/>
    <x v="0"/>
    <x v="3"/>
    <x v="3"/>
    <x v="0"/>
    <n v="236.69"/>
    <x v="5"/>
    <n v="2130.21"/>
  </r>
  <r>
    <x v="53"/>
    <x v="49"/>
    <x v="3"/>
    <x v="0"/>
    <x v="3"/>
    <x v="3"/>
    <x v="2"/>
    <n v="226.86"/>
    <x v="10"/>
    <n v="2949.18"/>
  </r>
  <r>
    <x v="54"/>
    <x v="15"/>
    <x v="0"/>
    <x v="3"/>
    <x v="1"/>
    <x v="5"/>
    <x v="0"/>
    <n v="161.54"/>
    <x v="4"/>
    <n v="484.62"/>
  </r>
  <r>
    <x v="55"/>
    <x v="50"/>
    <x v="3"/>
    <x v="5"/>
    <x v="0"/>
    <x v="0"/>
    <x v="2"/>
    <n v="232.81"/>
    <x v="18"/>
    <n v="4190.58"/>
  </r>
  <r>
    <x v="56"/>
    <x v="51"/>
    <x v="4"/>
    <x v="4"/>
    <x v="2"/>
    <x v="6"/>
    <x v="1"/>
    <n v="49.47"/>
    <x v="9"/>
    <n v="395.76"/>
  </r>
  <r>
    <x v="57"/>
    <x v="52"/>
    <x v="2"/>
    <x v="0"/>
    <x v="1"/>
    <x v="1"/>
    <x v="1"/>
    <n v="73.12"/>
    <x v="19"/>
    <n v="731.2"/>
  </r>
  <r>
    <x v="58"/>
    <x v="53"/>
    <x v="1"/>
    <x v="1"/>
    <x v="2"/>
    <x v="3"/>
    <x v="0"/>
    <n v="39.950000000000003"/>
    <x v="19"/>
    <n v="399.5"/>
  </r>
  <r>
    <x v="59"/>
    <x v="54"/>
    <x v="3"/>
    <x v="4"/>
    <x v="0"/>
    <x v="5"/>
    <x v="0"/>
    <n v="101.57"/>
    <x v="18"/>
    <n v="1828.26"/>
  </r>
  <r>
    <x v="60"/>
    <x v="55"/>
    <x v="1"/>
    <x v="0"/>
    <x v="0"/>
    <x v="5"/>
    <x v="2"/>
    <n v="115.51"/>
    <x v="6"/>
    <n v="808.57"/>
  </r>
  <r>
    <x v="61"/>
    <x v="56"/>
    <x v="0"/>
    <x v="0"/>
    <x v="4"/>
    <x v="4"/>
    <x v="2"/>
    <n v="89.7"/>
    <x v="1"/>
    <n v="179.4"/>
  </r>
  <r>
    <x v="62"/>
    <x v="57"/>
    <x v="4"/>
    <x v="2"/>
    <x v="3"/>
    <x v="3"/>
    <x v="0"/>
    <n v="212.32"/>
    <x v="2"/>
    <n v="212.32"/>
  </r>
  <r>
    <x v="63"/>
    <x v="58"/>
    <x v="1"/>
    <x v="3"/>
    <x v="1"/>
    <x v="1"/>
    <x v="0"/>
    <n v="108.49"/>
    <x v="18"/>
    <n v="1952.82"/>
  </r>
  <r>
    <x v="64"/>
    <x v="59"/>
    <x v="2"/>
    <x v="1"/>
    <x v="0"/>
    <x v="5"/>
    <x v="1"/>
    <n v="91.81"/>
    <x v="14"/>
    <n v="459.05"/>
  </r>
  <r>
    <x v="65"/>
    <x v="60"/>
    <x v="3"/>
    <x v="1"/>
    <x v="0"/>
    <x v="3"/>
    <x v="0"/>
    <n v="149.38999999999999"/>
    <x v="3"/>
    <n v="2091.46"/>
  </r>
  <r>
    <x v="66"/>
    <x v="61"/>
    <x v="1"/>
    <x v="2"/>
    <x v="3"/>
    <x v="1"/>
    <x v="2"/>
    <n v="61"/>
    <x v="6"/>
    <n v="427"/>
  </r>
  <r>
    <x v="67"/>
    <x v="62"/>
    <x v="2"/>
    <x v="0"/>
    <x v="2"/>
    <x v="0"/>
    <x v="0"/>
    <n v="206.48"/>
    <x v="3"/>
    <n v="2890.72"/>
  </r>
  <r>
    <x v="68"/>
    <x v="63"/>
    <x v="0"/>
    <x v="2"/>
    <x v="3"/>
    <x v="3"/>
    <x v="2"/>
    <n v="46.4"/>
    <x v="3"/>
    <n v="649.6"/>
  </r>
  <r>
    <x v="69"/>
    <x v="34"/>
    <x v="4"/>
    <x v="2"/>
    <x v="3"/>
    <x v="1"/>
    <x v="2"/>
    <n v="247.12"/>
    <x v="9"/>
    <n v="1976.96"/>
  </r>
  <r>
    <x v="70"/>
    <x v="64"/>
    <x v="3"/>
    <x v="2"/>
    <x v="4"/>
    <x v="3"/>
    <x v="2"/>
    <n v="199.89"/>
    <x v="17"/>
    <n v="3198.24"/>
  </r>
  <r>
    <x v="71"/>
    <x v="65"/>
    <x v="0"/>
    <x v="0"/>
    <x v="2"/>
    <x v="6"/>
    <x v="2"/>
    <n v="73.72"/>
    <x v="9"/>
    <n v="589.76"/>
  </r>
  <r>
    <x v="72"/>
    <x v="66"/>
    <x v="4"/>
    <x v="4"/>
    <x v="3"/>
    <x v="5"/>
    <x v="2"/>
    <n v="31.21"/>
    <x v="4"/>
    <n v="93.63"/>
  </r>
  <r>
    <x v="73"/>
    <x v="67"/>
    <x v="4"/>
    <x v="1"/>
    <x v="5"/>
    <x v="3"/>
    <x v="0"/>
    <n v="209.4"/>
    <x v="18"/>
    <n v="3769.2"/>
  </r>
  <r>
    <x v="74"/>
    <x v="68"/>
    <x v="0"/>
    <x v="1"/>
    <x v="1"/>
    <x v="6"/>
    <x v="2"/>
    <n v="185.51"/>
    <x v="5"/>
    <n v="1669.59"/>
  </r>
  <r>
    <x v="75"/>
    <x v="69"/>
    <x v="2"/>
    <x v="5"/>
    <x v="5"/>
    <x v="6"/>
    <x v="1"/>
    <n v="190.38"/>
    <x v="3"/>
    <n v="2665.32"/>
  </r>
  <r>
    <x v="76"/>
    <x v="70"/>
    <x v="0"/>
    <x v="0"/>
    <x v="4"/>
    <x v="1"/>
    <x v="1"/>
    <n v="199.68"/>
    <x v="5"/>
    <n v="1797.12"/>
  </r>
  <r>
    <x v="77"/>
    <x v="71"/>
    <x v="4"/>
    <x v="3"/>
    <x v="5"/>
    <x v="2"/>
    <x v="2"/>
    <n v="46.29"/>
    <x v="6"/>
    <n v="324.02999999999997"/>
  </r>
  <r>
    <x v="78"/>
    <x v="72"/>
    <x v="1"/>
    <x v="1"/>
    <x v="3"/>
    <x v="3"/>
    <x v="1"/>
    <n v="108.86"/>
    <x v="16"/>
    <n v="1197.46"/>
  </r>
  <r>
    <x v="79"/>
    <x v="73"/>
    <x v="4"/>
    <x v="3"/>
    <x v="3"/>
    <x v="3"/>
    <x v="1"/>
    <n v="55.49"/>
    <x v="3"/>
    <n v="776.86"/>
  </r>
  <r>
    <x v="80"/>
    <x v="74"/>
    <x v="5"/>
    <x v="0"/>
    <x v="4"/>
    <x v="2"/>
    <x v="1"/>
    <n v="219.88"/>
    <x v="6"/>
    <n v="1539.16"/>
  </r>
  <r>
    <x v="81"/>
    <x v="75"/>
    <x v="2"/>
    <x v="4"/>
    <x v="4"/>
    <x v="5"/>
    <x v="0"/>
    <n v="167.13"/>
    <x v="13"/>
    <n v="3342.6"/>
  </r>
  <r>
    <x v="82"/>
    <x v="76"/>
    <x v="3"/>
    <x v="3"/>
    <x v="1"/>
    <x v="5"/>
    <x v="1"/>
    <n v="102.8"/>
    <x v="19"/>
    <n v="1028"/>
  </r>
  <r>
    <x v="83"/>
    <x v="77"/>
    <x v="5"/>
    <x v="3"/>
    <x v="3"/>
    <x v="0"/>
    <x v="1"/>
    <n v="43.98"/>
    <x v="15"/>
    <n v="659.7"/>
  </r>
  <r>
    <x v="84"/>
    <x v="78"/>
    <x v="1"/>
    <x v="1"/>
    <x v="0"/>
    <x v="5"/>
    <x v="1"/>
    <n v="98.42"/>
    <x v="8"/>
    <n v="590.52"/>
  </r>
  <r>
    <x v="85"/>
    <x v="79"/>
    <x v="4"/>
    <x v="1"/>
    <x v="2"/>
    <x v="2"/>
    <x v="2"/>
    <n v="101.54"/>
    <x v="13"/>
    <n v="2030.8"/>
  </r>
  <r>
    <x v="86"/>
    <x v="80"/>
    <x v="3"/>
    <x v="1"/>
    <x v="5"/>
    <x v="0"/>
    <x v="2"/>
    <n v="190.51"/>
    <x v="6"/>
    <n v="1333.57"/>
  </r>
  <r>
    <x v="87"/>
    <x v="81"/>
    <x v="5"/>
    <x v="3"/>
    <x v="3"/>
    <x v="5"/>
    <x v="0"/>
    <n v="170.26"/>
    <x v="4"/>
    <n v="510.78"/>
  </r>
  <r>
    <x v="88"/>
    <x v="82"/>
    <x v="5"/>
    <x v="3"/>
    <x v="2"/>
    <x v="0"/>
    <x v="1"/>
    <n v="225.19"/>
    <x v="10"/>
    <n v="2927.47"/>
  </r>
  <r>
    <x v="89"/>
    <x v="83"/>
    <x v="0"/>
    <x v="3"/>
    <x v="2"/>
    <x v="0"/>
    <x v="1"/>
    <n v="133.88999999999999"/>
    <x v="2"/>
    <n v="133.88999999999999"/>
  </r>
  <r>
    <x v="90"/>
    <x v="84"/>
    <x v="0"/>
    <x v="5"/>
    <x v="2"/>
    <x v="4"/>
    <x v="0"/>
    <n v="56.31"/>
    <x v="15"/>
    <n v="844.65"/>
  </r>
  <r>
    <x v="91"/>
    <x v="85"/>
    <x v="5"/>
    <x v="0"/>
    <x v="1"/>
    <x v="5"/>
    <x v="1"/>
    <n v="186.91"/>
    <x v="14"/>
    <n v="934.55"/>
  </r>
  <r>
    <x v="92"/>
    <x v="86"/>
    <x v="2"/>
    <x v="0"/>
    <x v="1"/>
    <x v="6"/>
    <x v="1"/>
    <n v="197.37"/>
    <x v="15"/>
    <n v="2960.55"/>
  </r>
  <r>
    <x v="93"/>
    <x v="87"/>
    <x v="1"/>
    <x v="3"/>
    <x v="4"/>
    <x v="3"/>
    <x v="0"/>
    <n v="153.47999999999999"/>
    <x v="8"/>
    <n v="920.88"/>
  </r>
  <r>
    <x v="94"/>
    <x v="88"/>
    <x v="2"/>
    <x v="3"/>
    <x v="3"/>
    <x v="0"/>
    <x v="2"/>
    <n v="199.61"/>
    <x v="5"/>
    <n v="1796.49"/>
  </r>
  <r>
    <x v="95"/>
    <x v="89"/>
    <x v="1"/>
    <x v="4"/>
    <x v="2"/>
    <x v="3"/>
    <x v="2"/>
    <n v="138.63999999999999"/>
    <x v="4"/>
    <n v="415.92"/>
  </r>
  <r>
    <x v="96"/>
    <x v="90"/>
    <x v="0"/>
    <x v="2"/>
    <x v="2"/>
    <x v="0"/>
    <x v="2"/>
    <n v="145"/>
    <x v="18"/>
    <n v="2610"/>
  </r>
  <r>
    <x v="97"/>
    <x v="91"/>
    <x v="1"/>
    <x v="2"/>
    <x v="5"/>
    <x v="6"/>
    <x v="2"/>
    <n v="124.06"/>
    <x v="14"/>
    <n v="620.29999999999995"/>
  </r>
  <r>
    <x v="98"/>
    <x v="92"/>
    <x v="5"/>
    <x v="3"/>
    <x v="5"/>
    <x v="0"/>
    <x v="2"/>
    <n v="35.590000000000003"/>
    <x v="18"/>
    <n v="640.62"/>
  </r>
  <r>
    <x v="99"/>
    <x v="93"/>
    <x v="1"/>
    <x v="1"/>
    <x v="1"/>
    <x v="6"/>
    <x v="2"/>
    <n v="53.74"/>
    <x v="11"/>
    <n v="1021.06"/>
  </r>
  <r>
    <x v="100"/>
    <x v="94"/>
    <x v="4"/>
    <x v="3"/>
    <x v="4"/>
    <x v="5"/>
    <x v="1"/>
    <n v="36.909999999999997"/>
    <x v="7"/>
    <n v="442.92"/>
  </r>
  <r>
    <x v="101"/>
    <x v="4"/>
    <x v="3"/>
    <x v="3"/>
    <x v="2"/>
    <x v="3"/>
    <x v="2"/>
    <n v="170.01"/>
    <x v="13"/>
    <n v="3400.2"/>
  </r>
  <r>
    <x v="102"/>
    <x v="95"/>
    <x v="5"/>
    <x v="4"/>
    <x v="3"/>
    <x v="2"/>
    <x v="2"/>
    <n v="99.16"/>
    <x v="2"/>
    <n v="99.16"/>
  </r>
  <r>
    <x v="103"/>
    <x v="96"/>
    <x v="3"/>
    <x v="5"/>
    <x v="1"/>
    <x v="1"/>
    <x v="2"/>
    <n v="141.88999999999999"/>
    <x v="15"/>
    <n v="2128.35"/>
  </r>
  <r>
    <x v="104"/>
    <x v="97"/>
    <x v="1"/>
    <x v="1"/>
    <x v="5"/>
    <x v="2"/>
    <x v="2"/>
    <n v="229.66"/>
    <x v="11"/>
    <n v="4363.54"/>
  </r>
  <r>
    <x v="105"/>
    <x v="98"/>
    <x v="3"/>
    <x v="1"/>
    <x v="0"/>
    <x v="6"/>
    <x v="2"/>
    <n v="84.84"/>
    <x v="15"/>
    <n v="1272.5999999999999"/>
  </r>
  <r>
    <x v="106"/>
    <x v="99"/>
    <x v="4"/>
    <x v="4"/>
    <x v="4"/>
    <x v="3"/>
    <x v="2"/>
    <n v="120.28"/>
    <x v="15"/>
    <n v="1804.2"/>
  </r>
  <r>
    <x v="107"/>
    <x v="100"/>
    <x v="5"/>
    <x v="1"/>
    <x v="3"/>
    <x v="5"/>
    <x v="0"/>
    <n v="196.22"/>
    <x v="4"/>
    <n v="588.66"/>
  </r>
  <r>
    <x v="108"/>
    <x v="101"/>
    <x v="1"/>
    <x v="1"/>
    <x v="3"/>
    <x v="1"/>
    <x v="0"/>
    <n v="80.34"/>
    <x v="9"/>
    <n v="642.72"/>
  </r>
  <r>
    <x v="109"/>
    <x v="102"/>
    <x v="0"/>
    <x v="5"/>
    <x v="2"/>
    <x v="0"/>
    <x v="0"/>
    <n v="46.94"/>
    <x v="6"/>
    <n v="328.58"/>
  </r>
  <r>
    <x v="110"/>
    <x v="78"/>
    <x v="2"/>
    <x v="2"/>
    <x v="4"/>
    <x v="2"/>
    <x v="2"/>
    <n v="93.75"/>
    <x v="0"/>
    <n v="375"/>
  </r>
  <r>
    <x v="111"/>
    <x v="103"/>
    <x v="2"/>
    <x v="5"/>
    <x v="3"/>
    <x v="2"/>
    <x v="0"/>
    <n v="65.47"/>
    <x v="8"/>
    <n v="392.82"/>
  </r>
  <r>
    <x v="112"/>
    <x v="104"/>
    <x v="0"/>
    <x v="5"/>
    <x v="5"/>
    <x v="3"/>
    <x v="1"/>
    <n v="234.53"/>
    <x v="19"/>
    <n v="2345.3000000000002"/>
  </r>
  <r>
    <x v="113"/>
    <x v="105"/>
    <x v="5"/>
    <x v="0"/>
    <x v="2"/>
    <x v="1"/>
    <x v="1"/>
    <n v="207.79"/>
    <x v="10"/>
    <n v="2701.27"/>
  </r>
  <r>
    <x v="114"/>
    <x v="29"/>
    <x v="0"/>
    <x v="0"/>
    <x v="0"/>
    <x v="4"/>
    <x v="1"/>
    <n v="169.35"/>
    <x v="9"/>
    <n v="1354.8"/>
  </r>
  <r>
    <x v="115"/>
    <x v="106"/>
    <x v="2"/>
    <x v="1"/>
    <x v="0"/>
    <x v="5"/>
    <x v="2"/>
    <n v="221.72"/>
    <x v="0"/>
    <n v="886.88"/>
  </r>
  <r>
    <x v="116"/>
    <x v="107"/>
    <x v="0"/>
    <x v="5"/>
    <x v="3"/>
    <x v="3"/>
    <x v="0"/>
    <n v="206.81"/>
    <x v="7"/>
    <n v="2481.7199999999998"/>
  </r>
  <r>
    <x v="117"/>
    <x v="108"/>
    <x v="0"/>
    <x v="3"/>
    <x v="0"/>
    <x v="2"/>
    <x v="2"/>
    <n v="71.05"/>
    <x v="17"/>
    <n v="1136.8"/>
  </r>
  <r>
    <x v="118"/>
    <x v="109"/>
    <x v="5"/>
    <x v="2"/>
    <x v="3"/>
    <x v="5"/>
    <x v="1"/>
    <n v="226.36"/>
    <x v="14"/>
    <n v="1131.8"/>
  </r>
  <r>
    <x v="119"/>
    <x v="110"/>
    <x v="2"/>
    <x v="3"/>
    <x v="4"/>
    <x v="6"/>
    <x v="1"/>
    <n v="148.66"/>
    <x v="13"/>
    <n v="2973.2"/>
  </r>
  <r>
    <x v="120"/>
    <x v="97"/>
    <x v="4"/>
    <x v="2"/>
    <x v="5"/>
    <x v="3"/>
    <x v="2"/>
    <n v="207.64"/>
    <x v="5"/>
    <n v="1868.76"/>
  </r>
  <r>
    <x v="121"/>
    <x v="111"/>
    <x v="2"/>
    <x v="5"/>
    <x v="3"/>
    <x v="6"/>
    <x v="2"/>
    <n v="227.14"/>
    <x v="15"/>
    <n v="3407.1"/>
  </r>
  <r>
    <x v="122"/>
    <x v="112"/>
    <x v="4"/>
    <x v="2"/>
    <x v="4"/>
    <x v="0"/>
    <x v="2"/>
    <n v="99.96"/>
    <x v="17"/>
    <n v="1599.36"/>
  </r>
  <r>
    <x v="123"/>
    <x v="113"/>
    <x v="4"/>
    <x v="5"/>
    <x v="3"/>
    <x v="3"/>
    <x v="1"/>
    <n v="54.21"/>
    <x v="16"/>
    <n v="596.30999999999995"/>
  </r>
  <r>
    <x v="124"/>
    <x v="114"/>
    <x v="3"/>
    <x v="1"/>
    <x v="2"/>
    <x v="2"/>
    <x v="2"/>
    <n v="80.150000000000006"/>
    <x v="12"/>
    <n v="1362.55"/>
  </r>
  <r>
    <x v="125"/>
    <x v="115"/>
    <x v="3"/>
    <x v="0"/>
    <x v="4"/>
    <x v="2"/>
    <x v="1"/>
    <n v="123.96"/>
    <x v="18"/>
    <n v="2231.2800000000002"/>
  </r>
  <r>
    <x v="126"/>
    <x v="116"/>
    <x v="0"/>
    <x v="1"/>
    <x v="0"/>
    <x v="0"/>
    <x v="2"/>
    <n v="209.96"/>
    <x v="15"/>
    <n v="3149.4"/>
  </r>
  <r>
    <x v="127"/>
    <x v="117"/>
    <x v="4"/>
    <x v="0"/>
    <x v="1"/>
    <x v="3"/>
    <x v="2"/>
    <n v="219.36"/>
    <x v="9"/>
    <n v="1754.88"/>
  </r>
  <r>
    <x v="128"/>
    <x v="53"/>
    <x v="4"/>
    <x v="3"/>
    <x v="3"/>
    <x v="5"/>
    <x v="2"/>
    <n v="31.53"/>
    <x v="12"/>
    <n v="536.01"/>
  </r>
  <r>
    <x v="129"/>
    <x v="118"/>
    <x v="4"/>
    <x v="4"/>
    <x v="0"/>
    <x v="0"/>
    <x v="0"/>
    <n v="142.36000000000001"/>
    <x v="15"/>
    <n v="2135.4"/>
  </r>
  <r>
    <x v="130"/>
    <x v="119"/>
    <x v="0"/>
    <x v="0"/>
    <x v="1"/>
    <x v="4"/>
    <x v="1"/>
    <n v="121.83"/>
    <x v="16"/>
    <n v="1340.13"/>
  </r>
  <r>
    <x v="131"/>
    <x v="120"/>
    <x v="3"/>
    <x v="0"/>
    <x v="4"/>
    <x v="3"/>
    <x v="1"/>
    <n v="78.86"/>
    <x v="6"/>
    <n v="552.02"/>
  </r>
  <r>
    <x v="132"/>
    <x v="121"/>
    <x v="2"/>
    <x v="4"/>
    <x v="5"/>
    <x v="4"/>
    <x v="0"/>
    <n v="56.37"/>
    <x v="12"/>
    <n v="958.29"/>
  </r>
  <r>
    <x v="133"/>
    <x v="122"/>
    <x v="4"/>
    <x v="2"/>
    <x v="0"/>
    <x v="1"/>
    <x v="1"/>
    <n v="104.28"/>
    <x v="9"/>
    <n v="834.24"/>
  </r>
  <r>
    <x v="134"/>
    <x v="123"/>
    <x v="4"/>
    <x v="1"/>
    <x v="5"/>
    <x v="5"/>
    <x v="2"/>
    <n v="237.44"/>
    <x v="14"/>
    <n v="1187.2"/>
  </r>
  <r>
    <x v="135"/>
    <x v="124"/>
    <x v="1"/>
    <x v="3"/>
    <x v="5"/>
    <x v="4"/>
    <x v="0"/>
    <n v="101.1"/>
    <x v="14"/>
    <n v="505.5"/>
  </r>
  <r>
    <x v="136"/>
    <x v="125"/>
    <x v="5"/>
    <x v="3"/>
    <x v="4"/>
    <x v="3"/>
    <x v="0"/>
    <n v="144.13"/>
    <x v="19"/>
    <n v="1441.3"/>
  </r>
  <r>
    <x v="137"/>
    <x v="126"/>
    <x v="5"/>
    <x v="1"/>
    <x v="5"/>
    <x v="6"/>
    <x v="2"/>
    <n v="184.66"/>
    <x v="5"/>
    <n v="1661.94"/>
  </r>
  <r>
    <x v="138"/>
    <x v="50"/>
    <x v="1"/>
    <x v="0"/>
    <x v="5"/>
    <x v="0"/>
    <x v="0"/>
    <n v="110"/>
    <x v="11"/>
    <n v="2090"/>
  </r>
  <r>
    <x v="139"/>
    <x v="127"/>
    <x v="0"/>
    <x v="2"/>
    <x v="5"/>
    <x v="5"/>
    <x v="2"/>
    <n v="243.79"/>
    <x v="19"/>
    <n v="2437.9"/>
  </r>
  <r>
    <x v="140"/>
    <x v="128"/>
    <x v="2"/>
    <x v="2"/>
    <x v="1"/>
    <x v="6"/>
    <x v="2"/>
    <n v="241.74"/>
    <x v="13"/>
    <n v="4834.8"/>
  </r>
  <r>
    <x v="141"/>
    <x v="58"/>
    <x v="2"/>
    <x v="3"/>
    <x v="0"/>
    <x v="5"/>
    <x v="1"/>
    <n v="85.39"/>
    <x v="19"/>
    <n v="853.9"/>
  </r>
  <r>
    <x v="142"/>
    <x v="41"/>
    <x v="1"/>
    <x v="1"/>
    <x v="2"/>
    <x v="2"/>
    <x v="0"/>
    <n v="139.38999999999999"/>
    <x v="13"/>
    <n v="2787.8"/>
  </r>
  <r>
    <x v="143"/>
    <x v="49"/>
    <x v="3"/>
    <x v="2"/>
    <x v="2"/>
    <x v="5"/>
    <x v="0"/>
    <n v="96.19"/>
    <x v="4"/>
    <n v="288.57"/>
  </r>
  <r>
    <x v="144"/>
    <x v="129"/>
    <x v="5"/>
    <x v="3"/>
    <x v="3"/>
    <x v="5"/>
    <x v="2"/>
    <n v="92.66"/>
    <x v="2"/>
    <n v="92.66"/>
  </r>
  <r>
    <x v="145"/>
    <x v="130"/>
    <x v="3"/>
    <x v="4"/>
    <x v="3"/>
    <x v="3"/>
    <x v="1"/>
    <n v="38.119999999999997"/>
    <x v="1"/>
    <n v="76.239999999999995"/>
  </r>
  <r>
    <x v="146"/>
    <x v="131"/>
    <x v="1"/>
    <x v="2"/>
    <x v="0"/>
    <x v="4"/>
    <x v="1"/>
    <n v="164.1"/>
    <x v="4"/>
    <n v="492.3"/>
  </r>
  <r>
    <x v="147"/>
    <x v="121"/>
    <x v="5"/>
    <x v="1"/>
    <x v="1"/>
    <x v="0"/>
    <x v="1"/>
    <n v="140.59"/>
    <x v="6"/>
    <n v="984.13"/>
  </r>
  <r>
    <x v="148"/>
    <x v="132"/>
    <x v="3"/>
    <x v="1"/>
    <x v="5"/>
    <x v="0"/>
    <x v="2"/>
    <n v="41.33"/>
    <x v="5"/>
    <n v="371.97"/>
  </r>
  <r>
    <x v="149"/>
    <x v="133"/>
    <x v="4"/>
    <x v="3"/>
    <x v="5"/>
    <x v="6"/>
    <x v="1"/>
    <n v="91.3"/>
    <x v="11"/>
    <n v="1734.7"/>
  </r>
  <r>
    <x v="150"/>
    <x v="76"/>
    <x v="4"/>
    <x v="5"/>
    <x v="1"/>
    <x v="6"/>
    <x v="2"/>
    <n v="229.82"/>
    <x v="10"/>
    <n v="2987.66"/>
  </r>
  <r>
    <x v="151"/>
    <x v="134"/>
    <x v="0"/>
    <x v="3"/>
    <x v="3"/>
    <x v="3"/>
    <x v="1"/>
    <n v="82.7"/>
    <x v="13"/>
    <n v="1654"/>
  </r>
  <r>
    <x v="152"/>
    <x v="56"/>
    <x v="0"/>
    <x v="2"/>
    <x v="3"/>
    <x v="4"/>
    <x v="1"/>
    <n v="61.88"/>
    <x v="2"/>
    <n v="61.88"/>
  </r>
  <r>
    <x v="153"/>
    <x v="135"/>
    <x v="1"/>
    <x v="4"/>
    <x v="1"/>
    <x v="1"/>
    <x v="0"/>
    <n v="137.68"/>
    <x v="2"/>
    <n v="137.68"/>
  </r>
  <r>
    <x v="154"/>
    <x v="136"/>
    <x v="1"/>
    <x v="3"/>
    <x v="0"/>
    <x v="0"/>
    <x v="1"/>
    <n v="246.84"/>
    <x v="12"/>
    <n v="4196.28"/>
  </r>
  <r>
    <x v="155"/>
    <x v="137"/>
    <x v="0"/>
    <x v="3"/>
    <x v="0"/>
    <x v="6"/>
    <x v="2"/>
    <n v="83.25"/>
    <x v="17"/>
    <n v="1332"/>
  </r>
  <r>
    <x v="156"/>
    <x v="77"/>
    <x v="3"/>
    <x v="4"/>
    <x v="4"/>
    <x v="2"/>
    <x v="2"/>
    <n v="177.87"/>
    <x v="0"/>
    <n v="711.48"/>
  </r>
  <r>
    <x v="157"/>
    <x v="138"/>
    <x v="2"/>
    <x v="1"/>
    <x v="4"/>
    <x v="1"/>
    <x v="2"/>
    <n v="197.56"/>
    <x v="10"/>
    <n v="2568.2800000000002"/>
  </r>
  <r>
    <x v="158"/>
    <x v="100"/>
    <x v="0"/>
    <x v="3"/>
    <x v="1"/>
    <x v="4"/>
    <x v="0"/>
    <n v="82.28"/>
    <x v="16"/>
    <n v="905.08"/>
  </r>
  <r>
    <x v="159"/>
    <x v="139"/>
    <x v="5"/>
    <x v="3"/>
    <x v="5"/>
    <x v="0"/>
    <x v="1"/>
    <n v="190.21"/>
    <x v="18"/>
    <n v="3423.78"/>
  </r>
  <r>
    <x v="160"/>
    <x v="140"/>
    <x v="5"/>
    <x v="0"/>
    <x v="4"/>
    <x v="4"/>
    <x v="0"/>
    <n v="110.91"/>
    <x v="13"/>
    <n v="2218.1999999999998"/>
  </r>
  <r>
    <x v="161"/>
    <x v="141"/>
    <x v="2"/>
    <x v="2"/>
    <x v="0"/>
    <x v="6"/>
    <x v="1"/>
    <n v="169.11"/>
    <x v="5"/>
    <n v="1521.99"/>
  </r>
  <r>
    <x v="162"/>
    <x v="95"/>
    <x v="0"/>
    <x v="0"/>
    <x v="1"/>
    <x v="4"/>
    <x v="0"/>
    <n v="169.38"/>
    <x v="0"/>
    <n v="677.52"/>
  </r>
  <r>
    <x v="163"/>
    <x v="142"/>
    <x v="4"/>
    <x v="5"/>
    <x v="5"/>
    <x v="5"/>
    <x v="2"/>
    <n v="147.87"/>
    <x v="8"/>
    <n v="887.22"/>
  </r>
  <r>
    <x v="164"/>
    <x v="143"/>
    <x v="0"/>
    <x v="3"/>
    <x v="5"/>
    <x v="2"/>
    <x v="0"/>
    <n v="49.86"/>
    <x v="9"/>
    <n v="398.88"/>
  </r>
  <r>
    <x v="165"/>
    <x v="144"/>
    <x v="2"/>
    <x v="0"/>
    <x v="0"/>
    <x v="6"/>
    <x v="2"/>
    <n v="213.77"/>
    <x v="19"/>
    <n v="2137.6999999999998"/>
  </r>
  <r>
    <x v="166"/>
    <x v="145"/>
    <x v="5"/>
    <x v="5"/>
    <x v="2"/>
    <x v="6"/>
    <x v="0"/>
    <n v="100.57"/>
    <x v="9"/>
    <n v="804.56"/>
  </r>
  <r>
    <x v="167"/>
    <x v="146"/>
    <x v="1"/>
    <x v="2"/>
    <x v="5"/>
    <x v="3"/>
    <x v="2"/>
    <n v="71.03"/>
    <x v="12"/>
    <n v="1207.51"/>
  </r>
  <r>
    <x v="168"/>
    <x v="22"/>
    <x v="4"/>
    <x v="1"/>
    <x v="0"/>
    <x v="2"/>
    <x v="2"/>
    <n v="38.97"/>
    <x v="12"/>
    <n v="662.49"/>
  </r>
  <r>
    <x v="169"/>
    <x v="135"/>
    <x v="1"/>
    <x v="3"/>
    <x v="2"/>
    <x v="6"/>
    <x v="1"/>
    <n v="160"/>
    <x v="11"/>
    <n v="3040"/>
  </r>
  <r>
    <x v="170"/>
    <x v="147"/>
    <x v="4"/>
    <x v="5"/>
    <x v="1"/>
    <x v="6"/>
    <x v="2"/>
    <n v="179.06"/>
    <x v="7"/>
    <n v="2148.7199999999998"/>
  </r>
  <r>
    <x v="171"/>
    <x v="77"/>
    <x v="1"/>
    <x v="2"/>
    <x v="1"/>
    <x v="6"/>
    <x v="0"/>
    <n v="33.65"/>
    <x v="6"/>
    <n v="235.55"/>
  </r>
  <r>
    <x v="172"/>
    <x v="148"/>
    <x v="4"/>
    <x v="0"/>
    <x v="4"/>
    <x v="2"/>
    <x v="2"/>
    <n v="142.66"/>
    <x v="1"/>
    <n v="285.32"/>
  </r>
  <r>
    <x v="173"/>
    <x v="149"/>
    <x v="5"/>
    <x v="1"/>
    <x v="2"/>
    <x v="5"/>
    <x v="1"/>
    <n v="79.83"/>
    <x v="14"/>
    <n v="399.15"/>
  </r>
  <r>
    <x v="174"/>
    <x v="92"/>
    <x v="5"/>
    <x v="1"/>
    <x v="1"/>
    <x v="6"/>
    <x v="0"/>
    <n v="171.94"/>
    <x v="0"/>
    <n v="687.76"/>
  </r>
  <r>
    <x v="175"/>
    <x v="16"/>
    <x v="1"/>
    <x v="2"/>
    <x v="5"/>
    <x v="6"/>
    <x v="2"/>
    <n v="68.36"/>
    <x v="3"/>
    <n v="957.04"/>
  </r>
  <r>
    <x v="176"/>
    <x v="150"/>
    <x v="1"/>
    <x v="3"/>
    <x v="3"/>
    <x v="1"/>
    <x v="2"/>
    <n v="182.01"/>
    <x v="13"/>
    <n v="3640.2"/>
  </r>
  <r>
    <x v="177"/>
    <x v="151"/>
    <x v="5"/>
    <x v="4"/>
    <x v="3"/>
    <x v="2"/>
    <x v="2"/>
    <n v="115.08"/>
    <x v="18"/>
    <n v="2071.44"/>
  </r>
  <r>
    <x v="178"/>
    <x v="44"/>
    <x v="2"/>
    <x v="1"/>
    <x v="2"/>
    <x v="2"/>
    <x v="1"/>
    <n v="236.08"/>
    <x v="1"/>
    <n v="472.16"/>
  </r>
  <r>
    <x v="179"/>
    <x v="138"/>
    <x v="1"/>
    <x v="1"/>
    <x v="4"/>
    <x v="1"/>
    <x v="1"/>
    <n v="60.25"/>
    <x v="9"/>
    <n v="482"/>
  </r>
  <r>
    <x v="180"/>
    <x v="52"/>
    <x v="5"/>
    <x v="2"/>
    <x v="3"/>
    <x v="3"/>
    <x v="0"/>
    <n v="105.03"/>
    <x v="0"/>
    <n v="420.12"/>
  </r>
  <r>
    <x v="181"/>
    <x v="152"/>
    <x v="0"/>
    <x v="4"/>
    <x v="0"/>
    <x v="3"/>
    <x v="2"/>
    <n v="54.96"/>
    <x v="16"/>
    <n v="604.55999999999995"/>
  </r>
  <r>
    <x v="182"/>
    <x v="153"/>
    <x v="2"/>
    <x v="3"/>
    <x v="1"/>
    <x v="2"/>
    <x v="0"/>
    <n v="233.43"/>
    <x v="9"/>
    <n v="1867.44"/>
  </r>
  <r>
    <x v="183"/>
    <x v="154"/>
    <x v="0"/>
    <x v="5"/>
    <x v="4"/>
    <x v="5"/>
    <x v="1"/>
    <n v="223.01"/>
    <x v="8"/>
    <n v="1338.06"/>
  </r>
  <r>
    <x v="184"/>
    <x v="155"/>
    <x v="2"/>
    <x v="2"/>
    <x v="2"/>
    <x v="6"/>
    <x v="1"/>
    <n v="86.75"/>
    <x v="17"/>
    <n v="1388"/>
  </r>
  <r>
    <x v="185"/>
    <x v="156"/>
    <x v="4"/>
    <x v="0"/>
    <x v="5"/>
    <x v="4"/>
    <x v="2"/>
    <n v="175.2"/>
    <x v="15"/>
    <n v="2628"/>
  </r>
  <r>
    <x v="186"/>
    <x v="138"/>
    <x v="3"/>
    <x v="1"/>
    <x v="4"/>
    <x v="3"/>
    <x v="1"/>
    <n v="209.79"/>
    <x v="18"/>
    <n v="3776.22"/>
  </r>
  <r>
    <x v="187"/>
    <x v="157"/>
    <x v="1"/>
    <x v="4"/>
    <x v="4"/>
    <x v="4"/>
    <x v="2"/>
    <n v="152.13999999999999"/>
    <x v="3"/>
    <n v="2129.96"/>
  </r>
  <r>
    <x v="188"/>
    <x v="158"/>
    <x v="5"/>
    <x v="1"/>
    <x v="2"/>
    <x v="6"/>
    <x v="1"/>
    <n v="146.52000000000001"/>
    <x v="10"/>
    <n v="1904.76"/>
  </r>
  <r>
    <x v="189"/>
    <x v="61"/>
    <x v="4"/>
    <x v="0"/>
    <x v="0"/>
    <x v="1"/>
    <x v="1"/>
    <n v="83.21"/>
    <x v="11"/>
    <n v="1580.99"/>
  </r>
  <r>
    <x v="190"/>
    <x v="159"/>
    <x v="0"/>
    <x v="5"/>
    <x v="3"/>
    <x v="4"/>
    <x v="1"/>
    <n v="50.48"/>
    <x v="5"/>
    <n v="454.32"/>
  </r>
  <r>
    <x v="191"/>
    <x v="160"/>
    <x v="1"/>
    <x v="3"/>
    <x v="0"/>
    <x v="4"/>
    <x v="0"/>
    <n v="227.39"/>
    <x v="13"/>
    <n v="4547.8"/>
  </r>
  <r>
    <x v="192"/>
    <x v="128"/>
    <x v="3"/>
    <x v="0"/>
    <x v="2"/>
    <x v="5"/>
    <x v="2"/>
    <n v="228.09"/>
    <x v="7"/>
    <n v="2737.08"/>
  </r>
  <r>
    <x v="193"/>
    <x v="67"/>
    <x v="1"/>
    <x v="1"/>
    <x v="3"/>
    <x v="2"/>
    <x v="0"/>
    <n v="169.28"/>
    <x v="14"/>
    <n v="846.4"/>
  </r>
  <r>
    <x v="194"/>
    <x v="73"/>
    <x v="0"/>
    <x v="5"/>
    <x v="0"/>
    <x v="2"/>
    <x v="0"/>
    <n v="104.59"/>
    <x v="15"/>
    <n v="1568.85"/>
  </r>
  <r>
    <x v="195"/>
    <x v="161"/>
    <x v="4"/>
    <x v="0"/>
    <x v="4"/>
    <x v="0"/>
    <x v="0"/>
    <n v="106.83"/>
    <x v="19"/>
    <n v="1068.3"/>
  </r>
  <r>
    <x v="196"/>
    <x v="162"/>
    <x v="4"/>
    <x v="5"/>
    <x v="1"/>
    <x v="3"/>
    <x v="0"/>
    <n v="189.71"/>
    <x v="18"/>
    <n v="3414.78"/>
  </r>
  <r>
    <x v="197"/>
    <x v="163"/>
    <x v="4"/>
    <x v="0"/>
    <x v="0"/>
    <x v="4"/>
    <x v="0"/>
    <n v="227.36"/>
    <x v="17"/>
    <n v="3637.76"/>
  </r>
  <r>
    <x v="198"/>
    <x v="164"/>
    <x v="3"/>
    <x v="2"/>
    <x v="3"/>
    <x v="2"/>
    <x v="1"/>
    <n v="225.16"/>
    <x v="4"/>
    <n v="675.48"/>
  </r>
  <r>
    <x v="199"/>
    <x v="165"/>
    <x v="4"/>
    <x v="1"/>
    <x v="4"/>
    <x v="1"/>
    <x v="2"/>
    <n v="201.57"/>
    <x v="18"/>
    <n v="3628.26"/>
  </r>
  <r>
    <x v="200"/>
    <x v="166"/>
    <x v="5"/>
    <x v="4"/>
    <x v="3"/>
    <x v="2"/>
    <x v="1"/>
    <n v="171.25"/>
    <x v="0"/>
    <n v="685"/>
  </r>
  <r>
    <x v="201"/>
    <x v="17"/>
    <x v="5"/>
    <x v="0"/>
    <x v="0"/>
    <x v="1"/>
    <x v="1"/>
    <n v="48.51"/>
    <x v="11"/>
    <n v="921.69"/>
  </r>
  <r>
    <x v="202"/>
    <x v="167"/>
    <x v="0"/>
    <x v="5"/>
    <x v="1"/>
    <x v="3"/>
    <x v="1"/>
    <n v="65.56"/>
    <x v="17"/>
    <n v="1048.96"/>
  </r>
  <r>
    <x v="203"/>
    <x v="168"/>
    <x v="1"/>
    <x v="3"/>
    <x v="3"/>
    <x v="3"/>
    <x v="1"/>
    <n v="227.68"/>
    <x v="4"/>
    <n v="683.04"/>
  </r>
  <r>
    <x v="204"/>
    <x v="169"/>
    <x v="3"/>
    <x v="1"/>
    <x v="5"/>
    <x v="3"/>
    <x v="2"/>
    <n v="163.41"/>
    <x v="0"/>
    <n v="653.64"/>
  </r>
  <r>
    <x v="205"/>
    <x v="170"/>
    <x v="3"/>
    <x v="5"/>
    <x v="2"/>
    <x v="6"/>
    <x v="2"/>
    <n v="32.020000000000003"/>
    <x v="0"/>
    <n v="128.08000000000001"/>
  </r>
  <r>
    <x v="206"/>
    <x v="171"/>
    <x v="5"/>
    <x v="5"/>
    <x v="3"/>
    <x v="2"/>
    <x v="0"/>
    <n v="52.32"/>
    <x v="18"/>
    <n v="941.76"/>
  </r>
  <r>
    <x v="207"/>
    <x v="172"/>
    <x v="5"/>
    <x v="5"/>
    <x v="4"/>
    <x v="3"/>
    <x v="0"/>
    <n v="175.97"/>
    <x v="0"/>
    <n v="703.88"/>
  </r>
  <r>
    <x v="208"/>
    <x v="29"/>
    <x v="3"/>
    <x v="3"/>
    <x v="4"/>
    <x v="0"/>
    <x v="2"/>
    <n v="31.11"/>
    <x v="7"/>
    <n v="373.32"/>
  </r>
  <r>
    <x v="209"/>
    <x v="39"/>
    <x v="2"/>
    <x v="0"/>
    <x v="0"/>
    <x v="1"/>
    <x v="2"/>
    <n v="65.38"/>
    <x v="7"/>
    <n v="784.56"/>
  </r>
  <r>
    <x v="210"/>
    <x v="173"/>
    <x v="0"/>
    <x v="3"/>
    <x v="5"/>
    <x v="2"/>
    <x v="0"/>
    <n v="150.72"/>
    <x v="6"/>
    <n v="1055.04"/>
  </r>
  <r>
    <x v="211"/>
    <x v="174"/>
    <x v="0"/>
    <x v="1"/>
    <x v="0"/>
    <x v="0"/>
    <x v="0"/>
    <n v="182.22"/>
    <x v="13"/>
    <n v="3644.4"/>
  </r>
  <r>
    <x v="212"/>
    <x v="175"/>
    <x v="0"/>
    <x v="5"/>
    <x v="2"/>
    <x v="5"/>
    <x v="0"/>
    <n v="173.43"/>
    <x v="6"/>
    <n v="1214.01"/>
  </r>
  <r>
    <x v="213"/>
    <x v="167"/>
    <x v="3"/>
    <x v="5"/>
    <x v="5"/>
    <x v="3"/>
    <x v="0"/>
    <n v="79.34"/>
    <x v="16"/>
    <n v="872.74"/>
  </r>
  <r>
    <x v="214"/>
    <x v="176"/>
    <x v="4"/>
    <x v="2"/>
    <x v="5"/>
    <x v="2"/>
    <x v="0"/>
    <n v="186.68"/>
    <x v="18"/>
    <n v="3360.24"/>
  </r>
  <r>
    <x v="215"/>
    <x v="162"/>
    <x v="4"/>
    <x v="2"/>
    <x v="1"/>
    <x v="3"/>
    <x v="0"/>
    <n v="82.19"/>
    <x v="2"/>
    <n v="82.19"/>
  </r>
  <r>
    <x v="216"/>
    <x v="75"/>
    <x v="0"/>
    <x v="2"/>
    <x v="3"/>
    <x v="6"/>
    <x v="1"/>
    <n v="101.59"/>
    <x v="5"/>
    <n v="914.31"/>
  </r>
  <r>
    <x v="217"/>
    <x v="177"/>
    <x v="5"/>
    <x v="3"/>
    <x v="0"/>
    <x v="5"/>
    <x v="1"/>
    <n v="194.23"/>
    <x v="4"/>
    <n v="582.69000000000005"/>
  </r>
  <r>
    <x v="218"/>
    <x v="178"/>
    <x v="2"/>
    <x v="2"/>
    <x v="1"/>
    <x v="1"/>
    <x v="1"/>
    <n v="172.92"/>
    <x v="15"/>
    <n v="2593.8000000000002"/>
  </r>
  <r>
    <x v="219"/>
    <x v="179"/>
    <x v="4"/>
    <x v="3"/>
    <x v="3"/>
    <x v="1"/>
    <x v="0"/>
    <n v="216.83"/>
    <x v="12"/>
    <n v="3686.11"/>
  </r>
  <r>
    <x v="220"/>
    <x v="180"/>
    <x v="5"/>
    <x v="0"/>
    <x v="5"/>
    <x v="6"/>
    <x v="1"/>
    <n v="174.67"/>
    <x v="10"/>
    <n v="2270.71"/>
  </r>
  <r>
    <x v="221"/>
    <x v="181"/>
    <x v="0"/>
    <x v="4"/>
    <x v="1"/>
    <x v="0"/>
    <x v="0"/>
    <n v="155.03"/>
    <x v="4"/>
    <n v="465.09"/>
  </r>
  <r>
    <x v="222"/>
    <x v="27"/>
    <x v="2"/>
    <x v="0"/>
    <x v="1"/>
    <x v="5"/>
    <x v="1"/>
    <n v="50.61"/>
    <x v="5"/>
    <n v="455.49"/>
  </r>
  <r>
    <x v="223"/>
    <x v="182"/>
    <x v="2"/>
    <x v="5"/>
    <x v="0"/>
    <x v="6"/>
    <x v="1"/>
    <n v="110.9"/>
    <x v="10"/>
    <n v="1441.7"/>
  </r>
  <r>
    <x v="224"/>
    <x v="7"/>
    <x v="0"/>
    <x v="0"/>
    <x v="5"/>
    <x v="4"/>
    <x v="1"/>
    <n v="88.34"/>
    <x v="3"/>
    <n v="1236.76"/>
  </r>
  <r>
    <x v="225"/>
    <x v="183"/>
    <x v="1"/>
    <x v="2"/>
    <x v="4"/>
    <x v="6"/>
    <x v="0"/>
    <n v="83.68"/>
    <x v="18"/>
    <n v="1506.24"/>
  </r>
  <r>
    <x v="226"/>
    <x v="184"/>
    <x v="5"/>
    <x v="3"/>
    <x v="4"/>
    <x v="2"/>
    <x v="0"/>
    <n v="244.06"/>
    <x v="16"/>
    <n v="2684.66"/>
  </r>
  <r>
    <x v="227"/>
    <x v="69"/>
    <x v="4"/>
    <x v="0"/>
    <x v="0"/>
    <x v="3"/>
    <x v="0"/>
    <n v="116.48"/>
    <x v="3"/>
    <n v="1630.72"/>
  </r>
  <r>
    <x v="228"/>
    <x v="185"/>
    <x v="0"/>
    <x v="1"/>
    <x v="5"/>
    <x v="1"/>
    <x v="2"/>
    <n v="226.25"/>
    <x v="17"/>
    <n v="3620"/>
  </r>
  <r>
    <x v="229"/>
    <x v="35"/>
    <x v="3"/>
    <x v="5"/>
    <x v="5"/>
    <x v="5"/>
    <x v="1"/>
    <n v="168.85"/>
    <x v="7"/>
    <n v="2026.2"/>
  </r>
  <r>
    <x v="230"/>
    <x v="186"/>
    <x v="1"/>
    <x v="1"/>
    <x v="4"/>
    <x v="3"/>
    <x v="1"/>
    <n v="204.86"/>
    <x v="16"/>
    <n v="2253.46"/>
  </r>
  <r>
    <x v="231"/>
    <x v="2"/>
    <x v="4"/>
    <x v="5"/>
    <x v="0"/>
    <x v="3"/>
    <x v="0"/>
    <n v="140.58000000000001"/>
    <x v="1"/>
    <n v="281.16000000000003"/>
  </r>
  <r>
    <x v="232"/>
    <x v="9"/>
    <x v="3"/>
    <x v="2"/>
    <x v="3"/>
    <x v="6"/>
    <x v="0"/>
    <n v="156.91999999999999"/>
    <x v="12"/>
    <n v="2667.64"/>
  </r>
  <r>
    <x v="233"/>
    <x v="178"/>
    <x v="2"/>
    <x v="4"/>
    <x v="5"/>
    <x v="4"/>
    <x v="2"/>
    <n v="138.35"/>
    <x v="7"/>
    <n v="1660.2"/>
  </r>
  <r>
    <x v="234"/>
    <x v="125"/>
    <x v="5"/>
    <x v="5"/>
    <x v="1"/>
    <x v="5"/>
    <x v="1"/>
    <n v="72.95"/>
    <x v="9"/>
    <n v="583.6"/>
  </r>
  <r>
    <x v="235"/>
    <x v="187"/>
    <x v="0"/>
    <x v="5"/>
    <x v="3"/>
    <x v="4"/>
    <x v="1"/>
    <n v="188.94"/>
    <x v="18"/>
    <n v="3400.92"/>
  </r>
  <r>
    <x v="236"/>
    <x v="12"/>
    <x v="3"/>
    <x v="4"/>
    <x v="3"/>
    <x v="4"/>
    <x v="2"/>
    <n v="91.77"/>
    <x v="2"/>
    <n v="91.77"/>
  </r>
  <r>
    <x v="237"/>
    <x v="150"/>
    <x v="0"/>
    <x v="2"/>
    <x v="2"/>
    <x v="5"/>
    <x v="1"/>
    <n v="35.35"/>
    <x v="7"/>
    <n v="424.2"/>
  </r>
  <r>
    <x v="238"/>
    <x v="188"/>
    <x v="3"/>
    <x v="0"/>
    <x v="3"/>
    <x v="1"/>
    <x v="0"/>
    <n v="172"/>
    <x v="4"/>
    <n v="516"/>
  </r>
  <r>
    <x v="239"/>
    <x v="189"/>
    <x v="5"/>
    <x v="3"/>
    <x v="4"/>
    <x v="3"/>
    <x v="0"/>
    <n v="68.959999999999994"/>
    <x v="6"/>
    <n v="482.72"/>
  </r>
  <r>
    <x v="240"/>
    <x v="171"/>
    <x v="1"/>
    <x v="4"/>
    <x v="1"/>
    <x v="5"/>
    <x v="0"/>
    <n v="236.9"/>
    <x v="19"/>
    <n v="2369"/>
  </r>
  <r>
    <x v="241"/>
    <x v="126"/>
    <x v="3"/>
    <x v="5"/>
    <x v="5"/>
    <x v="2"/>
    <x v="0"/>
    <n v="239.86"/>
    <x v="14"/>
    <n v="1199.3"/>
  </r>
  <r>
    <x v="242"/>
    <x v="190"/>
    <x v="1"/>
    <x v="3"/>
    <x v="4"/>
    <x v="5"/>
    <x v="2"/>
    <n v="231.27"/>
    <x v="15"/>
    <n v="3469.05"/>
  </r>
  <r>
    <x v="243"/>
    <x v="172"/>
    <x v="3"/>
    <x v="5"/>
    <x v="5"/>
    <x v="3"/>
    <x v="2"/>
    <n v="111.43"/>
    <x v="5"/>
    <n v="1002.87"/>
  </r>
  <r>
    <x v="244"/>
    <x v="191"/>
    <x v="1"/>
    <x v="0"/>
    <x v="1"/>
    <x v="6"/>
    <x v="1"/>
    <n v="33.4"/>
    <x v="19"/>
    <n v="334"/>
  </r>
  <r>
    <x v="245"/>
    <x v="192"/>
    <x v="0"/>
    <x v="2"/>
    <x v="4"/>
    <x v="5"/>
    <x v="0"/>
    <n v="234.23"/>
    <x v="19"/>
    <n v="2342.3000000000002"/>
  </r>
  <r>
    <x v="246"/>
    <x v="94"/>
    <x v="4"/>
    <x v="2"/>
    <x v="2"/>
    <x v="4"/>
    <x v="2"/>
    <n v="124.2"/>
    <x v="6"/>
    <n v="869.4"/>
  </r>
  <r>
    <x v="247"/>
    <x v="10"/>
    <x v="0"/>
    <x v="1"/>
    <x v="4"/>
    <x v="2"/>
    <x v="2"/>
    <n v="242.66"/>
    <x v="16"/>
    <n v="2669.26"/>
  </r>
  <r>
    <x v="248"/>
    <x v="75"/>
    <x v="5"/>
    <x v="5"/>
    <x v="3"/>
    <x v="0"/>
    <x v="1"/>
    <n v="242"/>
    <x v="14"/>
    <n v="1210"/>
  </r>
  <r>
    <x v="249"/>
    <x v="62"/>
    <x v="0"/>
    <x v="3"/>
    <x v="3"/>
    <x v="1"/>
    <x v="2"/>
    <n v="217.66"/>
    <x v="7"/>
    <n v="2611.92"/>
  </r>
  <r>
    <x v="250"/>
    <x v="193"/>
    <x v="0"/>
    <x v="4"/>
    <x v="1"/>
    <x v="6"/>
    <x v="1"/>
    <n v="94.78"/>
    <x v="15"/>
    <n v="1421.7"/>
  </r>
  <r>
    <x v="251"/>
    <x v="194"/>
    <x v="4"/>
    <x v="1"/>
    <x v="4"/>
    <x v="1"/>
    <x v="2"/>
    <n v="114.72"/>
    <x v="3"/>
    <n v="1606.08"/>
  </r>
  <r>
    <x v="252"/>
    <x v="154"/>
    <x v="5"/>
    <x v="0"/>
    <x v="0"/>
    <x v="1"/>
    <x v="2"/>
    <n v="217.25"/>
    <x v="13"/>
    <n v="4345"/>
  </r>
  <r>
    <x v="253"/>
    <x v="54"/>
    <x v="5"/>
    <x v="5"/>
    <x v="4"/>
    <x v="5"/>
    <x v="0"/>
    <n v="99.72"/>
    <x v="9"/>
    <n v="797.76"/>
  </r>
  <r>
    <x v="254"/>
    <x v="159"/>
    <x v="1"/>
    <x v="4"/>
    <x v="2"/>
    <x v="3"/>
    <x v="0"/>
    <n v="67.290000000000006"/>
    <x v="19"/>
    <n v="672.9"/>
  </r>
  <r>
    <x v="255"/>
    <x v="195"/>
    <x v="1"/>
    <x v="1"/>
    <x v="1"/>
    <x v="5"/>
    <x v="0"/>
    <n v="152.5"/>
    <x v="12"/>
    <n v="2592.5"/>
  </r>
  <r>
    <x v="256"/>
    <x v="196"/>
    <x v="1"/>
    <x v="0"/>
    <x v="2"/>
    <x v="0"/>
    <x v="0"/>
    <n v="235.95"/>
    <x v="7"/>
    <n v="2831.4"/>
  </r>
  <r>
    <x v="257"/>
    <x v="153"/>
    <x v="3"/>
    <x v="2"/>
    <x v="1"/>
    <x v="0"/>
    <x v="1"/>
    <n v="183.13"/>
    <x v="5"/>
    <n v="1648.17"/>
  </r>
  <r>
    <x v="258"/>
    <x v="59"/>
    <x v="1"/>
    <x v="3"/>
    <x v="4"/>
    <x v="4"/>
    <x v="1"/>
    <n v="155.41"/>
    <x v="8"/>
    <n v="932.46"/>
  </r>
  <r>
    <x v="259"/>
    <x v="197"/>
    <x v="1"/>
    <x v="5"/>
    <x v="3"/>
    <x v="2"/>
    <x v="1"/>
    <n v="51.38"/>
    <x v="15"/>
    <n v="770.7"/>
  </r>
  <r>
    <x v="260"/>
    <x v="198"/>
    <x v="3"/>
    <x v="3"/>
    <x v="5"/>
    <x v="6"/>
    <x v="2"/>
    <n v="165.3"/>
    <x v="16"/>
    <n v="1818.3"/>
  </r>
  <r>
    <x v="261"/>
    <x v="199"/>
    <x v="4"/>
    <x v="5"/>
    <x v="5"/>
    <x v="3"/>
    <x v="1"/>
    <n v="247.81"/>
    <x v="19"/>
    <n v="2478.1"/>
  </r>
  <r>
    <x v="262"/>
    <x v="50"/>
    <x v="5"/>
    <x v="3"/>
    <x v="5"/>
    <x v="1"/>
    <x v="2"/>
    <n v="60.82"/>
    <x v="19"/>
    <n v="608.20000000000005"/>
  </r>
  <r>
    <x v="263"/>
    <x v="42"/>
    <x v="1"/>
    <x v="1"/>
    <x v="1"/>
    <x v="5"/>
    <x v="1"/>
    <n v="144.03"/>
    <x v="4"/>
    <n v="432.09"/>
  </r>
  <r>
    <x v="264"/>
    <x v="200"/>
    <x v="2"/>
    <x v="5"/>
    <x v="3"/>
    <x v="1"/>
    <x v="2"/>
    <n v="223.02"/>
    <x v="15"/>
    <n v="3345.3"/>
  </r>
  <r>
    <x v="265"/>
    <x v="201"/>
    <x v="4"/>
    <x v="5"/>
    <x v="4"/>
    <x v="5"/>
    <x v="0"/>
    <n v="192.97"/>
    <x v="6"/>
    <n v="1350.79"/>
  </r>
  <r>
    <x v="266"/>
    <x v="202"/>
    <x v="0"/>
    <x v="4"/>
    <x v="3"/>
    <x v="1"/>
    <x v="1"/>
    <n v="183.34"/>
    <x v="15"/>
    <n v="2750.1"/>
  </r>
  <r>
    <x v="267"/>
    <x v="203"/>
    <x v="0"/>
    <x v="2"/>
    <x v="3"/>
    <x v="6"/>
    <x v="2"/>
    <n v="184.55"/>
    <x v="8"/>
    <n v="1107.3"/>
  </r>
  <r>
    <x v="268"/>
    <x v="204"/>
    <x v="2"/>
    <x v="2"/>
    <x v="0"/>
    <x v="3"/>
    <x v="2"/>
    <n v="109.09"/>
    <x v="12"/>
    <n v="1854.53"/>
  </r>
  <r>
    <x v="269"/>
    <x v="205"/>
    <x v="4"/>
    <x v="0"/>
    <x v="1"/>
    <x v="1"/>
    <x v="1"/>
    <n v="94.59"/>
    <x v="3"/>
    <n v="1324.26"/>
  </r>
  <r>
    <x v="270"/>
    <x v="206"/>
    <x v="0"/>
    <x v="4"/>
    <x v="5"/>
    <x v="5"/>
    <x v="1"/>
    <n v="208.06"/>
    <x v="16"/>
    <n v="2288.66"/>
  </r>
  <r>
    <x v="271"/>
    <x v="149"/>
    <x v="4"/>
    <x v="0"/>
    <x v="3"/>
    <x v="5"/>
    <x v="0"/>
    <n v="208.22"/>
    <x v="19"/>
    <n v="2082.1999999999998"/>
  </r>
  <r>
    <x v="272"/>
    <x v="207"/>
    <x v="2"/>
    <x v="0"/>
    <x v="2"/>
    <x v="3"/>
    <x v="2"/>
    <n v="220.76"/>
    <x v="4"/>
    <n v="662.28"/>
  </r>
  <r>
    <x v="273"/>
    <x v="208"/>
    <x v="3"/>
    <x v="5"/>
    <x v="3"/>
    <x v="1"/>
    <x v="2"/>
    <n v="230.91"/>
    <x v="10"/>
    <n v="3001.83"/>
  </r>
  <r>
    <x v="274"/>
    <x v="62"/>
    <x v="1"/>
    <x v="4"/>
    <x v="2"/>
    <x v="2"/>
    <x v="1"/>
    <n v="142.5"/>
    <x v="10"/>
    <n v="1852.5"/>
  </r>
  <r>
    <x v="275"/>
    <x v="209"/>
    <x v="0"/>
    <x v="0"/>
    <x v="3"/>
    <x v="6"/>
    <x v="1"/>
    <n v="140.33000000000001"/>
    <x v="12"/>
    <n v="2385.61"/>
  </r>
  <r>
    <x v="276"/>
    <x v="140"/>
    <x v="4"/>
    <x v="4"/>
    <x v="2"/>
    <x v="0"/>
    <x v="2"/>
    <n v="205.62"/>
    <x v="2"/>
    <n v="205.62"/>
  </r>
  <r>
    <x v="277"/>
    <x v="95"/>
    <x v="3"/>
    <x v="2"/>
    <x v="2"/>
    <x v="1"/>
    <x v="2"/>
    <n v="172.99"/>
    <x v="6"/>
    <n v="1210.93"/>
  </r>
  <r>
    <x v="278"/>
    <x v="210"/>
    <x v="2"/>
    <x v="0"/>
    <x v="1"/>
    <x v="1"/>
    <x v="1"/>
    <n v="184.43"/>
    <x v="12"/>
    <n v="3135.31"/>
  </r>
  <r>
    <x v="279"/>
    <x v="211"/>
    <x v="3"/>
    <x v="5"/>
    <x v="4"/>
    <x v="0"/>
    <x v="0"/>
    <n v="205.07"/>
    <x v="13"/>
    <n v="4101.3999999999996"/>
  </r>
  <r>
    <x v="280"/>
    <x v="212"/>
    <x v="3"/>
    <x v="0"/>
    <x v="4"/>
    <x v="1"/>
    <x v="2"/>
    <n v="225.8"/>
    <x v="13"/>
    <n v="4516"/>
  </r>
  <r>
    <x v="281"/>
    <x v="213"/>
    <x v="5"/>
    <x v="5"/>
    <x v="0"/>
    <x v="4"/>
    <x v="1"/>
    <n v="104.36"/>
    <x v="9"/>
    <n v="834.88"/>
  </r>
  <r>
    <x v="282"/>
    <x v="214"/>
    <x v="2"/>
    <x v="2"/>
    <x v="0"/>
    <x v="4"/>
    <x v="2"/>
    <n v="112.63"/>
    <x v="9"/>
    <n v="901.04"/>
  </r>
  <r>
    <x v="283"/>
    <x v="215"/>
    <x v="1"/>
    <x v="5"/>
    <x v="4"/>
    <x v="6"/>
    <x v="2"/>
    <n v="50.68"/>
    <x v="7"/>
    <n v="608.16"/>
  </r>
  <r>
    <x v="284"/>
    <x v="20"/>
    <x v="2"/>
    <x v="3"/>
    <x v="2"/>
    <x v="4"/>
    <x v="0"/>
    <n v="157.22"/>
    <x v="12"/>
    <n v="2672.74"/>
  </r>
  <r>
    <x v="285"/>
    <x v="7"/>
    <x v="4"/>
    <x v="1"/>
    <x v="3"/>
    <x v="6"/>
    <x v="2"/>
    <n v="37.909999999999997"/>
    <x v="14"/>
    <n v="189.55"/>
  </r>
  <r>
    <x v="286"/>
    <x v="53"/>
    <x v="1"/>
    <x v="5"/>
    <x v="5"/>
    <x v="3"/>
    <x v="0"/>
    <n v="132.43"/>
    <x v="0"/>
    <n v="529.72"/>
  </r>
  <r>
    <x v="287"/>
    <x v="216"/>
    <x v="5"/>
    <x v="5"/>
    <x v="2"/>
    <x v="4"/>
    <x v="2"/>
    <n v="149.38"/>
    <x v="5"/>
    <n v="1344.42"/>
  </r>
  <r>
    <x v="288"/>
    <x v="161"/>
    <x v="5"/>
    <x v="4"/>
    <x v="5"/>
    <x v="6"/>
    <x v="0"/>
    <n v="93.04"/>
    <x v="9"/>
    <n v="744.32"/>
  </r>
  <r>
    <x v="289"/>
    <x v="159"/>
    <x v="4"/>
    <x v="2"/>
    <x v="4"/>
    <x v="1"/>
    <x v="2"/>
    <n v="159.97999999999999"/>
    <x v="12"/>
    <n v="2719.66"/>
  </r>
  <r>
    <x v="290"/>
    <x v="217"/>
    <x v="4"/>
    <x v="1"/>
    <x v="3"/>
    <x v="2"/>
    <x v="2"/>
    <n v="36.71"/>
    <x v="2"/>
    <n v="36.71"/>
  </r>
  <r>
    <x v="291"/>
    <x v="153"/>
    <x v="0"/>
    <x v="4"/>
    <x v="4"/>
    <x v="2"/>
    <x v="0"/>
    <n v="38.22"/>
    <x v="14"/>
    <n v="191.1"/>
  </r>
  <r>
    <x v="292"/>
    <x v="218"/>
    <x v="5"/>
    <x v="5"/>
    <x v="5"/>
    <x v="1"/>
    <x v="0"/>
    <n v="210.97"/>
    <x v="17"/>
    <n v="3375.52"/>
  </r>
  <r>
    <x v="293"/>
    <x v="163"/>
    <x v="3"/>
    <x v="5"/>
    <x v="3"/>
    <x v="5"/>
    <x v="1"/>
    <n v="109.24"/>
    <x v="6"/>
    <n v="764.68"/>
  </r>
  <r>
    <x v="294"/>
    <x v="2"/>
    <x v="4"/>
    <x v="2"/>
    <x v="0"/>
    <x v="1"/>
    <x v="0"/>
    <n v="57.95"/>
    <x v="0"/>
    <n v="231.8"/>
  </r>
  <r>
    <x v="295"/>
    <x v="219"/>
    <x v="1"/>
    <x v="5"/>
    <x v="4"/>
    <x v="1"/>
    <x v="0"/>
    <n v="144.88999999999999"/>
    <x v="3"/>
    <n v="2028.46"/>
  </r>
  <r>
    <x v="296"/>
    <x v="144"/>
    <x v="2"/>
    <x v="1"/>
    <x v="3"/>
    <x v="5"/>
    <x v="1"/>
    <n v="199.4"/>
    <x v="13"/>
    <n v="3988"/>
  </r>
  <r>
    <x v="297"/>
    <x v="155"/>
    <x v="4"/>
    <x v="3"/>
    <x v="5"/>
    <x v="5"/>
    <x v="2"/>
    <n v="77.48"/>
    <x v="14"/>
    <n v="387.4"/>
  </r>
  <r>
    <x v="298"/>
    <x v="155"/>
    <x v="5"/>
    <x v="2"/>
    <x v="3"/>
    <x v="2"/>
    <x v="0"/>
    <n v="167.04"/>
    <x v="11"/>
    <n v="3173.76"/>
  </r>
  <r>
    <x v="299"/>
    <x v="204"/>
    <x v="0"/>
    <x v="5"/>
    <x v="1"/>
    <x v="5"/>
    <x v="1"/>
    <n v="48.78"/>
    <x v="7"/>
    <n v="585.36"/>
  </r>
  <r>
    <x v="300"/>
    <x v="53"/>
    <x v="5"/>
    <x v="3"/>
    <x v="5"/>
    <x v="2"/>
    <x v="2"/>
    <n v="41.37"/>
    <x v="2"/>
    <n v="41.37"/>
  </r>
  <r>
    <x v="301"/>
    <x v="30"/>
    <x v="1"/>
    <x v="1"/>
    <x v="0"/>
    <x v="4"/>
    <x v="0"/>
    <n v="146.9"/>
    <x v="5"/>
    <n v="1322.1"/>
  </r>
  <r>
    <x v="302"/>
    <x v="220"/>
    <x v="1"/>
    <x v="0"/>
    <x v="3"/>
    <x v="1"/>
    <x v="1"/>
    <n v="148.94"/>
    <x v="9"/>
    <n v="1191.52"/>
  </r>
  <r>
    <x v="303"/>
    <x v="207"/>
    <x v="0"/>
    <x v="4"/>
    <x v="1"/>
    <x v="3"/>
    <x v="1"/>
    <n v="170.23"/>
    <x v="14"/>
    <n v="851.15"/>
  </r>
  <r>
    <x v="304"/>
    <x v="75"/>
    <x v="1"/>
    <x v="3"/>
    <x v="3"/>
    <x v="0"/>
    <x v="0"/>
    <n v="189.74"/>
    <x v="15"/>
    <n v="2846.1"/>
  </r>
  <r>
    <x v="305"/>
    <x v="31"/>
    <x v="0"/>
    <x v="4"/>
    <x v="2"/>
    <x v="1"/>
    <x v="0"/>
    <n v="244.69"/>
    <x v="15"/>
    <n v="3670.35"/>
  </r>
  <r>
    <x v="306"/>
    <x v="221"/>
    <x v="4"/>
    <x v="5"/>
    <x v="4"/>
    <x v="4"/>
    <x v="1"/>
    <n v="143.59"/>
    <x v="16"/>
    <n v="1579.49"/>
  </r>
  <r>
    <x v="307"/>
    <x v="78"/>
    <x v="0"/>
    <x v="0"/>
    <x v="2"/>
    <x v="3"/>
    <x v="2"/>
    <n v="101.05"/>
    <x v="5"/>
    <n v="909.45"/>
  </r>
  <r>
    <x v="308"/>
    <x v="222"/>
    <x v="4"/>
    <x v="1"/>
    <x v="0"/>
    <x v="6"/>
    <x v="2"/>
    <n v="204.94"/>
    <x v="16"/>
    <n v="2254.34"/>
  </r>
  <r>
    <x v="309"/>
    <x v="89"/>
    <x v="4"/>
    <x v="2"/>
    <x v="4"/>
    <x v="2"/>
    <x v="2"/>
    <n v="89.58"/>
    <x v="10"/>
    <n v="1164.54"/>
  </r>
  <r>
    <x v="310"/>
    <x v="103"/>
    <x v="4"/>
    <x v="1"/>
    <x v="3"/>
    <x v="6"/>
    <x v="0"/>
    <n v="126.57"/>
    <x v="12"/>
    <n v="2151.69"/>
  </r>
  <r>
    <x v="311"/>
    <x v="223"/>
    <x v="3"/>
    <x v="5"/>
    <x v="0"/>
    <x v="3"/>
    <x v="0"/>
    <n v="47.26"/>
    <x v="13"/>
    <n v="945.2"/>
  </r>
  <r>
    <x v="312"/>
    <x v="26"/>
    <x v="1"/>
    <x v="4"/>
    <x v="0"/>
    <x v="6"/>
    <x v="1"/>
    <n v="35.58"/>
    <x v="16"/>
    <n v="391.38"/>
  </r>
  <r>
    <x v="313"/>
    <x v="224"/>
    <x v="1"/>
    <x v="3"/>
    <x v="0"/>
    <x v="6"/>
    <x v="0"/>
    <n v="241.78"/>
    <x v="8"/>
    <n v="1450.68"/>
  </r>
  <r>
    <x v="314"/>
    <x v="118"/>
    <x v="5"/>
    <x v="4"/>
    <x v="3"/>
    <x v="4"/>
    <x v="0"/>
    <n v="213.92"/>
    <x v="13"/>
    <n v="4278.3999999999996"/>
  </r>
  <r>
    <x v="315"/>
    <x v="59"/>
    <x v="4"/>
    <x v="5"/>
    <x v="3"/>
    <x v="2"/>
    <x v="0"/>
    <n v="183.11"/>
    <x v="10"/>
    <n v="2380.4299999999998"/>
  </r>
  <r>
    <x v="316"/>
    <x v="225"/>
    <x v="2"/>
    <x v="0"/>
    <x v="4"/>
    <x v="1"/>
    <x v="0"/>
    <n v="119.97"/>
    <x v="14"/>
    <n v="599.85"/>
  </r>
  <r>
    <x v="317"/>
    <x v="33"/>
    <x v="1"/>
    <x v="4"/>
    <x v="0"/>
    <x v="6"/>
    <x v="1"/>
    <n v="68.12"/>
    <x v="9"/>
    <n v="544.96"/>
  </r>
  <r>
    <x v="318"/>
    <x v="226"/>
    <x v="3"/>
    <x v="0"/>
    <x v="4"/>
    <x v="3"/>
    <x v="2"/>
    <n v="64.42"/>
    <x v="13"/>
    <n v="1288.4000000000001"/>
  </r>
  <r>
    <x v="319"/>
    <x v="181"/>
    <x v="2"/>
    <x v="2"/>
    <x v="1"/>
    <x v="3"/>
    <x v="2"/>
    <n v="85.05"/>
    <x v="4"/>
    <n v="255.15"/>
  </r>
  <r>
    <x v="320"/>
    <x v="69"/>
    <x v="3"/>
    <x v="1"/>
    <x v="5"/>
    <x v="2"/>
    <x v="0"/>
    <n v="150.83000000000001"/>
    <x v="5"/>
    <n v="1357.47"/>
  </r>
  <r>
    <x v="321"/>
    <x v="144"/>
    <x v="5"/>
    <x v="5"/>
    <x v="5"/>
    <x v="3"/>
    <x v="2"/>
    <n v="187.21"/>
    <x v="12"/>
    <n v="3182.57"/>
  </r>
  <r>
    <x v="322"/>
    <x v="52"/>
    <x v="3"/>
    <x v="5"/>
    <x v="0"/>
    <x v="2"/>
    <x v="2"/>
    <n v="175.24"/>
    <x v="15"/>
    <n v="2628.6"/>
  </r>
  <r>
    <x v="323"/>
    <x v="227"/>
    <x v="3"/>
    <x v="1"/>
    <x v="4"/>
    <x v="0"/>
    <x v="1"/>
    <n v="91.59"/>
    <x v="0"/>
    <n v="366.36"/>
  </r>
  <r>
    <x v="324"/>
    <x v="181"/>
    <x v="1"/>
    <x v="4"/>
    <x v="3"/>
    <x v="3"/>
    <x v="1"/>
    <n v="240.07"/>
    <x v="4"/>
    <n v="720.21"/>
  </r>
  <r>
    <x v="325"/>
    <x v="228"/>
    <x v="2"/>
    <x v="4"/>
    <x v="0"/>
    <x v="4"/>
    <x v="0"/>
    <n v="192.34"/>
    <x v="18"/>
    <n v="3462.12"/>
  </r>
  <r>
    <x v="326"/>
    <x v="229"/>
    <x v="4"/>
    <x v="5"/>
    <x v="2"/>
    <x v="1"/>
    <x v="0"/>
    <n v="151.96"/>
    <x v="8"/>
    <n v="911.76"/>
  </r>
  <r>
    <x v="327"/>
    <x v="1"/>
    <x v="5"/>
    <x v="1"/>
    <x v="0"/>
    <x v="5"/>
    <x v="1"/>
    <n v="164.58"/>
    <x v="9"/>
    <n v="1316.64"/>
  </r>
  <r>
    <x v="328"/>
    <x v="103"/>
    <x v="2"/>
    <x v="2"/>
    <x v="1"/>
    <x v="1"/>
    <x v="0"/>
    <n v="122.31"/>
    <x v="15"/>
    <n v="1834.65"/>
  </r>
  <r>
    <x v="329"/>
    <x v="73"/>
    <x v="1"/>
    <x v="0"/>
    <x v="4"/>
    <x v="5"/>
    <x v="2"/>
    <n v="84.5"/>
    <x v="10"/>
    <n v="1098.5"/>
  </r>
  <r>
    <x v="330"/>
    <x v="169"/>
    <x v="0"/>
    <x v="2"/>
    <x v="0"/>
    <x v="2"/>
    <x v="0"/>
    <n v="108.31"/>
    <x v="11"/>
    <n v="2057.89"/>
  </r>
  <r>
    <x v="331"/>
    <x v="230"/>
    <x v="1"/>
    <x v="5"/>
    <x v="0"/>
    <x v="0"/>
    <x v="1"/>
    <n v="196.73"/>
    <x v="15"/>
    <n v="2950.95"/>
  </r>
  <r>
    <x v="332"/>
    <x v="0"/>
    <x v="3"/>
    <x v="2"/>
    <x v="4"/>
    <x v="5"/>
    <x v="0"/>
    <n v="33.17"/>
    <x v="11"/>
    <n v="630.23"/>
  </r>
  <r>
    <x v="333"/>
    <x v="231"/>
    <x v="3"/>
    <x v="4"/>
    <x v="2"/>
    <x v="0"/>
    <x v="2"/>
    <n v="55.54"/>
    <x v="12"/>
    <n v="944.18"/>
  </r>
  <r>
    <x v="334"/>
    <x v="142"/>
    <x v="4"/>
    <x v="5"/>
    <x v="0"/>
    <x v="4"/>
    <x v="0"/>
    <n v="40.119999999999997"/>
    <x v="9"/>
    <n v="320.95999999999998"/>
  </r>
  <r>
    <x v="335"/>
    <x v="56"/>
    <x v="1"/>
    <x v="5"/>
    <x v="0"/>
    <x v="0"/>
    <x v="1"/>
    <n v="38.96"/>
    <x v="6"/>
    <n v="272.72000000000003"/>
  </r>
  <r>
    <x v="336"/>
    <x v="76"/>
    <x v="2"/>
    <x v="1"/>
    <x v="1"/>
    <x v="2"/>
    <x v="0"/>
    <n v="218.2"/>
    <x v="13"/>
    <n v="4364"/>
  </r>
  <r>
    <x v="337"/>
    <x v="97"/>
    <x v="3"/>
    <x v="2"/>
    <x v="3"/>
    <x v="5"/>
    <x v="1"/>
    <n v="184.8"/>
    <x v="11"/>
    <n v="3511.2"/>
  </r>
  <r>
    <x v="338"/>
    <x v="7"/>
    <x v="2"/>
    <x v="1"/>
    <x v="5"/>
    <x v="1"/>
    <x v="0"/>
    <n v="134.32"/>
    <x v="16"/>
    <n v="1477.52"/>
  </r>
  <r>
    <x v="339"/>
    <x v="174"/>
    <x v="4"/>
    <x v="0"/>
    <x v="2"/>
    <x v="4"/>
    <x v="1"/>
    <n v="51.52"/>
    <x v="11"/>
    <n v="978.88"/>
  </r>
  <r>
    <x v="340"/>
    <x v="232"/>
    <x v="1"/>
    <x v="1"/>
    <x v="4"/>
    <x v="2"/>
    <x v="1"/>
    <n v="138.16"/>
    <x v="13"/>
    <n v="2763.2"/>
  </r>
  <r>
    <x v="341"/>
    <x v="10"/>
    <x v="5"/>
    <x v="2"/>
    <x v="3"/>
    <x v="6"/>
    <x v="2"/>
    <n v="134.16"/>
    <x v="19"/>
    <n v="1341.6"/>
  </r>
  <r>
    <x v="342"/>
    <x v="131"/>
    <x v="1"/>
    <x v="1"/>
    <x v="2"/>
    <x v="6"/>
    <x v="2"/>
    <n v="68.099999999999994"/>
    <x v="4"/>
    <n v="204.3"/>
  </r>
  <r>
    <x v="343"/>
    <x v="147"/>
    <x v="3"/>
    <x v="4"/>
    <x v="1"/>
    <x v="0"/>
    <x v="2"/>
    <n v="125.45"/>
    <x v="15"/>
    <n v="1881.75"/>
  </r>
  <r>
    <x v="344"/>
    <x v="90"/>
    <x v="5"/>
    <x v="2"/>
    <x v="0"/>
    <x v="5"/>
    <x v="1"/>
    <n v="117.67"/>
    <x v="7"/>
    <n v="1412.04"/>
  </r>
  <r>
    <x v="345"/>
    <x v="54"/>
    <x v="3"/>
    <x v="3"/>
    <x v="5"/>
    <x v="3"/>
    <x v="2"/>
    <n v="165.49"/>
    <x v="16"/>
    <n v="1820.39"/>
  </r>
  <r>
    <x v="346"/>
    <x v="102"/>
    <x v="0"/>
    <x v="1"/>
    <x v="0"/>
    <x v="6"/>
    <x v="1"/>
    <n v="169.72"/>
    <x v="14"/>
    <n v="848.6"/>
  </r>
  <r>
    <x v="347"/>
    <x v="233"/>
    <x v="3"/>
    <x v="4"/>
    <x v="1"/>
    <x v="2"/>
    <x v="2"/>
    <n v="39.97"/>
    <x v="9"/>
    <n v="319.76"/>
  </r>
  <r>
    <x v="348"/>
    <x v="70"/>
    <x v="5"/>
    <x v="5"/>
    <x v="4"/>
    <x v="6"/>
    <x v="2"/>
    <n v="112.41"/>
    <x v="8"/>
    <n v="674.46"/>
  </r>
  <r>
    <x v="349"/>
    <x v="234"/>
    <x v="0"/>
    <x v="3"/>
    <x v="1"/>
    <x v="6"/>
    <x v="0"/>
    <n v="167.69"/>
    <x v="2"/>
    <n v="167.69"/>
  </r>
  <r>
    <x v="350"/>
    <x v="235"/>
    <x v="4"/>
    <x v="1"/>
    <x v="5"/>
    <x v="3"/>
    <x v="2"/>
    <n v="140.69"/>
    <x v="11"/>
    <n v="2673.11"/>
  </r>
  <r>
    <x v="351"/>
    <x v="236"/>
    <x v="4"/>
    <x v="5"/>
    <x v="5"/>
    <x v="4"/>
    <x v="0"/>
    <n v="218.43"/>
    <x v="17"/>
    <n v="3494.88"/>
  </r>
  <r>
    <x v="352"/>
    <x v="223"/>
    <x v="4"/>
    <x v="0"/>
    <x v="0"/>
    <x v="4"/>
    <x v="2"/>
    <n v="174.91"/>
    <x v="14"/>
    <n v="874.55"/>
  </r>
  <r>
    <x v="353"/>
    <x v="237"/>
    <x v="5"/>
    <x v="1"/>
    <x v="1"/>
    <x v="5"/>
    <x v="0"/>
    <n v="65.849999999999994"/>
    <x v="1"/>
    <n v="131.69999999999999"/>
  </r>
  <r>
    <x v="354"/>
    <x v="140"/>
    <x v="4"/>
    <x v="1"/>
    <x v="4"/>
    <x v="5"/>
    <x v="2"/>
    <n v="45.53"/>
    <x v="18"/>
    <n v="819.54"/>
  </r>
  <r>
    <x v="355"/>
    <x v="238"/>
    <x v="2"/>
    <x v="0"/>
    <x v="1"/>
    <x v="1"/>
    <x v="0"/>
    <n v="171.33"/>
    <x v="5"/>
    <n v="1541.97"/>
  </r>
  <r>
    <x v="356"/>
    <x v="35"/>
    <x v="4"/>
    <x v="4"/>
    <x v="1"/>
    <x v="3"/>
    <x v="0"/>
    <n v="35.83"/>
    <x v="10"/>
    <n v="465.79"/>
  </r>
  <r>
    <x v="357"/>
    <x v="158"/>
    <x v="2"/>
    <x v="3"/>
    <x v="1"/>
    <x v="1"/>
    <x v="0"/>
    <n v="158.87"/>
    <x v="13"/>
    <n v="3177.4"/>
  </r>
  <r>
    <x v="358"/>
    <x v="64"/>
    <x v="1"/>
    <x v="4"/>
    <x v="4"/>
    <x v="5"/>
    <x v="2"/>
    <n v="236.85"/>
    <x v="14"/>
    <n v="1184.25"/>
  </r>
  <r>
    <x v="359"/>
    <x v="132"/>
    <x v="2"/>
    <x v="2"/>
    <x v="0"/>
    <x v="5"/>
    <x v="2"/>
    <n v="156.6"/>
    <x v="13"/>
    <n v="3132"/>
  </r>
  <r>
    <x v="360"/>
    <x v="104"/>
    <x v="2"/>
    <x v="0"/>
    <x v="0"/>
    <x v="5"/>
    <x v="2"/>
    <n v="115.4"/>
    <x v="10"/>
    <n v="1500.2"/>
  </r>
  <r>
    <x v="361"/>
    <x v="239"/>
    <x v="2"/>
    <x v="3"/>
    <x v="3"/>
    <x v="5"/>
    <x v="2"/>
    <n v="171.52"/>
    <x v="12"/>
    <n v="2915.84"/>
  </r>
  <r>
    <x v="362"/>
    <x v="240"/>
    <x v="4"/>
    <x v="4"/>
    <x v="3"/>
    <x v="1"/>
    <x v="2"/>
    <n v="130.82"/>
    <x v="2"/>
    <n v="130.82"/>
  </r>
  <r>
    <x v="363"/>
    <x v="241"/>
    <x v="1"/>
    <x v="0"/>
    <x v="3"/>
    <x v="1"/>
    <x v="1"/>
    <n v="150.04"/>
    <x v="19"/>
    <n v="1500.4"/>
  </r>
  <r>
    <x v="364"/>
    <x v="78"/>
    <x v="1"/>
    <x v="5"/>
    <x v="1"/>
    <x v="0"/>
    <x v="1"/>
    <n v="237.12"/>
    <x v="5"/>
    <n v="2134.08"/>
  </r>
  <r>
    <x v="365"/>
    <x v="126"/>
    <x v="5"/>
    <x v="2"/>
    <x v="1"/>
    <x v="2"/>
    <x v="1"/>
    <n v="114.94"/>
    <x v="11"/>
    <n v="2183.86"/>
  </r>
  <r>
    <x v="366"/>
    <x v="48"/>
    <x v="3"/>
    <x v="0"/>
    <x v="2"/>
    <x v="1"/>
    <x v="1"/>
    <n v="241.46"/>
    <x v="10"/>
    <n v="3138.98"/>
  </r>
  <r>
    <x v="367"/>
    <x v="242"/>
    <x v="3"/>
    <x v="1"/>
    <x v="4"/>
    <x v="3"/>
    <x v="2"/>
    <n v="229.18"/>
    <x v="0"/>
    <n v="916.72"/>
  </r>
  <r>
    <x v="368"/>
    <x v="243"/>
    <x v="1"/>
    <x v="2"/>
    <x v="4"/>
    <x v="5"/>
    <x v="1"/>
    <n v="73.069999999999993"/>
    <x v="3"/>
    <n v="1022.98"/>
  </r>
  <r>
    <x v="369"/>
    <x v="145"/>
    <x v="1"/>
    <x v="2"/>
    <x v="1"/>
    <x v="0"/>
    <x v="1"/>
    <n v="45.26"/>
    <x v="1"/>
    <n v="90.52"/>
  </r>
  <r>
    <x v="370"/>
    <x v="182"/>
    <x v="2"/>
    <x v="3"/>
    <x v="0"/>
    <x v="0"/>
    <x v="2"/>
    <n v="52.17"/>
    <x v="17"/>
    <n v="834.72"/>
  </r>
  <r>
    <x v="371"/>
    <x v="244"/>
    <x v="2"/>
    <x v="4"/>
    <x v="3"/>
    <x v="4"/>
    <x v="1"/>
    <n v="34.01"/>
    <x v="16"/>
    <n v="374.11"/>
  </r>
  <r>
    <x v="372"/>
    <x v="21"/>
    <x v="2"/>
    <x v="3"/>
    <x v="2"/>
    <x v="0"/>
    <x v="2"/>
    <n v="50.78"/>
    <x v="5"/>
    <n v="457.02"/>
  </r>
  <r>
    <x v="373"/>
    <x v="14"/>
    <x v="3"/>
    <x v="4"/>
    <x v="0"/>
    <x v="2"/>
    <x v="0"/>
    <n v="180.26"/>
    <x v="19"/>
    <n v="1802.6"/>
  </r>
  <r>
    <x v="374"/>
    <x v="29"/>
    <x v="4"/>
    <x v="3"/>
    <x v="0"/>
    <x v="5"/>
    <x v="1"/>
    <n v="45.66"/>
    <x v="17"/>
    <n v="730.56"/>
  </r>
  <r>
    <x v="375"/>
    <x v="245"/>
    <x v="0"/>
    <x v="5"/>
    <x v="3"/>
    <x v="5"/>
    <x v="2"/>
    <n v="100.17"/>
    <x v="19"/>
    <n v="1001.7"/>
  </r>
  <r>
    <x v="376"/>
    <x v="159"/>
    <x v="3"/>
    <x v="4"/>
    <x v="5"/>
    <x v="3"/>
    <x v="1"/>
    <n v="215.87"/>
    <x v="7"/>
    <n v="2590.44"/>
  </r>
  <r>
    <x v="377"/>
    <x v="26"/>
    <x v="5"/>
    <x v="0"/>
    <x v="0"/>
    <x v="2"/>
    <x v="2"/>
    <n v="35.119999999999997"/>
    <x v="7"/>
    <n v="421.44"/>
  </r>
  <r>
    <x v="378"/>
    <x v="246"/>
    <x v="2"/>
    <x v="4"/>
    <x v="1"/>
    <x v="2"/>
    <x v="2"/>
    <n v="209.18"/>
    <x v="6"/>
    <n v="1464.26"/>
  </r>
  <r>
    <x v="379"/>
    <x v="18"/>
    <x v="2"/>
    <x v="0"/>
    <x v="1"/>
    <x v="0"/>
    <x v="0"/>
    <n v="92.01"/>
    <x v="0"/>
    <n v="368.04"/>
  </r>
  <r>
    <x v="380"/>
    <x v="160"/>
    <x v="3"/>
    <x v="0"/>
    <x v="2"/>
    <x v="1"/>
    <x v="0"/>
    <n v="56"/>
    <x v="12"/>
    <n v="952"/>
  </r>
  <r>
    <x v="381"/>
    <x v="184"/>
    <x v="1"/>
    <x v="3"/>
    <x v="5"/>
    <x v="2"/>
    <x v="0"/>
    <n v="183.28"/>
    <x v="16"/>
    <n v="2016.08"/>
  </r>
  <r>
    <x v="382"/>
    <x v="247"/>
    <x v="3"/>
    <x v="3"/>
    <x v="3"/>
    <x v="6"/>
    <x v="2"/>
    <n v="168.37"/>
    <x v="18"/>
    <n v="3030.66"/>
  </r>
  <r>
    <x v="383"/>
    <x v="183"/>
    <x v="4"/>
    <x v="4"/>
    <x v="0"/>
    <x v="2"/>
    <x v="0"/>
    <n v="223.04"/>
    <x v="6"/>
    <n v="1561.28"/>
  </r>
  <r>
    <x v="384"/>
    <x v="248"/>
    <x v="3"/>
    <x v="5"/>
    <x v="3"/>
    <x v="2"/>
    <x v="0"/>
    <n v="191.72"/>
    <x v="11"/>
    <n v="3642.68"/>
  </r>
  <r>
    <x v="385"/>
    <x v="75"/>
    <x v="3"/>
    <x v="1"/>
    <x v="4"/>
    <x v="4"/>
    <x v="2"/>
    <n v="206.77"/>
    <x v="3"/>
    <n v="2894.78"/>
  </r>
  <r>
    <x v="386"/>
    <x v="46"/>
    <x v="0"/>
    <x v="1"/>
    <x v="0"/>
    <x v="5"/>
    <x v="1"/>
    <n v="92.05"/>
    <x v="19"/>
    <n v="920.5"/>
  </r>
  <r>
    <x v="387"/>
    <x v="54"/>
    <x v="4"/>
    <x v="3"/>
    <x v="3"/>
    <x v="5"/>
    <x v="1"/>
    <n v="69.040000000000006"/>
    <x v="16"/>
    <n v="759.44"/>
  </r>
  <r>
    <x v="388"/>
    <x v="249"/>
    <x v="2"/>
    <x v="3"/>
    <x v="0"/>
    <x v="0"/>
    <x v="0"/>
    <n v="195.14"/>
    <x v="14"/>
    <n v="975.7"/>
  </r>
  <r>
    <x v="389"/>
    <x v="92"/>
    <x v="1"/>
    <x v="3"/>
    <x v="3"/>
    <x v="3"/>
    <x v="1"/>
    <n v="207.5"/>
    <x v="8"/>
    <n v="1245"/>
  </r>
  <r>
    <x v="390"/>
    <x v="46"/>
    <x v="1"/>
    <x v="4"/>
    <x v="0"/>
    <x v="5"/>
    <x v="1"/>
    <n v="247.91"/>
    <x v="2"/>
    <n v="247.91"/>
  </r>
  <r>
    <x v="391"/>
    <x v="119"/>
    <x v="2"/>
    <x v="0"/>
    <x v="4"/>
    <x v="4"/>
    <x v="2"/>
    <n v="120.78"/>
    <x v="8"/>
    <n v="724.68"/>
  </r>
  <r>
    <x v="392"/>
    <x v="250"/>
    <x v="0"/>
    <x v="3"/>
    <x v="3"/>
    <x v="1"/>
    <x v="0"/>
    <n v="111.84"/>
    <x v="16"/>
    <n v="1230.24"/>
  </r>
  <r>
    <x v="393"/>
    <x v="1"/>
    <x v="4"/>
    <x v="2"/>
    <x v="5"/>
    <x v="3"/>
    <x v="2"/>
    <n v="200.81"/>
    <x v="17"/>
    <n v="3212.96"/>
  </r>
  <r>
    <x v="394"/>
    <x v="251"/>
    <x v="4"/>
    <x v="4"/>
    <x v="0"/>
    <x v="5"/>
    <x v="1"/>
    <n v="104.98"/>
    <x v="15"/>
    <n v="1574.7"/>
  </r>
  <r>
    <x v="395"/>
    <x v="125"/>
    <x v="4"/>
    <x v="0"/>
    <x v="0"/>
    <x v="2"/>
    <x v="0"/>
    <n v="234.77"/>
    <x v="2"/>
    <n v="234.77"/>
  </r>
  <r>
    <x v="396"/>
    <x v="202"/>
    <x v="5"/>
    <x v="4"/>
    <x v="2"/>
    <x v="6"/>
    <x v="1"/>
    <n v="218.85"/>
    <x v="0"/>
    <n v="875.4"/>
  </r>
  <r>
    <x v="397"/>
    <x v="252"/>
    <x v="1"/>
    <x v="1"/>
    <x v="3"/>
    <x v="3"/>
    <x v="2"/>
    <n v="124.38"/>
    <x v="19"/>
    <n v="1243.8"/>
  </r>
  <r>
    <x v="398"/>
    <x v="253"/>
    <x v="3"/>
    <x v="2"/>
    <x v="4"/>
    <x v="0"/>
    <x v="2"/>
    <n v="195.19"/>
    <x v="9"/>
    <n v="1561.52"/>
  </r>
  <r>
    <x v="399"/>
    <x v="128"/>
    <x v="5"/>
    <x v="0"/>
    <x v="1"/>
    <x v="6"/>
    <x v="1"/>
    <n v="196"/>
    <x v="7"/>
    <n v="2352"/>
  </r>
  <r>
    <x v="400"/>
    <x v="254"/>
    <x v="3"/>
    <x v="0"/>
    <x v="1"/>
    <x v="4"/>
    <x v="0"/>
    <n v="52.69"/>
    <x v="6"/>
    <n v="368.83"/>
  </r>
  <r>
    <x v="401"/>
    <x v="255"/>
    <x v="2"/>
    <x v="0"/>
    <x v="0"/>
    <x v="1"/>
    <x v="1"/>
    <n v="228.56"/>
    <x v="15"/>
    <n v="3428.4"/>
  </r>
  <r>
    <x v="402"/>
    <x v="25"/>
    <x v="2"/>
    <x v="5"/>
    <x v="2"/>
    <x v="5"/>
    <x v="1"/>
    <n v="141.16"/>
    <x v="1"/>
    <n v="282.32"/>
  </r>
  <r>
    <x v="403"/>
    <x v="132"/>
    <x v="4"/>
    <x v="5"/>
    <x v="4"/>
    <x v="1"/>
    <x v="1"/>
    <n v="211.82"/>
    <x v="8"/>
    <n v="1270.92"/>
  </r>
  <r>
    <x v="404"/>
    <x v="256"/>
    <x v="5"/>
    <x v="1"/>
    <x v="1"/>
    <x v="6"/>
    <x v="0"/>
    <n v="100.41"/>
    <x v="11"/>
    <n v="1907.79"/>
  </r>
  <r>
    <x v="405"/>
    <x v="131"/>
    <x v="2"/>
    <x v="3"/>
    <x v="4"/>
    <x v="5"/>
    <x v="0"/>
    <n v="227.02"/>
    <x v="14"/>
    <n v="1135.0999999999999"/>
  </r>
  <r>
    <x v="406"/>
    <x v="62"/>
    <x v="1"/>
    <x v="4"/>
    <x v="3"/>
    <x v="1"/>
    <x v="2"/>
    <n v="115.62"/>
    <x v="15"/>
    <n v="1734.3"/>
  </r>
  <r>
    <x v="407"/>
    <x v="156"/>
    <x v="1"/>
    <x v="2"/>
    <x v="1"/>
    <x v="1"/>
    <x v="0"/>
    <n v="32.380000000000003"/>
    <x v="2"/>
    <n v="32.380000000000003"/>
  </r>
  <r>
    <x v="408"/>
    <x v="2"/>
    <x v="1"/>
    <x v="1"/>
    <x v="1"/>
    <x v="1"/>
    <x v="0"/>
    <n v="229.18"/>
    <x v="7"/>
    <n v="2750.16"/>
  </r>
  <r>
    <x v="409"/>
    <x v="145"/>
    <x v="4"/>
    <x v="3"/>
    <x v="2"/>
    <x v="4"/>
    <x v="0"/>
    <n v="50.08"/>
    <x v="1"/>
    <n v="100.16"/>
  </r>
  <r>
    <x v="410"/>
    <x v="174"/>
    <x v="4"/>
    <x v="3"/>
    <x v="4"/>
    <x v="4"/>
    <x v="2"/>
    <n v="100.25"/>
    <x v="3"/>
    <n v="1403.5"/>
  </r>
  <r>
    <x v="411"/>
    <x v="257"/>
    <x v="1"/>
    <x v="0"/>
    <x v="1"/>
    <x v="0"/>
    <x v="1"/>
    <n v="239.01"/>
    <x v="4"/>
    <n v="717.03"/>
  </r>
  <r>
    <x v="412"/>
    <x v="196"/>
    <x v="3"/>
    <x v="5"/>
    <x v="4"/>
    <x v="5"/>
    <x v="0"/>
    <n v="239.13"/>
    <x v="0"/>
    <n v="956.52"/>
  </r>
  <r>
    <x v="413"/>
    <x v="217"/>
    <x v="0"/>
    <x v="4"/>
    <x v="4"/>
    <x v="2"/>
    <x v="1"/>
    <n v="156.16"/>
    <x v="2"/>
    <n v="156.16"/>
  </r>
  <r>
    <x v="414"/>
    <x v="258"/>
    <x v="2"/>
    <x v="3"/>
    <x v="2"/>
    <x v="0"/>
    <x v="2"/>
    <n v="169"/>
    <x v="3"/>
    <n v="2366"/>
  </r>
  <r>
    <x v="415"/>
    <x v="259"/>
    <x v="4"/>
    <x v="2"/>
    <x v="3"/>
    <x v="4"/>
    <x v="0"/>
    <n v="128.66"/>
    <x v="14"/>
    <n v="643.29999999999995"/>
  </r>
  <r>
    <x v="416"/>
    <x v="226"/>
    <x v="2"/>
    <x v="1"/>
    <x v="2"/>
    <x v="0"/>
    <x v="0"/>
    <n v="94.51"/>
    <x v="3"/>
    <n v="1323.14"/>
  </r>
  <r>
    <x v="417"/>
    <x v="210"/>
    <x v="0"/>
    <x v="3"/>
    <x v="1"/>
    <x v="2"/>
    <x v="1"/>
    <n v="102.31"/>
    <x v="13"/>
    <n v="2046.2"/>
  </r>
  <r>
    <x v="418"/>
    <x v="222"/>
    <x v="1"/>
    <x v="1"/>
    <x v="4"/>
    <x v="6"/>
    <x v="0"/>
    <n v="177.95"/>
    <x v="9"/>
    <n v="1423.6"/>
  </r>
  <r>
    <x v="419"/>
    <x v="24"/>
    <x v="0"/>
    <x v="2"/>
    <x v="1"/>
    <x v="3"/>
    <x v="0"/>
    <n v="195.52"/>
    <x v="6"/>
    <n v="1368.64"/>
  </r>
  <r>
    <x v="420"/>
    <x v="260"/>
    <x v="2"/>
    <x v="5"/>
    <x v="3"/>
    <x v="4"/>
    <x v="2"/>
    <n v="204.15"/>
    <x v="16"/>
    <n v="2245.65"/>
  </r>
  <r>
    <x v="421"/>
    <x v="261"/>
    <x v="3"/>
    <x v="0"/>
    <x v="1"/>
    <x v="0"/>
    <x v="2"/>
    <n v="203.72"/>
    <x v="19"/>
    <n v="2037.2"/>
  </r>
  <r>
    <x v="422"/>
    <x v="157"/>
    <x v="0"/>
    <x v="5"/>
    <x v="1"/>
    <x v="2"/>
    <x v="0"/>
    <n v="50.07"/>
    <x v="5"/>
    <n v="450.63"/>
  </r>
  <r>
    <x v="423"/>
    <x v="262"/>
    <x v="2"/>
    <x v="3"/>
    <x v="5"/>
    <x v="3"/>
    <x v="1"/>
    <n v="138.77000000000001"/>
    <x v="3"/>
    <n v="1942.78"/>
  </r>
  <r>
    <x v="424"/>
    <x v="263"/>
    <x v="2"/>
    <x v="4"/>
    <x v="3"/>
    <x v="6"/>
    <x v="2"/>
    <n v="42.66"/>
    <x v="10"/>
    <n v="554.58000000000004"/>
  </r>
  <r>
    <x v="425"/>
    <x v="132"/>
    <x v="5"/>
    <x v="2"/>
    <x v="1"/>
    <x v="6"/>
    <x v="0"/>
    <n v="150.9"/>
    <x v="19"/>
    <n v="1509"/>
  </r>
  <r>
    <x v="426"/>
    <x v="80"/>
    <x v="1"/>
    <x v="2"/>
    <x v="4"/>
    <x v="1"/>
    <x v="1"/>
    <n v="127.14"/>
    <x v="19"/>
    <n v="1271.4000000000001"/>
  </r>
  <r>
    <x v="427"/>
    <x v="184"/>
    <x v="2"/>
    <x v="5"/>
    <x v="2"/>
    <x v="6"/>
    <x v="0"/>
    <n v="225.29"/>
    <x v="3"/>
    <n v="3154.06"/>
  </r>
  <r>
    <x v="428"/>
    <x v="156"/>
    <x v="4"/>
    <x v="0"/>
    <x v="5"/>
    <x v="6"/>
    <x v="2"/>
    <n v="107.2"/>
    <x v="6"/>
    <n v="750.4"/>
  </r>
  <r>
    <x v="429"/>
    <x v="143"/>
    <x v="1"/>
    <x v="2"/>
    <x v="5"/>
    <x v="3"/>
    <x v="2"/>
    <n v="55.75"/>
    <x v="18"/>
    <n v="1003.5"/>
  </r>
  <r>
    <x v="430"/>
    <x v="264"/>
    <x v="2"/>
    <x v="1"/>
    <x v="5"/>
    <x v="0"/>
    <x v="1"/>
    <n v="61.46"/>
    <x v="13"/>
    <n v="1229.2"/>
  </r>
  <r>
    <x v="431"/>
    <x v="263"/>
    <x v="3"/>
    <x v="3"/>
    <x v="2"/>
    <x v="4"/>
    <x v="2"/>
    <n v="197.53"/>
    <x v="18"/>
    <n v="3555.54"/>
  </r>
  <r>
    <x v="432"/>
    <x v="76"/>
    <x v="3"/>
    <x v="2"/>
    <x v="3"/>
    <x v="1"/>
    <x v="1"/>
    <n v="166.01"/>
    <x v="2"/>
    <n v="166.01"/>
  </r>
  <r>
    <x v="433"/>
    <x v="180"/>
    <x v="1"/>
    <x v="5"/>
    <x v="3"/>
    <x v="0"/>
    <x v="2"/>
    <n v="52.25"/>
    <x v="9"/>
    <n v="418"/>
  </r>
  <r>
    <x v="434"/>
    <x v="219"/>
    <x v="4"/>
    <x v="4"/>
    <x v="4"/>
    <x v="6"/>
    <x v="1"/>
    <n v="48.5"/>
    <x v="18"/>
    <n v="873"/>
  </r>
  <r>
    <x v="435"/>
    <x v="265"/>
    <x v="4"/>
    <x v="4"/>
    <x v="0"/>
    <x v="5"/>
    <x v="2"/>
    <n v="184.21"/>
    <x v="7"/>
    <n v="2210.52"/>
  </r>
  <r>
    <x v="436"/>
    <x v="266"/>
    <x v="1"/>
    <x v="3"/>
    <x v="0"/>
    <x v="0"/>
    <x v="2"/>
    <n v="46.01"/>
    <x v="0"/>
    <n v="184.04"/>
  </r>
  <r>
    <x v="437"/>
    <x v="69"/>
    <x v="0"/>
    <x v="5"/>
    <x v="2"/>
    <x v="2"/>
    <x v="0"/>
    <n v="210.81"/>
    <x v="3"/>
    <n v="2951.34"/>
  </r>
  <r>
    <x v="438"/>
    <x v="267"/>
    <x v="2"/>
    <x v="5"/>
    <x v="1"/>
    <x v="2"/>
    <x v="2"/>
    <n v="185.37"/>
    <x v="5"/>
    <n v="1668.33"/>
  </r>
  <r>
    <x v="439"/>
    <x v="122"/>
    <x v="3"/>
    <x v="4"/>
    <x v="2"/>
    <x v="6"/>
    <x v="1"/>
    <n v="47.9"/>
    <x v="14"/>
    <n v="239.5"/>
  </r>
  <r>
    <x v="440"/>
    <x v="13"/>
    <x v="2"/>
    <x v="0"/>
    <x v="3"/>
    <x v="3"/>
    <x v="2"/>
    <n v="48.66"/>
    <x v="17"/>
    <n v="778.56"/>
  </r>
  <r>
    <x v="441"/>
    <x v="115"/>
    <x v="5"/>
    <x v="2"/>
    <x v="3"/>
    <x v="4"/>
    <x v="2"/>
    <n v="247.06"/>
    <x v="17"/>
    <n v="3952.96"/>
  </r>
  <r>
    <x v="442"/>
    <x v="268"/>
    <x v="1"/>
    <x v="5"/>
    <x v="4"/>
    <x v="0"/>
    <x v="1"/>
    <n v="112.34"/>
    <x v="14"/>
    <n v="561.70000000000005"/>
  </r>
  <r>
    <x v="443"/>
    <x v="174"/>
    <x v="2"/>
    <x v="1"/>
    <x v="5"/>
    <x v="4"/>
    <x v="1"/>
    <n v="111.54"/>
    <x v="1"/>
    <n v="223.08"/>
  </r>
  <r>
    <x v="444"/>
    <x v="222"/>
    <x v="5"/>
    <x v="2"/>
    <x v="3"/>
    <x v="0"/>
    <x v="0"/>
    <n v="208.82"/>
    <x v="2"/>
    <n v="208.82"/>
  </r>
  <r>
    <x v="445"/>
    <x v="109"/>
    <x v="0"/>
    <x v="2"/>
    <x v="1"/>
    <x v="6"/>
    <x v="2"/>
    <n v="238.39"/>
    <x v="14"/>
    <n v="1191.95"/>
  </r>
  <r>
    <x v="446"/>
    <x v="41"/>
    <x v="1"/>
    <x v="0"/>
    <x v="1"/>
    <x v="6"/>
    <x v="1"/>
    <n v="246.92"/>
    <x v="13"/>
    <n v="4938.3999999999996"/>
  </r>
  <r>
    <x v="447"/>
    <x v="43"/>
    <x v="0"/>
    <x v="5"/>
    <x v="1"/>
    <x v="6"/>
    <x v="0"/>
    <n v="195.74"/>
    <x v="2"/>
    <n v="195.74"/>
  </r>
  <r>
    <x v="448"/>
    <x v="267"/>
    <x v="1"/>
    <x v="4"/>
    <x v="1"/>
    <x v="3"/>
    <x v="0"/>
    <n v="112.78"/>
    <x v="12"/>
    <n v="1917.26"/>
  </r>
  <r>
    <x v="449"/>
    <x v="252"/>
    <x v="3"/>
    <x v="1"/>
    <x v="5"/>
    <x v="5"/>
    <x v="0"/>
    <n v="48.37"/>
    <x v="3"/>
    <n v="677.18"/>
  </r>
  <r>
    <x v="450"/>
    <x v="155"/>
    <x v="2"/>
    <x v="5"/>
    <x v="0"/>
    <x v="4"/>
    <x v="2"/>
    <n v="200.97"/>
    <x v="6"/>
    <n v="1406.79"/>
  </r>
  <r>
    <x v="451"/>
    <x v="12"/>
    <x v="0"/>
    <x v="4"/>
    <x v="4"/>
    <x v="6"/>
    <x v="1"/>
    <n v="152.85"/>
    <x v="10"/>
    <n v="1987.05"/>
  </r>
  <r>
    <x v="452"/>
    <x v="111"/>
    <x v="4"/>
    <x v="0"/>
    <x v="5"/>
    <x v="2"/>
    <x v="1"/>
    <n v="123.33"/>
    <x v="9"/>
    <n v="986.64"/>
  </r>
  <r>
    <x v="453"/>
    <x v="226"/>
    <x v="5"/>
    <x v="3"/>
    <x v="4"/>
    <x v="5"/>
    <x v="2"/>
    <n v="229.4"/>
    <x v="4"/>
    <n v="688.2"/>
  </r>
  <r>
    <x v="454"/>
    <x v="269"/>
    <x v="1"/>
    <x v="2"/>
    <x v="5"/>
    <x v="6"/>
    <x v="2"/>
    <n v="54.46"/>
    <x v="2"/>
    <n v="54.46"/>
  </r>
  <r>
    <x v="455"/>
    <x v="203"/>
    <x v="2"/>
    <x v="1"/>
    <x v="1"/>
    <x v="1"/>
    <x v="0"/>
    <n v="138.38"/>
    <x v="16"/>
    <n v="1522.18"/>
  </r>
  <r>
    <x v="456"/>
    <x v="99"/>
    <x v="5"/>
    <x v="4"/>
    <x v="5"/>
    <x v="1"/>
    <x v="1"/>
    <n v="32.5"/>
    <x v="11"/>
    <n v="617.5"/>
  </r>
  <r>
    <x v="457"/>
    <x v="270"/>
    <x v="2"/>
    <x v="0"/>
    <x v="5"/>
    <x v="0"/>
    <x v="2"/>
    <n v="133.11000000000001"/>
    <x v="18"/>
    <n v="2395.98"/>
  </r>
  <r>
    <x v="458"/>
    <x v="267"/>
    <x v="2"/>
    <x v="2"/>
    <x v="3"/>
    <x v="4"/>
    <x v="2"/>
    <n v="42.39"/>
    <x v="6"/>
    <n v="296.73"/>
  </r>
  <r>
    <x v="459"/>
    <x v="195"/>
    <x v="3"/>
    <x v="5"/>
    <x v="2"/>
    <x v="5"/>
    <x v="2"/>
    <n v="56.14"/>
    <x v="19"/>
    <n v="561.4"/>
  </r>
  <r>
    <x v="460"/>
    <x v="105"/>
    <x v="4"/>
    <x v="3"/>
    <x v="3"/>
    <x v="0"/>
    <x v="1"/>
    <n v="55.86"/>
    <x v="18"/>
    <n v="1005.48"/>
  </r>
  <r>
    <x v="461"/>
    <x v="26"/>
    <x v="1"/>
    <x v="4"/>
    <x v="5"/>
    <x v="1"/>
    <x v="2"/>
    <n v="172.83"/>
    <x v="12"/>
    <n v="2938.11"/>
  </r>
  <r>
    <x v="462"/>
    <x v="271"/>
    <x v="4"/>
    <x v="5"/>
    <x v="1"/>
    <x v="5"/>
    <x v="2"/>
    <n v="194.13"/>
    <x v="4"/>
    <n v="582.39"/>
  </r>
  <r>
    <x v="463"/>
    <x v="272"/>
    <x v="1"/>
    <x v="4"/>
    <x v="4"/>
    <x v="6"/>
    <x v="0"/>
    <n v="158.34"/>
    <x v="2"/>
    <n v="158.34"/>
  </r>
  <r>
    <x v="464"/>
    <x v="273"/>
    <x v="5"/>
    <x v="3"/>
    <x v="2"/>
    <x v="2"/>
    <x v="1"/>
    <n v="241.68"/>
    <x v="18"/>
    <n v="4350.24"/>
  </r>
  <r>
    <x v="465"/>
    <x v="107"/>
    <x v="0"/>
    <x v="5"/>
    <x v="0"/>
    <x v="4"/>
    <x v="0"/>
    <n v="112.47"/>
    <x v="10"/>
    <n v="1462.11"/>
  </r>
  <r>
    <x v="466"/>
    <x v="50"/>
    <x v="4"/>
    <x v="2"/>
    <x v="4"/>
    <x v="2"/>
    <x v="1"/>
    <n v="92.86"/>
    <x v="4"/>
    <n v="278.58"/>
  </r>
  <r>
    <x v="467"/>
    <x v="19"/>
    <x v="4"/>
    <x v="4"/>
    <x v="5"/>
    <x v="1"/>
    <x v="0"/>
    <n v="221.09"/>
    <x v="10"/>
    <n v="2874.17"/>
  </r>
  <r>
    <x v="468"/>
    <x v="274"/>
    <x v="4"/>
    <x v="4"/>
    <x v="5"/>
    <x v="0"/>
    <x v="0"/>
    <n v="79.19"/>
    <x v="15"/>
    <n v="1187.8499999999999"/>
  </r>
  <r>
    <x v="469"/>
    <x v="46"/>
    <x v="5"/>
    <x v="5"/>
    <x v="1"/>
    <x v="5"/>
    <x v="2"/>
    <n v="241.91"/>
    <x v="3"/>
    <n v="3386.74"/>
  </r>
  <r>
    <x v="470"/>
    <x v="6"/>
    <x v="0"/>
    <x v="4"/>
    <x v="1"/>
    <x v="1"/>
    <x v="1"/>
    <n v="32.67"/>
    <x v="2"/>
    <n v="32.67"/>
  </r>
  <r>
    <x v="471"/>
    <x v="146"/>
    <x v="5"/>
    <x v="1"/>
    <x v="0"/>
    <x v="6"/>
    <x v="2"/>
    <n v="243.37"/>
    <x v="16"/>
    <n v="2677.07"/>
  </r>
  <r>
    <x v="472"/>
    <x v="275"/>
    <x v="3"/>
    <x v="5"/>
    <x v="1"/>
    <x v="0"/>
    <x v="1"/>
    <n v="39.5"/>
    <x v="18"/>
    <n v="711"/>
  </r>
  <r>
    <x v="473"/>
    <x v="276"/>
    <x v="3"/>
    <x v="4"/>
    <x v="0"/>
    <x v="3"/>
    <x v="2"/>
    <n v="226.05"/>
    <x v="8"/>
    <n v="1356.3"/>
  </r>
  <r>
    <x v="474"/>
    <x v="153"/>
    <x v="3"/>
    <x v="3"/>
    <x v="0"/>
    <x v="6"/>
    <x v="2"/>
    <n v="146.09"/>
    <x v="4"/>
    <n v="438.27"/>
  </r>
  <r>
    <x v="475"/>
    <x v="147"/>
    <x v="4"/>
    <x v="4"/>
    <x v="2"/>
    <x v="2"/>
    <x v="1"/>
    <n v="248.45"/>
    <x v="4"/>
    <n v="745.35"/>
  </r>
  <r>
    <x v="476"/>
    <x v="277"/>
    <x v="2"/>
    <x v="2"/>
    <x v="4"/>
    <x v="1"/>
    <x v="0"/>
    <n v="46.24"/>
    <x v="13"/>
    <n v="924.8"/>
  </r>
  <r>
    <x v="477"/>
    <x v="76"/>
    <x v="5"/>
    <x v="4"/>
    <x v="1"/>
    <x v="6"/>
    <x v="2"/>
    <n v="151.85"/>
    <x v="2"/>
    <n v="151.85"/>
  </r>
  <r>
    <x v="478"/>
    <x v="89"/>
    <x v="5"/>
    <x v="0"/>
    <x v="1"/>
    <x v="0"/>
    <x v="2"/>
    <n v="243.25"/>
    <x v="16"/>
    <n v="2675.75"/>
  </r>
  <r>
    <x v="479"/>
    <x v="77"/>
    <x v="1"/>
    <x v="2"/>
    <x v="4"/>
    <x v="3"/>
    <x v="0"/>
    <n v="145.08000000000001"/>
    <x v="13"/>
    <n v="2901.6"/>
  </r>
  <r>
    <x v="480"/>
    <x v="165"/>
    <x v="4"/>
    <x v="0"/>
    <x v="3"/>
    <x v="2"/>
    <x v="2"/>
    <n v="168.47"/>
    <x v="16"/>
    <n v="1853.17"/>
  </r>
  <r>
    <x v="481"/>
    <x v="260"/>
    <x v="4"/>
    <x v="3"/>
    <x v="0"/>
    <x v="4"/>
    <x v="2"/>
    <n v="183.06"/>
    <x v="9"/>
    <n v="1464.48"/>
  </r>
  <r>
    <x v="482"/>
    <x v="213"/>
    <x v="2"/>
    <x v="2"/>
    <x v="1"/>
    <x v="5"/>
    <x v="0"/>
    <n v="130"/>
    <x v="0"/>
    <n v="520"/>
  </r>
  <r>
    <x v="483"/>
    <x v="278"/>
    <x v="0"/>
    <x v="0"/>
    <x v="4"/>
    <x v="2"/>
    <x v="0"/>
    <n v="168.06"/>
    <x v="18"/>
    <n v="3025.08"/>
  </r>
  <r>
    <x v="484"/>
    <x v="279"/>
    <x v="1"/>
    <x v="1"/>
    <x v="4"/>
    <x v="2"/>
    <x v="2"/>
    <n v="158.55000000000001"/>
    <x v="19"/>
    <n v="1585.5"/>
  </r>
  <r>
    <x v="485"/>
    <x v="1"/>
    <x v="3"/>
    <x v="4"/>
    <x v="3"/>
    <x v="0"/>
    <x v="1"/>
    <n v="228.25"/>
    <x v="19"/>
    <n v="2282.5"/>
  </r>
  <r>
    <x v="486"/>
    <x v="2"/>
    <x v="0"/>
    <x v="3"/>
    <x v="1"/>
    <x v="6"/>
    <x v="1"/>
    <n v="40"/>
    <x v="10"/>
    <n v="520"/>
  </r>
  <r>
    <x v="487"/>
    <x v="188"/>
    <x v="2"/>
    <x v="0"/>
    <x v="4"/>
    <x v="5"/>
    <x v="0"/>
    <n v="91.81"/>
    <x v="18"/>
    <n v="1652.58"/>
  </r>
  <r>
    <x v="488"/>
    <x v="280"/>
    <x v="2"/>
    <x v="0"/>
    <x v="5"/>
    <x v="1"/>
    <x v="0"/>
    <n v="239.09"/>
    <x v="18"/>
    <n v="4303.62"/>
  </r>
  <r>
    <x v="489"/>
    <x v="139"/>
    <x v="3"/>
    <x v="0"/>
    <x v="1"/>
    <x v="1"/>
    <x v="1"/>
    <n v="225.86"/>
    <x v="7"/>
    <n v="2710.32"/>
  </r>
  <r>
    <x v="490"/>
    <x v="203"/>
    <x v="4"/>
    <x v="3"/>
    <x v="5"/>
    <x v="1"/>
    <x v="0"/>
    <n v="130.24"/>
    <x v="10"/>
    <n v="1693.12"/>
  </r>
  <r>
    <x v="491"/>
    <x v="113"/>
    <x v="2"/>
    <x v="0"/>
    <x v="1"/>
    <x v="5"/>
    <x v="1"/>
    <n v="166.43"/>
    <x v="9"/>
    <n v="1331.44"/>
  </r>
  <r>
    <x v="492"/>
    <x v="83"/>
    <x v="3"/>
    <x v="3"/>
    <x v="0"/>
    <x v="6"/>
    <x v="2"/>
    <n v="91.02"/>
    <x v="11"/>
    <n v="1729.38"/>
  </r>
  <r>
    <x v="493"/>
    <x v="67"/>
    <x v="1"/>
    <x v="5"/>
    <x v="2"/>
    <x v="3"/>
    <x v="0"/>
    <n v="71.39"/>
    <x v="11"/>
    <n v="1356.41"/>
  </r>
  <r>
    <x v="494"/>
    <x v="147"/>
    <x v="4"/>
    <x v="3"/>
    <x v="5"/>
    <x v="1"/>
    <x v="1"/>
    <n v="132.01"/>
    <x v="0"/>
    <n v="528.04"/>
  </r>
  <r>
    <x v="495"/>
    <x v="281"/>
    <x v="4"/>
    <x v="4"/>
    <x v="4"/>
    <x v="4"/>
    <x v="0"/>
    <n v="107.74"/>
    <x v="7"/>
    <n v="1292.8800000000001"/>
  </r>
  <r>
    <x v="496"/>
    <x v="282"/>
    <x v="4"/>
    <x v="3"/>
    <x v="5"/>
    <x v="6"/>
    <x v="1"/>
    <n v="158.4"/>
    <x v="17"/>
    <n v="2534.4"/>
  </r>
  <r>
    <x v="497"/>
    <x v="82"/>
    <x v="4"/>
    <x v="1"/>
    <x v="0"/>
    <x v="1"/>
    <x v="1"/>
    <n v="47.1"/>
    <x v="15"/>
    <n v="706.5"/>
  </r>
  <r>
    <x v="498"/>
    <x v="177"/>
    <x v="4"/>
    <x v="0"/>
    <x v="5"/>
    <x v="2"/>
    <x v="0"/>
    <n v="244.37"/>
    <x v="2"/>
    <n v="244.37"/>
  </r>
  <r>
    <x v="493"/>
    <x v="67"/>
    <x v="1"/>
    <x v="5"/>
    <x v="2"/>
    <x v="3"/>
    <x v="0"/>
    <n v="71.39"/>
    <x v="11"/>
    <n v="1356.41"/>
  </r>
  <r>
    <x v="494"/>
    <x v="147"/>
    <x v="4"/>
    <x v="3"/>
    <x v="5"/>
    <x v="1"/>
    <x v="1"/>
    <n v="132.01"/>
    <x v="0"/>
    <n v="528.04"/>
  </r>
  <r>
    <x v="495"/>
    <x v="281"/>
    <x v="4"/>
    <x v="4"/>
    <x v="4"/>
    <x v="4"/>
    <x v="0"/>
    <n v="107.74"/>
    <x v="7"/>
    <n v="1292.8800000000001"/>
  </r>
  <r>
    <x v="496"/>
    <x v="282"/>
    <x v="4"/>
    <x v="3"/>
    <x v="5"/>
    <x v="6"/>
    <x v="1"/>
    <n v="158.4"/>
    <x v="17"/>
    <n v="2534.4"/>
  </r>
  <r>
    <x v="497"/>
    <x v="82"/>
    <x v="4"/>
    <x v="1"/>
    <x v="0"/>
    <x v="1"/>
    <x v="1"/>
    <n v="47.1"/>
    <x v="15"/>
    <n v="706.5"/>
  </r>
  <r>
    <x v="498"/>
    <x v="177"/>
    <x v="4"/>
    <x v="0"/>
    <x v="5"/>
    <x v="2"/>
    <x v="0"/>
    <n v="244.37"/>
    <x v="2"/>
    <n v="244.37"/>
  </r>
  <r>
    <x v="499"/>
    <x v="111"/>
    <x v="3"/>
    <x v="5"/>
    <x v="2"/>
    <x v="3"/>
    <x v="1"/>
    <n v="246.97"/>
    <x v="12"/>
    <n v="4198.49"/>
  </r>
  <r>
    <x v="500"/>
    <x v="224"/>
    <x v="3"/>
    <x v="3"/>
    <x v="3"/>
    <x v="0"/>
    <x v="0"/>
    <n v="183.6"/>
    <x v="15"/>
    <n v="2754"/>
  </r>
  <r>
    <x v="501"/>
    <x v="0"/>
    <x v="5"/>
    <x v="1"/>
    <x v="3"/>
    <x v="5"/>
    <x v="0"/>
    <n v="147.94"/>
    <x v="3"/>
    <n v="2071.16"/>
  </r>
  <r>
    <x v="502"/>
    <x v="230"/>
    <x v="5"/>
    <x v="3"/>
    <x v="5"/>
    <x v="2"/>
    <x v="0"/>
    <n v="98.1"/>
    <x v="11"/>
    <n v="1863.9"/>
  </r>
  <r>
    <x v="503"/>
    <x v="256"/>
    <x v="1"/>
    <x v="1"/>
    <x v="1"/>
    <x v="1"/>
    <x v="1"/>
    <n v="209.03"/>
    <x v="5"/>
    <n v="1881.27"/>
  </r>
  <r>
    <x v="504"/>
    <x v="46"/>
    <x v="4"/>
    <x v="2"/>
    <x v="4"/>
    <x v="1"/>
    <x v="2"/>
    <n v="180.64"/>
    <x v="7"/>
    <n v="2167.6799999999998"/>
  </r>
  <r>
    <x v="505"/>
    <x v="263"/>
    <x v="2"/>
    <x v="0"/>
    <x v="0"/>
    <x v="5"/>
    <x v="2"/>
    <n v="65.78"/>
    <x v="17"/>
    <n v="1052.48"/>
  </r>
  <r>
    <x v="506"/>
    <x v="81"/>
    <x v="2"/>
    <x v="1"/>
    <x v="0"/>
    <x v="3"/>
    <x v="2"/>
    <n v="230.4"/>
    <x v="10"/>
    <n v="2995.2"/>
  </r>
  <r>
    <x v="507"/>
    <x v="283"/>
    <x v="1"/>
    <x v="0"/>
    <x v="0"/>
    <x v="5"/>
    <x v="1"/>
    <n v="210.96"/>
    <x v="8"/>
    <n v="1265.76"/>
  </r>
  <r>
    <x v="508"/>
    <x v="275"/>
    <x v="4"/>
    <x v="1"/>
    <x v="2"/>
    <x v="3"/>
    <x v="0"/>
    <n v="238.96"/>
    <x v="14"/>
    <n v="1194.8"/>
  </r>
  <r>
    <x v="509"/>
    <x v="38"/>
    <x v="1"/>
    <x v="2"/>
    <x v="1"/>
    <x v="6"/>
    <x v="2"/>
    <n v="189.66"/>
    <x v="7"/>
    <n v="2275.92"/>
  </r>
  <r>
    <x v="510"/>
    <x v="236"/>
    <x v="2"/>
    <x v="3"/>
    <x v="4"/>
    <x v="0"/>
    <x v="2"/>
    <n v="164.95"/>
    <x v="14"/>
    <n v="824.75"/>
  </r>
  <r>
    <x v="511"/>
    <x v="11"/>
    <x v="1"/>
    <x v="0"/>
    <x v="2"/>
    <x v="5"/>
    <x v="0"/>
    <n v="122.01"/>
    <x v="18"/>
    <n v="2196.1799999999998"/>
  </r>
  <r>
    <x v="512"/>
    <x v="115"/>
    <x v="3"/>
    <x v="2"/>
    <x v="0"/>
    <x v="4"/>
    <x v="2"/>
    <n v="235.2"/>
    <x v="19"/>
    <n v="2352"/>
  </r>
  <r>
    <x v="513"/>
    <x v="48"/>
    <x v="4"/>
    <x v="1"/>
    <x v="4"/>
    <x v="0"/>
    <x v="0"/>
    <n v="220.53"/>
    <x v="1"/>
    <n v="441.06"/>
  </r>
  <r>
    <x v="514"/>
    <x v="200"/>
    <x v="2"/>
    <x v="0"/>
    <x v="4"/>
    <x v="6"/>
    <x v="1"/>
    <n v="39.950000000000003"/>
    <x v="18"/>
    <n v="719.1"/>
  </r>
  <r>
    <x v="515"/>
    <x v="116"/>
    <x v="1"/>
    <x v="3"/>
    <x v="4"/>
    <x v="0"/>
    <x v="0"/>
    <n v="35.799999999999997"/>
    <x v="3"/>
    <n v="501.2"/>
  </r>
  <r>
    <x v="516"/>
    <x v="175"/>
    <x v="3"/>
    <x v="4"/>
    <x v="5"/>
    <x v="3"/>
    <x v="0"/>
    <n v="112.82"/>
    <x v="2"/>
    <n v="112.82"/>
  </r>
  <r>
    <x v="517"/>
    <x v="71"/>
    <x v="3"/>
    <x v="3"/>
    <x v="1"/>
    <x v="2"/>
    <x v="2"/>
    <n v="208.32"/>
    <x v="19"/>
    <n v="2083.1999999999998"/>
  </r>
  <r>
    <x v="518"/>
    <x v="238"/>
    <x v="0"/>
    <x v="5"/>
    <x v="5"/>
    <x v="3"/>
    <x v="1"/>
    <n v="247.2"/>
    <x v="12"/>
    <n v="4202.3999999999996"/>
  </r>
  <r>
    <x v="519"/>
    <x v="237"/>
    <x v="0"/>
    <x v="0"/>
    <x v="4"/>
    <x v="5"/>
    <x v="0"/>
    <n v="63.09"/>
    <x v="18"/>
    <n v="1135.6199999999999"/>
  </r>
  <r>
    <x v="520"/>
    <x v="284"/>
    <x v="1"/>
    <x v="0"/>
    <x v="2"/>
    <x v="3"/>
    <x v="0"/>
    <n v="160.71"/>
    <x v="0"/>
    <n v="642.84"/>
  </r>
  <r>
    <x v="521"/>
    <x v="230"/>
    <x v="4"/>
    <x v="1"/>
    <x v="4"/>
    <x v="4"/>
    <x v="0"/>
    <n v="113.8"/>
    <x v="5"/>
    <n v="1024.2"/>
  </r>
  <r>
    <x v="522"/>
    <x v="261"/>
    <x v="1"/>
    <x v="5"/>
    <x v="3"/>
    <x v="3"/>
    <x v="1"/>
    <n v="243.38"/>
    <x v="6"/>
    <n v="1703.66"/>
  </r>
  <r>
    <x v="523"/>
    <x v="81"/>
    <x v="3"/>
    <x v="5"/>
    <x v="2"/>
    <x v="4"/>
    <x v="0"/>
    <n v="215.27"/>
    <x v="3"/>
    <n v="3013.78"/>
  </r>
  <r>
    <x v="524"/>
    <x v="256"/>
    <x v="2"/>
    <x v="4"/>
    <x v="1"/>
    <x v="3"/>
    <x v="1"/>
    <n v="214.43"/>
    <x v="1"/>
    <n v="428.86"/>
  </r>
  <r>
    <x v="525"/>
    <x v="71"/>
    <x v="4"/>
    <x v="0"/>
    <x v="0"/>
    <x v="3"/>
    <x v="1"/>
    <n v="133.11000000000001"/>
    <x v="8"/>
    <n v="798.66"/>
  </r>
  <r>
    <x v="526"/>
    <x v="12"/>
    <x v="1"/>
    <x v="1"/>
    <x v="2"/>
    <x v="4"/>
    <x v="2"/>
    <n v="121.26"/>
    <x v="12"/>
    <n v="2061.42"/>
  </r>
  <r>
    <x v="527"/>
    <x v="41"/>
    <x v="1"/>
    <x v="2"/>
    <x v="3"/>
    <x v="4"/>
    <x v="0"/>
    <n v="90.15"/>
    <x v="5"/>
    <n v="811.35"/>
  </r>
  <r>
    <x v="528"/>
    <x v="37"/>
    <x v="1"/>
    <x v="4"/>
    <x v="2"/>
    <x v="4"/>
    <x v="1"/>
    <n v="42.4"/>
    <x v="14"/>
    <n v="212"/>
  </r>
  <r>
    <x v="529"/>
    <x v="285"/>
    <x v="3"/>
    <x v="5"/>
    <x v="3"/>
    <x v="3"/>
    <x v="1"/>
    <n v="220.24"/>
    <x v="17"/>
    <n v="3523.84"/>
  </r>
  <r>
    <x v="530"/>
    <x v="172"/>
    <x v="5"/>
    <x v="1"/>
    <x v="3"/>
    <x v="4"/>
    <x v="0"/>
    <n v="208.84"/>
    <x v="10"/>
    <n v="2714.92"/>
  </r>
  <r>
    <x v="531"/>
    <x v="47"/>
    <x v="1"/>
    <x v="4"/>
    <x v="3"/>
    <x v="3"/>
    <x v="2"/>
    <n v="249.94"/>
    <x v="12"/>
    <n v="4248.9799999999996"/>
  </r>
  <r>
    <x v="532"/>
    <x v="43"/>
    <x v="2"/>
    <x v="1"/>
    <x v="3"/>
    <x v="1"/>
    <x v="1"/>
    <n v="249.26"/>
    <x v="16"/>
    <n v="2741.86"/>
  </r>
  <r>
    <x v="533"/>
    <x v="286"/>
    <x v="0"/>
    <x v="5"/>
    <x v="4"/>
    <x v="0"/>
    <x v="2"/>
    <n v="152.19"/>
    <x v="7"/>
    <n v="1826.28"/>
  </r>
  <r>
    <x v="534"/>
    <x v="99"/>
    <x v="4"/>
    <x v="4"/>
    <x v="0"/>
    <x v="3"/>
    <x v="1"/>
    <n v="199.18"/>
    <x v="17"/>
    <n v="3186.88"/>
  </r>
  <r>
    <x v="535"/>
    <x v="9"/>
    <x v="2"/>
    <x v="3"/>
    <x v="0"/>
    <x v="2"/>
    <x v="0"/>
    <n v="237.85"/>
    <x v="14"/>
    <n v="1189.25"/>
  </r>
  <r>
    <x v="536"/>
    <x v="152"/>
    <x v="1"/>
    <x v="3"/>
    <x v="5"/>
    <x v="1"/>
    <x v="0"/>
    <n v="216.92"/>
    <x v="0"/>
    <n v="867.68"/>
  </r>
  <r>
    <x v="537"/>
    <x v="89"/>
    <x v="0"/>
    <x v="3"/>
    <x v="2"/>
    <x v="2"/>
    <x v="0"/>
    <n v="84.42"/>
    <x v="15"/>
    <n v="1266.3"/>
  </r>
  <r>
    <x v="538"/>
    <x v="265"/>
    <x v="3"/>
    <x v="4"/>
    <x v="5"/>
    <x v="2"/>
    <x v="2"/>
    <n v="129.12"/>
    <x v="19"/>
    <n v="1291.2"/>
  </r>
  <r>
    <x v="539"/>
    <x v="56"/>
    <x v="4"/>
    <x v="0"/>
    <x v="3"/>
    <x v="0"/>
    <x v="0"/>
    <n v="58.42"/>
    <x v="4"/>
    <n v="175.26"/>
  </r>
  <r>
    <x v="540"/>
    <x v="159"/>
    <x v="1"/>
    <x v="0"/>
    <x v="2"/>
    <x v="6"/>
    <x v="1"/>
    <n v="239.89"/>
    <x v="19"/>
    <n v="2398.9"/>
  </r>
  <r>
    <x v="541"/>
    <x v="161"/>
    <x v="0"/>
    <x v="2"/>
    <x v="4"/>
    <x v="1"/>
    <x v="0"/>
    <n v="163.36000000000001"/>
    <x v="0"/>
    <n v="653.44000000000005"/>
  </r>
  <r>
    <x v="542"/>
    <x v="97"/>
    <x v="2"/>
    <x v="0"/>
    <x v="4"/>
    <x v="1"/>
    <x v="0"/>
    <n v="80.3"/>
    <x v="9"/>
    <n v="642.4"/>
  </r>
  <r>
    <x v="543"/>
    <x v="82"/>
    <x v="0"/>
    <x v="3"/>
    <x v="3"/>
    <x v="0"/>
    <x v="2"/>
    <n v="177.77"/>
    <x v="16"/>
    <n v="1955.47"/>
  </r>
  <r>
    <x v="544"/>
    <x v="287"/>
    <x v="5"/>
    <x v="1"/>
    <x v="3"/>
    <x v="4"/>
    <x v="0"/>
    <n v="165.99"/>
    <x v="9"/>
    <n v="1327.92"/>
  </r>
  <r>
    <x v="545"/>
    <x v="6"/>
    <x v="4"/>
    <x v="4"/>
    <x v="2"/>
    <x v="6"/>
    <x v="0"/>
    <n v="108.8"/>
    <x v="16"/>
    <n v="1196.8"/>
  </r>
  <r>
    <x v="546"/>
    <x v="174"/>
    <x v="0"/>
    <x v="5"/>
    <x v="1"/>
    <x v="1"/>
    <x v="1"/>
    <n v="54.98"/>
    <x v="14"/>
    <n v="274.89999999999998"/>
  </r>
  <r>
    <x v="547"/>
    <x v="265"/>
    <x v="5"/>
    <x v="4"/>
    <x v="3"/>
    <x v="0"/>
    <x v="1"/>
    <n v="177.75"/>
    <x v="8"/>
    <n v="1066.5"/>
  </r>
  <r>
    <x v="548"/>
    <x v="243"/>
    <x v="2"/>
    <x v="0"/>
    <x v="4"/>
    <x v="4"/>
    <x v="0"/>
    <n v="144.47"/>
    <x v="3"/>
    <n v="2022.58"/>
  </r>
  <r>
    <x v="549"/>
    <x v="288"/>
    <x v="3"/>
    <x v="1"/>
    <x v="1"/>
    <x v="2"/>
    <x v="2"/>
    <n v="199.91"/>
    <x v="0"/>
    <n v="799.64"/>
  </r>
  <r>
    <x v="550"/>
    <x v="101"/>
    <x v="4"/>
    <x v="2"/>
    <x v="2"/>
    <x v="3"/>
    <x v="1"/>
    <n v="144.44"/>
    <x v="3"/>
    <n v="2022.16"/>
  </r>
  <r>
    <x v="551"/>
    <x v="275"/>
    <x v="2"/>
    <x v="5"/>
    <x v="1"/>
    <x v="2"/>
    <x v="1"/>
    <n v="217.48"/>
    <x v="9"/>
    <n v="1739.84"/>
  </r>
  <r>
    <x v="552"/>
    <x v="289"/>
    <x v="1"/>
    <x v="4"/>
    <x v="2"/>
    <x v="5"/>
    <x v="1"/>
    <n v="151.41999999999999"/>
    <x v="2"/>
    <n v="151.41999999999999"/>
  </r>
  <r>
    <x v="553"/>
    <x v="290"/>
    <x v="1"/>
    <x v="3"/>
    <x v="0"/>
    <x v="2"/>
    <x v="0"/>
    <n v="153.41"/>
    <x v="6"/>
    <n v="1073.8699999999999"/>
  </r>
  <r>
    <x v="554"/>
    <x v="219"/>
    <x v="5"/>
    <x v="1"/>
    <x v="2"/>
    <x v="6"/>
    <x v="1"/>
    <n v="222.86"/>
    <x v="17"/>
    <n v="3565.76"/>
  </r>
  <r>
    <x v="555"/>
    <x v="133"/>
    <x v="2"/>
    <x v="1"/>
    <x v="0"/>
    <x v="3"/>
    <x v="0"/>
    <n v="118.77"/>
    <x v="4"/>
    <n v="356.31"/>
  </r>
  <r>
    <x v="556"/>
    <x v="205"/>
    <x v="5"/>
    <x v="4"/>
    <x v="1"/>
    <x v="2"/>
    <x v="0"/>
    <n v="59.48"/>
    <x v="11"/>
    <n v="1130.1199999999999"/>
  </r>
  <r>
    <x v="557"/>
    <x v="145"/>
    <x v="0"/>
    <x v="5"/>
    <x v="5"/>
    <x v="1"/>
    <x v="2"/>
    <n v="36.33"/>
    <x v="4"/>
    <n v="108.99"/>
  </r>
  <r>
    <x v="558"/>
    <x v="235"/>
    <x v="0"/>
    <x v="3"/>
    <x v="1"/>
    <x v="3"/>
    <x v="1"/>
    <n v="196.13"/>
    <x v="1"/>
    <n v="392.26"/>
  </r>
  <r>
    <x v="559"/>
    <x v="229"/>
    <x v="5"/>
    <x v="3"/>
    <x v="3"/>
    <x v="6"/>
    <x v="0"/>
    <n v="166.47"/>
    <x v="12"/>
    <n v="2829.99"/>
  </r>
  <r>
    <x v="560"/>
    <x v="0"/>
    <x v="2"/>
    <x v="5"/>
    <x v="2"/>
    <x v="3"/>
    <x v="0"/>
    <n v="184.9"/>
    <x v="18"/>
    <n v="3328.2"/>
  </r>
  <r>
    <x v="561"/>
    <x v="73"/>
    <x v="2"/>
    <x v="2"/>
    <x v="2"/>
    <x v="5"/>
    <x v="2"/>
    <n v="76.849999999999994"/>
    <x v="4"/>
    <n v="230.55"/>
  </r>
  <r>
    <x v="562"/>
    <x v="291"/>
    <x v="1"/>
    <x v="0"/>
    <x v="3"/>
    <x v="2"/>
    <x v="0"/>
    <n v="60"/>
    <x v="11"/>
    <n v="1140"/>
  </r>
  <r>
    <x v="563"/>
    <x v="73"/>
    <x v="1"/>
    <x v="2"/>
    <x v="5"/>
    <x v="0"/>
    <x v="0"/>
    <n v="33.200000000000003"/>
    <x v="3"/>
    <n v="464.8"/>
  </r>
  <r>
    <x v="564"/>
    <x v="292"/>
    <x v="5"/>
    <x v="5"/>
    <x v="1"/>
    <x v="1"/>
    <x v="2"/>
    <n v="107.13"/>
    <x v="0"/>
    <n v="428.52"/>
  </r>
  <r>
    <x v="565"/>
    <x v="192"/>
    <x v="0"/>
    <x v="1"/>
    <x v="3"/>
    <x v="0"/>
    <x v="1"/>
    <n v="159.78"/>
    <x v="8"/>
    <n v="958.68"/>
  </r>
  <r>
    <x v="566"/>
    <x v="114"/>
    <x v="5"/>
    <x v="4"/>
    <x v="1"/>
    <x v="5"/>
    <x v="1"/>
    <n v="116.29"/>
    <x v="8"/>
    <n v="697.74"/>
  </r>
  <r>
    <x v="567"/>
    <x v="113"/>
    <x v="4"/>
    <x v="2"/>
    <x v="3"/>
    <x v="4"/>
    <x v="2"/>
    <n v="126.24"/>
    <x v="8"/>
    <n v="757.44"/>
  </r>
  <r>
    <x v="568"/>
    <x v="293"/>
    <x v="4"/>
    <x v="3"/>
    <x v="0"/>
    <x v="5"/>
    <x v="0"/>
    <n v="228.91"/>
    <x v="2"/>
    <n v="228.91"/>
  </r>
  <r>
    <x v="569"/>
    <x v="17"/>
    <x v="1"/>
    <x v="1"/>
    <x v="4"/>
    <x v="6"/>
    <x v="1"/>
    <n v="106.62"/>
    <x v="11"/>
    <n v="2025.78"/>
  </r>
  <r>
    <x v="570"/>
    <x v="280"/>
    <x v="5"/>
    <x v="5"/>
    <x v="2"/>
    <x v="3"/>
    <x v="0"/>
    <n v="143.08000000000001"/>
    <x v="1"/>
    <n v="286.16000000000003"/>
  </r>
  <r>
    <x v="571"/>
    <x v="156"/>
    <x v="2"/>
    <x v="0"/>
    <x v="3"/>
    <x v="1"/>
    <x v="0"/>
    <n v="202.4"/>
    <x v="0"/>
    <n v="809.6"/>
  </r>
  <r>
    <x v="572"/>
    <x v="290"/>
    <x v="0"/>
    <x v="1"/>
    <x v="2"/>
    <x v="1"/>
    <x v="2"/>
    <n v="117.24"/>
    <x v="2"/>
    <n v="117.24"/>
  </r>
  <r>
    <x v="573"/>
    <x v="213"/>
    <x v="3"/>
    <x v="2"/>
    <x v="5"/>
    <x v="5"/>
    <x v="1"/>
    <n v="166.86"/>
    <x v="10"/>
    <n v="2169.1799999999998"/>
  </r>
  <r>
    <x v="574"/>
    <x v="208"/>
    <x v="3"/>
    <x v="4"/>
    <x v="2"/>
    <x v="6"/>
    <x v="1"/>
    <n v="219.72"/>
    <x v="3"/>
    <n v="3076.08"/>
  </r>
  <r>
    <x v="575"/>
    <x v="90"/>
    <x v="0"/>
    <x v="5"/>
    <x v="0"/>
    <x v="1"/>
    <x v="1"/>
    <n v="238.89"/>
    <x v="5"/>
    <n v="2150.0100000000002"/>
  </r>
  <r>
    <x v="576"/>
    <x v="264"/>
    <x v="3"/>
    <x v="2"/>
    <x v="1"/>
    <x v="1"/>
    <x v="2"/>
    <n v="62.36"/>
    <x v="1"/>
    <n v="124.72"/>
  </r>
  <r>
    <x v="577"/>
    <x v="51"/>
    <x v="4"/>
    <x v="4"/>
    <x v="0"/>
    <x v="1"/>
    <x v="1"/>
    <n v="233.85"/>
    <x v="15"/>
    <n v="3507.75"/>
  </r>
  <r>
    <x v="578"/>
    <x v="85"/>
    <x v="4"/>
    <x v="2"/>
    <x v="0"/>
    <x v="5"/>
    <x v="2"/>
    <n v="138.27000000000001"/>
    <x v="2"/>
    <n v="138.27000000000001"/>
  </r>
  <r>
    <x v="579"/>
    <x v="294"/>
    <x v="5"/>
    <x v="4"/>
    <x v="1"/>
    <x v="6"/>
    <x v="0"/>
    <n v="86.81"/>
    <x v="9"/>
    <n v="694.48"/>
  </r>
  <r>
    <x v="580"/>
    <x v="4"/>
    <x v="3"/>
    <x v="1"/>
    <x v="4"/>
    <x v="1"/>
    <x v="0"/>
    <n v="131.01"/>
    <x v="9"/>
    <n v="1048.08"/>
  </r>
  <r>
    <x v="581"/>
    <x v="44"/>
    <x v="1"/>
    <x v="0"/>
    <x v="5"/>
    <x v="3"/>
    <x v="0"/>
    <n v="245.61"/>
    <x v="7"/>
    <n v="2947.32"/>
  </r>
  <r>
    <x v="582"/>
    <x v="139"/>
    <x v="1"/>
    <x v="0"/>
    <x v="0"/>
    <x v="1"/>
    <x v="0"/>
    <n v="138.38"/>
    <x v="10"/>
    <n v="1798.94"/>
  </r>
  <r>
    <x v="583"/>
    <x v="189"/>
    <x v="5"/>
    <x v="3"/>
    <x v="5"/>
    <x v="0"/>
    <x v="1"/>
    <n v="102.33"/>
    <x v="9"/>
    <n v="818.64"/>
  </r>
  <r>
    <x v="584"/>
    <x v="270"/>
    <x v="0"/>
    <x v="2"/>
    <x v="1"/>
    <x v="6"/>
    <x v="1"/>
    <n v="169.35"/>
    <x v="4"/>
    <n v="508.05"/>
  </r>
  <r>
    <x v="585"/>
    <x v="295"/>
    <x v="1"/>
    <x v="1"/>
    <x v="1"/>
    <x v="1"/>
    <x v="1"/>
    <n v="82.83"/>
    <x v="15"/>
    <n v="1242.45"/>
  </r>
  <r>
    <x v="586"/>
    <x v="296"/>
    <x v="0"/>
    <x v="5"/>
    <x v="1"/>
    <x v="1"/>
    <x v="2"/>
    <n v="46.69"/>
    <x v="10"/>
    <n v="606.97"/>
  </r>
  <r>
    <x v="587"/>
    <x v="297"/>
    <x v="3"/>
    <x v="4"/>
    <x v="0"/>
    <x v="4"/>
    <x v="2"/>
    <n v="58.35"/>
    <x v="14"/>
    <n v="291.75"/>
  </r>
  <r>
    <x v="588"/>
    <x v="285"/>
    <x v="4"/>
    <x v="3"/>
    <x v="0"/>
    <x v="0"/>
    <x v="0"/>
    <n v="58.17"/>
    <x v="16"/>
    <n v="639.87"/>
  </r>
  <r>
    <x v="589"/>
    <x v="298"/>
    <x v="2"/>
    <x v="1"/>
    <x v="2"/>
    <x v="1"/>
    <x v="0"/>
    <n v="63.42"/>
    <x v="14"/>
    <n v="317.10000000000002"/>
  </r>
  <r>
    <x v="590"/>
    <x v="230"/>
    <x v="4"/>
    <x v="3"/>
    <x v="5"/>
    <x v="5"/>
    <x v="2"/>
    <n v="60.54"/>
    <x v="15"/>
    <n v="908.1"/>
  </r>
  <r>
    <x v="591"/>
    <x v="299"/>
    <x v="4"/>
    <x v="3"/>
    <x v="0"/>
    <x v="4"/>
    <x v="0"/>
    <n v="170.99"/>
    <x v="15"/>
    <n v="2564.85"/>
  </r>
  <r>
    <x v="592"/>
    <x v="161"/>
    <x v="1"/>
    <x v="4"/>
    <x v="3"/>
    <x v="2"/>
    <x v="1"/>
    <n v="70.010000000000005"/>
    <x v="8"/>
    <n v="420.06"/>
  </r>
  <r>
    <x v="593"/>
    <x v="300"/>
    <x v="4"/>
    <x v="2"/>
    <x v="5"/>
    <x v="2"/>
    <x v="0"/>
    <n v="106.05"/>
    <x v="6"/>
    <n v="742.35"/>
  </r>
  <r>
    <x v="594"/>
    <x v="273"/>
    <x v="2"/>
    <x v="1"/>
    <x v="3"/>
    <x v="3"/>
    <x v="2"/>
    <n v="227.29"/>
    <x v="10"/>
    <n v="2954.77"/>
  </r>
  <r>
    <x v="595"/>
    <x v="75"/>
    <x v="5"/>
    <x v="3"/>
    <x v="1"/>
    <x v="2"/>
    <x v="1"/>
    <n v="134.27000000000001"/>
    <x v="2"/>
    <n v="134.27000000000001"/>
  </r>
  <r>
    <x v="596"/>
    <x v="37"/>
    <x v="5"/>
    <x v="1"/>
    <x v="2"/>
    <x v="1"/>
    <x v="0"/>
    <n v="176.86"/>
    <x v="0"/>
    <n v="707.44"/>
  </r>
  <r>
    <x v="597"/>
    <x v="202"/>
    <x v="3"/>
    <x v="2"/>
    <x v="4"/>
    <x v="3"/>
    <x v="1"/>
    <n v="67.91"/>
    <x v="9"/>
    <n v="543.28"/>
  </r>
  <r>
    <x v="598"/>
    <x v="301"/>
    <x v="2"/>
    <x v="5"/>
    <x v="0"/>
    <x v="4"/>
    <x v="0"/>
    <n v="72.3"/>
    <x v="4"/>
    <n v="216.9"/>
  </r>
  <r>
    <x v="599"/>
    <x v="302"/>
    <x v="3"/>
    <x v="0"/>
    <x v="4"/>
    <x v="4"/>
    <x v="0"/>
    <n v="38.99"/>
    <x v="4"/>
    <n v="116.97"/>
  </r>
  <r>
    <x v="600"/>
    <x v="143"/>
    <x v="0"/>
    <x v="1"/>
    <x v="4"/>
    <x v="1"/>
    <x v="0"/>
    <n v="67.17"/>
    <x v="16"/>
    <n v="738.87"/>
  </r>
  <r>
    <x v="601"/>
    <x v="125"/>
    <x v="1"/>
    <x v="3"/>
    <x v="4"/>
    <x v="1"/>
    <x v="2"/>
    <n v="91.29"/>
    <x v="3"/>
    <n v="1278.06"/>
  </r>
  <r>
    <x v="602"/>
    <x v="278"/>
    <x v="3"/>
    <x v="4"/>
    <x v="2"/>
    <x v="0"/>
    <x v="2"/>
    <n v="68.94"/>
    <x v="3"/>
    <n v="965.16"/>
  </r>
  <r>
    <x v="603"/>
    <x v="270"/>
    <x v="3"/>
    <x v="1"/>
    <x v="1"/>
    <x v="5"/>
    <x v="1"/>
    <n v="49.51"/>
    <x v="15"/>
    <n v="742.65"/>
  </r>
  <r>
    <x v="604"/>
    <x v="13"/>
    <x v="5"/>
    <x v="3"/>
    <x v="1"/>
    <x v="6"/>
    <x v="0"/>
    <n v="56.54"/>
    <x v="19"/>
    <n v="565.4"/>
  </r>
  <r>
    <x v="605"/>
    <x v="288"/>
    <x v="5"/>
    <x v="2"/>
    <x v="4"/>
    <x v="0"/>
    <x v="1"/>
    <n v="131.37"/>
    <x v="5"/>
    <n v="1182.33"/>
  </r>
  <r>
    <x v="606"/>
    <x v="255"/>
    <x v="1"/>
    <x v="5"/>
    <x v="5"/>
    <x v="6"/>
    <x v="1"/>
    <n v="75.39"/>
    <x v="9"/>
    <n v="603.12"/>
  </r>
  <r>
    <x v="607"/>
    <x v="61"/>
    <x v="2"/>
    <x v="3"/>
    <x v="0"/>
    <x v="5"/>
    <x v="1"/>
    <n v="110.14"/>
    <x v="17"/>
    <n v="1762.24"/>
  </r>
  <r>
    <x v="608"/>
    <x v="77"/>
    <x v="4"/>
    <x v="2"/>
    <x v="5"/>
    <x v="3"/>
    <x v="1"/>
    <n v="140.75"/>
    <x v="10"/>
    <n v="1829.75"/>
  </r>
  <r>
    <x v="609"/>
    <x v="32"/>
    <x v="4"/>
    <x v="1"/>
    <x v="4"/>
    <x v="5"/>
    <x v="2"/>
    <n v="181.89"/>
    <x v="2"/>
    <n v="181.89"/>
  </r>
  <r>
    <x v="610"/>
    <x v="303"/>
    <x v="3"/>
    <x v="1"/>
    <x v="2"/>
    <x v="2"/>
    <x v="0"/>
    <n v="38.65"/>
    <x v="9"/>
    <n v="309.2"/>
  </r>
  <r>
    <x v="611"/>
    <x v="12"/>
    <x v="1"/>
    <x v="1"/>
    <x v="2"/>
    <x v="5"/>
    <x v="2"/>
    <n v="205.87"/>
    <x v="18"/>
    <n v="3705.66"/>
  </r>
  <r>
    <x v="612"/>
    <x v="304"/>
    <x v="3"/>
    <x v="2"/>
    <x v="1"/>
    <x v="3"/>
    <x v="1"/>
    <n v="168.14"/>
    <x v="8"/>
    <n v="1008.84"/>
  </r>
  <r>
    <x v="613"/>
    <x v="124"/>
    <x v="2"/>
    <x v="1"/>
    <x v="3"/>
    <x v="2"/>
    <x v="2"/>
    <n v="47.99"/>
    <x v="7"/>
    <n v="575.88"/>
  </r>
  <r>
    <x v="614"/>
    <x v="305"/>
    <x v="3"/>
    <x v="5"/>
    <x v="2"/>
    <x v="4"/>
    <x v="2"/>
    <n v="222.19"/>
    <x v="11"/>
    <n v="4221.6099999999997"/>
  </r>
  <r>
    <x v="615"/>
    <x v="44"/>
    <x v="3"/>
    <x v="3"/>
    <x v="5"/>
    <x v="1"/>
    <x v="0"/>
    <n v="232.59"/>
    <x v="19"/>
    <n v="2325.9"/>
  </r>
  <r>
    <x v="616"/>
    <x v="167"/>
    <x v="3"/>
    <x v="1"/>
    <x v="1"/>
    <x v="6"/>
    <x v="0"/>
    <n v="43.44"/>
    <x v="13"/>
    <n v="868.8"/>
  </r>
  <r>
    <x v="617"/>
    <x v="92"/>
    <x v="3"/>
    <x v="2"/>
    <x v="0"/>
    <x v="2"/>
    <x v="0"/>
    <n v="90.91"/>
    <x v="13"/>
    <n v="1818.2"/>
  </r>
  <r>
    <x v="618"/>
    <x v="198"/>
    <x v="0"/>
    <x v="2"/>
    <x v="1"/>
    <x v="2"/>
    <x v="0"/>
    <n v="207.36"/>
    <x v="1"/>
    <n v="414.72"/>
  </r>
  <r>
    <x v="619"/>
    <x v="191"/>
    <x v="4"/>
    <x v="1"/>
    <x v="0"/>
    <x v="2"/>
    <x v="1"/>
    <n v="194.62"/>
    <x v="12"/>
    <n v="3308.54"/>
  </r>
  <r>
    <x v="620"/>
    <x v="159"/>
    <x v="0"/>
    <x v="4"/>
    <x v="0"/>
    <x v="3"/>
    <x v="0"/>
    <n v="70.59"/>
    <x v="11"/>
    <n v="1341.21"/>
  </r>
  <r>
    <x v="621"/>
    <x v="129"/>
    <x v="1"/>
    <x v="3"/>
    <x v="3"/>
    <x v="3"/>
    <x v="0"/>
    <n v="76.06"/>
    <x v="3"/>
    <n v="1064.8399999999999"/>
  </r>
  <r>
    <x v="622"/>
    <x v="109"/>
    <x v="1"/>
    <x v="5"/>
    <x v="0"/>
    <x v="0"/>
    <x v="1"/>
    <n v="111.5"/>
    <x v="18"/>
    <n v="2007"/>
  </r>
  <r>
    <x v="623"/>
    <x v="121"/>
    <x v="5"/>
    <x v="4"/>
    <x v="3"/>
    <x v="2"/>
    <x v="2"/>
    <n v="136.6"/>
    <x v="8"/>
    <n v="819.6"/>
  </r>
  <r>
    <x v="624"/>
    <x v="74"/>
    <x v="1"/>
    <x v="1"/>
    <x v="3"/>
    <x v="5"/>
    <x v="2"/>
    <n v="166.02"/>
    <x v="8"/>
    <n v="996.12"/>
  </r>
  <r>
    <x v="625"/>
    <x v="305"/>
    <x v="3"/>
    <x v="5"/>
    <x v="0"/>
    <x v="4"/>
    <x v="1"/>
    <n v="111.16"/>
    <x v="1"/>
    <n v="222.32"/>
  </r>
  <r>
    <x v="626"/>
    <x v="168"/>
    <x v="0"/>
    <x v="3"/>
    <x v="2"/>
    <x v="3"/>
    <x v="1"/>
    <n v="131.76"/>
    <x v="11"/>
    <n v="2503.44"/>
  </r>
  <r>
    <x v="627"/>
    <x v="195"/>
    <x v="4"/>
    <x v="4"/>
    <x v="2"/>
    <x v="2"/>
    <x v="0"/>
    <n v="194.44"/>
    <x v="9"/>
    <n v="1555.52"/>
  </r>
  <r>
    <x v="628"/>
    <x v="109"/>
    <x v="5"/>
    <x v="1"/>
    <x v="0"/>
    <x v="0"/>
    <x v="0"/>
    <n v="38.07"/>
    <x v="16"/>
    <n v="418.77"/>
  </r>
  <r>
    <x v="629"/>
    <x v="117"/>
    <x v="4"/>
    <x v="4"/>
    <x v="5"/>
    <x v="2"/>
    <x v="0"/>
    <n v="85.54"/>
    <x v="4"/>
    <n v="256.62"/>
  </r>
  <r>
    <x v="630"/>
    <x v="222"/>
    <x v="5"/>
    <x v="0"/>
    <x v="4"/>
    <x v="0"/>
    <x v="2"/>
    <n v="186.94"/>
    <x v="10"/>
    <n v="2430.2199999999998"/>
  </r>
  <r>
    <x v="631"/>
    <x v="249"/>
    <x v="4"/>
    <x v="5"/>
    <x v="4"/>
    <x v="1"/>
    <x v="2"/>
    <n v="226.95"/>
    <x v="10"/>
    <n v="2950.35"/>
  </r>
  <r>
    <x v="632"/>
    <x v="9"/>
    <x v="3"/>
    <x v="3"/>
    <x v="5"/>
    <x v="4"/>
    <x v="0"/>
    <n v="142.57"/>
    <x v="9"/>
    <n v="1140.56"/>
  </r>
  <r>
    <x v="633"/>
    <x v="306"/>
    <x v="4"/>
    <x v="4"/>
    <x v="5"/>
    <x v="1"/>
    <x v="2"/>
    <n v="147.06"/>
    <x v="2"/>
    <n v="147.06"/>
  </r>
  <r>
    <x v="634"/>
    <x v="154"/>
    <x v="3"/>
    <x v="0"/>
    <x v="5"/>
    <x v="5"/>
    <x v="0"/>
    <n v="53.58"/>
    <x v="10"/>
    <n v="696.54"/>
  </r>
  <r>
    <x v="635"/>
    <x v="150"/>
    <x v="2"/>
    <x v="3"/>
    <x v="3"/>
    <x v="1"/>
    <x v="2"/>
    <n v="128.43"/>
    <x v="13"/>
    <n v="2568.6"/>
  </r>
  <r>
    <x v="636"/>
    <x v="307"/>
    <x v="2"/>
    <x v="3"/>
    <x v="2"/>
    <x v="1"/>
    <x v="0"/>
    <n v="147.18"/>
    <x v="8"/>
    <n v="883.08"/>
  </r>
  <r>
    <x v="637"/>
    <x v="92"/>
    <x v="3"/>
    <x v="3"/>
    <x v="3"/>
    <x v="5"/>
    <x v="1"/>
    <n v="83.34"/>
    <x v="6"/>
    <n v="583.38"/>
  </r>
  <r>
    <x v="638"/>
    <x v="24"/>
    <x v="1"/>
    <x v="4"/>
    <x v="0"/>
    <x v="0"/>
    <x v="0"/>
    <n v="89.23"/>
    <x v="5"/>
    <n v="803.07"/>
  </r>
  <r>
    <x v="639"/>
    <x v="160"/>
    <x v="2"/>
    <x v="5"/>
    <x v="4"/>
    <x v="0"/>
    <x v="0"/>
    <n v="113"/>
    <x v="10"/>
    <n v="1469"/>
  </r>
  <r>
    <x v="640"/>
    <x v="280"/>
    <x v="5"/>
    <x v="1"/>
    <x v="0"/>
    <x v="4"/>
    <x v="1"/>
    <n v="34.42"/>
    <x v="2"/>
    <n v="34.42"/>
  </r>
  <r>
    <x v="641"/>
    <x v="262"/>
    <x v="5"/>
    <x v="2"/>
    <x v="5"/>
    <x v="1"/>
    <x v="0"/>
    <n v="100.86"/>
    <x v="13"/>
    <n v="2017.2"/>
  </r>
  <r>
    <x v="642"/>
    <x v="154"/>
    <x v="0"/>
    <x v="3"/>
    <x v="5"/>
    <x v="3"/>
    <x v="2"/>
    <n v="76.52"/>
    <x v="19"/>
    <n v="765.2"/>
  </r>
  <r>
    <x v="643"/>
    <x v="145"/>
    <x v="1"/>
    <x v="4"/>
    <x v="5"/>
    <x v="2"/>
    <x v="1"/>
    <n v="102.05"/>
    <x v="17"/>
    <n v="1632.8"/>
  </r>
  <r>
    <x v="644"/>
    <x v="205"/>
    <x v="4"/>
    <x v="3"/>
    <x v="0"/>
    <x v="0"/>
    <x v="2"/>
    <n v="56.35"/>
    <x v="8"/>
    <n v="338.1"/>
  </r>
  <r>
    <x v="645"/>
    <x v="57"/>
    <x v="5"/>
    <x v="3"/>
    <x v="0"/>
    <x v="0"/>
    <x v="2"/>
    <n v="225.92"/>
    <x v="5"/>
    <n v="2033.28"/>
  </r>
  <r>
    <x v="646"/>
    <x v="127"/>
    <x v="3"/>
    <x v="0"/>
    <x v="3"/>
    <x v="1"/>
    <x v="0"/>
    <n v="160.59"/>
    <x v="1"/>
    <n v="321.18"/>
  </r>
  <r>
    <x v="647"/>
    <x v="34"/>
    <x v="2"/>
    <x v="3"/>
    <x v="1"/>
    <x v="0"/>
    <x v="1"/>
    <n v="179.4"/>
    <x v="7"/>
    <n v="2152.8000000000002"/>
  </r>
  <r>
    <x v="648"/>
    <x v="202"/>
    <x v="2"/>
    <x v="3"/>
    <x v="1"/>
    <x v="2"/>
    <x v="2"/>
    <n v="203.62"/>
    <x v="10"/>
    <n v="2647.06"/>
  </r>
  <r>
    <x v="649"/>
    <x v="125"/>
    <x v="5"/>
    <x v="4"/>
    <x v="5"/>
    <x v="6"/>
    <x v="1"/>
    <n v="139.66"/>
    <x v="9"/>
    <n v="1117.28"/>
  </r>
  <r>
    <x v="650"/>
    <x v="308"/>
    <x v="2"/>
    <x v="5"/>
    <x v="1"/>
    <x v="2"/>
    <x v="1"/>
    <n v="49.12"/>
    <x v="12"/>
    <n v="835.04"/>
  </r>
  <r>
    <x v="651"/>
    <x v="60"/>
    <x v="5"/>
    <x v="2"/>
    <x v="2"/>
    <x v="0"/>
    <x v="0"/>
    <n v="148.16"/>
    <x v="0"/>
    <n v="592.64"/>
  </r>
  <r>
    <x v="652"/>
    <x v="27"/>
    <x v="5"/>
    <x v="1"/>
    <x v="3"/>
    <x v="6"/>
    <x v="0"/>
    <n v="159.11000000000001"/>
    <x v="1"/>
    <n v="318.22000000000003"/>
  </r>
  <r>
    <x v="653"/>
    <x v="309"/>
    <x v="2"/>
    <x v="4"/>
    <x v="0"/>
    <x v="2"/>
    <x v="0"/>
    <n v="194"/>
    <x v="14"/>
    <n v="970"/>
  </r>
  <r>
    <x v="654"/>
    <x v="288"/>
    <x v="2"/>
    <x v="3"/>
    <x v="1"/>
    <x v="3"/>
    <x v="2"/>
    <n v="124.97"/>
    <x v="10"/>
    <n v="1624.61"/>
  </r>
  <r>
    <x v="655"/>
    <x v="282"/>
    <x v="0"/>
    <x v="0"/>
    <x v="1"/>
    <x v="5"/>
    <x v="1"/>
    <n v="58.07"/>
    <x v="15"/>
    <n v="871.05"/>
  </r>
  <r>
    <x v="656"/>
    <x v="233"/>
    <x v="5"/>
    <x v="2"/>
    <x v="2"/>
    <x v="5"/>
    <x v="1"/>
    <n v="92.43"/>
    <x v="0"/>
    <n v="369.72"/>
  </r>
  <r>
    <x v="657"/>
    <x v="241"/>
    <x v="0"/>
    <x v="5"/>
    <x v="5"/>
    <x v="4"/>
    <x v="2"/>
    <n v="109.88"/>
    <x v="0"/>
    <n v="439.52"/>
  </r>
  <r>
    <x v="658"/>
    <x v="166"/>
    <x v="5"/>
    <x v="4"/>
    <x v="4"/>
    <x v="2"/>
    <x v="2"/>
    <n v="172.1"/>
    <x v="7"/>
    <n v="2065.1999999999998"/>
  </r>
  <r>
    <x v="659"/>
    <x v="201"/>
    <x v="5"/>
    <x v="1"/>
    <x v="2"/>
    <x v="3"/>
    <x v="2"/>
    <n v="155.57"/>
    <x v="13"/>
    <n v="3111.4"/>
  </r>
  <r>
    <x v="660"/>
    <x v="16"/>
    <x v="2"/>
    <x v="0"/>
    <x v="3"/>
    <x v="6"/>
    <x v="0"/>
    <n v="108.34"/>
    <x v="13"/>
    <n v="2166.8000000000002"/>
  </r>
  <r>
    <x v="661"/>
    <x v="159"/>
    <x v="1"/>
    <x v="2"/>
    <x v="5"/>
    <x v="2"/>
    <x v="2"/>
    <n v="247.03"/>
    <x v="16"/>
    <n v="2717.33"/>
  </r>
  <r>
    <x v="662"/>
    <x v="310"/>
    <x v="0"/>
    <x v="4"/>
    <x v="0"/>
    <x v="3"/>
    <x v="2"/>
    <n v="163.27000000000001"/>
    <x v="7"/>
    <n v="1959.24"/>
  </r>
  <r>
    <x v="663"/>
    <x v="116"/>
    <x v="3"/>
    <x v="2"/>
    <x v="0"/>
    <x v="2"/>
    <x v="2"/>
    <n v="82.19"/>
    <x v="0"/>
    <n v="328.76"/>
  </r>
  <r>
    <x v="664"/>
    <x v="77"/>
    <x v="1"/>
    <x v="3"/>
    <x v="1"/>
    <x v="2"/>
    <x v="0"/>
    <n v="52.39"/>
    <x v="5"/>
    <n v="471.51"/>
  </r>
  <r>
    <x v="665"/>
    <x v="311"/>
    <x v="3"/>
    <x v="3"/>
    <x v="3"/>
    <x v="6"/>
    <x v="1"/>
    <n v="63.63"/>
    <x v="15"/>
    <n v="954.45"/>
  </r>
  <r>
    <x v="666"/>
    <x v="30"/>
    <x v="2"/>
    <x v="2"/>
    <x v="5"/>
    <x v="3"/>
    <x v="1"/>
    <n v="84.11"/>
    <x v="1"/>
    <n v="168.22"/>
  </r>
  <r>
    <x v="667"/>
    <x v="239"/>
    <x v="3"/>
    <x v="5"/>
    <x v="1"/>
    <x v="1"/>
    <x v="0"/>
    <n v="65.349999999999994"/>
    <x v="10"/>
    <n v="849.55"/>
  </r>
  <r>
    <x v="668"/>
    <x v="119"/>
    <x v="0"/>
    <x v="2"/>
    <x v="5"/>
    <x v="6"/>
    <x v="0"/>
    <n v="71.040000000000006"/>
    <x v="6"/>
    <n v="497.28"/>
  </r>
  <r>
    <x v="669"/>
    <x v="280"/>
    <x v="4"/>
    <x v="4"/>
    <x v="4"/>
    <x v="5"/>
    <x v="2"/>
    <n v="92.72"/>
    <x v="6"/>
    <n v="649.04"/>
  </r>
  <r>
    <x v="670"/>
    <x v="11"/>
    <x v="1"/>
    <x v="1"/>
    <x v="2"/>
    <x v="3"/>
    <x v="2"/>
    <n v="68.14"/>
    <x v="0"/>
    <n v="272.56"/>
  </r>
  <r>
    <x v="671"/>
    <x v="133"/>
    <x v="3"/>
    <x v="3"/>
    <x v="1"/>
    <x v="5"/>
    <x v="2"/>
    <n v="227.29"/>
    <x v="15"/>
    <n v="3409.35"/>
  </r>
  <r>
    <x v="672"/>
    <x v="220"/>
    <x v="4"/>
    <x v="0"/>
    <x v="3"/>
    <x v="1"/>
    <x v="2"/>
    <n v="47.65"/>
    <x v="8"/>
    <n v="285.89999999999998"/>
  </r>
  <r>
    <x v="673"/>
    <x v="112"/>
    <x v="0"/>
    <x v="2"/>
    <x v="1"/>
    <x v="4"/>
    <x v="0"/>
    <n v="145.38999999999999"/>
    <x v="10"/>
    <n v="1890.07"/>
  </r>
  <r>
    <x v="674"/>
    <x v="168"/>
    <x v="1"/>
    <x v="2"/>
    <x v="0"/>
    <x v="2"/>
    <x v="2"/>
    <n v="120.29"/>
    <x v="9"/>
    <n v="962.32"/>
  </r>
  <r>
    <x v="675"/>
    <x v="312"/>
    <x v="1"/>
    <x v="1"/>
    <x v="4"/>
    <x v="0"/>
    <x v="1"/>
    <n v="246.12"/>
    <x v="2"/>
    <n v="246.12"/>
  </r>
  <r>
    <x v="676"/>
    <x v="313"/>
    <x v="0"/>
    <x v="2"/>
    <x v="0"/>
    <x v="5"/>
    <x v="2"/>
    <n v="54.65"/>
    <x v="13"/>
    <n v="1093"/>
  </r>
  <r>
    <x v="677"/>
    <x v="229"/>
    <x v="5"/>
    <x v="3"/>
    <x v="0"/>
    <x v="6"/>
    <x v="2"/>
    <n v="117.53"/>
    <x v="5"/>
    <n v="1057.77"/>
  </r>
  <r>
    <x v="678"/>
    <x v="314"/>
    <x v="4"/>
    <x v="0"/>
    <x v="1"/>
    <x v="4"/>
    <x v="1"/>
    <n v="243.28"/>
    <x v="15"/>
    <n v="3649.2"/>
  </r>
  <r>
    <x v="679"/>
    <x v="165"/>
    <x v="0"/>
    <x v="1"/>
    <x v="1"/>
    <x v="2"/>
    <x v="2"/>
    <n v="220.41"/>
    <x v="11"/>
    <n v="4187.79"/>
  </r>
  <r>
    <x v="680"/>
    <x v="186"/>
    <x v="2"/>
    <x v="4"/>
    <x v="0"/>
    <x v="2"/>
    <x v="0"/>
    <n v="209.76"/>
    <x v="13"/>
    <n v="4195.2"/>
  </r>
  <r>
    <x v="681"/>
    <x v="315"/>
    <x v="4"/>
    <x v="4"/>
    <x v="3"/>
    <x v="3"/>
    <x v="2"/>
    <n v="86.74"/>
    <x v="4"/>
    <n v="260.22000000000003"/>
  </r>
  <r>
    <x v="682"/>
    <x v="316"/>
    <x v="3"/>
    <x v="2"/>
    <x v="1"/>
    <x v="4"/>
    <x v="0"/>
    <n v="67.599999999999994"/>
    <x v="19"/>
    <n v="676"/>
  </r>
  <r>
    <x v="683"/>
    <x v="317"/>
    <x v="5"/>
    <x v="0"/>
    <x v="0"/>
    <x v="2"/>
    <x v="0"/>
    <n v="177.1"/>
    <x v="13"/>
    <n v="3542"/>
  </r>
  <r>
    <x v="684"/>
    <x v="318"/>
    <x v="4"/>
    <x v="4"/>
    <x v="4"/>
    <x v="6"/>
    <x v="2"/>
    <n v="234.46"/>
    <x v="17"/>
    <n v="3751.36"/>
  </r>
  <r>
    <x v="685"/>
    <x v="319"/>
    <x v="1"/>
    <x v="5"/>
    <x v="2"/>
    <x v="3"/>
    <x v="1"/>
    <n v="152.49"/>
    <x v="11"/>
    <n v="2897.31"/>
  </r>
  <r>
    <x v="686"/>
    <x v="168"/>
    <x v="1"/>
    <x v="3"/>
    <x v="3"/>
    <x v="3"/>
    <x v="1"/>
    <n v="155.75"/>
    <x v="18"/>
    <n v="2803.5"/>
  </r>
  <r>
    <x v="687"/>
    <x v="157"/>
    <x v="1"/>
    <x v="5"/>
    <x v="2"/>
    <x v="3"/>
    <x v="0"/>
    <n v="91.6"/>
    <x v="8"/>
    <n v="549.6"/>
  </r>
  <r>
    <x v="688"/>
    <x v="145"/>
    <x v="1"/>
    <x v="4"/>
    <x v="3"/>
    <x v="4"/>
    <x v="1"/>
    <n v="199.29"/>
    <x v="14"/>
    <n v="996.45"/>
  </r>
  <r>
    <x v="689"/>
    <x v="38"/>
    <x v="1"/>
    <x v="1"/>
    <x v="2"/>
    <x v="3"/>
    <x v="0"/>
    <n v="71.150000000000006"/>
    <x v="16"/>
    <n v="782.65"/>
  </r>
  <r>
    <x v="690"/>
    <x v="274"/>
    <x v="4"/>
    <x v="4"/>
    <x v="0"/>
    <x v="5"/>
    <x v="2"/>
    <n v="101.21"/>
    <x v="3"/>
    <n v="1416.94"/>
  </r>
  <r>
    <x v="691"/>
    <x v="320"/>
    <x v="5"/>
    <x v="1"/>
    <x v="3"/>
    <x v="5"/>
    <x v="1"/>
    <n v="123.6"/>
    <x v="0"/>
    <n v="494.4"/>
  </r>
  <r>
    <x v="692"/>
    <x v="48"/>
    <x v="5"/>
    <x v="2"/>
    <x v="1"/>
    <x v="1"/>
    <x v="1"/>
    <n v="141.66999999999999"/>
    <x v="4"/>
    <n v="425.01"/>
  </r>
  <r>
    <x v="693"/>
    <x v="20"/>
    <x v="4"/>
    <x v="3"/>
    <x v="5"/>
    <x v="4"/>
    <x v="0"/>
    <n v="83.33"/>
    <x v="12"/>
    <n v="1416.61"/>
  </r>
  <r>
    <x v="694"/>
    <x v="18"/>
    <x v="4"/>
    <x v="3"/>
    <x v="1"/>
    <x v="6"/>
    <x v="0"/>
    <n v="55.26"/>
    <x v="6"/>
    <n v="386.82"/>
  </r>
  <r>
    <x v="695"/>
    <x v="15"/>
    <x v="0"/>
    <x v="3"/>
    <x v="0"/>
    <x v="2"/>
    <x v="0"/>
    <n v="164.34"/>
    <x v="8"/>
    <n v="986.04"/>
  </r>
  <r>
    <x v="696"/>
    <x v="69"/>
    <x v="0"/>
    <x v="3"/>
    <x v="0"/>
    <x v="0"/>
    <x v="0"/>
    <n v="93.5"/>
    <x v="1"/>
    <n v="187"/>
  </r>
  <r>
    <x v="697"/>
    <x v="9"/>
    <x v="5"/>
    <x v="1"/>
    <x v="2"/>
    <x v="5"/>
    <x v="2"/>
    <n v="157.87"/>
    <x v="8"/>
    <n v="947.22"/>
  </r>
  <r>
    <x v="698"/>
    <x v="79"/>
    <x v="5"/>
    <x v="3"/>
    <x v="4"/>
    <x v="6"/>
    <x v="0"/>
    <n v="63.96"/>
    <x v="3"/>
    <n v="895.44"/>
  </r>
  <r>
    <x v="699"/>
    <x v="64"/>
    <x v="3"/>
    <x v="0"/>
    <x v="0"/>
    <x v="1"/>
    <x v="2"/>
    <n v="135.85"/>
    <x v="18"/>
    <n v="2445.3000000000002"/>
  </r>
  <r>
    <x v="700"/>
    <x v="189"/>
    <x v="0"/>
    <x v="0"/>
    <x v="5"/>
    <x v="2"/>
    <x v="1"/>
    <n v="147.16999999999999"/>
    <x v="6"/>
    <n v="1030.19"/>
  </r>
  <r>
    <x v="701"/>
    <x v="37"/>
    <x v="1"/>
    <x v="4"/>
    <x v="0"/>
    <x v="0"/>
    <x v="0"/>
    <n v="41.4"/>
    <x v="9"/>
    <n v="331.2"/>
  </r>
  <r>
    <x v="702"/>
    <x v="200"/>
    <x v="2"/>
    <x v="4"/>
    <x v="2"/>
    <x v="1"/>
    <x v="0"/>
    <n v="104.05"/>
    <x v="12"/>
    <n v="1768.85"/>
  </r>
  <r>
    <x v="703"/>
    <x v="23"/>
    <x v="5"/>
    <x v="0"/>
    <x v="1"/>
    <x v="5"/>
    <x v="1"/>
    <n v="59.57"/>
    <x v="19"/>
    <n v="595.70000000000005"/>
  </r>
  <r>
    <x v="704"/>
    <x v="211"/>
    <x v="1"/>
    <x v="2"/>
    <x v="0"/>
    <x v="6"/>
    <x v="2"/>
    <n v="43.94"/>
    <x v="3"/>
    <n v="615.16"/>
  </r>
  <r>
    <x v="705"/>
    <x v="311"/>
    <x v="5"/>
    <x v="1"/>
    <x v="2"/>
    <x v="0"/>
    <x v="1"/>
    <n v="247.79"/>
    <x v="8"/>
    <n v="1486.74"/>
  </r>
  <r>
    <x v="706"/>
    <x v="162"/>
    <x v="1"/>
    <x v="1"/>
    <x v="1"/>
    <x v="5"/>
    <x v="0"/>
    <n v="100.92"/>
    <x v="6"/>
    <n v="706.44"/>
  </r>
  <r>
    <x v="707"/>
    <x v="231"/>
    <x v="1"/>
    <x v="0"/>
    <x v="5"/>
    <x v="6"/>
    <x v="1"/>
    <n v="208.17"/>
    <x v="7"/>
    <n v="2498.04"/>
  </r>
  <r>
    <x v="708"/>
    <x v="156"/>
    <x v="2"/>
    <x v="1"/>
    <x v="1"/>
    <x v="1"/>
    <x v="1"/>
    <n v="86.02"/>
    <x v="18"/>
    <n v="1548.36"/>
  </r>
  <r>
    <x v="709"/>
    <x v="178"/>
    <x v="0"/>
    <x v="0"/>
    <x v="5"/>
    <x v="6"/>
    <x v="2"/>
    <n v="179.93"/>
    <x v="2"/>
    <n v="179.93"/>
  </r>
  <r>
    <x v="710"/>
    <x v="276"/>
    <x v="2"/>
    <x v="4"/>
    <x v="4"/>
    <x v="2"/>
    <x v="0"/>
    <n v="197.25"/>
    <x v="0"/>
    <n v="789"/>
  </r>
  <r>
    <x v="711"/>
    <x v="256"/>
    <x v="4"/>
    <x v="3"/>
    <x v="3"/>
    <x v="1"/>
    <x v="1"/>
    <n v="161.04"/>
    <x v="2"/>
    <n v="161.04"/>
  </r>
  <r>
    <x v="712"/>
    <x v="282"/>
    <x v="2"/>
    <x v="5"/>
    <x v="3"/>
    <x v="0"/>
    <x v="2"/>
    <n v="133.75"/>
    <x v="5"/>
    <n v="1203.75"/>
  </r>
  <r>
    <x v="713"/>
    <x v="321"/>
    <x v="1"/>
    <x v="5"/>
    <x v="5"/>
    <x v="3"/>
    <x v="0"/>
    <n v="120.61"/>
    <x v="12"/>
    <n v="2050.37"/>
  </r>
  <r>
    <x v="714"/>
    <x v="54"/>
    <x v="3"/>
    <x v="5"/>
    <x v="2"/>
    <x v="4"/>
    <x v="2"/>
    <n v="106.75"/>
    <x v="17"/>
    <n v="1708"/>
  </r>
  <r>
    <x v="715"/>
    <x v="322"/>
    <x v="4"/>
    <x v="0"/>
    <x v="4"/>
    <x v="3"/>
    <x v="0"/>
    <n v="234.5"/>
    <x v="6"/>
    <n v="1641.5"/>
  </r>
  <r>
    <x v="716"/>
    <x v="300"/>
    <x v="5"/>
    <x v="2"/>
    <x v="3"/>
    <x v="6"/>
    <x v="2"/>
    <n v="212.74"/>
    <x v="18"/>
    <n v="3829.32"/>
  </r>
  <r>
    <x v="717"/>
    <x v="251"/>
    <x v="0"/>
    <x v="0"/>
    <x v="5"/>
    <x v="1"/>
    <x v="1"/>
    <n v="242.31"/>
    <x v="2"/>
    <n v="242.31"/>
  </r>
  <r>
    <x v="718"/>
    <x v="34"/>
    <x v="3"/>
    <x v="1"/>
    <x v="1"/>
    <x v="1"/>
    <x v="1"/>
    <n v="57.35"/>
    <x v="17"/>
    <n v="917.6"/>
  </r>
  <r>
    <x v="719"/>
    <x v="210"/>
    <x v="1"/>
    <x v="2"/>
    <x v="4"/>
    <x v="3"/>
    <x v="2"/>
    <n v="190.79"/>
    <x v="5"/>
    <n v="1717.11"/>
  </r>
  <r>
    <x v="720"/>
    <x v="320"/>
    <x v="0"/>
    <x v="2"/>
    <x v="5"/>
    <x v="4"/>
    <x v="2"/>
    <n v="236.43"/>
    <x v="1"/>
    <n v="472.86"/>
  </r>
  <r>
    <x v="721"/>
    <x v="280"/>
    <x v="5"/>
    <x v="0"/>
    <x v="5"/>
    <x v="1"/>
    <x v="0"/>
    <n v="69.87"/>
    <x v="16"/>
    <n v="768.57"/>
  </r>
  <r>
    <x v="722"/>
    <x v="323"/>
    <x v="1"/>
    <x v="0"/>
    <x v="2"/>
    <x v="3"/>
    <x v="2"/>
    <n v="44.63"/>
    <x v="14"/>
    <n v="223.15"/>
  </r>
  <r>
    <x v="723"/>
    <x v="279"/>
    <x v="4"/>
    <x v="0"/>
    <x v="5"/>
    <x v="3"/>
    <x v="2"/>
    <n v="193.05"/>
    <x v="13"/>
    <n v="3861"/>
  </r>
  <r>
    <x v="724"/>
    <x v="38"/>
    <x v="5"/>
    <x v="3"/>
    <x v="4"/>
    <x v="3"/>
    <x v="2"/>
    <n v="156.38"/>
    <x v="0"/>
    <n v="625.52"/>
  </r>
  <r>
    <x v="725"/>
    <x v="29"/>
    <x v="5"/>
    <x v="0"/>
    <x v="2"/>
    <x v="1"/>
    <x v="0"/>
    <n v="215.2"/>
    <x v="17"/>
    <n v="3443.2"/>
  </r>
  <r>
    <x v="726"/>
    <x v="82"/>
    <x v="3"/>
    <x v="1"/>
    <x v="4"/>
    <x v="5"/>
    <x v="2"/>
    <n v="60.75"/>
    <x v="1"/>
    <n v="121.5"/>
  </r>
  <r>
    <x v="727"/>
    <x v="324"/>
    <x v="3"/>
    <x v="5"/>
    <x v="4"/>
    <x v="4"/>
    <x v="2"/>
    <n v="204.96"/>
    <x v="15"/>
    <n v="3074.4"/>
  </r>
  <r>
    <x v="728"/>
    <x v="325"/>
    <x v="1"/>
    <x v="0"/>
    <x v="2"/>
    <x v="6"/>
    <x v="2"/>
    <n v="74.36"/>
    <x v="2"/>
    <n v="74.36"/>
  </r>
  <r>
    <x v="729"/>
    <x v="25"/>
    <x v="5"/>
    <x v="1"/>
    <x v="5"/>
    <x v="3"/>
    <x v="1"/>
    <n v="66"/>
    <x v="3"/>
    <n v="924"/>
  </r>
  <r>
    <x v="730"/>
    <x v="69"/>
    <x v="1"/>
    <x v="0"/>
    <x v="1"/>
    <x v="4"/>
    <x v="1"/>
    <n v="66.14"/>
    <x v="2"/>
    <n v="66.14"/>
  </r>
  <r>
    <x v="731"/>
    <x v="9"/>
    <x v="3"/>
    <x v="0"/>
    <x v="0"/>
    <x v="5"/>
    <x v="1"/>
    <n v="209.21"/>
    <x v="11"/>
    <n v="3974.99"/>
  </r>
  <r>
    <x v="732"/>
    <x v="83"/>
    <x v="0"/>
    <x v="3"/>
    <x v="3"/>
    <x v="2"/>
    <x v="0"/>
    <n v="176.34"/>
    <x v="13"/>
    <n v="3526.8"/>
  </r>
  <r>
    <x v="733"/>
    <x v="315"/>
    <x v="1"/>
    <x v="0"/>
    <x v="3"/>
    <x v="6"/>
    <x v="0"/>
    <n v="145.07"/>
    <x v="7"/>
    <n v="1740.84"/>
  </r>
  <r>
    <x v="734"/>
    <x v="14"/>
    <x v="0"/>
    <x v="1"/>
    <x v="3"/>
    <x v="0"/>
    <x v="1"/>
    <n v="108.94"/>
    <x v="13"/>
    <n v="2178.8000000000002"/>
  </r>
  <r>
    <x v="735"/>
    <x v="136"/>
    <x v="3"/>
    <x v="1"/>
    <x v="4"/>
    <x v="3"/>
    <x v="0"/>
    <n v="222.98"/>
    <x v="17"/>
    <n v="3567.68"/>
  </r>
  <r>
    <x v="736"/>
    <x v="92"/>
    <x v="0"/>
    <x v="5"/>
    <x v="2"/>
    <x v="5"/>
    <x v="1"/>
    <n v="116.34"/>
    <x v="5"/>
    <n v="1047.06"/>
  </r>
  <r>
    <x v="737"/>
    <x v="8"/>
    <x v="3"/>
    <x v="1"/>
    <x v="4"/>
    <x v="6"/>
    <x v="1"/>
    <n v="209.65"/>
    <x v="10"/>
    <n v="2725.45"/>
  </r>
  <r>
    <x v="738"/>
    <x v="214"/>
    <x v="5"/>
    <x v="3"/>
    <x v="0"/>
    <x v="1"/>
    <x v="2"/>
    <n v="126.61"/>
    <x v="4"/>
    <n v="379.83"/>
  </r>
  <r>
    <x v="739"/>
    <x v="307"/>
    <x v="0"/>
    <x v="3"/>
    <x v="4"/>
    <x v="1"/>
    <x v="1"/>
    <n v="112.93"/>
    <x v="2"/>
    <n v="112.93"/>
  </r>
  <r>
    <x v="740"/>
    <x v="238"/>
    <x v="0"/>
    <x v="5"/>
    <x v="1"/>
    <x v="2"/>
    <x v="2"/>
    <n v="131.79"/>
    <x v="2"/>
    <n v="131.79"/>
  </r>
  <r>
    <x v="741"/>
    <x v="290"/>
    <x v="3"/>
    <x v="0"/>
    <x v="3"/>
    <x v="6"/>
    <x v="2"/>
    <n v="96.3"/>
    <x v="18"/>
    <n v="1733.4"/>
  </r>
  <r>
    <x v="742"/>
    <x v="213"/>
    <x v="3"/>
    <x v="3"/>
    <x v="0"/>
    <x v="5"/>
    <x v="1"/>
    <n v="194.47"/>
    <x v="1"/>
    <n v="388.94"/>
  </r>
  <r>
    <x v="743"/>
    <x v="106"/>
    <x v="1"/>
    <x v="0"/>
    <x v="0"/>
    <x v="2"/>
    <x v="2"/>
    <n v="140.6"/>
    <x v="17"/>
    <n v="2249.6"/>
  </r>
  <r>
    <x v="744"/>
    <x v="177"/>
    <x v="1"/>
    <x v="2"/>
    <x v="5"/>
    <x v="3"/>
    <x v="2"/>
    <n v="81.09"/>
    <x v="0"/>
    <n v="324.36"/>
  </r>
  <r>
    <x v="745"/>
    <x v="79"/>
    <x v="2"/>
    <x v="5"/>
    <x v="0"/>
    <x v="2"/>
    <x v="0"/>
    <n v="227.91"/>
    <x v="19"/>
    <n v="2279.1"/>
  </r>
  <r>
    <x v="746"/>
    <x v="152"/>
    <x v="5"/>
    <x v="2"/>
    <x v="3"/>
    <x v="2"/>
    <x v="1"/>
    <n v="114.46"/>
    <x v="8"/>
    <n v="686.76"/>
  </r>
  <r>
    <x v="747"/>
    <x v="169"/>
    <x v="4"/>
    <x v="5"/>
    <x v="2"/>
    <x v="0"/>
    <x v="0"/>
    <n v="149.58000000000001"/>
    <x v="0"/>
    <n v="598.32000000000005"/>
  </r>
  <r>
    <x v="748"/>
    <x v="285"/>
    <x v="5"/>
    <x v="2"/>
    <x v="3"/>
    <x v="3"/>
    <x v="0"/>
    <n v="229.42"/>
    <x v="6"/>
    <n v="1605.94"/>
  </r>
  <r>
    <x v="749"/>
    <x v="172"/>
    <x v="1"/>
    <x v="0"/>
    <x v="1"/>
    <x v="1"/>
    <x v="2"/>
    <n v="167.33"/>
    <x v="1"/>
    <n v="334.66"/>
  </r>
  <r>
    <x v="750"/>
    <x v="286"/>
    <x v="2"/>
    <x v="2"/>
    <x v="4"/>
    <x v="1"/>
    <x v="1"/>
    <n v="55.72"/>
    <x v="11"/>
    <n v="1058.68"/>
  </r>
  <r>
    <x v="751"/>
    <x v="222"/>
    <x v="5"/>
    <x v="5"/>
    <x v="4"/>
    <x v="5"/>
    <x v="0"/>
    <n v="236.76"/>
    <x v="18"/>
    <n v="4261.68"/>
  </r>
  <r>
    <x v="752"/>
    <x v="117"/>
    <x v="3"/>
    <x v="0"/>
    <x v="2"/>
    <x v="1"/>
    <x v="2"/>
    <n v="168.1"/>
    <x v="11"/>
    <n v="3193.9"/>
  </r>
  <r>
    <x v="753"/>
    <x v="139"/>
    <x v="2"/>
    <x v="4"/>
    <x v="1"/>
    <x v="6"/>
    <x v="2"/>
    <n v="103.68"/>
    <x v="13"/>
    <n v="2073.6"/>
  </r>
  <r>
    <x v="754"/>
    <x v="326"/>
    <x v="4"/>
    <x v="3"/>
    <x v="0"/>
    <x v="3"/>
    <x v="2"/>
    <n v="60.64"/>
    <x v="9"/>
    <n v="485.12"/>
  </r>
  <r>
    <x v="755"/>
    <x v="296"/>
    <x v="5"/>
    <x v="5"/>
    <x v="3"/>
    <x v="2"/>
    <x v="1"/>
    <n v="204.69"/>
    <x v="14"/>
    <n v="1023.45"/>
  </r>
  <r>
    <x v="756"/>
    <x v="157"/>
    <x v="4"/>
    <x v="0"/>
    <x v="3"/>
    <x v="5"/>
    <x v="1"/>
    <n v="166.42"/>
    <x v="18"/>
    <n v="2995.56"/>
  </r>
  <r>
    <x v="757"/>
    <x v="314"/>
    <x v="3"/>
    <x v="5"/>
    <x v="3"/>
    <x v="3"/>
    <x v="1"/>
    <n v="147.36000000000001"/>
    <x v="6"/>
    <n v="1031.52"/>
  </r>
  <r>
    <x v="758"/>
    <x v="220"/>
    <x v="1"/>
    <x v="0"/>
    <x v="2"/>
    <x v="5"/>
    <x v="1"/>
    <n v="226.66"/>
    <x v="14"/>
    <n v="1133.3"/>
  </r>
  <r>
    <x v="759"/>
    <x v="91"/>
    <x v="1"/>
    <x v="1"/>
    <x v="0"/>
    <x v="5"/>
    <x v="2"/>
    <n v="203.49"/>
    <x v="16"/>
    <n v="2238.39"/>
  </r>
  <r>
    <x v="760"/>
    <x v="241"/>
    <x v="1"/>
    <x v="0"/>
    <x v="4"/>
    <x v="2"/>
    <x v="1"/>
    <n v="63.37"/>
    <x v="11"/>
    <n v="1204.03"/>
  </r>
  <r>
    <x v="761"/>
    <x v="123"/>
    <x v="5"/>
    <x v="1"/>
    <x v="1"/>
    <x v="1"/>
    <x v="0"/>
    <n v="98.58"/>
    <x v="19"/>
    <n v="985.8"/>
  </r>
  <r>
    <x v="762"/>
    <x v="20"/>
    <x v="0"/>
    <x v="0"/>
    <x v="5"/>
    <x v="0"/>
    <x v="2"/>
    <n v="84.67"/>
    <x v="14"/>
    <n v="423.35"/>
  </r>
  <r>
    <x v="763"/>
    <x v="216"/>
    <x v="1"/>
    <x v="4"/>
    <x v="2"/>
    <x v="4"/>
    <x v="0"/>
    <n v="193.67"/>
    <x v="19"/>
    <n v="1936.7"/>
  </r>
  <r>
    <x v="764"/>
    <x v="29"/>
    <x v="3"/>
    <x v="5"/>
    <x v="5"/>
    <x v="3"/>
    <x v="2"/>
    <n v="37.380000000000003"/>
    <x v="19"/>
    <n v="373.8"/>
  </r>
  <r>
    <x v="765"/>
    <x v="6"/>
    <x v="1"/>
    <x v="0"/>
    <x v="1"/>
    <x v="4"/>
    <x v="0"/>
    <n v="155.38"/>
    <x v="13"/>
    <n v="3107.6"/>
  </r>
  <r>
    <x v="766"/>
    <x v="206"/>
    <x v="5"/>
    <x v="2"/>
    <x v="1"/>
    <x v="4"/>
    <x v="1"/>
    <n v="197.74"/>
    <x v="18"/>
    <n v="3559.32"/>
  </r>
  <r>
    <x v="767"/>
    <x v="138"/>
    <x v="5"/>
    <x v="3"/>
    <x v="4"/>
    <x v="4"/>
    <x v="1"/>
    <n v="222.89"/>
    <x v="1"/>
    <n v="445.78"/>
  </r>
  <r>
    <x v="768"/>
    <x v="69"/>
    <x v="0"/>
    <x v="1"/>
    <x v="3"/>
    <x v="3"/>
    <x v="0"/>
    <n v="105.26"/>
    <x v="18"/>
    <n v="1894.68"/>
  </r>
  <r>
    <x v="769"/>
    <x v="48"/>
    <x v="3"/>
    <x v="0"/>
    <x v="3"/>
    <x v="2"/>
    <x v="1"/>
    <n v="210.68"/>
    <x v="15"/>
    <n v="3160.2"/>
  </r>
  <r>
    <x v="770"/>
    <x v="103"/>
    <x v="2"/>
    <x v="0"/>
    <x v="1"/>
    <x v="0"/>
    <x v="1"/>
    <n v="54.34"/>
    <x v="11"/>
    <n v="1032.46"/>
  </r>
  <r>
    <x v="771"/>
    <x v="215"/>
    <x v="5"/>
    <x v="2"/>
    <x v="3"/>
    <x v="1"/>
    <x v="0"/>
    <n v="216.22"/>
    <x v="19"/>
    <n v="2162.1999999999998"/>
  </r>
  <r>
    <x v="772"/>
    <x v="313"/>
    <x v="0"/>
    <x v="3"/>
    <x v="5"/>
    <x v="6"/>
    <x v="2"/>
    <n v="58.05"/>
    <x v="12"/>
    <n v="986.85"/>
  </r>
  <r>
    <x v="773"/>
    <x v="327"/>
    <x v="3"/>
    <x v="2"/>
    <x v="1"/>
    <x v="4"/>
    <x v="2"/>
    <n v="117.4"/>
    <x v="5"/>
    <n v="1056.5999999999999"/>
  </r>
  <r>
    <x v="774"/>
    <x v="247"/>
    <x v="5"/>
    <x v="0"/>
    <x v="2"/>
    <x v="1"/>
    <x v="0"/>
    <n v="205.4"/>
    <x v="16"/>
    <n v="2259.4"/>
  </r>
  <r>
    <x v="775"/>
    <x v="198"/>
    <x v="0"/>
    <x v="0"/>
    <x v="1"/>
    <x v="4"/>
    <x v="1"/>
    <n v="62.98"/>
    <x v="13"/>
    <n v="1259.5999999999999"/>
  </r>
  <r>
    <x v="776"/>
    <x v="328"/>
    <x v="2"/>
    <x v="5"/>
    <x v="0"/>
    <x v="1"/>
    <x v="1"/>
    <n v="80.44"/>
    <x v="17"/>
    <n v="1287.04"/>
  </r>
  <r>
    <x v="777"/>
    <x v="86"/>
    <x v="3"/>
    <x v="2"/>
    <x v="1"/>
    <x v="1"/>
    <x v="1"/>
    <n v="188.9"/>
    <x v="12"/>
    <n v="3211.3"/>
  </r>
  <r>
    <x v="778"/>
    <x v="5"/>
    <x v="2"/>
    <x v="5"/>
    <x v="4"/>
    <x v="1"/>
    <x v="2"/>
    <n v="188.41"/>
    <x v="3"/>
    <n v="2637.74"/>
  </r>
  <r>
    <x v="779"/>
    <x v="168"/>
    <x v="1"/>
    <x v="4"/>
    <x v="0"/>
    <x v="3"/>
    <x v="2"/>
    <n v="171.05"/>
    <x v="6"/>
    <n v="1197.3499999999999"/>
  </r>
  <r>
    <x v="780"/>
    <x v="314"/>
    <x v="2"/>
    <x v="3"/>
    <x v="1"/>
    <x v="4"/>
    <x v="1"/>
    <n v="182.67"/>
    <x v="13"/>
    <n v="3653.4"/>
  </r>
  <r>
    <x v="781"/>
    <x v="323"/>
    <x v="1"/>
    <x v="4"/>
    <x v="4"/>
    <x v="0"/>
    <x v="1"/>
    <n v="149.4"/>
    <x v="0"/>
    <n v="597.6"/>
  </r>
  <r>
    <x v="782"/>
    <x v="253"/>
    <x v="3"/>
    <x v="1"/>
    <x v="3"/>
    <x v="3"/>
    <x v="2"/>
    <n v="85.4"/>
    <x v="13"/>
    <n v="1708"/>
  </r>
  <r>
    <x v="783"/>
    <x v="177"/>
    <x v="4"/>
    <x v="5"/>
    <x v="3"/>
    <x v="3"/>
    <x v="0"/>
    <n v="106.05"/>
    <x v="10"/>
    <n v="1378.65"/>
  </r>
  <r>
    <x v="784"/>
    <x v="329"/>
    <x v="2"/>
    <x v="5"/>
    <x v="4"/>
    <x v="6"/>
    <x v="0"/>
    <n v="69.95"/>
    <x v="7"/>
    <n v="839.4"/>
  </r>
  <r>
    <x v="785"/>
    <x v="122"/>
    <x v="4"/>
    <x v="5"/>
    <x v="5"/>
    <x v="1"/>
    <x v="0"/>
    <n v="229.86"/>
    <x v="6"/>
    <n v="1609.02"/>
  </r>
  <r>
    <x v="786"/>
    <x v="71"/>
    <x v="0"/>
    <x v="0"/>
    <x v="5"/>
    <x v="0"/>
    <x v="1"/>
    <n v="158.35"/>
    <x v="18"/>
    <n v="2850.3"/>
  </r>
  <r>
    <x v="787"/>
    <x v="301"/>
    <x v="1"/>
    <x v="3"/>
    <x v="5"/>
    <x v="0"/>
    <x v="1"/>
    <n v="118.19"/>
    <x v="6"/>
    <n v="827.33"/>
  </r>
  <r>
    <x v="788"/>
    <x v="330"/>
    <x v="1"/>
    <x v="1"/>
    <x v="3"/>
    <x v="2"/>
    <x v="0"/>
    <n v="131.63999999999999"/>
    <x v="3"/>
    <n v="1842.96"/>
  </r>
  <r>
    <x v="789"/>
    <x v="331"/>
    <x v="1"/>
    <x v="4"/>
    <x v="5"/>
    <x v="1"/>
    <x v="0"/>
    <n v="238.4"/>
    <x v="15"/>
    <n v="3576"/>
  </r>
  <r>
    <x v="790"/>
    <x v="36"/>
    <x v="4"/>
    <x v="5"/>
    <x v="5"/>
    <x v="5"/>
    <x v="0"/>
    <n v="63.74"/>
    <x v="8"/>
    <n v="382.44"/>
  </r>
  <r>
    <x v="791"/>
    <x v="113"/>
    <x v="5"/>
    <x v="3"/>
    <x v="3"/>
    <x v="6"/>
    <x v="2"/>
    <n v="158.97"/>
    <x v="3"/>
    <n v="2225.58"/>
  </r>
  <r>
    <x v="792"/>
    <x v="15"/>
    <x v="5"/>
    <x v="0"/>
    <x v="5"/>
    <x v="5"/>
    <x v="0"/>
    <n v="141.30000000000001"/>
    <x v="2"/>
    <n v="141.30000000000001"/>
  </r>
  <r>
    <x v="793"/>
    <x v="174"/>
    <x v="0"/>
    <x v="0"/>
    <x v="1"/>
    <x v="1"/>
    <x v="1"/>
    <n v="164.52"/>
    <x v="13"/>
    <n v="3290.4"/>
  </r>
  <r>
    <x v="794"/>
    <x v="50"/>
    <x v="2"/>
    <x v="1"/>
    <x v="0"/>
    <x v="4"/>
    <x v="1"/>
    <n v="33.979999999999997"/>
    <x v="7"/>
    <n v="407.76"/>
  </r>
  <r>
    <x v="795"/>
    <x v="328"/>
    <x v="0"/>
    <x v="4"/>
    <x v="4"/>
    <x v="6"/>
    <x v="2"/>
    <n v="221.87"/>
    <x v="13"/>
    <n v="4437.3999999999996"/>
  </r>
  <r>
    <x v="796"/>
    <x v="107"/>
    <x v="5"/>
    <x v="2"/>
    <x v="1"/>
    <x v="0"/>
    <x v="0"/>
    <n v="235.07"/>
    <x v="2"/>
    <n v="235.07"/>
  </r>
  <r>
    <x v="797"/>
    <x v="291"/>
    <x v="4"/>
    <x v="0"/>
    <x v="2"/>
    <x v="3"/>
    <x v="1"/>
    <n v="154.33000000000001"/>
    <x v="18"/>
    <n v="2777.94"/>
  </r>
  <r>
    <x v="798"/>
    <x v="206"/>
    <x v="0"/>
    <x v="5"/>
    <x v="1"/>
    <x v="0"/>
    <x v="0"/>
    <n v="183.26"/>
    <x v="7"/>
    <n v="2199.12"/>
  </r>
  <r>
    <x v="799"/>
    <x v="221"/>
    <x v="2"/>
    <x v="5"/>
    <x v="4"/>
    <x v="5"/>
    <x v="1"/>
    <n v="232.95"/>
    <x v="2"/>
    <n v="232.95"/>
  </r>
  <r>
    <x v="800"/>
    <x v="275"/>
    <x v="3"/>
    <x v="0"/>
    <x v="3"/>
    <x v="2"/>
    <x v="2"/>
    <n v="185.59"/>
    <x v="19"/>
    <n v="1855.9"/>
  </r>
  <r>
    <x v="801"/>
    <x v="99"/>
    <x v="1"/>
    <x v="5"/>
    <x v="2"/>
    <x v="0"/>
    <x v="0"/>
    <n v="63.56"/>
    <x v="3"/>
    <n v="889.84"/>
  </r>
  <r>
    <x v="802"/>
    <x v="168"/>
    <x v="4"/>
    <x v="2"/>
    <x v="5"/>
    <x v="0"/>
    <x v="1"/>
    <n v="156.78"/>
    <x v="13"/>
    <n v="3135.6"/>
  </r>
  <r>
    <x v="803"/>
    <x v="305"/>
    <x v="2"/>
    <x v="3"/>
    <x v="3"/>
    <x v="5"/>
    <x v="0"/>
    <n v="163.47999999999999"/>
    <x v="1"/>
    <n v="326.95999999999998"/>
  </r>
  <r>
    <x v="804"/>
    <x v="10"/>
    <x v="4"/>
    <x v="1"/>
    <x v="2"/>
    <x v="2"/>
    <x v="1"/>
    <n v="123.31"/>
    <x v="4"/>
    <n v="369.93"/>
  </r>
  <r>
    <x v="805"/>
    <x v="43"/>
    <x v="4"/>
    <x v="2"/>
    <x v="3"/>
    <x v="2"/>
    <x v="0"/>
    <n v="192.02"/>
    <x v="16"/>
    <n v="2112.2199999999998"/>
  </r>
  <r>
    <x v="806"/>
    <x v="210"/>
    <x v="2"/>
    <x v="1"/>
    <x v="2"/>
    <x v="3"/>
    <x v="2"/>
    <n v="235.56"/>
    <x v="19"/>
    <n v="2355.6"/>
  </r>
  <r>
    <x v="807"/>
    <x v="230"/>
    <x v="2"/>
    <x v="0"/>
    <x v="0"/>
    <x v="2"/>
    <x v="1"/>
    <n v="233.63"/>
    <x v="16"/>
    <n v="2569.9299999999998"/>
  </r>
  <r>
    <x v="808"/>
    <x v="19"/>
    <x v="2"/>
    <x v="4"/>
    <x v="0"/>
    <x v="6"/>
    <x v="0"/>
    <n v="129.18"/>
    <x v="11"/>
    <n v="2454.42"/>
  </r>
  <r>
    <x v="809"/>
    <x v="247"/>
    <x v="3"/>
    <x v="2"/>
    <x v="3"/>
    <x v="2"/>
    <x v="1"/>
    <n v="54.91"/>
    <x v="16"/>
    <n v="604.01"/>
  </r>
  <r>
    <x v="810"/>
    <x v="137"/>
    <x v="4"/>
    <x v="2"/>
    <x v="3"/>
    <x v="2"/>
    <x v="2"/>
    <n v="246.67"/>
    <x v="5"/>
    <n v="2220.0300000000002"/>
  </r>
  <r>
    <x v="811"/>
    <x v="180"/>
    <x v="5"/>
    <x v="4"/>
    <x v="0"/>
    <x v="6"/>
    <x v="1"/>
    <n v="214.56"/>
    <x v="15"/>
    <n v="3218.4"/>
  </r>
  <r>
    <x v="812"/>
    <x v="178"/>
    <x v="1"/>
    <x v="5"/>
    <x v="5"/>
    <x v="4"/>
    <x v="2"/>
    <n v="57.43"/>
    <x v="8"/>
    <n v="344.58"/>
  </r>
  <r>
    <x v="813"/>
    <x v="1"/>
    <x v="3"/>
    <x v="4"/>
    <x v="3"/>
    <x v="2"/>
    <x v="0"/>
    <n v="232.59"/>
    <x v="18"/>
    <n v="4186.62"/>
  </r>
  <r>
    <x v="814"/>
    <x v="59"/>
    <x v="2"/>
    <x v="0"/>
    <x v="5"/>
    <x v="4"/>
    <x v="1"/>
    <n v="221.38"/>
    <x v="2"/>
    <n v="221.38"/>
  </r>
  <r>
    <x v="815"/>
    <x v="197"/>
    <x v="2"/>
    <x v="2"/>
    <x v="5"/>
    <x v="5"/>
    <x v="2"/>
    <n v="144.13999999999999"/>
    <x v="10"/>
    <n v="1873.82"/>
  </r>
  <r>
    <x v="816"/>
    <x v="258"/>
    <x v="5"/>
    <x v="0"/>
    <x v="2"/>
    <x v="3"/>
    <x v="2"/>
    <n v="160.08000000000001"/>
    <x v="18"/>
    <n v="2881.44"/>
  </r>
  <r>
    <x v="817"/>
    <x v="217"/>
    <x v="1"/>
    <x v="4"/>
    <x v="2"/>
    <x v="6"/>
    <x v="1"/>
    <n v="117.78"/>
    <x v="11"/>
    <n v="2237.8200000000002"/>
  </r>
  <r>
    <x v="818"/>
    <x v="332"/>
    <x v="5"/>
    <x v="4"/>
    <x v="1"/>
    <x v="1"/>
    <x v="1"/>
    <n v="42.05"/>
    <x v="4"/>
    <n v="126.15"/>
  </r>
  <r>
    <x v="819"/>
    <x v="219"/>
    <x v="1"/>
    <x v="2"/>
    <x v="1"/>
    <x v="0"/>
    <x v="2"/>
    <n v="103.74"/>
    <x v="13"/>
    <n v="2074.8000000000002"/>
  </r>
  <r>
    <x v="820"/>
    <x v="5"/>
    <x v="2"/>
    <x v="5"/>
    <x v="3"/>
    <x v="4"/>
    <x v="0"/>
    <n v="206.63"/>
    <x v="8"/>
    <n v="1239.78"/>
  </r>
  <r>
    <x v="821"/>
    <x v="147"/>
    <x v="0"/>
    <x v="2"/>
    <x v="4"/>
    <x v="0"/>
    <x v="0"/>
    <n v="31.02"/>
    <x v="7"/>
    <n v="372.24"/>
  </r>
  <r>
    <x v="822"/>
    <x v="49"/>
    <x v="3"/>
    <x v="1"/>
    <x v="3"/>
    <x v="0"/>
    <x v="1"/>
    <n v="103.37"/>
    <x v="7"/>
    <n v="1240.44"/>
  </r>
  <r>
    <x v="823"/>
    <x v="280"/>
    <x v="5"/>
    <x v="3"/>
    <x v="5"/>
    <x v="1"/>
    <x v="1"/>
    <n v="117.6"/>
    <x v="10"/>
    <n v="1528.8"/>
  </r>
  <r>
    <x v="824"/>
    <x v="198"/>
    <x v="1"/>
    <x v="5"/>
    <x v="3"/>
    <x v="4"/>
    <x v="2"/>
    <n v="148.22999999999999"/>
    <x v="0"/>
    <n v="592.91999999999996"/>
  </r>
  <r>
    <x v="825"/>
    <x v="17"/>
    <x v="2"/>
    <x v="5"/>
    <x v="2"/>
    <x v="6"/>
    <x v="1"/>
    <n v="232.37"/>
    <x v="11"/>
    <n v="4415.03"/>
  </r>
  <r>
    <x v="826"/>
    <x v="8"/>
    <x v="2"/>
    <x v="0"/>
    <x v="5"/>
    <x v="5"/>
    <x v="2"/>
    <n v="106.2"/>
    <x v="7"/>
    <n v="1274.4000000000001"/>
  </r>
  <r>
    <x v="827"/>
    <x v="257"/>
    <x v="2"/>
    <x v="3"/>
    <x v="0"/>
    <x v="4"/>
    <x v="2"/>
    <n v="106.33"/>
    <x v="9"/>
    <n v="850.64"/>
  </r>
  <r>
    <x v="828"/>
    <x v="43"/>
    <x v="2"/>
    <x v="1"/>
    <x v="1"/>
    <x v="0"/>
    <x v="2"/>
    <n v="192.25"/>
    <x v="17"/>
    <n v="3076"/>
  </r>
  <r>
    <x v="829"/>
    <x v="96"/>
    <x v="0"/>
    <x v="5"/>
    <x v="3"/>
    <x v="3"/>
    <x v="0"/>
    <n v="129.49"/>
    <x v="9"/>
    <n v="1035.92"/>
  </r>
  <r>
    <x v="830"/>
    <x v="132"/>
    <x v="3"/>
    <x v="4"/>
    <x v="1"/>
    <x v="2"/>
    <x v="0"/>
    <n v="79.41"/>
    <x v="8"/>
    <n v="476.46"/>
  </r>
  <r>
    <x v="831"/>
    <x v="107"/>
    <x v="5"/>
    <x v="4"/>
    <x v="3"/>
    <x v="1"/>
    <x v="2"/>
    <n v="129.54"/>
    <x v="9"/>
    <n v="1036.32"/>
  </r>
  <r>
    <x v="832"/>
    <x v="151"/>
    <x v="5"/>
    <x v="2"/>
    <x v="1"/>
    <x v="0"/>
    <x v="1"/>
    <n v="60.99"/>
    <x v="17"/>
    <n v="975.84"/>
  </r>
  <r>
    <x v="833"/>
    <x v="148"/>
    <x v="3"/>
    <x v="1"/>
    <x v="2"/>
    <x v="5"/>
    <x v="1"/>
    <n v="68.81"/>
    <x v="2"/>
    <n v="68.81"/>
  </r>
  <r>
    <x v="834"/>
    <x v="216"/>
    <x v="1"/>
    <x v="5"/>
    <x v="5"/>
    <x v="5"/>
    <x v="0"/>
    <n v="139.63999999999999"/>
    <x v="14"/>
    <n v="698.2"/>
  </r>
  <r>
    <x v="835"/>
    <x v="269"/>
    <x v="4"/>
    <x v="2"/>
    <x v="1"/>
    <x v="6"/>
    <x v="1"/>
    <n v="122.16"/>
    <x v="8"/>
    <n v="732.96"/>
  </r>
  <r>
    <x v="836"/>
    <x v="127"/>
    <x v="1"/>
    <x v="0"/>
    <x v="3"/>
    <x v="4"/>
    <x v="2"/>
    <n v="231.27"/>
    <x v="2"/>
    <n v="231.27"/>
  </r>
  <r>
    <x v="837"/>
    <x v="275"/>
    <x v="5"/>
    <x v="5"/>
    <x v="4"/>
    <x v="4"/>
    <x v="2"/>
    <n v="109.73"/>
    <x v="6"/>
    <n v="768.11"/>
  </r>
  <r>
    <x v="838"/>
    <x v="154"/>
    <x v="5"/>
    <x v="5"/>
    <x v="2"/>
    <x v="4"/>
    <x v="1"/>
    <n v="157.72999999999999"/>
    <x v="9"/>
    <n v="1261.8399999999999"/>
  </r>
  <r>
    <x v="839"/>
    <x v="38"/>
    <x v="1"/>
    <x v="5"/>
    <x v="0"/>
    <x v="0"/>
    <x v="1"/>
    <n v="169.1"/>
    <x v="13"/>
    <n v="3382"/>
  </r>
  <r>
    <x v="840"/>
    <x v="185"/>
    <x v="5"/>
    <x v="5"/>
    <x v="1"/>
    <x v="1"/>
    <x v="0"/>
    <n v="32.880000000000003"/>
    <x v="16"/>
    <n v="361.68"/>
  </r>
  <r>
    <x v="841"/>
    <x v="8"/>
    <x v="3"/>
    <x v="1"/>
    <x v="5"/>
    <x v="0"/>
    <x v="1"/>
    <n v="175.98"/>
    <x v="10"/>
    <n v="2287.7399999999998"/>
  </r>
  <r>
    <x v="842"/>
    <x v="333"/>
    <x v="3"/>
    <x v="5"/>
    <x v="5"/>
    <x v="0"/>
    <x v="2"/>
    <n v="69.17"/>
    <x v="3"/>
    <n v="968.38"/>
  </r>
  <r>
    <x v="843"/>
    <x v="253"/>
    <x v="0"/>
    <x v="5"/>
    <x v="1"/>
    <x v="4"/>
    <x v="0"/>
    <n v="241.44"/>
    <x v="13"/>
    <n v="4828.8"/>
  </r>
  <r>
    <x v="844"/>
    <x v="143"/>
    <x v="1"/>
    <x v="2"/>
    <x v="1"/>
    <x v="5"/>
    <x v="0"/>
    <n v="62.71"/>
    <x v="17"/>
    <n v="1003.36"/>
  </r>
  <r>
    <x v="845"/>
    <x v="67"/>
    <x v="2"/>
    <x v="3"/>
    <x v="0"/>
    <x v="4"/>
    <x v="0"/>
    <n v="121.22"/>
    <x v="3"/>
    <n v="1697.08"/>
  </r>
  <r>
    <x v="846"/>
    <x v="124"/>
    <x v="5"/>
    <x v="2"/>
    <x v="4"/>
    <x v="4"/>
    <x v="2"/>
    <n v="48.78"/>
    <x v="12"/>
    <n v="829.26"/>
  </r>
  <r>
    <x v="847"/>
    <x v="101"/>
    <x v="1"/>
    <x v="0"/>
    <x v="1"/>
    <x v="1"/>
    <x v="2"/>
    <n v="249.31"/>
    <x v="11"/>
    <n v="4736.8900000000003"/>
  </r>
  <r>
    <x v="848"/>
    <x v="296"/>
    <x v="5"/>
    <x v="2"/>
    <x v="5"/>
    <x v="3"/>
    <x v="1"/>
    <n v="140.47999999999999"/>
    <x v="5"/>
    <n v="1264.32"/>
  </r>
  <r>
    <x v="849"/>
    <x v="258"/>
    <x v="4"/>
    <x v="2"/>
    <x v="5"/>
    <x v="2"/>
    <x v="1"/>
    <n v="160.97999999999999"/>
    <x v="3"/>
    <n v="2253.7199999999998"/>
  </r>
  <r>
    <x v="850"/>
    <x v="94"/>
    <x v="2"/>
    <x v="1"/>
    <x v="1"/>
    <x v="1"/>
    <x v="2"/>
    <n v="44.76"/>
    <x v="11"/>
    <n v="850.44"/>
  </r>
  <r>
    <x v="851"/>
    <x v="208"/>
    <x v="1"/>
    <x v="4"/>
    <x v="4"/>
    <x v="3"/>
    <x v="0"/>
    <n v="194.99"/>
    <x v="6"/>
    <n v="1364.93"/>
  </r>
  <r>
    <x v="852"/>
    <x v="334"/>
    <x v="1"/>
    <x v="5"/>
    <x v="0"/>
    <x v="3"/>
    <x v="1"/>
    <n v="76.180000000000007"/>
    <x v="3"/>
    <n v="1066.52"/>
  </r>
  <r>
    <x v="853"/>
    <x v="2"/>
    <x v="4"/>
    <x v="5"/>
    <x v="0"/>
    <x v="2"/>
    <x v="2"/>
    <n v="227.57"/>
    <x v="11"/>
    <n v="4323.83"/>
  </r>
  <r>
    <x v="854"/>
    <x v="141"/>
    <x v="2"/>
    <x v="5"/>
    <x v="4"/>
    <x v="0"/>
    <x v="2"/>
    <n v="75.13"/>
    <x v="3"/>
    <n v="1051.82"/>
  </r>
  <r>
    <x v="855"/>
    <x v="62"/>
    <x v="5"/>
    <x v="4"/>
    <x v="0"/>
    <x v="5"/>
    <x v="2"/>
    <n v="71.95"/>
    <x v="18"/>
    <n v="1295.0999999999999"/>
  </r>
  <r>
    <x v="856"/>
    <x v="218"/>
    <x v="1"/>
    <x v="2"/>
    <x v="3"/>
    <x v="1"/>
    <x v="1"/>
    <n v="38.04"/>
    <x v="10"/>
    <n v="494.52"/>
  </r>
  <r>
    <x v="857"/>
    <x v="335"/>
    <x v="1"/>
    <x v="2"/>
    <x v="5"/>
    <x v="0"/>
    <x v="1"/>
    <n v="133.85"/>
    <x v="15"/>
    <n v="2007.75"/>
  </r>
  <r>
    <x v="858"/>
    <x v="188"/>
    <x v="2"/>
    <x v="5"/>
    <x v="3"/>
    <x v="2"/>
    <x v="1"/>
    <n v="154.27000000000001"/>
    <x v="16"/>
    <n v="1696.97"/>
  </r>
  <r>
    <x v="859"/>
    <x v="126"/>
    <x v="5"/>
    <x v="0"/>
    <x v="5"/>
    <x v="4"/>
    <x v="0"/>
    <n v="44.46"/>
    <x v="8"/>
    <n v="266.76"/>
  </r>
  <r>
    <x v="860"/>
    <x v="153"/>
    <x v="2"/>
    <x v="3"/>
    <x v="5"/>
    <x v="1"/>
    <x v="2"/>
    <n v="200.62"/>
    <x v="17"/>
    <n v="3209.92"/>
  </r>
  <r>
    <x v="861"/>
    <x v="168"/>
    <x v="0"/>
    <x v="5"/>
    <x v="5"/>
    <x v="2"/>
    <x v="2"/>
    <n v="129.72"/>
    <x v="7"/>
    <n v="1556.64"/>
  </r>
  <r>
    <x v="862"/>
    <x v="188"/>
    <x v="1"/>
    <x v="5"/>
    <x v="0"/>
    <x v="2"/>
    <x v="1"/>
    <n v="145.37"/>
    <x v="13"/>
    <n v="2907.4"/>
  </r>
  <r>
    <x v="863"/>
    <x v="317"/>
    <x v="1"/>
    <x v="3"/>
    <x v="4"/>
    <x v="1"/>
    <x v="0"/>
    <n v="126.97"/>
    <x v="8"/>
    <n v="761.82"/>
  </r>
  <r>
    <x v="864"/>
    <x v="139"/>
    <x v="4"/>
    <x v="2"/>
    <x v="5"/>
    <x v="4"/>
    <x v="1"/>
    <n v="118.17"/>
    <x v="12"/>
    <n v="2008.89"/>
  </r>
  <r>
    <x v="865"/>
    <x v="332"/>
    <x v="1"/>
    <x v="2"/>
    <x v="1"/>
    <x v="0"/>
    <x v="1"/>
    <n v="153.12"/>
    <x v="12"/>
    <n v="2603.04"/>
  </r>
  <r>
    <x v="866"/>
    <x v="319"/>
    <x v="3"/>
    <x v="0"/>
    <x v="5"/>
    <x v="0"/>
    <x v="0"/>
    <n v="64.150000000000006"/>
    <x v="7"/>
    <n v="769.8"/>
  </r>
  <r>
    <x v="867"/>
    <x v="173"/>
    <x v="4"/>
    <x v="0"/>
    <x v="4"/>
    <x v="6"/>
    <x v="1"/>
    <n v="70.02"/>
    <x v="10"/>
    <n v="910.26"/>
  </r>
  <r>
    <x v="868"/>
    <x v="227"/>
    <x v="0"/>
    <x v="0"/>
    <x v="3"/>
    <x v="1"/>
    <x v="0"/>
    <n v="219.59"/>
    <x v="12"/>
    <n v="3733.03"/>
  </r>
  <r>
    <x v="869"/>
    <x v="238"/>
    <x v="1"/>
    <x v="5"/>
    <x v="1"/>
    <x v="3"/>
    <x v="2"/>
    <n v="238.15"/>
    <x v="19"/>
    <n v="2381.5"/>
  </r>
  <r>
    <x v="870"/>
    <x v="173"/>
    <x v="2"/>
    <x v="2"/>
    <x v="4"/>
    <x v="6"/>
    <x v="1"/>
    <n v="112.13"/>
    <x v="9"/>
    <n v="897.04"/>
  </r>
  <r>
    <x v="871"/>
    <x v="247"/>
    <x v="3"/>
    <x v="3"/>
    <x v="1"/>
    <x v="1"/>
    <x v="1"/>
    <n v="89.56"/>
    <x v="5"/>
    <n v="806.04"/>
  </r>
  <r>
    <x v="872"/>
    <x v="50"/>
    <x v="4"/>
    <x v="4"/>
    <x v="5"/>
    <x v="4"/>
    <x v="1"/>
    <n v="171.68"/>
    <x v="12"/>
    <n v="2918.56"/>
  </r>
  <r>
    <x v="873"/>
    <x v="163"/>
    <x v="2"/>
    <x v="4"/>
    <x v="3"/>
    <x v="6"/>
    <x v="2"/>
    <n v="119.92"/>
    <x v="18"/>
    <n v="2158.56"/>
  </r>
  <r>
    <x v="874"/>
    <x v="127"/>
    <x v="3"/>
    <x v="4"/>
    <x v="4"/>
    <x v="2"/>
    <x v="2"/>
    <n v="35.58"/>
    <x v="17"/>
    <n v="569.28"/>
  </r>
  <r>
    <x v="875"/>
    <x v="135"/>
    <x v="5"/>
    <x v="1"/>
    <x v="0"/>
    <x v="1"/>
    <x v="2"/>
    <n v="64.349999999999994"/>
    <x v="2"/>
    <n v="64.349999999999994"/>
  </r>
  <r>
    <x v="876"/>
    <x v="79"/>
    <x v="1"/>
    <x v="0"/>
    <x v="2"/>
    <x v="4"/>
    <x v="2"/>
    <n v="187.51"/>
    <x v="9"/>
    <n v="1500.08"/>
  </r>
  <r>
    <x v="877"/>
    <x v="184"/>
    <x v="2"/>
    <x v="5"/>
    <x v="5"/>
    <x v="2"/>
    <x v="2"/>
    <n v="174.96"/>
    <x v="7"/>
    <n v="2099.52"/>
  </r>
  <r>
    <x v="878"/>
    <x v="37"/>
    <x v="0"/>
    <x v="3"/>
    <x v="3"/>
    <x v="2"/>
    <x v="2"/>
    <n v="35.96"/>
    <x v="19"/>
    <n v="359.6"/>
  </r>
  <r>
    <x v="879"/>
    <x v="59"/>
    <x v="3"/>
    <x v="3"/>
    <x v="0"/>
    <x v="3"/>
    <x v="0"/>
    <n v="78.83"/>
    <x v="18"/>
    <n v="1418.94"/>
  </r>
  <r>
    <x v="880"/>
    <x v="125"/>
    <x v="3"/>
    <x v="0"/>
    <x v="3"/>
    <x v="0"/>
    <x v="2"/>
    <n v="80.84"/>
    <x v="5"/>
    <n v="727.56"/>
  </r>
  <r>
    <x v="881"/>
    <x v="227"/>
    <x v="1"/>
    <x v="2"/>
    <x v="0"/>
    <x v="0"/>
    <x v="0"/>
    <n v="177.82"/>
    <x v="9"/>
    <n v="1422.56"/>
  </r>
  <r>
    <x v="882"/>
    <x v="298"/>
    <x v="2"/>
    <x v="4"/>
    <x v="2"/>
    <x v="4"/>
    <x v="0"/>
    <n v="34.340000000000003"/>
    <x v="9"/>
    <n v="274.72000000000003"/>
  </r>
  <r>
    <x v="883"/>
    <x v="336"/>
    <x v="1"/>
    <x v="0"/>
    <x v="4"/>
    <x v="5"/>
    <x v="0"/>
    <n v="52.9"/>
    <x v="4"/>
    <n v="158.69999999999999"/>
  </r>
  <r>
    <x v="884"/>
    <x v="44"/>
    <x v="5"/>
    <x v="4"/>
    <x v="1"/>
    <x v="3"/>
    <x v="2"/>
    <n v="205.98"/>
    <x v="1"/>
    <n v="411.96"/>
  </r>
  <r>
    <x v="885"/>
    <x v="260"/>
    <x v="5"/>
    <x v="2"/>
    <x v="1"/>
    <x v="3"/>
    <x v="2"/>
    <n v="69.28"/>
    <x v="5"/>
    <n v="623.52"/>
  </r>
  <r>
    <x v="886"/>
    <x v="168"/>
    <x v="3"/>
    <x v="1"/>
    <x v="1"/>
    <x v="4"/>
    <x v="2"/>
    <n v="173.6"/>
    <x v="11"/>
    <n v="3298.4"/>
  </r>
  <r>
    <x v="887"/>
    <x v="45"/>
    <x v="0"/>
    <x v="5"/>
    <x v="0"/>
    <x v="6"/>
    <x v="1"/>
    <n v="82.4"/>
    <x v="18"/>
    <n v="1483.2"/>
  </r>
  <r>
    <x v="888"/>
    <x v="75"/>
    <x v="0"/>
    <x v="0"/>
    <x v="1"/>
    <x v="6"/>
    <x v="2"/>
    <n v="51.88"/>
    <x v="15"/>
    <n v="778.2"/>
  </r>
  <r>
    <x v="889"/>
    <x v="83"/>
    <x v="0"/>
    <x v="0"/>
    <x v="2"/>
    <x v="6"/>
    <x v="1"/>
    <n v="83.5"/>
    <x v="2"/>
    <n v="83.5"/>
  </r>
  <r>
    <x v="890"/>
    <x v="210"/>
    <x v="4"/>
    <x v="5"/>
    <x v="0"/>
    <x v="0"/>
    <x v="1"/>
    <n v="188.9"/>
    <x v="16"/>
    <n v="2077.9"/>
  </r>
  <r>
    <x v="891"/>
    <x v="17"/>
    <x v="4"/>
    <x v="3"/>
    <x v="1"/>
    <x v="3"/>
    <x v="2"/>
    <n v="218.25"/>
    <x v="9"/>
    <n v="1746"/>
  </r>
  <r>
    <x v="892"/>
    <x v="120"/>
    <x v="5"/>
    <x v="2"/>
    <x v="4"/>
    <x v="2"/>
    <x v="2"/>
    <n v="212.65"/>
    <x v="17"/>
    <n v="3402.4"/>
  </r>
  <r>
    <x v="893"/>
    <x v="213"/>
    <x v="4"/>
    <x v="3"/>
    <x v="2"/>
    <x v="5"/>
    <x v="0"/>
    <n v="117.38"/>
    <x v="10"/>
    <n v="1525.94"/>
  </r>
  <r>
    <x v="894"/>
    <x v="260"/>
    <x v="0"/>
    <x v="0"/>
    <x v="0"/>
    <x v="4"/>
    <x v="0"/>
    <n v="176.98"/>
    <x v="9"/>
    <n v="1415.84"/>
  </r>
  <r>
    <x v="895"/>
    <x v="327"/>
    <x v="5"/>
    <x v="2"/>
    <x v="2"/>
    <x v="4"/>
    <x v="1"/>
    <n v="75.099999999999994"/>
    <x v="3"/>
    <n v="1051.4000000000001"/>
  </r>
  <r>
    <x v="896"/>
    <x v="132"/>
    <x v="0"/>
    <x v="2"/>
    <x v="4"/>
    <x v="6"/>
    <x v="0"/>
    <n v="94.49"/>
    <x v="17"/>
    <n v="1511.84"/>
  </r>
  <r>
    <x v="897"/>
    <x v="301"/>
    <x v="2"/>
    <x v="0"/>
    <x v="0"/>
    <x v="4"/>
    <x v="2"/>
    <n v="227.19"/>
    <x v="12"/>
    <n v="3862.23"/>
  </r>
  <r>
    <x v="898"/>
    <x v="157"/>
    <x v="2"/>
    <x v="5"/>
    <x v="5"/>
    <x v="6"/>
    <x v="0"/>
    <n v="32.86"/>
    <x v="5"/>
    <n v="295.74"/>
  </r>
  <r>
    <x v="899"/>
    <x v="29"/>
    <x v="0"/>
    <x v="2"/>
    <x v="0"/>
    <x v="6"/>
    <x v="1"/>
    <n v="48.81"/>
    <x v="8"/>
    <n v="292.86"/>
  </r>
  <r>
    <x v="900"/>
    <x v="35"/>
    <x v="1"/>
    <x v="4"/>
    <x v="0"/>
    <x v="3"/>
    <x v="2"/>
    <n v="75.73"/>
    <x v="15"/>
    <n v="1135.95"/>
  </r>
  <r>
    <x v="901"/>
    <x v="62"/>
    <x v="4"/>
    <x v="4"/>
    <x v="5"/>
    <x v="6"/>
    <x v="0"/>
    <n v="35.840000000000003"/>
    <x v="18"/>
    <n v="645.12"/>
  </r>
  <r>
    <x v="902"/>
    <x v="101"/>
    <x v="3"/>
    <x v="5"/>
    <x v="1"/>
    <x v="2"/>
    <x v="1"/>
    <n v="69.92"/>
    <x v="13"/>
    <n v="1398.4"/>
  </r>
  <r>
    <x v="903"/>
    <x v="71"/>
    <x v="4"/>
    <x v="4"/>
    <x v="0"/>
    <x v="2"/>
    <x v="1"/>
    <n v="158.27000000000001"/>
    <x v="8"/>
    <n v="949.62"/>
  </r>
  <r>
    <x v="904"/>
    <x v="43"/>
    <x v="0"/>
    <x v="3"/>
    <x v="1"/>
    <x v="3"/>
    <x v="2"/>
    <n v="122.71"/>
    <x v="15"/>
    <n v="1840.65"/>
  </r>
  <r>
    <x v="905"/>
    <x v="199"/>
    <x v="3"/>
    <x v="0"/>
    <x v="0"/>
    <x v="6"/>
    <x v="1"/>
    <n v="226.39"/>
    <x v="14"/>
    <n v="1131.95"/>
  </r>
  <r>
    <x v="906"/>
    <x v="325"/>
    <x v="5"/>
    <x v="1"/>
    <x v="5"/>
    <x v="0"/>
    <x v="2"/>
    <n v="209.84"/>
    <x v="11"/>
    <n v="3986.96"/>
  </r>
  <r>
    <x v="907"/>
    <x v="65"/>
    <x v="4"/>
    <x v="0"/>
    <x v="0"/>
    <x v="2"/>
    <x v="2"/>
    <n v="105.2"/>
    <x v="16"/>
    <n v="1157.2"/>
  </r>
  <r>
    <x v="908"/>
    <x v="7"/>
    <x v="4"/>
    <x v="3"/>
    <x v="0"/>
    <x v="2"/>
    <x v="1"/>
    <n v="87.07"/>
    <x v="10"/>
    <n v="1131.9100000000001"/>
  </r>
  <r>
    <x v="909"/>
    <x v="282"/>
    <x v="5"/>
    <x v="2"/>
    <x v="2"/>
    <x v="4"/>
    <x v="0"/>
    <n v="113.53"/>
    <x v="15"/>
    <n v="1702.95"/>
  </r>
  <r>
    <x v="910"/>
    <x v="27"/>
    <x v="1"/>
    <x v="4"/>
    <x v="3"/>
    <x v="2"/>
    <x v="1"/>
    <n v="159.86000000000001"/>
    <x v="9"/>
    <n v="1278.8800000000001"/>
  </r>
  <r>
    <x v="911"/>
    <x v="26"/>
    <x v="3"/>
    <x v="3"/>
    <x v="5"/>
    <x v="1"/>
    <x v="0"/>
    <n v="88.97"/>
    <x v="6"/>
    <n v="622.79"/>
  </r>
  <r>
    <x v="912"/>
    <x v="78"/>
    <x v="0"/>
    <x v="1"/>
    <x v="4"/>
    <x v="5"/>
    <x v="0"/>
    <n v="167.31"/>
    <x v="18"/>
    <n v="3011.58"/>
  </r>
  <r>
    <x v="913"/>
    <x v="321"/>
    <x v="2"/>
    <x v="2"/>
    <x v="5"/>
    <x v="2"/>
    <x v="2"/>
    <n v="120.07"/>
    <x v="5"/>
    <n v="1080.6300000000001"/>
  </r>
  <r>
    <x v="914"/>
    <x v="73"/>
    <x v="3"/>
    <x v="0"/>
    <x v="0"/>
    <x v="6"/>
    <x v="1"/>
    <n v="151.44999999999999"/>
    <x v="9"/>
    <n v="1211.5999999999999"/>
  </r>
  <r>
    <x v="915"/>
    <x v="27"/>
    <x v="2"/>
    <x v="2"/>
    <x v="5"/>
    <x v="1"/>
    <x v="1"/>
    <n v="125.95"/>
    <x v="14"/>
    <n v="629.75"/>
  </r>
  <r>
    <x v="916"/>
    <x v="273"/>
    <x v="5"/>
    <x v="3"/>
    <x v="1"/>
    <x v="3"/>
    <x v="1"/>
    <n v="94.78"/>
    <x v="16"/>
    <n v="1042.58"/>
  </r>
  <r>
    <x v="917"/>
    <x v="181"/>
    <x v="1"/>
    <x v="5"/>
    <x v="2"/>
    <x v="5"/>
    <x v="1"/>
    <n v="238.66"/>
    <x v="14"/>
    <n v="1193.3"/>
  </r>
  <r>
    <x v="918"/>
    <x v="85"/>
    <x v="5"/>
    <x v="5"/>
    <x v="3"/>
    <x v="2"/>
    <x v="1"/>
    <n v="197.99"/>
    <x v="11"/>
    <n v="3761.81"/>
  </r>
  <r>
    <x v="919"/>
    <x v="73"/>
    <x v="5"/>
    <x v="5"/>
    <x v="2"/>
    <x v="4"/>
    <x v="0"/>
    <n v="60.82"/>
    <x v="7"/>
    <n v="729.84"/>
  </r>
  <r>
    <x v="920"/>
    <x v="58"/>
    <x v="4"/>
    <x v="3"/>
    <x v="0"/>
    <x v="0"/>
    <x v="2"/>
    <n v="221.06"/>
    <x v="19"/>
    <n v="2210.6"/>
  </r>
  <r>
    <x v="921"/>
    <x v="114"/>
    <x v="2"/>
    <x v="2"/>
    <x v="0"/>
    <x v="3"/>
    <x v="2"/>
    <n v="137.22999999999999"/>
    <x v="2"/>
    <n v="137.22999999999999"/>
  </r>
  <r>
    <x v="922"/>
    <x v="123"/>
    <x v="1"/>
    <x v="3"/>
    <x v="4"/>
    <x v="3"/>
    <x v="0"/>
    <n v="226.8"/>
    <x v="2"/>
    <n v="226.8"/>
  </r>
  <r>
    <x v="923"/>
    <x v="223"/>
    <x v="2"/>
    <x v="2"/>
    <x v="5"/>
    <x v="5"/>
    <x v="2"/>
    <n v="205.97"/>
    <x v="19"/>
    <n v="2059.6999999999998"/>
  </r>
  <r>
    <x v="924"/>
    <x v="311"/>
    <x v="2"/>
    <x v="3"/>
    <x v="4"/>
    <x v="0"/>
    <x v="0"/>
    <n v="123.55"/>
    <x v="3"/>
    <n v="1729.7"/>
  </r>
  <r>
    <x v="925"/>
    <x v="203"/>
    <x v="5"/>
    <x v="2"/>
    <x v="0"/>
    <x v="1"/>
    <x v="2"/>
    <n v="34.94"/>
    <x v="10"/>
    <n v="454.22"/>
  </r>
  <r>
    <x v="926"/>
    <x v="262"/>
    <x v="2"/>
    <x v="5"/>
    <x v="3"/>
    <x v="2"/>
    <x v="2"/>
    <n v="89.11"/>
    <x v="9"/>
    <n v="712.88"/>
  </r>
  <r>
    <x v="927"/>
    <x v="289"/>
    <x v="4"/>
    <x v="3"/>
    <x v="2"/>
    <x v="4"/>
    <x v="0"/>
    <n v="149.16"/>
    <x v="18"/>
    <n v="2684.88"/>
  </r>
  <r>
    <x v="928"/>
    <x v="38"/>
    <x v="4"/>
    <x v="1"/>
    <x v="3"/>
    <x v="6"/>
    <x v="1"/>
    <n v="169.37"/>
    <x v="14"/>
    <n v="846.85"/>
  </r>
  <r>
    <x v="929"/>
    <x v="337"/>
    <x v="1"/>
    <x v="5"/>
    <x v="4"/>
    <x v="0"/>
    <x v="2"/>
    <n v="86.74"/>
    <x v="5"/>
    <n v="780.66"/>
  </r>
  <r>
    <x v="930"/>
    <x v="193"/>
    <x v="0"/>
    <x v="5"/>
    <x v="5"/>
    <x v="0"/>
    <x v="0"/>
    <n v="60.66"/>
    <x v="14"/>
    <n v="303.3"/>
  </r>
  <r>
    <x v="931"/>
    <x v="338"/>
    <x v="3"/>
    <x v="0"/>
    <x v="4"/>
    <x v="2"/>
    <x v="0"/>
    <n v="213.68"/>
    <x v="5"/>
    <n v="1923.12"/>
  </r>
  <r>
    <x v="932"/>
    <x v="167"/>
    <x v="3"/>
    <x v="1"/>
    <x v="4"/>
    <x v="0"/>
    <x v="2"/>
    <n v="246.57"/>
    <x v="4"/>
    <n v="739.71"/>
  </r>
  <r>
    <x v="933"/>
    <x v="108"/>
    <x v="5"/>
    <x v="4"/>
    <x v="4"/>
    <x v="2"/>
    <x v="0"/>
    <n v="145.65"/>
    <x v="19"/>
    <n v="1456.5"/>
  </r>
  <r>
    <x v="934"/>
    <x v="92"/>
    <x v="3"/>
    <x v="1"/>
    <x v="0"/>
    <x v="4"/>
    <x v="2"/>
    <n v="67.77"/>
    <x v="4"/>
    <n v="203.31"/>
  </r>
  <r>
    <x v="935"/>
    <x v="287"/>
    <x v="5"/>
    <x v="2"/>
    <x v="2"/>
    <x v="4"/>
    <x v="2"/>
    <n v="89.91"/>
    <x v="18"/>
    <n v="1618.38"/>
  </r>
  <r>
    <x v="936"/>
    <x v="20"/>
    <x v="0"/>
    <x v="0"/>
    <x v="2"/>
    <x v="6"/>
    <x v="2"/>
    <n v="34.049999999999997"/>
    <x v="2"/>
    <n v="34.049999999999997"/>
  </r>
  <r>
    <x v="937"/>
    <x v="102"/>
    <x v="3"/>
    <x v="3"/>
    <x v="3"/>
    <x v="4"/>
    <x v="0"/>
    <n v="231.15"/>
    <x v="1"/>
    <n v="462.3"/>
  </r>
  <r>
    <x v="938"/>
    <x v="282"/>
    <x v="5"/>
    <x v="3"/>
    <x v="3"/>
    <x v="3"/>
    <x v="2"/>
    <n v="55.91"/>
    <x v="6"/>
    <n v="391.37"/>
  </r>
  <r>
    <x v="939"/>
    <x v="5"/>
    <x v="1"/>
    <x v="5"/>
    <x v="1"/>
    <x v="1"/>
    <x v="2"/>
    <n v="156.83000000000001"/>
    <x v="1"/>
    <n v="313.66000000000003"/>
  </r>
  <r>
    <x v="940"/>
    <x v="315"/>
    <x v="3"/>
    <x v="4"/>
    <x v="5"/>
    <x v="4"/>
    <x v="1"/>
    <n v="90.29"/>
    <x v="19"/>
    <n v="902.9"/>
  </r>
  <r>
    <x v="941"/>
    <x v="314"/>
    <x v="3"/>
    <x v="0"/>
    <x v="4"/>
    <x v="3"/>
    <x v="0"/>
    <n v="151.91999999999999"/>
    <x v="0"/>
    <n v="607.67999999999995"/>
  </r>
  <r>
    <x v="942"/>
    <x v="40"/>
    <x v="2"/>
    <x v="1"/>
    <x v="4"/>
    <x v="4"/>
    <x v="0"/>
    <n v="173.31"/>
    <x v="5"/>
    <n v="1559.79"/>
  </r>
  <r>
    <x v="943"/>
    <x v="323"/>
    <x v="2"/>
    <x v="0"/>
    <x v="4"/>
    <x v="2"/>
    <x v="1"/>
    <n v="212.54"/>
    <x v="1"/>
    <n v="425.08"/>
  </r>
  <r>
    <x v="944"/>
    <x v="334"/>
    <x v="0"/>
    <x v="2"/>
    <x v="2"/>
    <x v="6"/>
    <x v="0"/>
    <n v="75.41"/>
    <x v="7"/>
    <n v="904.92"/>
  </r>
  <r>
    <x v="945"/>
    <x v="185"/>
    <x v="4"/>
    <x v="0"/>
    <x v="5"/>
    <x v="1"/>
    <x v="2"/>
    <n v="32.42"/>
    <x v="13"/>
    <n v="648.4"/>
  </r>
  <r>
    <x v="946"/>
    <x v="203"/>
    <x v="1"/>
    <x v="5"/>
    <x v="5"/>
    <x v="0"/>
    <x v="2"/>
    <n v="60.11"/>
    <x v="14"/>
    <n v="300.55"/>
  </r>
  <r>
    <x v="947"/>
    <x v="167"/>
    <x v="2"/>
    <x v="0"/>
    <x v="0"/>
    <x v="4"/>
    <x v="2"/>
    <n v="228"/>
    <x v="16"/>
    <n v="2508"/>
  </r>
  <r>
    <x v="948"/>
    <x v="119"/>
    <x v="1"/>
    <x v="3"/>
    <x v="0"/>
    <x v="2"/>
    <x v="0"/>
    <n v="222.26"/>
    <x v="2"/>
    <n v="222.26"/>
  </r>
  <r>
    <x v="949"/>
    <x v="56"/>
    <x v="5"/>
    <x v="0"/>
    <x v="4"/>
    <x v="5"/>
    <x v="2"/>
    <n v="161.43"/>
    <x v="1"/>
    <n v="322.86"/>
  </r>
  <r>
    <x v="950"/>
    <x v="44"/>
    <x v="3"/>
    <x v="5"/>
    <x v="2"/>
    <x v="5"/>
    <x v="2"/>
    <n v="162.11000000000001"/>
    <x v="17"/>
    <n v="2593.7600000000002"/>
  </r>
  <r>
    <x v="951"/>
    <x v="198"/>
    <x v="4"/>
    <x v="5"/>
    <x v="1"/>
    <x v="0"/>
    <x v="0"/>
    <n v="176.31"/>
    <x v="15"/>
    <n v="2644.65"/>
  </r>
  <r>
    <x v="952"/>
    <x v="189"/>
    <x v="5"/>
    <x v="4"/>
    <x v="0"/>
    <x v="5"/>
    <x v="2"/>
    <n v="68.58"/>
    <x v="14"/>
    <n v="342.9"/>
  </r>
  <r>
    <x v="953"/>
    <x v="131"/>
    <x v="1"/>
    <x v="5"/>
    <x v="4"/>
    <x v="2"/>
    <x v="0"/>
    <n v="231.17"/>
    <x v="2"/>
    <n v="231.17"/>
  </r>
  <r>
    <x v="954"/>
    <x v="193"/>
    <x v="4"/>
    <x v="5"/>
    <x v="2"/>
    <x v="3"/>
    <x v="1"/>
    <n v="122.13"/>
    <x v="13"/>
    <n v="2442.6"/>
  </r>
  <r>
    <x v="955"/>
    <x v="31"/>
    <x v="5"/>
    <x v="2"/>
    <x v="1"/>
    <x v="2"/>
    <x v="2"/>
    <n v="114.29"/>
    <x v="18"/>
    <n v="2057.2199999999998"/>
  </r>
  <r>
    <x v="956"/>
    <x v="339"/>
    <x v="2"/>
    <x v="4"/>
    <x v="0"/>
    <x v="6"/>
    <x v="1"/>
    <n v="144.16"/>
    <x v="14"/>
    <n v="720.8"/>
  </r>
  <r>
    <x v="957"/>
    <x v="77"/>
    <x v="0"/>
    <x v="5"/>
    <x v="3"/>
    <x v="1"/>
    <x v="0"/>
    <n v="40.33"/>
    <x v="0"/>
    <n v="161.32"/>
  </r>
  <r>
    <x v="958"/>
    <x v="176"/>
    <x v="0"/>
    <x v="2"/>
    <x v="5"/>
    <x v="6"/>
    <x v="0"/>
    <n v="66.58"/>
    <x v="8"/>
    <n v="399.48"/>
  </r>
  <r>
    <x v="959"/>
    <x v="39"/>
    <x v="2"/>
    <x v="0"/>
    <x v="4"/>
    <x v="2"/>
    <x v="2"/>
    <n v="192.37"/>
    <x v="1"/>
    <n v="384.74"/>
  </r>
  <r>
    <x v="960"/>
    <x v="255"/>
    <x v="1"/>
    <x v="5"/>
    <x v="0"/>
    <x v="1"/>
    <x v="2"/>
    <n v="48.22"/>
    <x v="13"/>
    <n v="964.4"/>
  </r>
  <r>
    <x v="961"/>
    <x v="168"/>
    <x v="1"/>
    <x v="1"/>
    <x v="5"/>
    <x v="0"/>
    <x v="1"/>
    <n v="162.69"/>
    <x v="13"/>
    <n v="3253.8"/>
  </r>
  <r>
    <x v="962"/>
    <x v="116"/>
    <x v="5"/>
    <x v="0"/>
    <x v="5"/>
    <x v="3"/>
    <x v="1"/>
    <n v="83.98"/>
    <x v="4"/>
    <n v="251.94"/>
  </r>
  <r>
    <x v="963"/>
    <x v="172"/>
    <x v="1"/>
    <x v="1"/>
    <x v="1"/>
    <x v="3"/>
    <x v="1"/>
    <n v="115.65"/>
    <x v="7"/>
    <n v="1387.8"/>
  </r>
  <r>
    <x v="964"/>
    <x v="300"/>
    <x v="4"/>
    <x v="1"/>
    <x v="2"/>
    <x v="5"/>
    <x v="0"/>
    <n v="93.51"/>
    <x v="4"/>
    <n v="280.52999999999997"/>
  </r>
  <r>
    <x v="965"/>
    <x v="210"/>
    <x v="2"/>
    <x v="3"/>
    <x v="2"/>
    <x v="0"/>
    <x v="1"/>
    <n v="108.25"/>
    <x v="9"/>
    <n v="866"/>
  </r>
  <r>
    <x v="966"/>
    <x v="139"/>
    <x v="2"/>
    <x v="0"/>
    <x v="2"/>
    <x v="5"/>
    <x v="1"/>
    <n v="188.19"/>
    <x v="9"/>
    <n v="1505.52"/>
  </r>
  <r>
    <x v="967"/>
    <x v="14"/>
    <x v="1"/>
    <x v="1"/>
    <x v="3"/>
    <x v="5"/>
    <x v="2"/>
    <n v="95.37"/>
    <x v="3"/>
    <n v="1335.18"/>
  </r>
  <r>
    <x v="968"/>
    <x v="151"/>
    <x v="1"/>
    <x v="0"/>
    <x v="4"/>
    <x v="1"/>
    <x v="0"/>
    <n v="154.61000000000001"/>
    <x v="15"/>
    <n v="2319.15"/>
  </r>
  <r>
    <x v="969"/>
    <x v="212"/>
    <x v="5"/>
    <x v="5"/>
    <x v="0"/>
    <x v="2"/>
    <x v="0"/>
    <n v="134.72999999999999"/>
    <x v="18"/>
    <n v="2425.14"/>
  </r>
  <r>
    <x v="970"/>
    <x v="123"/>
    <x v="5"/>
    <x v="4"/>
    <x v="0"/>
    <x v="5"/>
    <x v="2"/>
    <n v="176.01"/>
    <x v="13"/>
    <n v="3520.2"/>
  </r>
  <r>
    <x v="971"/>
    <x v="295"/>
    <x v="1"/>
    <x v="3"/>
    <x v="3"/>
    <x v="3"/>
    <x v="1"/>
    <n v="236.1"/>
    <x v="3"/>
    <n v="3305.4"/>
  </r>
  <r>
    <x v="972"/>
    <x v="155"/>
    <x v="2"/>
    <x v="2"/>
    <x v="4"/>
    <x v="4"/>
    <x v="1"/>
    <n v="191.17"/>
    <x v="11"/>
    <n v="3632.23"/>
  </r>
  <r>
    <x v="973"/>
    <x v="156"/>
    <x v="5"/>
    <x v="3"/>
    <x v="4"/>
    <x v="1"/>
    <x v="1"/>
    <n v="77.290000000000006"/>
    <x v="7"/>
    <n v="927.48"/>
  </r>
  <r>
    <x v="974"/>
    <x v="308"/>
    <x v="2"/>
    <x v="1"/>
    <x v="1"/>
    <x v="0"/>
    <x v="2"/>
    <n v="36.86"/>
    <x v="19"/>
    <n v="368.6"/>
  </r>
  <r>
    <x v="975"/>
    <x v="94"/>
    <x v="3"/>
    <x v="2"/>
    <x v="0"/>
    <x v="1"/>
    <x v="1"/>
    <n v="87.7"/>
    <x v="19"/>
    <n v="877"/>
  </r>
  <r>
    <x v="976"/>
    <x v="173"/>
    <x v="2"/>
    <x v="5"/>
    <x v="1"/>
    <x v="5"/>
    <x v="0"/>
    <n v="160.91999999999999"/>
    <x v="18"/>
    <n v="2896.56"/>
  </r>
  <r>
    <x v="977"/>
    <x v="340"/>
    <x v="5"/>
    <x v="4"/>
    <x v="2"/>
    <x v="0"/>
    <x v="2"/>
    <n v="41.31"/>
    <x v="1"/>
    <n v="82.62"/>
  </r>
  <r>
    <x v="978"/>
    <x v="237"/>
    <x v="3"/>
    <x v="2"/>
    <x v="0"/>
    <x v="4"/>
    <x v="2"/>
    <n v="139.19999999999999"/>
    <x v="11"/>
    <n v="2644.8"/>
  </r>
  <r>
    <x v="979"/>
    <x v="143"/>
    <x v="5"/>
    <x v="5"/>
    <x v="2"/>
    <x v="2"/>
    <x v="0"/>
    <n v="161.31"/>
    <x v="11"/>
    <n v="3064.89"/>
  </r>
  <r>
    <x v="980"/>
    <x v="182"/>
    <x v="3"/>
    <x v="3"/>
    <x v="3"/>
    <x v="2"/>
    <x v="1"/>
    <n v="103.53"/>
    <x v="17"/>
    <n v="1656.48"/>
  </r>
  <r>
    <x v="981"/>
    <x v="340"/>
    <x v="1"/>
    <x v="4"/>
    <x v="5"/>
    <x v="2"/>
    <x v="1"/>
    <n v="199.6"/>
    <x v="13"/>
    <n v="3992"/>
  </r>
  <r>
    <x v="982"/>
    <x v="20"/>
    <x v="0"/>
    <x v="4"/>
    <x v="0"/>
    <x v="4"/>
    <x v="2"/>
    <n v="53.45"/>
    <x v="4"/>
    <n v="160.35"/>
  </r>
  <r>
    <x v="983"/>
    <x v="232"/>
    <x v="3"/>
    <x v="0"/>
    <x v="3"/>
    <x v="4"/>
    <x v="1"/>
    <n v="46.53"/>
    <x v="0"/>
    <n v="186.12"/>
  </r>
  <r>
    <x v="984"/>
    <x v="114"/>
    <x v="0"/>
    <x v="4"/>
    <x v="1"/>
    <x v="1"/>
    <x v="2"/>
    <n v="190.2"/>
    <x v="10"/>
    <n v="2472.6"/>
  </r>
  <r>
    <x v="985"/>
    <x v="24"/>
    <x v="3"/>
    <x v="4"/>
    <x v="1"/>
    <x v="2"/>
    <x v="0"/>
    <n v="139.01"/>
    <x v="11"/>
    <n v="2641.19"/>
  </r>
  <r>
    <x v="986"/>
    <x v="19"/>
    <x v="1"/>
    <x v="0"/>
    <x v="4"/>
    <x v="6"/>
    <x v="1"/>
    <n v="181.45"/>
    <x v="1"/>
    <n v="362.9"/>
  </r>
  <r>
    <x v="987"/>
    <x v="260"/>
    <x v="0"/>
    <x v="2"/>
    <x v="4"/>
    <x v="3"/>
    <x v="2"/>
    <n v="125.66"/>
    <x v="12"/>
    <n v="2136.2199999999998"/>
  </r>
  <r>
    <x v="988"/>
    <x v="60"/>
    <x v="4"/>
    <x v="1"/>
    <x v="4"/>
    <x v="5"/>
    <x v="1"/>
    <n v="84.21"/>
    <x v="14"/>
    <n v="421.05"/>
  </r>
  <r>
    <x v="989"/>
    <x v="160"/>
    <x v="5"/>
    <x v="4"/>
    <x v="5"/>
    <x v="6"/>
    <x v="1"/>
    <n v="210.2"/>
    <x v="18"/>
    <n v="3783.6"/>
  </r>
  <r>
    <x v="990"/>
    <x v="292"/>
    <x v="3"/>
    <x v="3"/>
    <x v="1"/>
    <x v="0"/>
    <x v="2"/>
    <n v="205.87"/>
    <x v="14"/>
    <n v="1029.3499999999999"/>
  </r>
  <r>
    <x v="991"/>
    <x v="159"/>
    <x v="3"/>
    <x v="5"/>
    <x v="1"/>
    <x v="2"/>
    <x v="1"/>
    <n v="182.83"/>
    <x v="11"/>
    <n v="3473.77"/>
  </r>
  <r>
    <x v="992"/>
    <x v="102"/>
    <x v="0"/>
    <x v="4"/>
    <x v="4"/>
    <x v="3"/>
    <x v="1"/>
    <n v="89.87"/>
    <x v="9"/>
    <n v="718.96"/>
  </r>
  <r>
    <x v="993"/>
    <x v="260"/>
    <x v="0"/>
    <x v="0"/>
    <x v="4"/>
    <x v="6"/>
    <x v="2"/>
    <n v="159.85"/>
    <x v="4"/>
    <n v="479.55"/>
  </r>
  <r>
    <x v="994"/>
    <x v="196"/>
    <x v="4"/>
    <x v="4"/>
    <x v="1"/>
    <x v="2"/>
    <x v="0"/>
    <n v="109.41"/>
    <x v="6"/>
    <n v="765.87"/>
  </r>
  <r>
    <x v="995"/>
    <x v="341"/>
    <x v="4"/>
    <x v="5"/>
    <x v="4"/>
    <x v="5"/>
    <x v="0"/>
    <n v="50.15"/>
    <x v="8"/>
    <n v="300.89999999999998"/>
  </r>
  <r>
    <x v="996"/>
    <x v="89"/>
    <x v="3"/>
    <x v="2"/>
    <x v="3"/>
    <x v="3"/>
    <x v="0"/>
    <n v="231.81"/>
    <x v="1"/>
    <n v="463.62"/>
  </r>
  <r>
    <x v="997"/>
    <x v="275"/>
    <x v="1"/>
    <x v="1"/>
    <x v="2"/>
    <x v="5"/>
    <x v="0"/>
    <n v="60.1"/>
    <x v="0"/>
    <n v="240.4"/>
  </r>
  <r>
    <x v="998"/>
    <x v="138"/>
    <x v="4"/>
    <x v="0"/>
    <x v="5"/>
    <x v="3"/>
    <x v="2"/>
    <n v="239.05"/>
    <x v="2"/>
    <n v="239.05"/>
  </r>
  <r>
    <x v="999"/>
    <x v="145"/>
    <x v="4"/>
    <x v="2"/>
    <x v="3"/>
    <x v="5"/>
    <x v="0"/>
    <n v="128.12"/>
    <x v="2"/>
    <n v="128.12"/>
  </r>
</pivotCacheRecords>
</file>

<file path=xl/pivotCache/pivotCacheRecords2.xml><?xml version="1.0" encoding="utf-8"?>
<pivotCacheRecords xmlns="http://schemas.openxmlformats.org/spreadsheetml/2006/main" xmlns:r="http://schemas.openxmlformats.org/officeDocument/2006/relationships" count="1006">
  <r>
    <s v="S101"/>
    <x v="0"/>
    <x v="0"/>
    <s v="Formal"/>
    <s v="Red"/>
    <s v="India"/>
    <s v="Mall"/>
    <n v="36.909999999999997"/>
    <n v="12"/>
    <n v="442.92"/>
    <s v="Sabtu"/>
    <s v="2025-W01"/>
    <x v="0"/>
    <n v="1"/>
  </r>
  <r>
    <s v="S247"/>
    <x v="0"/>
    <x v="0"/>
    <s v="Casual"/>
    <s v="White"/>
    <s v="Saudi Arabia"/>
    <s v="Retail Store"/>
    <n v="124.2"/>
    <n v="7"/>
    <n v="869.4"/>
    <s v="Sabtu"/>
    <s v="2025-W01"/>
    <x v="0"/>
    <n v="1"/>
  </r>
  <r>
    <s v="S383"/>
    <x v="1"/>
    <x v="1"/>
    <s v="Formal"/>
    <s v="Green"/>
    <s v="Germany"/>
    <s v="Retail Store"/>
    <n v="168.37"/>
    <n v="18"/>
    <n v="3030.66"/>
    <s v="Jumat"/>
    <s v="2025-W01"/>
    <x v="0"/>
    <n v="1"/>
  </r>
  <r>
    <s v="S723"/>
    <x v="2"/>
    <x v="2"/>
    <s v="Boots"/>
    <s v="White"/>
    <s v="France"/>
    <s v="Retail Store"/>
    <n v="44.63"/>
    <n v="5"/>
    <n v="223.15"/>
    <s v="Minggu"/>
    <s v="2025-W02"/>
    <x v="0"/>
    <n v="1"/>
  </r>
  <r>
    <s v="S775"/>
    <x v="1"/>
    <x v="3"/>
    <s v="Boots"/>
    <s v="White"/>
    <s v="USA"/>
    <s v="Online"/>
    <n v="205.4"/>
    <n v="11"/>
    <n v="2259.4"/>
    <s v="Jumat"/>
    <s v="2025-W01"/>
    <x v="0"/>
    <n v="1"/>
  </r>
  <r>
    <s v="S782"/>
    <x v="2"/>
    <x v="2"/>
    <s v="Sports"/>
    <s v="Red"/>
    <s v="UK"/>
    <s v="Mall"/>
    <n v="149.4"/>
    <n v="4"/>
    <n v="597.6"/>
    <s v="Minggu"/>
    <s v="2025-W02"/>
    <x v="0"/>
    <n v="1"/>
  </r>
  <r>
    <s v="S810"/>
    <x v="1"/>
    <x v="1"/>
    <s v="Casual"/>
    <s v="Green"/>
    <s v="UAE"/>
    <s v="Mall"/>
    <n v="54.91"/>
    <n v="11"/>
    <n v="604.01"/>
    <s v="Jumat"/>
    <s v="2025-W01"/>
    <x v="0"/>
    <n v="1"/>
  </r>
  <r>
    <s v="S851"/>
    <x v="0"/>
    <x v="4"/>
    <s v="Running"/>
    <s v="Grey"/>
    <s v="USA"/>
    <s v="Retail Store"/>
    <n v="44.76"/>
    <n v="19"/>
    <n v="850.44"/>
    <s v="Sabtu"/>
    <s v="2025-W01"/>
    <x v="0"/>
    <n v="1"/>
  </r>
  <r>
    <s v="S872"/>
    <x v="1"/>
    <x v="1"/>
    <s v="Formal"/>
    <s v="Grey"/>
    <s v="USA"/>
    <s v="Mall"/>
    <n v="89.56"/>
    <n v="9"/>
    <n v="806.04"/>
    <s v="Jumat"/>
    <s v="2025-W01"/>
    <x v="0"/>
    <n v="1"/>
  </r>
  <r>
    <s v="S944"/>
    <x v="2"/>
    <x v="4"/>
    <s v="Boots"/>
    <s v="Red"/>
    <s v="UAE"/>
    <s v="Mall"/>
    <n v="212.54"/>
    <n v="2"/>
    <n v="425.08"/>
    <s v="Minggu"/>
    <s v="2025-W02"/>
    <x v="0"/>
    <n v="1"/>
  </r>
  <r>
    <s v="S976"/>
    <x v="0"/>
    <x v="1"/>
    <s v="Casual"/>
    <s v="Blue"/>
    <s v="USA"/>
    <s v="Mall"/>
    <n v="87.7"/>
    <n v="10"/>
    <n v="877"/>
    <s v="Sabtu"/>
    <s v="2025-W01"/>
    <x v="0"/>
    <n v="1"/>
  </r>
  <r>
    <s v="S125"/>
    <x v="3"/>
    <x v="1"/>
    <s v="Running"/>
    <s v="White"/>
    <s v="UAE"/>
    <s v="Retail Store"/>
    <n v="80.150000000000006"/>
    <n v="17"/>
    <n v="1362.55"/>
    <s v="Senin"/>
    <s v="2025-W02"/>
    <x v="0"/>
    <n v="2"/>
  </r>
  <r>
    <s v="S251"/>
    <x v="4"/>
    <x v="5"/>
    <s v="Sports"/>
    <s v="Grey"/>
    <s v="Germany"/>
    <s v="Mall"/>
    <n v="94.78"/>
    <n v="15"/>
    <n v="1421.7"/>
    <s v="Jumat"/>
    <s v="2025-W02"/>
    <x v="1"/>
    <n v="2"/>
  </r>
  <r>
    <s v="S439"/>
    <x v="5"/>
    <x v="4"/>
    <s v="Sneakers"/>
    <s v="Grey"/>
    <s v="UAE"/>
    <s v="Retail Store"/>
    <n v="185.37"/>
    <n v="9"/>
    <n v="1668.33"/>
    <s v="Kamis"/>
    <s v="2025-W02"/>
    <x v="1"/>
    <n v="2"/>
  </r>
  <r>
    <s v="S449"/>
    <x v="5"/>
    <x v="2"/>
    <s v="Sports"/>
    <s v="Grey"/>
    <s v="France"/>
    <s v="Online"/>
    <n v="112.78"/>
    <n v="17"/>
    <n v="1917.26"/>
    <s v="Kamis"/>
    <s v="2025-W02"/>
    <x v="1"/>
    <n v="2"/>
  </r>
  <r>
    <s v="S459"/>
    <x v="5"/>
    <x v="4"/>
    <s v="Casual"/>
    <s v="Green"/>
    <s v="Saudi Arabia"/>
    <s v="Retail Store"/>
    <n v="42.39"/>
    <n v="7"/>
    <n v="296.73"/>
    <s v="Kamis"/>
    <s v="2025-W02"/>
    <x v="1"/>
    <n v="2"/>
  </r>
  <r>
    <s v="S567"/>
    <x v="3"/>
    <x v="3"/>
    <s v="Sports"/>
    <s v="Grey"/>
    <s v="India"/>
    <s v="Mall"/>
    <n v="116.29"/>
    <n v="6"/>
    <n v="697.74"/>
    <s v="Senin"/>
    <s v="2025-W02"/>
    <x v="0"/>
    <n v="2"/>
  </r>
  <r>
    <s v="S600"/>
    <x v="6"/>
    <x v="1"/>
    <s v="Boots"/>
    <s v="Red"/>
    <s v="Saudi Arabia"/>
    <s v="Online"/>
    <n v="38.99"/>
    <n v="3"/>
    <n v="116.97"/>
    <s v="Minggu"/>
    <s v="2025-W03"/>
    <x v="1"/>
    <n v="2"/>
  </r>
  <r>
    <s v="S922"/>
    <x v="3"/>
    <x v="4"/>
    <s v="Casual"/>
    <s v="Blue"/>
    <s v="France"/>
    <s v="Retail Store"/>
    <n v="137.22999999999999"/>
    <n v="1"/>
    <n v="137.22999999999999"/>
    <s v="Senin"/>
    <s v="2025-W02"/>
    <x v="0"/>
    <n v="2"/>
  </r>
  <r>
    <s v="S931"/>
    <x v="4"/>
    <x v="5"/>
    <s v="Sneakers"/>
    <s v="Black"/>
    <s v="UK"/>
    <s v="Online"/>
    <n v="60.66"/>
    <n v="5"/>
    <n v="303.3"/>
    <s v="Jumat"/>
    <s v="2025-W02"/>
    <x v="1"/>
    <n v="2"/>
  </r>
  <r>
    <s v="S955"/>
    <x v="4"/>
    <x v="0"/>
    <s v="Sneakers"/>
    <s v="White"/>
    <s v="France"/>
    <s v="Mall"/>
    <n v="122.13"/>
    <n v="20"/>
    <n v="2442.6"/>
    <s v="Jumat"/>
    <s v="2025-W02"/>
    <x v="1"/>
    <n v="2"/>
  </r>
  <r>
    <s v="S985"/>
    <x v="3"/>
    <x v="5"/>
    <s v="Sports"/>
    <s v="Grey"/>
    <s v="USA"/>
    <s v="Retail Store"/>
    <n v="190.2"/>
    <n v="13"/>
    <n v="2472.6"/>
    <s v="Senin"/>
    <s v="2025-W02"/>
    <x v="0"/>
    <n v="2"/>
  </r>
  <r>
    <s v="S123"/>
    <x v="7"/>
    <x v="0"/>
    <s v="Casual"/>
    <s v="Red"/>
    <s v="UK"/>
    <s v="Retail Store"/>
    <n v="99.96"/>
    <n v="16"/>
    <n v="1599.36"/>
    <s v="Rabu"/>
    <s v="2025-W03"/>
    <x v="2"/>
    <n v="3"/>
  </r>
  <r>
    <s v="S317"/>
    <x v="8"/>
    <x v="4"/>
    <s v="Boots"/>
    <s v="Red"/>
    <s v="USA"/>
    <s v="Online"/>
    <n v="119.97"/>
    <n v="5"/>
    <n v="599.85"/>
    <s v="Kamis"/>
    <s v="2025-W03"/>
    <x v="2"/>
    <n v="3"/>
  </r>
  <r>
    <s v="S319"/>
    <x v="9"/>
    <x v="1"/>
    <s v="Boots"/>
    <s v="Red"/>
    <s v="France"/>
    <s v="Retail Store"/>
    <n v="64.42"/>
    <n v="20"/>
    <n v="1288.4000000000001"/>
    <s v="Jumat"/>
    <s v="2025-W03"/>
    <x v="2"/>
    <n v="3"/>
  </r>
  <r>
    <s v="S417"/>
    <x v="9"/>
    <x v="4"/>
    <s v="Running"/>
    <s v="White"/>
    <s v="UK"/>
    <s v="Online"/>
    <n v="94.51"/>
    <n v="14"/>
    <n v="1323.14"/>
    <s v="Jumat"/>
    <s v="2025-W03"/>
    <x v="2"/>
    <n v="3"/>
  </r>
  <r>
    <s v="S454"/>
    <x v="9"/>
    <x v="3"/>
    <s v="Formal"/>
    <s v="Red"/>
    <s v="India"/>
    <s v="Retail Store"/>
    <n v="229.4"/>
    <n v="3"/>
    <n v="688.2"/>
    <s v="Jumat"/>
    <s v="2025-W03"/>
    <x v="2"/>
    <n v="3"/>
  </r>
  <r>
    <s v="S651"/>
    <x v="10"/>
    <x v="4"/>
    <s v="Sneakers"/>
    <s v="Grey"/>
    <s v="UAE"/>
    <s v="Mall"/>
    <n v="49.12"/>
    <n v="17"/>
    <n v="835.04"/>
    <s v="Sabtu"/>
    <s v="2025-W03"/>
    <x v="2"/>
    <n v="3"/>
  </r>
  <r>
    <s v="S674"/>
    <x v="7"/>
    <x v="5"/>
    <s v="Casual"/>
    <s v="Grey"/>
    <s v="Saudi Arabia"/>
    <s v="Online"/>
    <n v="145.38999999999999"/>
    <n v="13"/>
    <n v="1890.07"/>
    <s v="Rabu"/>
    <s v="2025-W03"/>
    <x v="2"/>
    <n v="3"/>
  </r>
  <r>
    <s v="S685"/>
    <x v="11"/>
    <x v="0"/>
    <s v="Sports"/>
    <s v="Red"/>
    <s v="Germany"/>
    <s v="Retail Store"/>
    <n v="234.46"/>
    <n v="16"/>
    <n v="3751.36"/>
    <s v="Selasa"/>
    <s v="2025-W03"/>
    <x v="1"/>
    <n v="3"/>
  </r>
  <r>
    <s v="S686"/>
    <x v="12"/>
    <x v="2"/>
    <s v="Sneakers"/>
    <s v="White"/>
    <s v="France"/>
    <s v="Mall"/>
    <n v="152.49"/>
    <n v="19"/>
    <n v="2897.31"/>
    <s v="Minggu"/>
    <s v="2025-W04"/>
    <x v="2"/>
    <n v="3"/>
  </r>
  <r>
    <s v="S790"/>
    <x v="13"/>
    <x v="2"/>
    <s v="Sports"/>
    <s v="Black"/>
    <s v="USA"/>
    <s v="Online"/>
    <n v="238.4"/>
    <n v="15"/>
    <n v="3576"/>
    <s v="Senin"/>
    <s v="2025-W03"/>
    <x v="1"/>
    <n v="3"/>
  </r>
  <r>
    <s v="S867"/>
    <x v="12"/>
    <x v="1"/>
    <s v="Boots"/>
    <s v="Black"/>
    <s v="UK"/>
    <s v="Online"/>
    <n v="64.150000000000006"/>
    <n v="12"/>
    <n v="769.8"/>
    <s v="Minggu"/>
    <s v="2025-W04"/>
    <x v="2"/>
    <n v="3"/>
  </r>
  <r>
    <s v="S975"/>
    <x v="10"/>
    <x v="4"/>
    <s v="Running"/>
    <s v="Grey"/>
    <s v="UK"/>
    <s v="Retail Store"/>
    <n v="36.86"/>
    <n v="10"/>
    <n v="368.6"/>
    <s v="Sabtu"/>
    <s v="2025-W03"/>
    <x v="2"/>
    <n v="3"/>
  </r>
  <r>
    <s v="S63"/>
    <x v="14"/>
    <x v="0"/>
    <s v="Casual"/>
    <s v="Green"/>
    <s v="France"/>
    <s v="Online"/>
    <n v="212.32"/>
    <n v="1"/>
    <n v="212.32"/>
    <s v="Kamis"/>
    <s v="2025-W04"/>
    <x v="3"/>
    <n v="4"/>
  </r>
  <r>
    <s v="S71"/>
    <x v="15"/>
    <x v="1"/>
    <s v="Casual"/>
    <s v="Red"/>
    <s v="France"/>
    <s v="Retail Store"/>
    <n v="199.89"/>
    <n v="16"/>
    <n v="3198.24"/>
    <s v="Senin"/>
    <s v="2025-W04"/>
    <x v="2"/>
    <n v="4"/>
  </r>
  <r>
    <s v="S182"/>
    <x v="16"/>
    <x v="5"/>
    <s v="Sports"/>
    <s v="Blue"/>
    <s v="France"/>
    <s v="Retail Store"/>
    <n v="54.96"/>
    <n v="11"/>
    <n v="604.55999999999995"/>
    <s v="Jumat"/>
    <s v="2025-W04"/>
    <x v="3"/>
    <n v="4"/>
  </r>
  <r>
    <s v="S192"/>
    <x v="17"/>
    <x v="2"/>
    <s v="Formal"/>
    <s v="Blue"/>
    <s v="Saudi Arabia"/>
    <s v="Online"/>
    <n v="227.39"/>
    <n v="20"/>
    <n v="4547.8"/>
    <s v="Minggu"/>
    <s v="2025-W05"/>
    <x v="3"/>
    <n v="4"/>
  </r>
  <r>
    <s v="S307"/>
    <x v="18"/>
    <x v="0"/>
    <s v="Sneakers"/>
    <s v="Red"/>
    <s v="Saudi Arabia"/>
    <s v="Mall"/>
    <n v="143.59"/>
    <n v="11"/>
    <n v="1579.49"/>
    <s v="Rabu"/>
    <s v="2025-W04"/>
    <x v="3"/>
    <n v="4"/>
  </r>
  <r>
    <s v="S309"/>
    <x v="19"/>
    <x v="0"/>
    <s v="Running"/>
    <s v="Blue"/>
    <s v="Germany"/>
    <s v="Retail Store"/>
    <n v="204.94"/>
    <n v="11"/>
    <n v="2254.34"/>
    <s v="Sabtu"/>
    <s v="2025-W04"/>
    <x v="3"/>
    <n v="4"/>
  </r>
  <r>
    <s v="S359"/>
    <x v="15"/>
    <x v="2"/>
    <s v="Sports"/>
    <s v="Red"/>
    <s v="India"/>
    <s v="Retail Store"/>
    <n v="236.85"/>
    <n v="5"/>
    <n v="1184.25"/>
    <s v="Senin"/>
    <s v="2025-W04"/>
    <x v="2"/>
    <n v="4"/>
  </r>
  <r>
    <s v="S381"/>
    <x v="17"/>
    <x v="1"/>
    <s v="Boots"/>
    <s v="White"/>
    <s v="USA"/>
    <s v="Online"/>
    <n v="56"/>
    <n v="17"/>
    <n v="952"/>
    <s v="Minggu"/>
    <s v="2025-W05"/>
    <x v="3"/>
    <n v="4"/>
  </r>
  <r>
    <s v="S419"/>
    <x v="19"/>
    <x v="2"/>
    <s v="Running"/>
    <s v="Red"/>
    <s v="Germany"/>
    <s v="Online"/>
    <n v="177.95"/>
    <n v="8"/>
    <n v="1423.6"/>
    <s v="Sabtu"/>
    <s v="2025-W04"/>
    <x v="3"/>
    <n v="4"/>
  </r>
  <r>
    <s v="S445"/>
    <x v="19"/>
    <x v="3"/>
    <s v="Casual"/>
    <s v="Green"/>
    <s v="UK"/>
    <s v="Online"/>
    <n v="208.82"/>
    <n v="1"/>
    <n v="208.82"/>
    <s v="Sabtu"/>
    <s v="2025-W04"/>
    <x v="3"/>
    <n v="4"/>
  </r>
  <r>
    <s v="S537"/>
    <x v="16"/>
    <x v="2"/>
    <s v="Formal"/>
    <s v="Black"/>
    <s v="USA"/>
    <s v="Online"/>
    <n v="216.92"/>
    <n v="4"/>
    <n v="867.68"/>
    <s v="Jumat"/>
    <s v="2025-W04"/>
    <x v="3"/>
    <n v="4"/>
  </r>
  <r>
    <s v="S594"/>
    <x v="20"/>
    <x v="0"/>
    <s v="Casual"/>
    <s v="Black"/>
    <s v="UAE"/>
    <s v="Online"/>
    <n v="106.05"/>
    <n v="7"/>
    <n v="742.35"/>
    <s v="Selasa"/>
    <s v="2025-W04"/>
    <x v="2"/>
    <n v="4"/>
  </r>
  <r>
    <s v="S631"/>
    <x v="19"/>
    <x v="3"/>
    <s v="Boots"/>
    <s v="Red"/>
    <s v="UK"/>
    <s v="Retail Store"/>
    <n v="186.94"/>
    <n v="13"/>
    <n v="2430.2199999999998"/>
    <s v="Sabtu"/>
    <s v="2025-W04"/>
    <x v="3"/>
    <n v="4"/>
  </r>
  <r>
    <s v="S640"/>
    <x v="17"/>
    <x v="4"/>
    <s v="Sneakers"/>
    <s v="Red"/>
    <s v="UK"/>
    <s v="Online"/>
    <n v="113"/>
    <n v="13"/>
    <n v="1469"/>
    <s v="Minggu"/>
    <s v="2025-W05"/>
    <x v="3"/>
    <n v="4"/>
  </r>
  <r>
    <s v="S646"/>
    <x v="14"/>
    <x v="3"/>
    <s v="Formal"/>
    <s v="Blue"/>
    <s v="UK"/>
    <s v="Retail Store"/>
    <n v="225.92"/>
    <n v="9"/>
    <n v="2033.28"/>
    <s v="Kamis"/>
    <s v="2025-W04"/>
    <x v="3"/>
    <n v="4"/>
  </r>
  <r>
    <s v="S700"/>
    <x v="15"/>
    <x v="1"/>
    <s v="Boots"/>
    <s v="Blue"/>
    <s v="USA"/>
    <s v="Retail Store"/>
    <n v="135.85"/>
    <n v="18"/>
    <n v="2445.3000000000002"/>
    <s v="Senin"/>
    <s v="2025-W04"/>
    <x v="2"/>
    <n v="4"/>
  </r>
  <r>
    <s v="S717"/>
    <x v="20"/>
    <x v="3"/>
    <s v="Casual"/>
    <s v="Green"/>
    <s v="Germany"/>
    <s v="Retail Store"/>
    <n v="212.74"/>
    <n v="18"/>
    <n v="3829.32"/>
    <s v="Selasa"/>
    <s v="2025-W04"/>
    <x v="2"/>
    <n v="4"/>
  </r>
  <r>
    <s v="S747"/>
    <x v="16"/>
    <x v="3"/>
    <s v="Casual"/>
    <s v="Green"/>
    <s v="UAE"/>
    <s v="Mall"/>
    <n v="114.46"/>
    <n v="6"/>
    <n v="686.76"/>
    <s v="Jumat"/>
    <s v="2025-W04"/>
    <x v="3"/>
    <n v="4"/>
  </r>
  <r>
    <s v="S752"/>
    <x v="19"/>
    <x v="3"/>
    <s v="Sneakers"/>
    <s v="Red"/>
    <s v="India"/>
    <s v="Online"/>
    <n v="236.76"/>
    <n v="18"/>
    <n v="4261.68"/>
    <s v="Sabtu"/>
    <s v="2025-W04"/>
    <x v="3"/>
    <n v="4"/>
  </r>
  <r>
    <s v="S800"/>
    <x v="18"/>
    <x v="4"/>
    <s v="Sneakers"/>
    <s v="Red"/>
    <s v="India"/>
    <s v="Mall"/>
    <n v="232.95"/>
    <n v="1"/>
    <n v="232.95"/>
    <s v="Rabu"/>
    <s v="2025-W04"/>
    <x v="3"/>
    <n v="4"/>
  </r>
  <r>
    <s v="S965"/>
    <x v="20"/>
    <x v="0"/>
    <s v="Running"/>
    <s v="White"/>
    <s v="India"/>
    <s v="Online"/>
    <n v="93.51"/>
    <n v="3"/>
    <n v="280.52999999999997"/>
    <s v="Selasa"/>
    <s v="2025-W04"/>
    <x v="2"/>
    <n v="4"/>
  </r>
  <r>
    <s v="S990"/>
    <x v="17"/>
    <x v="3"/>
    <s v="Sports"/>
    <s v="Black"/>
    <s v="Germany"/>
    <s v="Mall"/>
    <n v="210.2"/>
    <n v="18"/>
    <n v="3783.6"/>
    <s v="Minggu"/>
    <s v="2025-W05"/>
    <x v="3"/>
    <n v="4"/>
  </r>
  <r>
    <s v="S34"/>
    <x v="21"/>
    <x v="5"/>
    <s v="Sneakers"/>
    <s v="Grey"/>
    <s v="UK"/>
    <s v="Mall"/>
    <n v="238.75"/>
    <n v="11"/>
    <n v="2626.25"/>
    <s v="Minggu"/>
    <s v="2025-W06"/>
    <x v="0"/>
    <n v="5"/>
  </r>
  <r>
    <s v="S40"/>
    <x v="22"/>
    <x v="5"/>
    <s v="Formal"/>
    <s v="Green"/>
    <s v="France"/>
    <s v="Online"/>
    <n v="126.83"/>
    <n v="4"/>
    <n v="507.32"/>
    <s v="Selasa"/>
    <s v="2025-W05"/>
    <x v="3"/>
    <n v="5"/>
  </r>
  <r>
    <s v="S45"/>
    <x v="23"/>
    <x v="3"/>
    <s v="Running"/>
    <s v="Red"/>
    <s v="France"/>
    <s v="Retail Store"/>
    <n v="86.93"/>
    <n v="6"/>
    <n v="521.58000000000004"/>
    <s v="Jumat"/>
    <s v="2025-W05"/>
    <x v="4"/>
    <n v="5"/>
  </r>
  <r>
    <s v="S138"/>
    <x v="24"/>
    <x v="3"/>
    <s v="Running"/>
    <s v="Black"/>
    <s v="Germany"/>
    <s v="Retail Store"/>
    <n v="184.66"/>
    <n v="9"/>
    <n v="1661.94"/>
    <s v="Senin"/>
    <s v="2025-W05"/>
    <x v="3"/>
    <n v="5"/>
  </r>
  <r>
    <s v="S143"/>
    <x v="23"/>
    <x v="2"/>
    <s v="Running"/>
    <s v="White"/>
    <s v="UAE"/>
    <s v="Online"/>
    <n v="139.38999999999999"/>
    <n v="20"/>
    <n v="2787.8"/>
    <s v="Jumat"/>
    <s v="2025-W05"/>
    <x v="4"/>
    <n v="5"/>
  </r>
  <r>
    <s v="S242"/>
    <x v="24"/>
    <x v="1"/>
    <s v="Sneakers"/>
    <s v="Black"/>
    <s v="UAE"/>
    <s v="Online"/>
    <n v="239.86"/>
    <n v="5"/>
    <n v="1199.3"/>
    <s v="Senin"/>
    <s v="2025-W05"/>
    <x v="3"/>
    <n v="5"/>
  </r>
  <r>
    <s v="S267"/>
    <x v="25"/>
    <x v="5"/>
    <s v="Sports"/>
    <s v="Green"/>
    <s v="USA"/>
    <s v="Mall"/>
    <n v="183.34"/>
    <n v="15"/>
    <n v="2750.1"/>
    <s v="Sabtu"/>
    <s v="2025-W05"/>
    <x v="0"/>
    <n v="5"/>
  </r>
  <r>
    <s v="S306"/>
    <x v="21"/>
    <x v="5"/>
    <s v="Sports"/>
    <s v="White"/>
    <s v="USA"/>
    <s v="Online"/>
    <n v="244.69"/>
    <n v="15"/>
    <n v="3670.35"/>
    <s v="Minggu"/>
    <s v="2025-W06"/>
    <x v="0"/>
    <n v="5"/>
  </r>
  <r>
    <s v="S366"/>
    <x v="24"/>
    <x v="3"/>
    <s v="Casual"/>
    <s v="Grey"/>
    <s v="UAE"/>
    <s v="Mall"/>
    <n v="114.94"/>
    <n v="19"/>
    <n v="2183.86"/>
    <s v="Senin"/>
    <s v="2025-W05"/>
    <x v="3"/>
    <n v="5"/>
  </r>
  <r>
    <s v="S397"/>
    <x v="25"/>
    <x v="3"/>
    <s v="Sports"/>
    <s v="White"/>
    <s v="Germany"/>
    <s v="Mall"/>
    <n v="218.85"/>
    <n v="4"/>
    <n v="875.4"/>
    <s v="Sabtu"/>
    <s v="2025-W05"/>
    <x v="0"/>
    <n v="5"/>
  </r>
  <r>
    <s v="S447"/>
    <x v="23"/>
    <x v="2"/>
    <s v="Boots"/>
    <s v="Grey"/>
    <s v="Germany"/>
    <s v="Mall"/>
    <n v="246.92"/>
    <n v="20"/>
    <n v="4938.3999999999996"/>
    <s v="Jumat"/>
    <s v="2025-W05"/>
    <x v="4"/>
    <n v="5"/>
  </r>
  <r>
    <s v="S455"/>
    <x v="26"/>
    <x v="2"/>
    <s v="Casual"/>
    <s v="Black"/>
    <s v="Germany"/>
    <s v="Retail Store"/>
    <n v="54.46"/>
    <n v="1"/>
    <n v="54.46"/>
    <s v="Rabu"/>
    <s v="2025-W05"/>
    <x v="4"/>
    <n v="5"/>
  </r>
  <r>
    <s v="S528"/>
    <x v="23"/>
    <x v="2"/>
    <s v="Casual"/>
    <s v="Green"/>
    <s v="Saudi Arabia"/>
    <s v="Online"/>
    <n v="90.15"/>
    <n v="9"/>
    <n v="811.35"/>
    <s v="Jumat"/>
    <s v="2025-W05"/>
    <x v="4"/>
    <n v="5"/>
  </r>
  <r>
    <s v="S598"/>
    <x v="25"/>
    <x v="1"/>
    <s v="Casual"/>
    <s v="Red"/>
    <s v="France"/>
    <s v="Mall"/>
    <n v="67.91"/>
    <n v="8"/>
    <n v="543.28"/>
    <s v="Sabtu"/>
    <s v="2025-W05"/>
    <x v="0"/>
    <n v="5"/>
  </r>
  <r>
    <s v="S649"/>
    <x v="25"/>
    <x v="4"/>
    <s v="Formal"/>
    <s v="Grey"/>
    <s v="UAE"/>
    <s v="Retail Store"/>
    <n v="203.62"/>
    <n v="13"/>
    <n v="2647.06"/>
    <s v="Sabtu"/>
    <s v="2025-W05"/>
    <x v="0"/>
    <n v="5"/>
  </r>
  <r>
    <s v="S684"/>
    <x v="27"/>
    <x v="3"/>
    <s v="Boots"/>
    <s v="Blue"/>
    <s v="UAE"/>
    <s v="Online"/>
    <n v="177.1"/>
    <n v="20"/>
    <n v="3542"/>
    <s v="Kamis"/>
    <s v="2025-W05"/>
    <x v="4"/>
    <n v="5"/>
  </r>
  <r>
    <s v="S791"/>
    <x v="22"/>
    <x v="0"/>
    <s v="Sneakers"/>
    <s v="Black"/>
    <s v="India"/>
    <s v="Online"/>
    <n v="63.74"/>
    <n v="6"/>
    <n v="382.44"/>
    <s v="Selasa"/>
    <s v="2025-W05"/>
    <x v="3"/>
    <n v="5"/>
  </r>
  <r>
    <s v="S836"/>
    <x v="26"/>
    <x v="0"/>
    <s v="Casual"/>
    <s v="Grey"/>
    <s v="Germany"/>
    <s v="Mall"/>
    <n v="122.16"/>
    <n v="6"/>
    <n v="732.96"/>
    <s v="Rabu"/>
    <s v="2025-W05"/>
    <x v="4"/>
    <n v="5"/>
  </r>
  <r>
    <s v="S860"/>
    <x v="24"/>
    <x v="3"/>
    <s v="Boots"/>
    <s v="Black"/>
    <s v="Saudi Arabia"/>
    <s v="Online"/>
    <n v="44.46"/>
    <n v="6"/>
    <n v="266.76"/>
    <s v="Senin"/>
    <s v="2025-W05"/>
    <x v="3"/>
    <n v="5"/>
  </r>
  <r>
    <s v="S864"/>
    <x v="27"/>
    <x v="2"/>
    <s v="Formal"/>
    <s v="Red"/>
    <s v="USA"/>
    <s v="Online"/>
    <n v="126.97"/>
    <n v="6"/>
    <n v="761.82"/>
    <s v="Kamis"/>
    <s v="2025-W05"/>
    <x v="4"/>
    <n v="5"/>
  </r>
  <r>
    <s v="S956"/>
    <x v="21"/>
    <x v="3"/>
    <s v="Casual"/>
    <s v="Grey"/>
    <s v="UAE"/>
    <s v="Retail Store"/>
    <n v="114.29"/>
    <n v="18"/>
    <n v="2057.2199999999998"/>
    <s v="Minggu"/>
    <s v="2025-W06"/>
    <x v="0"/>
    <n v="5"/>
  </r>
  <r>
    <s v="S36"/>
    <x v="28"/>
    <x v="0"/>
    <s v="Running"/>
    <s v="Grey"/>
    <s v="UK"/>
    <s v="Retail Store"/>
    <n v="207.85"/>
    <n v="2"/>
    <n v="415.7"/>
    <s v="Selasa"/>
    <s v="2025-W06"/>
    <x v="0"/>
    <n v="6"/>
  </r>
  <r>
    <s v="S56"/>
    <x v="29"/>
    <x v="1"/>
    <s v="Sneakers"/>
    <s v="Blue"/>
    <s v="UK"/>
    <s v="Retail Store"/>
    <n v="232.81"/>
    <n v="18"/>
    <n v="4190.58"/>
    <s v="Jumat"/>
    <s v="2025-W06"/>
    <x v="0"/>
    <n v="6"/>
  </r>
  <r>
    <s v="S57"/>
    <x v="30"/>
    <x v="0"/>
    <s v="Sports"/>
    <s v="White"/>
    <s v="Germany"/>
    <s v="Mall"/>
    <n v="49.47"/>
    <n v="8"/>
    <n v="395.76"/>
    <s v="Rabu"/>
    <s v="2025-W06"/>
    <x v="0"/>
    <n v="6"/>
  </r>
  <r>
    <s v="S65"/>
    <x v="31"/>
    <x v="4"/>
    <s v="Running"/>
    <s v="Blue"/>
    <s v="India"/>
    <s v="Mall"/>
    <n v="91.81"/>
    <n v="5"/>
    <n v="459.05"/>
    <s v="Sabtu"/>
    <s v="2025-W06"/>
    <x v="1"/>
    <n v="6"/>
  </r>
  <r>
    <s v="S139"/>
    <x v="29"/>
    <x v="2"/>
    <s v="Boots"/>
    <s v="Black"/>
    <s v="UK"/>
    <s v="Online"/>
    <n v="110"/>
    <n v="19"/>
    <n v="2090"/>
    <s v="Jumat"/>
    <s v="2025-W06"/>
    <x v="0"/>
    <n v="6"/>
  </r>
  <r>
    <s v="S256"/>
    <x v="32"/>
    <x v="2"/>
    <s v="Running"/>
    <s v="Grey"/>
    <s v="India"/>
    <s v="Online"/>
    <n v="152.5"/>
    <n v="17"/>
    <n v="2592.5"/>
    <s v="Minggu"/>
    <s v="2025-W07"/>
    <x v="1"/>
    <n v="6"/>
  </r>
  <r>
    <s v="S259"/>
    <x v="31"/>
    <x v="2"/>
    <s v="Formal"/>
    <s v="Red"/>
    <s v="Saudi Arabia"/>
    <s v="Mall"/>
    <n v="155.41"/>
    <n v="6"/>
    <n v="932.46"/>
    <s v="Sabtu"/>
    <s v="2025-W06"/>
    <x v="1"/>
    <n v="6"/>
  </r>
  <r>
    <s v="S263"/>
    <x v="29"/>
    <x v="3"/>
    <s v="Formal"/>
    <s v="Black"/>
    <s v="USA"/>
    <s v="Retail Store"/>
    <n v="60.82"/>
    <n v="10"/>
    <n v="608.20000000000005"/>
    <s v="Jumat"/>
    <s v="2025-W06"/>
    <x v="0"/>
    <n v="6"/>
  </r>
  <r>
    <s v="S316"/>
    <x v="31"/>
    <x v="0"/>
    <s v="Sneakers"/>
    <s v="Green"/>
    <s v="UAE"/>
    <s v="Online"/>
    <n v="183.11"/>
    <n v="13"/>
    <n v="2380.4299999999998"/>
    <s v="Sabtu"/>
    <s v="2025-W06"/>
    <x v="1"/>
    <n v="6"/>
  </r>
  <r>
    <s v="S318"/>
    <x v="28"/>
    <x v="2"/>
    <s v="Sports"/>
    <s v="Blue"/>
    <s v="Germany"/>
    <s v="Mall"/>
    <n v="68.12"/>
    <n v="8"/>
    <n v="544.96"/>
    <s v="Selasa"/>
    <s v="2025-W06"/>
    <x v="0"/>
    <n v="6"/>
  </r>
  <r>
    <s v="S326"/>
    <x v="33"/>
    <x v="4"/>
    <s v="Sports"/>
    <s v="Blue"/>
    <s v="Saudi Arabia"/>
    <s v="Online"/>
    <n v="192.34"/>
    <n v="18"/>
    <n v="3462.12"/>
    <s v="Senin"/>
    <s v="2025-W06"/>
    <x v="0"/>
    <n v="6"/>
  </r>
  <r>
    <s v="S460"/>
    <x v="32"/>
    <x v="1"/>
    <s v="Sneakers"/>
    <s v="White"/>
    <s v="India"/>
    <s v="Retail Store"/>
    <n v="56.14"/>
    <n v="10"/>
    <n v="561.4"/>
    <s v="Minggu"/>
    <s v="2025-W07"/>
    <x v="1"/>
    <n v="6"/>
  </r>
  <r>
    <s v="S467"/>
    <x v="29"/>
    <x v="0"/>
    <s v="Casual"/>
    <s v="Red"/>
    <s v="UAE"/>
    <s v="Mall"/>
    <n v="92.86"/>
    <n v="3"/>
    <n v="278.58"/>
    <s v="Jumat"/>
    <s v="2025-W06"/>
    <x v="0"/>
    <n v="6"/>
  </r>
  <r>
    <s v="S545"/>
    <x v="34"/>
    <x v="3"/>
    <s v="Running"/>
    <s v="Green"/>
    <s v="Saudi Arabia"/>
    <s v="Online"/>
    <n v="165.99"/>
    <n v="8"/>
    <n v="1327.92"/>
    <s v="Kamis"/>
    <s v="2025-W06"/>
    <x v="0"/>
    <n v="6"/>
  </r>
  <r>
    <s v="S578"/>
    <x v="30"/>
    <x v="0"/>
    <s v="Sports"/>
    <s v="Blue"/>
    <s v="USA"/>
    <s v="Mall"/>
    <n v="233.85"/>
    <n v="15"/>
    <n v="3507.75"/>
    <s v="Rabu"/>
    <s v="2025-W06"/>
    <x v="0"/>
    <n v="6"/>
  </r>
  <r>
    <s v="S628"/>
    <x v="32"/>
    <x v="0"/>
    <s v="Sports"/>
    <s v="White"/>
    <s v="UAE"/>
    <s v="Online"/>
    <n v="194.44"/>
    <n v="8"/>
    <n v="1555.52"/>
    <s v="Minggu"/>
    <s v="2025-W07"/>
    <x v="1"/>
    <n v="6"/>
  </r>
  <r>
    <s v="S795"/>
    <x v="29"/>
    <x v="4"/>
    <s v="Running"/>
    <s v="Blue"/>
    <s v="Saudi Arabia"/>
    <s v="Mall"/>
    <n v="33.979999999999997"/>
    <n v="12"/>
    <n v="407.76"/>
    <s v="Jumat"/>
    <s v="2025-W06"/>
    <x v="0"/>
    <n v="6"/>
  </r>
  <r>
    <s v="S815"/>
    <x v="31"/>
    <x v="4"/>
    <s v="Boots"/>
    <s v="Black"/>
    <s v="Saudi Arabia"/>
    <s v="Mall"/>
    <n v="221.38"/>
    <n v="1"/>
    <n v="221.38"/>
    <s v="Sabtu"/>
    <s v="2025-W06"/>
    <x v="1"/>
    <n v="6"/>
  </r>
  <r>
    <s v="S873"/>
    <x v="29"/>
    <x v="0"/>
    <s v="Sports"/>
    <s v="Black"/>
    <s v="Saudi Arabia"/>
    <s v="Mall"/>
    <n v="171.68"/>
    <n v="17"/>
    <n v="2918.56"/>
    <s v="Jumat"/>
    <s v="2025-W06"/>
    <x v="0"/>
    <n v="6"/>
  </r>
  <r>
    <s v="S880"/>
    <x v="31"/>
    <x v="1"/>
    <s v="Formal"/>
    <s v="Blue"/>
    <s v="France"/>
    <s v="Online"/>
    <n v="78.83"/>
    <n v="18"/>
    <n v="1418.94"/>
    <s v="Sabtu"/>
    <s v="2025-W06"/>
    <x v="1"/>
    <n v="6"/>
  </r>
  <r>
    <s v="S936"/>
    <x v="34"/>
    <x v="3"/>
    <s v="Casual"/>
    <s v="White"/>
    <s v="Saudi Arabia"/>
    <s v="Retail Store"/>
    <n v="89.91"/>
    <n v="18"/>
    <n v="1618.38"/>
    <s v="Kamis"/>
    <s v="2025-W06"/>
    <x v="0"/>
    <n v="6"/>
  </r>
  <r>
    <s v="S29"/>
    <x v="35"/>
    <x v="2"/>
    <s v="Formal"/>
    <s v="Black"/>
    <s v="Saudi Arabia"/>
    <s v="Mall"/>
    <n v="160.33000000000001"/>
    <n v="3"/>
    <n v="480.99"/>
    <s v="Senin"/>
    <s v="2025-W07"/>
    <x v="1"/>
    <n v="7"/>
  </r>
  <r>
    <s v="S152"/>
    <x v="36"/>
    <x v="5"/>
    <s v="Formal"/>
    <s v="Green"/>
    <s v="France"/>
    <s v="Mall"/>
    <n v="82.7"/>
    <n v="20"/>
    <n v="1654"/>
    <s v="Selasa"/>
    <s v="2025-W07"/>
    <x v="1"/>
    <n v="7"/>
  </r>
  <r>
    <s v="S196"/>
    <x v="37"/>
    <x v="0"/>
    <s v="Boots"/>
    <s v="Red"/>
    <s v="UK"/>
    <s v="Online"/>
    <n v="106.83"/>
    <n v="10"/>
    <n v="1068.3"/>
    <s v="Minggu"/>
    <s v="2025-W08"/>
    <x v="2"/>
    <n v="7"/>
  </r>
  <r>
    <s v="S289"/>
    <x v="37"/>
    <x v="3"/>
    <s v="Sports"/>
    <s v="Black"/>
    <s v="Germany"/>
    <s v="Online"/>
    <n v="93.04"/>
    <n v="8"/>
    <n v="744.32"/>
    <s v="Minggu"/>
    <s v="2025-W08"/>
    <x v="2"/>
    <n v="7"/>
  </r>
  <r>
    <s v="S313"/>
    <x v="35"/>
    <x v="2"/>
    <s v="Sports"/>
    <s v="Blue"/>
    <s v="Germany"/>
    <s v="Mall"/>
    <n v="35.58"/>
    <n v="11"/>
    <n v="391.38"/>
    <s v="Senin"/>
    <s v="2025-W07"/>
    <x v="1"/>
    <n v="7"/>
  </r>
  <r>
    <s v="S378"/>
    <x v="35"/>
    <x v="3"/>
    <s v="Boots"/>
    <s v="Blue"/>
    <s v="UAE"/>
    <s v="Retail Store"/>
    <n v="35.119999999999997"/>
    <n v="12"/>
    <n v="421.44"/>
    <s v="Senin"/>
    <s v="2025-W07"/>
    <x v="1"/>
    <n v="7"/>
  </r>
  <r>
    <s v="S385"/>
    <x v="38"/>
    <x v="1"/>
    <s v="Sneakers"/>
    <s v="Green"/>
    <s v="UAE"/>
    <s v="Online"/>
    <n v="191.72"/>
    <n v="19"/>
    <n v="3642.68"/>
    <s v="Sabtu"/>
    <s v="2025-W07"/>
    <x v="2"/>
    <n v="7"/>
  </r>
  <r>
    <s v="S462"/>
    <x v="35"/>
    <x v="2"/>
    <s v="Sports"/>
    <s v="Black"/>
    <s v="USA"/>
    <s v="Retail Store"/>
    <n v="172.83"/>
    <n v="17"/>
    <n v="2938.11"/>
    <s v="Senin"/>
    <s v="2025-W07"/>
    <x v="1"/>
    <n v="7"/>
  </r>
  <r>
    <s v="S473"/>
    <x v="39"/>
    <x v="1"/>
    <s v="Sneakers"/>
    <s v="Grey"/>
    <s v="UK"/>
    <s v="Mall"/>
    <n v="39.5"/>
    <n v="18"/>
    <n v="711"/>
    <s v="Kamis"/>
    <s v="2025-W07"/>
    <x v="1"/>
    <n v="7"/>
  </r>
  <r>
    <s v="S509"/>
    <x v="39"/>
    <x v="0"/>
    <s v="Running"/>
    <s v="White"/>
    <s v="France"/>
    <s v="Online"/>
    <n v="238.96"/>
    <n v="5"/>
    <n v="1194.8"/>
    <s v="Kamis"/>
    <s v="2025-W07"/>
    <x v="1"/>
    <n v="7"/>
  </r>
  <r>
    <s v="S542"/>
    <x v="37"/>
    <x v="5"/>
    <s v="Casual"/>
    <s v="Red"/>
    <s v="USA"/>
    <s v="Online"/>
    <n v="163.36000000000001"/>
    <n v="4"/>
    <n v="653.44000000000005"/>
    <s v="Minggu"/>
    <s v="2025-W08"/>
    <x v="2"/>
    <n v="7"/>
  </r>
  <r>
    <s v="S550"/>
    <x v="40"/>
    <x v="1"/>
    <s v="Running"/>
    <s v="Grey"/>
    <s v="UAE"/>
    <s v="Retail Store"/>
    <n v="199.91"/>
    <n v="4"/>
    <n v="799.64"/>
    <s v="Jumat"/>
    <s v="2025-W07"/>
    <x v="1"/>
    <n v="7"/>
  </r>
  <r>
    <s v="S552"/>
    <x v="39"/>
    <x v="4"/>
    <s v="Sneakers"/>
    <s v="Grey"/>
    <s v="UAE"/>
    <s v="Mall"/>
    <n v="217.48"/>
    <n v="8"/>
    <n v="1739.84"/>
    <s v="Kamis"/>
    <s v="2025-W07"/>
    <x v="1"/>
    <n v="7"/>
  </r>
  <r>
    <s v="S593"/>
    <x v="37"/>
    <x v="2"/>
    <s v="Sports"/>
    <s v="Green"/>
    <s v="UAE"/>
    <s v="Mall"/>
    <n v="70.010000000000005"/>
    <n v="6"/>
    <n v="420.06"/>
    <s v="Minggu"/>
    <s v="2025-W08"/>
    <x v="2"/>
    <n v="7"/>
  </r>
  <r>
    <s v="S606"/>
    <x v="40"/>
    <x v="3"/>
    <s v="Casual"/>
    <s v="Red"/>
    <s v="UK"/>
    <s v="Mall"/>
    <n v="131.37"/>
    <n v="9"/>
    <n v="1182.33"/>
    <s v="Jumat"/>
    <s v="2025-W07"/>
    <x v="1"/>
    <n v="7"/>
  </r>
  <r>
    <s v="S655"/>
    <x v="40"/>
    <x v="4"/>
    <s v="Formal"/>
    <s v="Grey"/>
    <s v="France"/>
    <s v="Retail Store"/>
    <n v="124.97"/>
    <n v="13"/>
    <n v="1624.61"/>
    <s v="Jumat"/>
    <s v="2025-W07"/>
    <x v="1"/>
    <n v="7"/>
  </r>
  <r>
    <s v="S801"/>
    <x v="39"/>
    <x v="1"/>
    <s v="Boots"/>
    <s v="Green"/>
    <s v="UAE"/>
    <s v="Retail Store"/>
    <n v="185.59"/>
    <n v="10"/>
    <n v="1855.9"/>
    <s v="Kamis"/>
    <s v="2025-W07"/>
    <x v="1"/>
    <n v="7"/>
  </r>
  <r>
    <s v="S838"/>
    <x v="39"/>
    <x v="3"/>
    <s v="Sneakers"/>
    <s v="Red"/>
    <s v="Saudi Arabia"/>
    <s v="Retail Store"/>
    <n v="109.73"/>
    <n v="7"/>
    <n v="768.11"/>
    <s v="Kamis"/>
    <s v="2025-W07"/>
    <x v="1"/>
    <n v="7"/>
  </r>
  <r>
    <s v="S912"/>
    <x v="35"/>
    <x v="1"/>
    <s v="Formal"/>
    <s v="Black"/>
    <s v="USA"/>
    <s v="Online"/>
    <n v="88.97"/>
    <n v="7"/>
    <n v="622.79"/>
    <s v="Senin"/>
    <s v="2025-W07"/>
    <x v="1"/>
    <n v="7"/>
  </r>
  <r>
    <s v="S998"/>
    <x v="39"/>
    <x v="2"/>
    <s v="Running"/>
    <s v="White"/>
    <s v="India"/>
    <s v="Online"/>
    <n v="60.1"/>
    <n v="4"/>
    <n v="240.4"/>
    <s v="Kamis"/>
    <s v="2025-W07"/>
    <x v="1"/>
    <n v="7"/>
  </r>
  <r>
    <s v="S7"/>
    <x v="41"/>
    <x v="3"/>
    <s v="Running"/>
    <s v="Blue"/>
    <s v="Saudi Arabia"/>
    <s v="Retail Store"/>
    <n v="42.78"/>
    <n v="3"/>
    <n v="128.34"/>
    <s v="Sabtu"/>
    <s v="2025-W08"/>
    <x v="3"/>
    <n v="8"/>
  </r>
  <r>
    <s v="S39"/>
    <x v="42"/>
    <x v="0"/>
    <s v="Formal"/>
    <s v="Red"/>
    <s v="Germany"/>
    <s v="Mall"/>
    <n v="180.53"/>
    <n v="14"/>
    <n v="2527.42"/>
    <s v="Rabu"/>
    <s v="2025-W08"/>
    <x v="2"/>
    <n v="8"/>
  </r>
  <r>
    <s v="S43"/>
    <x v="43"/>
    <x v="2"/>
    <s v="Sneakers"/>
    <s v="Black"/>
    <s v="USA"/>
    <s v="Online"/>
    <n v="37.57"/>
    <n v="2"/>
    <n v="75.14"/>
    <s v="Kamis"/>
    <s v="2025-W08"/>
    <x v="2"/>
    <n v="8"/>
  </r>
  <r>
    <s v="S165"/>
    <x v="44"/>
    <x v="5"/>
    <s v="Formal"/>
    <s v="Black"/>
    <s v="UAE"/>
    <s v="Online"/>
    <n v="49.86"/>
    <n v="8"/>
    <n v="398.88"/>
    <s v="Senin"/>
    <s v="2025-W08"/>
    <x v="2"/>
    <n v="8"/>
  </r>
  <r>
    <s v="S210"/>
    <x v="43"/>
    <x v="4"/>
    <s v="Boots"/>
    <s v="Blue"/>
    <s v="USA"/>
    <s v="Retail Store"/>
    <n v="65.38"/>
    <n v="12"/>
    <n v="784.56"/>
    <s v="Kamis"/>
    <s v="2025-W08"/>
    <x v="2"/>
    <n v="8"/>
  </r>
  <r>
    <s v="S230"/>
    <x v="42"/>
    <x v="1"/>
    <s v="Sneakers"/>
    <s v="Black"/>
    <s v="India"/>
    <s v="Mall"/>
    <n v="168.85"/>
    <n v="12"/>
    <n v="2026.2"/>
    <s v="Rabu"/>
    <s v="2025-W08"/>
    <x v="2"/>
    <n v="8"/>
  </r>
  <r>
    <s v="S279"/>
    <x v="45"/>
    <x v="4"/>
    <s v="Boots"/>
    <s v="Grey"/>
    <s v="USA"/>
    <s v="Mall"/>
    <n v="184.43"/>
    <n v="17"/>
    <n v="3135.31"/>
    <s v="Jumat"/>
    <s v="2025-W08"/>
    <x v="2"/>
    <n v="8"/>
  </r>
  <r>
    <s v="S357"/>
    <x v="42"/>
    <x v="0"/>
    <s v="Sports"/>
    <s v="Grey"/>
    <s v="France"/>
    <s v="Online"/>
    <n v="35.83"/>
    <n v="13"/>
    <n v="465.79"/>
    <s v="Rabu"/>
    <s v="2025-W08"/>
    <x v="2"/>
    <n v="8"/>
  </r>
  <r>
    <s v="S418"/>
    <x v="45"/>
    <x v="5"/>
    <s v="Formal"/>
    <s v="Grey"/>
    <s v="UAE"/>
    <s v="Mall"/>
    <n v="102.31"/>
    <n v="20"/>
    <n v="2046.2"/>
    <s v="Jumat"/>
    <s v="2025-W08"/>
    <x v="2"/>
    <n v="8"/>
  </r>
  <r>
    <s v="S430"/>
    <x v="44"/>
    <x v="2"/>
    <s v="Casual"/>
    <s v="Black"/>
    <s v="France"/>
    <s v="Retail Store"/>
    <n v="55.75"/>
    <n v="18"/>
    <n v="1003.5"/>
    <s v="Senin"/>
    <s v="2025-W08"/>
    <x v="2"/>
    <n v="8"/>
  </r>
  <r>
    <s v="S471"/>
    <x v="41"/>
    <x v="5"/>
    <s v="Sports"/>
    <s v="Grey"/>
    <s v="USA"/>
    <s v="Mall"/>
    <n v="32.67"/>
    <n v="1"/>
    <n v="32.67"/>
    <s v="Sabtu"/>
    <s v="2025-W08"/>
    <x v="3"/>
    <n v="8"/>
  </r>
  <r>
    <s v="S546"/>
    <x v="41"/>
    <x v="0"/>
    <s v="Sports"/>
    <s v="White"/>
    <s v="Germany"/>
    <s v="Online"/>
    <n v="108.8"/>
    <n v="11"/>
    <n v="1196.8"/>
    <s v="Sabtu"/>
    <s v="2025-W08"/>
    <x v="3"/>
    <n v="8"/>
  </r>
  <r>
    <s v="S601"/>
    <x v="44"/>
    <x v="5"/>
    <s v="Running"/>
    <s v="Red"/>
    <s v="USA"/>
    <s v="Online"/>
    <n v="67.17"/>
    <n v="11"/>
    <n v="738.87"/>
    <s v="Senin"/>
    <s v="2025-W08"/>
    <x v="2"/>
    <n v="8"/>
  </r>
  <r>
    <s v="S714"/>
    <x v="46"/>
    <x v="2"/>
    <s v="Sneakers"/>
    <s v="Black"/>
    <s v="France"/>
    <s v="Online"/>
    <n v="120.61"/>
    <n v="17"/>
    <n v="2050.37"/>
    <s v="Minggu"/>
    <s v="2025-W09"/>
    <x v="3"/>
    <n v="8"/>
  </r>
  <r>
    <s v="S720"/>
    <x v="45"/>
    <x v="2"/>
    <s v="Casual"/>
    <s v="Red"/>
    <s v="France"/>
    <s v="Retail Store"/>
    <n v="190.79"/>
    <n v="9"/>
    <n v="1717.11"/>
    <s v="Jumat"/>
    <s v="2025-W08"/>
    <x v="2"/>
    <n v="8"/>
  </r>
  <r>
    <s v="S766"/>
    <x v="41"/>
    <x v="2"/>
    <s v="Boots"/>
    <s v="Grey"/>
    <s v="Saudi Arabia"/>
    <s v="Online"/>
    <n v="155.38"/>
    <n v="20"/>
    <n v="3107.6"/>
    <s v="Sabtu"/>
    <s v="2025-W08"/>
    <x v="3"/>
    <n v="8"/>
  </r>
  <r>
    <s v="S807"/>
    <x v="45"/>
    <x v="4"/>
    <s v="Running"/>
    <s v="White"/>
    <s v="France"/>
    <s v="Retail Store"/>
    <n v="235.56"/>
    <n v="10"/>
    <n v="2355.6"/>
    <s v="Jumat"/>
    <s v="2025-W08"/>
    <x v="2"/>
    <n v="8"/>
  </r>
  <r>
    <s v="S845"/>
    <x v="44"/>
    <x v="2"/>
    <s v="Casual"/>
    <s v="Grey"/>
    <s v="India"/>
    <s v="Online"/>
    <n v="62.71"/>
    <n v="16"/>
    <n v="1003.36"/>
    <s v="Senin"/>
    <s v="2025-W08"/>
    <x v="2"/>
    <n v="8"/>
  </r>
  <r>
    <s v="S891"/>
    <x v="45"/>
    <x v="0"/>
    <s v="Sneakers"/>
    <s v="Blue"/>
    <s v="UK"/>
    <s v="Mall"/>
    <n v="188.9"/>
    <n v="11"/>
    <n v="2077.9"/>
    <s v="Jumat"/>
    <s v="2025-W08"/>
    <x v="2"/>
    <n v="8"/>
  </r>
  <r>
    <s v="S901"/>
    <x v="42"/>
    <x v="2"/>
    <s v="Sports"/>
    <s v="Blue"/>
    <s v="France"/>
    <s v="Retail Store"/>
    <n v="75.73"/>
    <n v="15"/>
    <n v="1135.95"/>
    <s v="Rabu"/>
    <s v="2025-W08"/>
    <x v="2"/>
    <n v="8"/>
  </r>
  <r>
    <s v="S914"/>
    <x v="46"/>
    <x v="4"/>
    <s v="Casual"/>
    <s v="Black"/>
    <s v="UAE"/>
    <s v="Retail Store"/>
    <n v="120.07"/>
    <n v="9"/>
    <n v="1080.6300000000001"/>
    <s v="Minggu"/>
    <s v="2025-W09"/>
    <x v="3"/>
    <n v="8"/>
  </r>
  <r>
    <s v="S960"/>
    <x v="43"/>
    <x v="4"/>
    <s v="Boots"/>
    <s v="Red"/>
    <s v="UAE"/>
    <s v="Retail Store"/>
    <n v="192.37"/>
    <n v="2"/>
    <n v="384.74"/>
    <s v="Kamis"/>
    <s v="2025-W08"/>
    <x v="2"/>
    <n v="8"/>
  </r>
  <r>
    <s v="S966"/>
    <x v="45"/>
    <x v="4"/>
    <s v="Formal"/>
    <s v="White"/>
    <s v="UK"/>
    <s v="Mall"/>
    <n v="108.25"/>
    <n v="8"/>
    <n v="866"/>
    <s v="Jumat"/>
    <s v="2025-W08"/>
    <x v="2"/>
    <n v="8"/>
  </r>
  <r>
    <s v="S978"/>
    <x v="47"/>
    <x v="3"/>
    <s v="Sports"/>
    <s v="White"/>
    <s v="UK"/>
    <s v="Retail Store"/>
    <n v="41.31"/>
    <n v="2"/>
    <n v="82.62"/>
    <s v="Selasa"/>
    <s v="2025-W08"/>
    <x v="2"/>
    <n v="8"/>
  </r>
  <r>
    <s v="S980"/>
    <x v="44"/>
    <x v="3"/>
    <s v="Sneakers"/>
    <s v="White"/>
    <s v="UAE"/>
    <s v="Online"/>
    <n v="161.31"/>
    <n v="19"/>
    <n v="3064.89"/>
    <s v="Senin"/>
    <s v="2025-W08"/>
    <x v="2"/>
    <n v="8"/>
  </r>
  <r>
    <s v="S982"/>
    <x v="47"/>
    <x v="2"/>
    <s v="Sports"/>
    <s v="Black"/>
    <s v="UAE"/>
    <s v="Mall"/>
    <n v="199.6"/>
    <n v="20"/>
    <n v="3992"/>
    <s v="Selasa"/>
    <s v="2025-W08"/>
    <x v="2"/>
    <n v="8"/>
  </r>
  <r>
    <s v="S28"/>
    <x v="48"/>
    <x v="0"/>
    <s v="Casual"/>
    <s v="Black"/>
    <s v="UK"/>
    <s v="Mall"/>
    <n v="143.13"/>
    <n v="12"/>
    <n v="1717.56"/>
    <s v="Kamis"/>
    <s v="2025-W09"/>
    <x v="3"/>
    <n v="9"/>
  </r>
  <r>
    <s v="S60"/>
    <x v="49"/>
    <x v="1"/>
    <s v="Sports"/>
    <s v="Blue"/>
    <s v="India"/>
    <s v="Online"/>
    <n v="101.57"/>
    <n v="18"/>
    <n v="1828.26"/>
    <s v="Senin"/>
    <s v="2025-W09"/>
    <x v="3"/>
    <n v="9"/>
  </r>
  <r>
    <s v="S206"/>
    <x v="50"/>
    <x v="1"/>
    <s v="Sneakers"/>
    <s v="White"/>
    <s v="Germany"/>
    <s v="Retail Store"/>
    <n v="32.020000000000003"/>
    <n v="4"/>
    <n v="128.08000000000001"/>
    <s v="Sabtu"/>
    <s v="2025-W09"/>
    <x v="0"/>
    <n v="9"/>
  </r>
  <r>
    <s v="S218"/>
    <x v="51"/>
    <x v="3"/>
    <s v="Formal"/>
    <s v="Blue"/>
    <s v="India"/>
    <s v="Mall"/>
    <n v="194.23"/>
    <n v="3"/>
    <n v="582.69000000000005"/>
    <s v="Jumat"/>
    <s v="2025-W09"/>
    <x v="3"/>
    <n v="9"/>
  </r>
  <r>
    <s v="S219"/>
    <x v="52"/>
    <x v="4"/>
    <s v="Casual"/>
    <s v="Grey"/>
    <s v="USA"/>
    <s v="Mall"/>
    <n v="172.92"/>
    <n v="15"/>
    <n v="2593.8000000000002"/>
    <s v="Selasa"/>
    <s v="2025-W09"/>
    <x v="3"/>
    <n v="9"/>
  </r>
  <r>
    <s v="S234"/>
    <x v="52"/>
    <x v="4"/>
    <s v="Sports"/>
    <s v="Black"/>
    <s v="Saudi Arabia"/>
    <s v="Retail Store"/>
    <n v="138.35"/>
    <n v="12"/>
    <n v="1660.2"/>
    <s v="Selasa"/>
    <s v="2025-W09"/>
    <x v="3"/>
    <n v="9"/>
  </r>
  <r>
    <s v="S245"/>
    <x v="53"/>
    <x v="2"/>
    <s v="Boots"/>
    <s v="Grey"/>
    <s v="Germany"/>
    <s v="Mall"/>
    <n v="33.4"/>
    <n v="10"/>
    <n v="334"/>
    <s v="Rabu"/>
    <s v="2025-W09"/>
    <x v="3"/>
    <n v="9"/>
  </r>
  <r>
    <s v="S254"/>
    <x v="49"/>
    <x v="3"/>
    <s v="Sneakers"/>
    <s v="Red"/>
    <s v="India"/>
    <s v="Online"/>
    <n v="99.72"/>
    <n v="8"/>
    <n v="797.76"/>
    <s v="Senin"/>
    <s v="2025-W09"/>
    <x v="3"/>
    <n v="9"/>
  </r>
  <r>
    <s v="S346"/>
    <x v="49"/>
    <x v="1"/>
    <s v="Formal"/>
    <s v="Black"/>
    <s v="France"/>
    <s v="Retail Store"/>
    <n v="165.49"/>
    <n v="11"/>
    <n v="1820.39"/>
    <s v="Senin"/>
    <s v="2025-W09"/>
    <x v="3"/>
    <n v="9"/>
  </r>
  <r>
    <s v="S388"/>
    <x v="49"/>
    <x v="0"/>
    <s v="Formal"/>
    <s v="Green"/>
    <s v="India"/>
    <s v="Mall"/>
    <n v="69.040000000000006"/>
    <n v="11"/>
    <n v="759.44"/>
    <s v="Senin"/>
    <s v="2025-W09"/>
    <x v="3"/>
    <n v="9"/>
  </r>
  <r>
    <s v="S403"/>
    <x v="48"/>
    <x v="4"/>
    <s v="Sneakers"/>
    <s v="White"/>
    <s v="India"/>
    <s v="Mall"/>
    <n v="141.16"/>
    <n v="2"/>
    <n v="282.32"/>
    <s v="Kamis"/>
    <s v="2025-W09"/>
    <x v="3"/>
    <n v="9"/>
  </r>
  <r>
    <s v="S499"/>
    <x v="51"/>
    <x v="0"/>
    <s v="Boots"/>
    <s v="Black"/>
    <s v="UAE"/>
    <s v="Online"/>
    <n v="244.37"/>
    <n v="1"/>
    <n v="244.37"/>
    <s v="Jumat"/>
    <s v="2025-W09"/>
    <x v="3"/>
    <n v="9"/>
  </r>
  <r>
    <s v="S499"/>
    <x v="51"/>
    <x v="0"/>
    <s v="Boots"/>
    <s v="Black"/>
    <s v="UAE"/>
    <s v="Online"/>
    <n v="244.37"/>
    <n v="1"/>
    <n v="244.37"/>
    <s v="Jumat"/>
    <s v="2025-W09"/>
    <x v="3"/>
    <n v="9"/>
  </r>
  <r>
    <s v="S569"/>
    <x v="54"/>
    <x v="0"/>
    <s v="Formal"/>
    <s v="Blue"/>
    <s v="India"/>
    <s v="Online"/>
    <n v="228.91"/>
    <n v="1"/>
    <n v="228.91"/>
    <s v="Minggu"/>
    <s v="2025-W10"/>
    <x v="0"/>
    <n v="9"/>
  </r>
  <r>
    <s v="S620"/>
    <x v="53"/>
    <x v="0"/>
    <s v="Running"/>
    <s v="Blue"/>
    <s v="UAE"/>
    <s v="Mall"/>
    <n v="194.62"/>
    <n v="17"/>
    <n v="3308.54"/>
    <s v="Rabu"/>
    <s v="2025-W09"/>
    <x v="3"/>
    <n v="9"/>
  </r>
  <r>
    <s v="S710"/>
    <x v="52"/>
    <x v="5"/>
    <s v="Boots"/>
    <s v="Black"/>
    <s v="Germany"/>
    <s v="Retail Store"/>
    <n v="179.93"/>
    <n v="1"/>
    <n v="179.93"/>
    <s v="Selasa"/>
    <s v="2025-W09"/>
    <x v="3"/>
    <n v="9"/>
  </r>
  <r>
    <s v="S715"/>
    <x v="49"/>
    <x v="1"/>
    <s v="Sneakers"/>
    <s v="White"/>
    <s v="Saudi Arabia"/>
    <s v="Retail Store"/>
    <n v="106.75"/>
    <n v="16"/>
    <n v="1708"/>
    <s v="Senin"/>
    <s v="2025-W09"/>
    <x v="3"/>
    <n v="9"/>
  </r>
  <r>
    <s v="S730"/>
    <x v="48"/>
    <x v="3"/>
    <s v="Running"/>
    <s v="Black"/>
    <s v="France"/>
    <s v="Mall"/>
    <n v="66"/>
    <n v="14"/>
    <n v="924"/>
    <s v="Kamis"/>
    <s v="2025-W09"/>
    <x v="3"/>
    <n v="9"/>
  </r>
  <r>
    <s v="S745"/>
    <x v="51"/>
    <x v="2"/>
    <s v="Casual"/>
    <s v="Black"/>
    <s v="France"/>
    <s v="Retail Store"/>
    <n v="81.09"/>
    <n v="4"/>
    <n v="324.36"/>
    <s v="Jumat"/>
    <s v="2025-W09"/>
    <x v="3"/>
    <n v="9"/>
  </r>
  <r>
    <s v="S784"/>
    <x v="51"/>
    <x v="0"/>
    <s v="Sneakers"/>
    <s v="Green"/>
    <s v="France"/>
    <s v="Online"/>
    <n v="106.05"/>
    <n v="13"/>
    <n v="1378.65"/>
    <s v="Jumat"/>
    <s v="2025-W09"/>
    <x v="3"/>
    <n v="9"/>
  </r>
  <r>
    <s v="S813"/>
    <x v="52"/>
    <x v="2"/>
    <s v="Sneakers"/>
    <s v="Black"/>
    <s v="Saudi Arabia"/>
    <s v="Retail Store"/>
    <n v="57.43"/>
    <n v="6"/>
    <n v="344.58"/>
    <s v="Selasa"/>
    <s v="2025-W09"/>
    <x v="3"/>
    <n v="9"/>
  </r>
  <r>
    <s v="S30"/>
    <x v="55"/>
    <x v="2"/>
    <s v="Formal"/>
    <s v="Grey"/>
    <s v="UK"/>
    <s v="Retail Store"/>
    <n v="40.22"/>
    <n v="5"/>
    <n v="201.1"/>
    <s v="Kamis"/>
    <s v="2025-W10"/>
    <x v="0"/>
    <n v="10"/>
  </r>
  <r>
    <s v="S81"/>
    <x v="56"/>
    <x v="3"/>
    <s v="Boots"/>
    <s v="Red"/>
    <s v="UAE"/>
    <s v="Mall"/>
    <n v="219.88"/>
    <n v="7"/>
    <n v="1539.16"/>
    <s v="Jumat"/>
    <s v="2025-W10"/>
    <x v="0"/>
    <n v="10"/>
  </r>
  <r>
    <s v="S197"/>
    <x v="57"/>
    <x v="0"/>
    <s v="Sneakers"/>
    <s v="Grey"/>
    <s v="France"/>
    <s v="Online"/>
    <n v="189.71"/>
    <n v="18"/>
    <n v="3414.78"/>
    <s v="Minggu"/>
    <s v="2025-W11"/>
    <x v="1"/>
    <n v="10"/>
  </r>
  <r>
    <s v="S215"/>
    <x v="58"/>
    <x v="0"/>
    <s v="Casual"/>
    <s v="Black"/>
    <s v="UAE"/>
    <s v="Online"/>
    <n v="186.68"/>
    <n v="18"/>
    <n v="3360.24"/>
    <s v="Sabtu"/>
    <s v="2025-W10"/>
    <x v="1"/>
    <n v="10"/>
  </r>
  <r>
    <s v="S216"/>
    <x v="57"/>
    <x v="0"/>
    <s v="Casual"/>
    <s v="Grey"/>
    <s v="France"/>
    <s v="Online"/>
    <n v="82.19"/>
    <n v="1"/>
    <n v="82.19"/>
    <s v="Minggu"/>
    <s v="2025-W11"/>
    <x v="1"/>
    <n v="10"/>
  </r>
  <r>
    <s v="S223"/>
    <x v="55"/>
    <x v="4"/>
    <s v="Boots"/>
    <s v="Grey"/>
    <s v="India"/>
    <s v="Mall"/>
    <n v="50.61"/>
    <n v="9"/>
    <n v="455.49"/>
    <s v="Kamis"/>
    <s v="2025-W10"/>
    <x v="0"/>
    <n v="10"/>
  </r>
  <r>
    <s v="S334"/>
    <x v="59"/>
    <x v="1"/>
    <s v="Sports"/>
    <s v="White"/>
    <s v="UK"/>
    <s v="Retail Store"/>
    <n v="55.54"/>
    <n v="17"/>
    <n v="944.18"/>
    <s v="Rabu"/>
    <s v="2025-W10"/>
    <x v="0"/>
    <n v="10"/>
  </r>
  <r>
    <s v="S625"/>
    <x v="56"/>
    <x v="2"/>
    <s v="Running"/>
    <s v="Green"/>
    <s v="India"/>
    <s v="Retail Store"/>
    <n v="166.02"/>
    <n v="6"/>
    <n v="996.12"/>
    <s v="Jumat"/>
    <s v="2025-W10"/>
    <x v="0"/>
    <n v="10"/>
  </r>
  <r>
    <s v="S653"/>
    <x v="55"/>
    <x v="3"/>
    <s v="Running"/>
    <s v="Green"/>
    <s v="Germany"/>
    <s v="Online"/>
    <n v="159.11000000000001"/>
    <n v="2"/>
    <n v="318.22000000000003"/>
    <s v="Kamis"/>
    <s v="2025-W10"/>
    <x v="0"/>
    <n v="10"/>
  </r>
  <r>
    <s v="S707"/>
    <x v="57"/>
    <x v="2"/>
    <s v="Running"/>
    <s v="Grey"/>
    <s v="India"/>
    <s v="Online"/>
    <n v="100.92"/>
    <n v="7"/>
    <n v="706.44"/>
    <s v="Minggu"/>
    <s v="2025-W11"/>
    <x v="1"/>
    <n v="10"/>
  </r>
  <r>
    <s v="S708"/>
    <x v="59"/>
    <x v="2"/>
    <s v="Boots"/>
    <s v="Black"/>
    <s v="Germany"/>
    <s v="Mall"/>
    <n v="208.17"/>
    <n v="12"/>
    <n v="2498.04"/>
    <s v="Rabu"/>
    <s v="2025-W10"/>
    <x v="0"/>
    <n v="10"/>
  </r>
  <r>
    <s v="S884"/>
    <x v="60"/>
    <x v="2"/>
    <s v="Boots"/>
    <s v="Red"/>
    <s v="India"/>
    <s v="Online"/>
    <n v="52.9"/>
    <n v="3"/>
    <n v="158.69999999999999"/>
    <s v="Senin"/>
    <s v="2025-W10"/>
    <x v="0"/>
    <n v="10"/>
  </r>
  <r>
    <s v="S911"/>
    <x v="55"/>
    <x v="2"/>
    <s v="Sports"/>
    <s v="Green"/>
    <s v="UAE"/>
    <s v="Mall"/>
    <n v="159.86000000000001"/>
    <n v="8"/>
    <n v="1278.8800000000001"/>
    <s v="Kamis"/>
    <s v="2025-W10"/>
    <x v="0"/>
    <n v="10"/>
  </r>
  <r>
    <s v="S916"/>
    <x v="55"/>
    <x v="4"/>
    <s v="Casual"/>
    <s v="Black"/>
    <s v="USA"/>
    <s v="Mall"/>
    <n v="125.95"/>
    <n v="5"/>
    <n v="629.75"/>
    <s v="Kamis"/>
    <s v="2025-W10"/>
    <x v="0"/>
    <n v="10"/>
  </r>
  <r>
    <s v="S959"/>
    <x v="58"/>
    <x v="5"/>
    <s v="Casual"/>
    <s v="Black"/>
    <s v="Germany"/>
    <s v="Online"/>
    <n v="66.58"/>
    <n v="6"/>
    <n v="399.48"/>
    <s v="Sabtu"/>
    <s v="2025-W10"/>
    <x v="1"/>
    <n v="10"/>
  </r>
  <r>
    <s v="S2"/>
    <x v="61"/>
    <x v="2"/>
    <s v="Boots"/>
    <s v="Grey"/>
    <s v="USA"/>
    <s v="Mall"/>
    <n v="239.16"/>
    <n v="4"/>
    <n v="956.64"/>
    <s v="Kamis"/>
    <s v="2025-W11"/>
    <x v="1"/>
    <n v="11"/>
  </r>
  <r>
    <s v="S18"/>
    <x v="62"/>
    <x v="1"/>
    <s v="Casual"/>
    <s v="Green"/>
    <s v="India"/>
    <s v="Mall"/>
    <n v="145.44999999999999"/>
    <n v="9"/>
    <n v="1309.05"/>
    <s v="Sabtu"/>
    <s v="2025-W11"/>
    <x v="2"/>
    <n v="11"/>
  </r>
  <r>
    <s v="S20"/>
    <x v="63"/>
    <x v="3"/>
    <s v="Running"/>
    <s v="Black"/>
    <s v="Saudi Arabia"/>
    <s v="Online"/>
    <n v="94.07"/>
    <n v="17"/>
    <n v="1599.19"/>
    <s v="Rabu"/>
    <s v="2025-W11"/>
    <x v="1"/>
    <n v="11"/>
  </r>
  <r>
    <s v="S106"/>
    <x v="64"/>
    <x v="1"/>
    <s v="Running"/>
    <s v="Blue"/>
    <s v="Germany"/>
    <s v="Retail Store"/>
    <n v="84.84"/>
    <n v="15"/>
    <n v="1272.5999999999999"/>
    <s v="Selasa"/>
    <s v="2025-W11"/>
    <x v="1"/>
    <n v="11"/>
  </r>
  <r>
    <s v="S176"/>
    <x v="62"/>
    <x v="2"/>
    <s v="Casual"/>
    <s v="Black"/>
    <s v="Germany"/>
    <s v="Retail Store"/>
    <n v="68.36"/>
    <n v="14"/>
    <n v="957.04"/>
    <s v="Sabtu"/>
    <s v="2025-W11"/>
    <x v="2"/>
    <n v="11"/>
  </r>
  <r>
    <s v="S183"/>
    <x v="65"/>
    <x v="4"/>
    <s v="Formal"/>
    <s v="Grey"/>
    <s v="UAE"/>
    <s v="Online"/>
    <n v="233.43"/>
    <n v="8"/>
    <n v="1867.44"/>
    <s v="Minggu"/>
    <s v="2025-W12"/>
    <x v="2"/>
    <n v="11"/>
  </r>
  <r>
    <s v="S258"/>
    <x v="65"/>
    <x v="1"/>
    <s v="Casual"/>
    <s v="Grey"/>
    <s v="UK"/>
    <s v="Mall"/>
    <n v="183.13"/>
    <n v="9"/>
    <n v="1648.17"/>
    <s v="Minggu"/>
    <s v="2025-W12"/>
    <x v="2"/>
    <n v="11"/>
  </r>
  <r>
    <s v="S292"/>
    <x v="65"/>
    <x v="5"/>
    <s v="Sports"/>
    <s v="Red"/>
    <s v="UAE"/>
    <s v="Online"/>
    <n v="38.22"/>
    <n v="5"/>
    <n v="191.1"/>
    <s v="Minggu"/>
    <s v="2025-W12"/>
    <x v="2"/>
    <n v="11"/>
  </r>
  <r>
    <s v="S328"/>
    <x v="61"/>
    <x v="3"/>
    <s v="Running"/>
    <s v="Blue"/>
    <s v="India"/>
    <s v="Mall"/>
    <n v="164.58"/>
    <n v="8"/>
    <n v="1316.64"/>
    <s v="Kamis"/>
    <s v="2025-W11"/>
    <x v="1"/>
    <n v="11"/>
  </r>
  <r>
    <s v="S380"/>
    <x v="63"/>
    <x v="4"/>
    <s v="Boots"/>
    <s v="Grey"/>
    <s v="UK"/>
    <s v="Online"/>
    <n v="92.01"/>
    <n v="4"/>
    <n v="368.04"/>
    <s v="Rabu"/>
    <s v="2025-W11"/>
    <x v="1"/>
    <n v="11"/>
  </r>
  <r>
    <s v="S394"/>
    <x v="61"/>
    <x v="0"/>
    <s v="Casual"/>
    <s v="Black"/>
    <s v="France"/>
    <s v="Retail Store"/>
    <n v="200.81"/>
    <n v="16"/>
    <n v="3212.96"/>
    <s v="Kamis"/>
    <s v="2025-W11"/>
    <x v="1"/>
    <n v="11"/>
  </r>
  <r>
    <s v="S475"/>
    <x v="65"/>
    <x v="1"/>
    <s v="Formal"/>
    <s v="Blue"/>
    <s v="Germany"/>
    <s v="Retail Store"/>
    <n v="146.09"/>
    <n v="3"/>
    <n v="438.27"/>
    <s v="Minggu"/>
    <s v="2025-W12"/>
    <x v="2"/>
    <n v="11"/>
  </r>
  <r>
    <s v="S486"/>
    <x v="61"/>
    <x v="1"/>
    <s v="Sports"/>
    <s v="Green"/>
    <s v="UK"/>
    <s v="Mall"/>
    <n v="228.25"/>
    <n v="10"/>
    <n v="2282.5"/>
    <s v="Kamis"/>
    <s v="2025-W11"/>
    <x v="1"/>
    <n v="11"/>
  </r>
  <r>
    <s v="S496"/>
    <x v="66"/>
    <x v="0"/>
    <s v="Sports"/>
    <s v="Red"/>
    <s v="Saudi Arabia"/>
    <s v="Online"/>
    <n v="107.74"/>
    <n v="12"/>
    <n v="1292.8800000000001"/>
    <s v="Jumat"/>
    <s v="2025-W11"/>
    <x v="1"/>
    <n v="11"/>
  </r>
  <r>
    <s v="S496"/>
    <x v="66"/>
    <x v="0"/>
    <s v="Sports"/>
    <s v="Red"/>
    <s v="Saudi Arabia"/>
    <s v="Online"/>
    <n v="107.74"/>
    <n v="12"/>
    <n v="1292.8800000000001"/>
    <s v="Jumat"/>
    <s v="2025-W11"/>
    <x v="1"/>
    <n v="11"/>
  </r>
  <r>
    <s v="S587"/>
    <x v="67"/>
    <x v="5"/>
    <s v="Sneakers"/>
    <s v="Grey"/>
    <s v="USA"/>
    <s v="Retail Store"/>
    <n v="46.69"/>
    <n v="13"/>
    <n v="606.97"/>
    <s v="Senin"/>
    <s v="2025-W11"/>
    <x v="1"/>
    <n v="11"/>
  </r>
  <r>
    <s v="S661"/>
    <x v="62"/>
    <x v="4"/>
    <s v="Boots"/>
    <s v="Green"/>
    <s v="Germany"/>
    <s v="Online"/>
    <n v="108.34"/>
    <n v="20"/>
    <n v="2166.8000000000002"/>
    <s v="Sabtu"/>
    <s v="2025-W11"/>
    <x v="2"/>
    <n v="11"/>
  </r>
  <r>
    <s v="S695"/>
    <x v="63"/>
    <x v="0"/>
    <s v="Formal"/>
    <s v="Grey"/>
    <s v="Germany"/>
    <s v="Online"/>
    <n v="55.26"/>
    <n v="7"/>
    <n v="386.82"/>
    <s v="Rabu"/>
    <s v="2025-W11"/>
    <x v="1"/>
    <n v="11"/>
  </r>
  <r>
    <s v="S756"/>
    <x v="67"/>
    <x v="3"/>
    <s v="Sneakers"/>
    <s v="Green"/>
    <s v="UAE"/>
    <s v="Mall"/>
    <n v="204.69"/>
    <n v="5"/>
    <n v="1023.45"/>
    <s v="Senin"/>
    <s v="2025-W11"/>
    <x v="1"/>
    <n v="11"/>
  </r>
  <r>
    <s v="S814"/>
    <x v="61"/>
    <x v="1"/>
    <s v="Sports"/>
    <s v="Green"/>
    <s v="UAE"/>
    <s v="Online"/>
    <n v="232.59"/>
    <n v="18"/>
    <n v="4186.62"/>
    <s v="Kamis"/>
    <s v="2025-W11"/>
    <x v="1"/>
    <n v="11"/>
  </r>
  <r>
    <s v="S849"/>
    <x v="67"/>
    <x v="3"/>
    <s v="Casual"/>
    <s v="Black"/>
    <s v="France"/>
    <s v="Mall"/>
    <n v="140.47999999999999"/>
    <n v="9"/>
    <n v="1264.32"/>
    <s v="Senin"/>
    <s v="2025-W11"/>
    <x v="1"/>
    <n v="11"/>
  </r>
  <r>
    <s v="S861"/>
    <x v="65"/>
    <x v="4"/>
    <s v="Formal"/>
    <s v="Black"/>
    <s v="USA"/>
    <s v="Retail Store"/>
    <n v="200.62"/>
    <n v="16"/>
    <n v="3209.92"/>
    <s v="Minggu"/>
    <s v="2025-W12"/>
    <x v="2"/>
    <n v="11"/>
  </r>
  <r>
    <s v="S6"/>
    <x v="68"/>
    <x v="0"/>
    <s v="Sports"/>
    <s v="White"/>
    <s v="UK"/>
    <s v="Retail Store"/>
    <n v="64.319999999999993"/>
    <n v="14"/>
    <n v="900.48"/>
    <s v="Minggu"/>
    <s v="2025-W13"/>
    <x v="3"/>
    <n v="12"/>
  </r>
  <r>
    <s v="S21"/>
    <x v="69"/>
    <x v="2"/>
    <s v="Formal"/>
    <s v="Grey"/>
    <s v="USA"/>
    <s v="Retail Store"/>
    <n v="164.61"/>
    <n v="6"/>
    <n v="987.66"/>
    <s v="Kamis"/>
    <s v="2025-W12"/>
    <x v="2"/>
    <n v="12"/>
  </r>
  <r>
    <s v="S66"/>
    <x v="70"/>
    <x v="1"/>
    <s v="Running"/>
    <s v="Blue"/>
    <s v="France"/>
    <s v="Online"/>
    <n v="149.38999999999999"/>
    <n v="14"/>
    <n v="2091.46"/>
    <s v="Senin"/>
    <s v="2025-W12"/>
    <x v="2"/>
    <n v="12"/>
  </r>
  <r>
    <s v="S145"/>
    <x v="71"/>
    <x v="3"/>
    <s v="Formal"/>
    <s v="Green"/>
    <s v="India"/>
    <s v="Retail Store"/>
    <n v="92.66"/>
    <n v="1"/>
    <n v="92.66"/>
    <s v="Sabtu"/>
    <s v="2025-W12"/>
    <x v="3"/>
    <n v="12"/>
  </r>
  <r>
    <s v="S149"/>
    <x v="72"/>
    <x v="1"/>
    <s v="Running"/>
    <s v="Black"/>
    <s v="UK"/>
    <s v="Retail Store"/>
    <n v="41.33"/>
    <n v="9"/>
    <n v="371.97"/>
    <s v="Selasa"/>
    <s v="2025-W12"/>
    <x v="2"/>
    <n v="12"/>
  </r>
  <r>
    <s v="S360"/>
    <x v="72"/>
    <x v="4"/>
    <s v="Casual"/>
    <s v="Blue"/>
    <s v="India"/>
    <s v="Retail Store"/>
    <n v="156.6"/>
    <n v="20"/>
    <n v="3132"/>
    <s v="Selasa"/>
    <s v="2025-W12"/>
    <x v="2"/>
    <n v="12"/>
  </r>
  <r>
    <s v="S369"/>
    <x v="73"/>
    <x v="2"/>
    <s v="Casual"/>
    <s v="Red"/>
    <s v="India"/>
    <s v="Mall"/>
    <n v="73.069999999999993"/>
    <n v="14"/>
    <n v="1022.98"/>
    <s v="Rabu"/>
    <s v="2025-W12"/>
    <x v="2"/>
    <n v="12"/>
  </r>
  <r>
    <s v="S404"/>
    <x v="72"/>
    <x v="0"/>
    <s v="Sneakers"/>
    <s v="Red"/>
    <s v="USA"/>
    <s v="Mall"/>
    <n v="211.82"/>
    <n v="6"/>
    <n v="1270.92"/>
    <s v="Selasa"/>
    <s v="2025-W12"/>
    <x v="2"/>
    <n v="12"/>
  </r>
  <r>
    <s v="S426"/>
    <x v="72"/>
    <x v="3"/>
    <s v="Casual"/>
    <s v="Grey"/>
    <s v="Germany"/>
    <s v="Online"/>
    <n v="150.9"/>
    <n v="10"/>
    <n v="1509"/>
    <s v="Selasa"/>
    <s v="2025-W12"/>
    <x v="2"/>
    <n v="12"/>
  </r>
  <r>
    <s v="S468"/>
    <x v="69"/>
    <x v="0"/>
    <s v="Sports"/>
    <s v="Black"/>
    <s v="USA"/>
    <s v="Online"/>
    <n v="221.09"/>
    <n v="13"/>
    <n v="2874.17"/>
    <s v="Kamis"/>
    <s v="2025-W12"/>
    <x v="2"/>
    <n v="12"/>
  </r>
  <r>
    <s v="S549"/>
    <x v="73"/>
    <x v="4"/>
    <s v="Boots"/>
    <s v="Red"/>
    <s v="Saudi Arabia"/>
    <s v="Online"/>
    <n v="144.47"/>
    <n v="14"/>
    <n v="2022.58"/>
    <s v="Rabu"/>
    <s v="2025-W12"/>
    <x v="2"/>
    <n v="12"/>
  </r>
  <r>
    <s v="S622"/>
    <x v="71"/>
    <x v="2"/>
    <s v="Formal"/>
    <s v="Green"/>
    <s v="France"/>
    <s v="Online"/>
    <n v="76.06"/>
    <n v="14"/>
    <n v="1064.8399999999999"/>
    <s v="Sabtu"/>
    <s v="2025-W12"/>
    <x v="3"/>
    <n v="12"/>
  </r>
  <r>
    <s v="S652"/>
    <x v="70"/>
    <x v="3"/>
    <s v="Casual"/>
    <s v="White"/>
    <s v="UK"/>
    <s v="Online"/>
    <n v="148.16"/>
    <n v="4"/>
    <n v="592.64"/>
    <s v="Senin"/>
    <s v="2025-W12"/>
    <x v="2"/>
    <n v="12"/>
  </r>
  <r>
    <s v="S779"/>
    <x v="68"/>
    <x v="4"/>
    <s v="Sneakers"/>
    <s v="Red"/>
    <s v="USA"/>
    <s v="Retail Store"/>
    <n v="188.41"/>
    <n v="14"/>
    <n v="2637.74"/>
    <s v="Minggu"/>
    <s v="2025-W13"/>
    <x v="3"/>
    <n v="12"/>
  </r>
  <r>
    <s v="S809"/>
    <x v="69"/>
    <x v="4"/>
    <s v="Sports"/>
    <s v="Blue"/>
    <s v="Germany"/>
    <s v="Online"/>
    <n v="129.18"/>
    <n v="19"/>
    <n v="2454.42"/>
    <s v="Kamis"/>
    <s v="2025-W12"/>
    <x v="2"/>
    <n v="12"/>
  </r>
  <r>
    <s v="S821"/>
    <x v="68"/>
    <x v="4"/>
    <s v="Sneakers"/>
    <s v="Green"/>
    <s v="Saudi Arabia"/>
    <s v="Online"/>
    <n v="206.63"/>
    <n v="6"/>
    <n v="1239.78"/>
    <s v="Minggu"/>
    <s v="2025-W13"/>
    <x v="3"/>
    <n v="12"/>
  </r>
  <r>
    <s v="S831"/>
    <x v="72"/>
    <x v="1"/>
    <s v="Sports"/>
    <s v="Grey"/>
    <s v="UAE"/>
    <s v="Online"/>
    <n v="79.41"/>
    <n v="6"/>
    <n v="476.46"/>
    <s v="Selasa"/>
    <s v="2025-W12"/>
    <x v="2"/>
    <n v="12"/>
  </r>
  <r>
    <s v="S853"/>
    <x v="74"/>
    <x v="2"/>
    <s v="Sneakers"/>
    <s v="Blue"/>
    <s v="France"/>
    <s v="Mall"/>
    <n v="76.180000000000007"/>
    <n v="14"/>
    <n v="1066.52"/>
    <s v="Jumat"/>
    <s v="2025-W12"/>
    <x v="2"/>
    <n v="12"/>
  </r>
  <r>
    <s v="S897"/>
    <x v="72"/>
    <x v="5"/>
    <s v="Casual"/>
    <s v="Red"/>
    <s v="Germany"/>
    <s v="Online"/>
    <n v="94.49"/>
    <n v="16"/>
    <n v="1511.84"/>
    <s v="Selasa"/>
    <s v="2025-W12"/>
    <x v="2"/>
    <n v="12"/>
  </r>
  <r>
    <s v="S940"/>
    <x v="68"/>
    <x v="2"/>
    <s v="Sneakers"/>
    <s v="Grey"/>
    <s v="USA"/>
    <s v="Retail Store"/>
    <n v="156.83000000000001"/>
    <n v="2"/>
    <n v="313.66000000000003"/>
    <s v="Minggu"/>
    <s v="2025-W13"/>
    <x v="3"/>
    <n v="12"/>
  </r>
  <r>
    <s v="S945"/>
    <x v="74"/>
    <x v="5"/>
    <s v="Casual"/>
    <s v="White"/>
    <s v="Germany"/>
    <s v="Online"/>
    <n v="75.41"/>
    <n v="12"/>
    <n v="904.92"/>
    <s v="Jumat"/>
    <s v="2025-W12"/>
    <x v="2"/>
    <n v="12"/>
  </r>
  <r>
    <s v="S987"/>
    <x v="69"/>
    <x v="2"/>
    <s v="Boots"/>
    <s v="Red"/>
    <s v="Germany"/>
    <s v="Mall"/>
    <n v="181.45"/>
    <n v="2"/>
    <n v="362.9"/>
    <s v="Kamis"/>
    <s v="2025-W12"/>
    <x v="2"/>
    <n v="12"/>
  </r>
  <r>
    <s v="S989"/>
    <x v="70"/>
    <x v="0"/>
    <s v="Running"/>
    <s v="Red"/>
    <s v="India"/>
    <s v="Mall"/>
    <n v="84.21"/>
    <n v="5"/>
    <n v="421.05"/>
    <s v="Senin"/>
    <s v="2025-W12"/>
    <x v="2"/>
    <n v="12"/>
  </r>
  <r>
    <s v="S44"/>
    <x v="75"/>
    <x v="3"/>
    <s v="Formal"/>
    <s v="White"/>
    <s v="Saudi Arabia"/>
    <s v="Retail Store"/>
    <n v="230.05"/>
    <n v="14"/>
    <n v="3220.7"/>
    <s v="Kamis"/>
    <s v="2025-W13"/>
    <x v="3"/>
    <n v="13"/>
  </r>
  <r>
    <s v="S104"/>
    <x v="76"/>
    <x v="1"/>
    <s v="Sneakers"/>
    <s v="Grey"/>
    <s v="USA"/>
    <s v="Retail Store"/>
    <n v="141.88999999999999"/>
    <n v="15"/>
    <n v="2128.35"/>
    <s v="Rabu"/>
    <s v="2025-W13"/>
    <x v="3"/>
    <n v="13"/>
  </r>
  <r>
    <s v="S113"/>
    <x v="77"/>
    <x v="5"/>
    <s v="Sneakers"/>
    <s v="Black"/>
    <s v="France"/>
    <s v="Mall"/>
    <n v="234.53"/>
    <n v="10"/>
    <n v="2345.3000000000002"/>
    <s v="Selasa"/>
    <s v="2025-W13"/>
    <x v="3"/>
    <n v="13"/>
  </r>
  <r>
    <s v="S184"/>
    <x v="78"/>
    <x v="5"/>
    <s v="Sneakers"/>
    <s v="Red"/>
    <s v="India"/>
    <s v="Mall"/>
    <n v="223.01"/>
    <n v="6"/>
    <n v="1338.06"/>
    <s v="Sabtu"/>
    <s v="2025-W13"/>
    <x v="4"/>
    <n v="13"/>
  </r>
  <r>
    <s v="S253"/>
    <x v="78"/>
    <x v="3"/>
    <s v="Boots"/>
    <s v="Blue"/>
    <s v="USA"/>
    <s v="Retail Store"/>
    <n v="217.25"/>
    <n v="20"/>
    <n v="4345"/>
    <s v="Sabtu"/>
    <s v="2025-W13"/>
    <x v="4"/>
    <n v="13"/>
  </r>
  <r>
    <s v="S288"/>
    <x v="79"/>
    <x v="3"/>
    <s v="Sneakers"/>
    <s v="White"/>
    <s v="Saudi Arabia"/>
    <s v="Retail Store"/>
    <n v="149.38"/>
    <n v="9"/>
    <n v="1344.42"/>
    <s v="Senin"/>
    <s v="2025-W13"/>
    <x v="3"/>
    <n v="13"/>
  </r>
  <r>
    <s v="S361"/>
    <x v="77"/>
    <x v="4"/>
    <s v="Boots"/>
    <s v="Blue"/>
    <s v="India"/>
    <s v="Retail Store"/>
    <n v="115.4"/>
    <n v="13"/>
    <n v="1500.2"/>
    <s v="Selasa"/>
    <s v="2025-W13"/>
    <x v="3"/>
    <n v="13"/>
  </r>
  <r>
    <s v="S443"/>
    <x v="80"/>
    <x v="2"/>
    <s v="Sneakers"/>
    <s v="Red"/>
    <s v="UK"/>
    <s v="Mall"/>
    <n v="112.34"/>
    <n v="5"/>
    <n v="561.70000000000005"/>
    <s v="Jumat"/>
    <s v="2025-W13"/>
    <x v="3"/>
    <n v="13"/>
  </r>
  <r>
    <s v="S635"/>
    <x v="78"/>
    <x v="1"/>
    <s v="Boots"/>
    <s v="Black"/>
    <s v="India"/>
    <s v="Online"/>
    <n v="53.58"/>
    <n v="13"/>
    <n v="696.54"/>
    <s v="Sabtu"/>
    <s v="2025-W13"/>
    <x v="4"/>
    <n v="13"/>
  </r>
  <r>
    <s v="S643"/>
    <x v="78"/>
    <x v="5"/>
    <s v="Formal"/>
    <s v="Black"/>
    <s v="France"/>
    <s v="Retail Store"/>
    <n v="76.52"/>
    <n v="10"/>
    <n v="765.2"/>
    <s v="Sabtu"/>
    <s v="2025-W13"/>
    <x v="4"/>
    <n v="13"/>
  </r>
  <r>
    <s v="S677"/>
    <x v="81"/>
    <x v="5"/>
    <s v="Casual"/>
    <s v="Blue"/>
    <s v="India"/>
    <s v="Retail Store"/>
    <n v="54.65"/>
    <n v="20"/>
    <n v="1093"/>
    <s v="Minggu"/>
    <s v="2025-W14"/>
    <x v="4"/>
    <n v="13"/>
  </r>
  <r>
    <s v="S764"/>
    <x v="79"/>
    <x v="2"/>
    <s v="Sports"/>
    <s v="White"/>
    <s v="Saudi Arabia"/>
    <s v="Online"/>
    <n v="193.67"/>
    <n v="10"/>
    <n v="1936.7"/>
    <s v="Senin"/>
    <s v="2025-W13"/>
    <x v="3"/>
    <n v="13"/>
  </r>
  <r>
    <s v="S773"/>
    <x v="81"/>
    <x v="5"/>
    <s v="Formal"/>
    <s v="Black"/>
    <s v="Germany"/>
    <s v="Retail Store"/>
    <n v="58.05"/>
    <n v="17"/>
    <n v="986.85"/>
    <s v="Minggu"/>
    <s v="2025-W14"/>
    <x v="4"/>
    <n v="13"/>
  </r>
  <r>
    <s v="S830"/>
    <x v="76"/>
    <x v="5"/>
    <s v="Sneakers"/>
    <s v="Green"/>
    <s v="France"/>
    <s v="Online"/>
    <n v="129.49"/>
    <n v="8"/>
    <n v="1035.92"/>
    <s v="Rabu"/>
    <s v="2025-W13"/>
    <x v="3"/>
    <n v="13"/>
  </r>
  <r>
    <s v="S835"/>
    <x v="79"/>
    <x v="2"/>
    <s v="Sneakers"/>
    <s v="Black"/>
    <s v="India"/>
    <s v="Online"/>
    <n v="139.63999999999999"/>
    <n v="5"/>
    <n v="698.2"/>
    <s v="Senin"/>
    <s v="2025-W13"/>
    <x v="3"/>
    <n v="13"/>
  </r>
  <r>
    <s v="S839"/>
    <x v="78"/>
    <x v="3"/>
    <s v="Sneakers"/>
    <s v="White"/>
    <s v="Saudi Arabia"/>
    <s v="Mall"/>
    <n v="157.72999999999999"/>
    <n v="8"/>
    <n v="1261.8399999999999"/>
    <s v="Sabtu"/>
    <s v="2025-W13"/>
    <x v="4"/>
    <n v="13"/>
  </r>
  <r>
    <s v="S943"/>
    <x v="75"/>
    <x v="4"/>
    <s v="Running"/>
    <s v="Red"/>
    <s v="Saudi Arabia"/>
    <s v="Online"/>
    <n v="173.31"/>
    <n v="9"/>
    <n v="1559.79"/>
    <s v="Kamis"/>
    <s v="2025-W13"/>
    <x v="3"/>
    <n v="13"/>
  </r>
  <r>
    <s v="S42"/>
    <x v="82"/>
    <x v="3"/>
    <s v="Casual"/>
    <s v="Black"/>
    <s v="Germany"/>
    <s v="Mall"/>
    <n v="138.94"/>
    <n v="9"/>
    <n v="1250.46"/>
    <s v="Jumat"/>
    <s v="2025-W14"/>
    <x v="0"/>
    <n v="14"/>
  </r>
  <r>
    <s v="S50"/>
    <x v="83"/>
    <x v="4"/>
    <s v="Running"/>
    <s v="Green"/>
    <s v="Saudi Arabia"/>
    <s v="Online"/>
    <n v="70.67"/>
    <n v="3"/>
    <n v="212.01"/>
    <s v="Minggu"/>
    <s v="2025-W15"/>
    <x v="0"/>
    <n v="14"/>
  </r>
  <r>
    <s v="S69"/>
    <x v="84"/>
    <x v="5"/>
    <s v="Casual"/>
    <s v="Green"/>
    <s v="France"/>
    <s v="Retail Store"/>
    <n v="46.4"/>
    <n v="14"/>
    <n v="649.6"/>
    <s v="Selasa"/>
    <s v="2025-W14"/>
    <x v="0"/>
    <n v="14"/>
  </r>
  <r>
    <s v="S82"/>
    <x v="85"/>
    <x v="4"/>
    <s v="Sports"/>
    <s v="Red"/>
    <s v="India"/>
    <s v="Online"/>
    <n v="167.13"/>
    <n v="20"/>
    <n v="3342.6"/>
    <s v="Senin"/>
    <s v="2025-W14"/>
    <x v="4"/>
    <n v="14"/>
  </r>
  <r>
    <s v="S132"/>
    <x v="86"/>
    <x v="1"/>
    <s v="Boots"/>
    <s v="Red"/>
    <s v="France"/>
    <s v="Mall"/>
    <n v="78.86"/>
    <n v="7"/>
    <n v="552.02"/>
    <s v="Sabtu"/>
    <s v="2025-W14"/>
    <x v="0"/>
    <n v="14"/>
  </r>
  <r>
    <s v="S217"/>
    <x v="85"/>
    <x v="5"/>
    <s v="Casual"/>
    <s v="Green"/>
    <s v="Germany"/>
    <s v="Mall"/>
    <n v="101.59"/>
    <n v="9"/>
    <n v="914.31"/>
    <s v="Senin"/>
    <s v="2025-W14"/>
    <x v="4"/>
    <n v="14"/>
  </r>
  <r>
    <s v="S249"/>
    <x v="85"/>
    <x v="3"/>
    <s v="Sneakers"/>
    <s v="Green"/>
    <s v="UK"/>
    <s v="Mall"/>
    <n v="242"/>
    <n v="5"/>
    <n v="1210"/>
    <s v="Senin"/>
    <s v="2025-W14"/>
    <x v="4"/>
    <n v="14"/>
  </r>
  <r>
    <s v="S281"/>
    <x v="87"/>
    <x v="1"/>
    <s v="Boots"/>
    <s v="Red"/>
    <s v="USA"/>
    <s v="Retail Store"/>
    <n v="225.8"/>
    <n v="20"/>
    <n v="4516"/>
    <s v="Kamis"/>
    <s v="2025-W14"/>
    <x v="0"/>
    <n v="14"/>
  </r>
  <r>
    <s v="S305"/>
    <x v="85"/>
    <x v="2"/>
    <s v="Formal"/>
    <s v="Green"/>
    <s v="UK"/>
    <s v="Online"/>
    <n v="189.74"/>
    <n v="15"/>
    <n v="2846.1"/>
    <s v="Senin"/>
    <s v="2025-W14"/>
    <x v="4"/>
    <n v="14"/>
  </r>
  <r>
    <s v="S386"/>
    <x v="85"/>
    <x v="1"/>
    <s v="Running"/>
    <s v="Red"/>
    <s v="Saudi Arabia"/>
    <s v="Retail Store"/>
    <n v="206.77"/>
    <n v="14"/>
    <n v="2894.78"/>
    <s v="Senin"/>
    <s v="2025-W14"/>
    <x v="4"/>
    <n v="14"/>
  </r>
  <r>
    <s v="S387"/>
    <x v="83"/>
    <x v="5"/>
    <s v="Running"/>
    <s v="Blue"/>
    <s v="India"/>
    <s v="Mall"/>
    <n v="92.05"/>
    <n v="10"/>
    <n v="920.5"/>
    <s v="Minggu"/>
    <s v="2025-W15"/>
    <x v="0"/>
    <n v="14"/>
  </r>
  <r>
    <s v="S391"/>
    <x v="83"/>
    <x v="2"/>
    <s v="Sports"/>
    <s v="Blue"/>
    <s v="India"/>
    <s v="Mall"/>
    <n v="247.91"/>
    <n v="1"/>
    <n v="247.91"/>
    <s v="Minggu"/>
    <s v="2025-W15"/>
    <x v="0"/>
    <n v="14"/>
  </r>
  <r>
    <s v="S470"/>
    <x v="83"/>
    <x v="3"/>
    <s v="Sneakers"/>
    <s v="Grey"/>
    <s v="India"/>
    <s v="Retail Store"/>
    <n v="241.91"/>
    <n v="14"/>
    <n v="3386.74"/>
    <s v="Minggu"/>
    <s v="2025-W15"/>
    <x v="0"/>
    <n v="14"/>
  </r>
  <r>
    <s v="S505"/>
    <x v="83"/>
    <x v="0"/>
    <s v="Casual"/>
    <s v="Red"/>
    <s v="USA"/>
    <s v="Retail Store"/>
    <n v="180.64"/>
    <n v="12"/>
    <n v="2167.6799999999998"/>
    <s v="Minggu"/>
    <s v="2025-W15"/>
    <x v="0"/>
    <n v="14"/>
  </r>
  <r>
    <s v="S510"/>
    <x v="82"/>
    <x v="2"/>
    <s v="Casual"/>
    <s v="Grey"/>
    <s v="Germany"/>
    <s v="Retail Store"/>
    <n v="189.66"/>
    <n v="12"/>
    <n v="2275.92"/>
    <s v="Jumat"/>
    <s v="2025-W14"/>
    <x v="0"/>
    <n v="14"/>
  </r>
  <r>
    <s v="S596"/>
    <x v="85"/>
    <x v="3"/>
    <s v="Formal"/>
    <s v="Grey"/>
    <s v="UAE"/>
    <s v="Mall"/>
    <n v="134.27000000000001"/>
    <n v="1"/>
    <n v="134.27000000000001"/>
    <s v="Senin"/>
    <s v="2025-W14"/>
    <x v="4"/>
    <n v="14"/>
  </r>
  <r>
    <s v="S690"/>
    <x v="82"/>
    <x v="2"/>
    <s v="Running"/>
    <s v="White"/>
    <s v="France"/>
    <s v="Online"/>
    <n v="71.150000000000006"/>
    <n v="11"/>
    <n v="782.65"/>
    <s v="Jumat"/>
    <s v="2025-W14"/>
    <x v="0"/>
    <n v="14"/>
  </r>
  <r>
    <s v="S725"/>
    <x v="82"/>
    <x v="3"/>
    <s v="Formal"/>
    <s v="Red"/>
    <s v="France"/>
    <s v="Retail Store"/>
    <n v="156.38"/>
    <n v="4"/>
    <n v="625.52"/>
    <s v="Jumat"/>
    <s v="2025-W14"/>
    <x v="0"/>
    <n v="14"/>
  </r>
  <r>
    <s v="S840"/>
    <x v="82"/>
    <x v="2"/>
    <s v="Sneakers"/>
    <s v="Blue"/>
    <s v="UK"/>
    <s v="Mall"/>
    <n v="169.1"/>
    <n v="20"/>
    <n v="3382"/>
    <s v="Jumat"/>
    <s v="2025-W14"/>
    <x v="0"/>
    <n v="14"/>
  </r>
  <r>
    <s v="S889"/>
    <x v="85"/>
    <x v="5"/>
    <s v="Boots"/>
    <s v="Grey"/>
    <s v="Germany"/>
    <s v="Retail Store"/>
    <n v="51.88"/>
    <n v="15"/>
    <n v="778.2"/>
    <s v="Senin"/>
    <s v="2025-W14"/>
    <x v="4"/>
    <n v="14"/>
  </r>
  <r>
    <s v="S893"/>
    <x v="86"/>
    <x v="3"/>
    <s v="Casual"/>
    <s v="Red"/>
    <s v="UAE"/>
    <s v="Retail Store"/>
    <n v="212.65"/>
    <n v="16"/>
    <n v="3402.4"/>
    <s v="Sabtu"/>
    <s v="2025-W14"/>
    <x v="0"/>
    <n v="14"/>
  </r>
  <r>
    <s v="S929"/>
    <x v="82"/>
    <x v="0"/>
    <s v="Running"/>
    <s v="Green"/>
    <s v="Germany"/>
    <s v="Mall"/>
    <n v="169.37"/>
    <n v="5"/>
    <n v="846.85"/>
    <s v="Jumat"/>
    <s v="2025-W14"/>
    <x v="0"/>
    <n v="14"/>
  </r>
  <r>
    <s v="S970"/>
    <x v="87"/>
    <x v="3"/>
    <s v="Sneakers"/>
    <s v="Blue"/>
    <s v="UAE"/>
    <s v="Online"/>
    <n v="134.72999999999999"/>
    <n v="18"/>
    <n v="2425.14"/>
    <s v="Kamis"/>
    <s v="2025-W14"/>
    <x v="0"/>
    <n v="14"/>
  </r>
  <r>
    <s v="S77"/>
    <x v="88"/>
    <x v="5"/>
    <s v="Boots"/>
    <s v="Red"/>
    <s v="USA"/>
    <s v="Mall"/>
    <n v="199.68"/>
    <n v="9"/>
    <n v="1797.12"/>
    <s v="Selasa"/>
    <s v="2025-W15"/>
    <x v="1"/>
    <n v="15"/>
  </r>
  <r>
    <s v="S131"/>
    <x v="89"/>
    <x v="5"/>
    <s v="Boots"/>
    <s v="Grey"/>
    <s v="Saudi Arabia"/>
    <s v="Mall"/>
    <n v="121.83"/>
    <n v="11"/>
    <n v="1340.13"/>
    <s v="Rabu"/>
    <s v="2025-W15"/>
    <x v="1"/>
    <n v="15"/>
  </r>
  <r>
    <s v="S189"/>
    <x v="90"/>
    <x v="3"/>
    <s v="Running"/>
    <s v="White"/>
    <s v="Germany"/>
    <s v="Mall"/>
    <n v="146.52000000000001"/>
    <n v="13"/>
    <n v="1904.76"/>
    <s v="Sabtu"/>
    <s v="2025-W15"/>
    <x v="1"/>
    <n v="15"/>
  </r>
  <r>
    <s v="S284"/>
    <x v="91"/>
    <x v="2"/>
    <s v="Sneakers"/>
    <s v="Red"/>
    <s v="Germany"/>
    <s v="Retail Store"/>
    <n v="50.68"/>
    <n v="12"/>
    <n v="608.16"/>
    <s v="Kamis"/>
    <s v="2025-W15"/>
    <x v="1"/>
    <n v="15"/>
  </r>
  <r>
    <s v="S324"/>
    <x v="92"/>
    <x v="1"/>
    <s v="Running"/>
    <s v="Red"/>
    <s v="UK"/>
    <s v="Mall"/>
    <n v="91.59"/>
    <n v="4"/>
    <n v="366.36"/>
    <s v="Minggu"/>
    <s v="2025-W16"/>
    <x v="1"/>
    <n v="15"/>
  </r>
  <r>
    <s v="S349"/>
    <x v="88"/>
    <x v="3"/>
    <s v="Sneakers"/>
    <s v="Red"/>
    <s v="Germany"/>
    <s v="Retail Store"/>
    <n v="112.41"/>
    <n v="6"/>
    <n v="674.46"/>
    <s v="Selasa"/>
    <s v="2025-W15"/>
    <x v="1"/>
    <n v="15"/>
  </r>
  <r>
    <s v="S358"/>
    <x v="90"/>
    <x v="4"/>
    <s v="Formal"/>
    <s v="Grey"/>
    <s v="USA"/>
    <s v="Online"/>
    <n v="158.87"/>
    <n v="20"/>
    <n v="3177.4"/>
    <s v="Sabtu"/>
    <s v="2025-W15"/>
    <x v="1"/>
    <n v="15"/>
  </r>
  <r>
    <s v="S392"/>
    <x v="89"/>
    <x v="4"/>
    <s v="Boots"/>
    <s v="Red"/>
    <s v="Saudi Arabia"/>
    <s v="Retail Store"/>
    <n v="120.78"/>
    <n v="6"/>
    <n v="724.68"/>
    <s v="Rabu"/>
    <s v="2025-W15"/>
    <x v="1"/>
    <n v="15"/>
  </r>
  <r>
    <s v="S666"/>
    <x v="93"/>
    <x v="1"/>
    <s v="Formal"/>
    <s v="Green"/>
    <s v="Germany"/>
    <s v="Mall"/>
    <n v="63.63"/>
    <n v="15"/>
    <n v="954.45"/>
    <s v="Senin"/>
    <s v="2025-W15"/>
    <x v="0"/>
    <n v="15"/>
  </r>
  <r>
    <s v="S669"/>
    <x v="89"/>
    <x v="5"/>
    <s v="Casual"/>
    <s v="Black"/>
    <s v="Germany"/>
    <s v="Online"/>
    <n v="71.040000000000006"/>
    <n v="7"/>
    <n v="497.28"/>
    <s v="Rabu"/>
    <s v="2025-W15"/>
    <x v="1"/>
    <n v="15"/>
  </r>
  <r>
    <s v="S706"/>
    <x v="93"/>
    <x v="3"/>
    <s v="Running"/>
    <s v="White"/>
    <s v="UK"/>
    <s v="Mall"/>
    <n v="247.79"/>
    <n v="6"/>
    <n v="1486.74"/>
    <s v="Senin"/>
    <s v="2025-W15"/>
    <x v="0"/>
    <n v="15"/>
  </r>
  <r>
    <s v="S772"/>
    <x v="91"/>
    <x v="3"/>
    <s v="Casual"/>
    <s v="Green"/>
    <s v="USA"/>
    <s v="Online"/>
    <n v="216.22"/>
    <n v="10"/>
    <n v="2162.1999999999998"/>
    <s v="Kamis"/>
    <s v="2025-W15"/>
    <x v="1"/>
    <n v="15"/>
  </r>
  <r>
    <s v="S869"/>
    <x v="92"/>
    <x v="5"/>
    <s v="Boots"/>
    <s v="Green"/>
    <s v="USA"/>
    <s v="Online"/>
    <n v="219.59"/>
    <n v="17"/>
    <n v="3733.03"/>
    <s v="Minggu"/>
    <s v="2025-W16"/>
    <x v="1"/>
    <n v="15"/>
  </r>
  <r>
    <s v="S882"/>
    <x v="92"/>
    <x v="2"/>
    <s v="Casual"/>
    <s v="Blue"/>
    <s v="UK"/>
    <s v="Online"/>
    <n v="177.82"/>
    <n v="8"/>
    <n v="1422.56"/>
    <s v="Minggu"/>
    <s v="2025-W16"/>
    <x v="1"/>
    <n v="15"/>
  </r>
  <r>
    <s v="S925"/>
    <x v="93"/>
    <x v="4"/>
    <s v="Formal"/>
    <s v="Red"/>
    <s v="UK"/>
    <s v="Online"/>
    <n v="123.55"/>
    <n v="14"/>
    <n v="1729.7"/>
    <s v="Senin"/>
    <s v="2025-W15"/>
    <x v="0"/>
    <n v="15"/>
  </r>
  <r>
    <s v="S949"/>
    <x v="89"/>
    <x v="2"/>
    <s v="Formal"/>
    <s v="Blue"/>
    <s v="UAE"/>
    <s v="Online"/>
    <n v="222.26"/>
    <n v="1"/>
    <n v="222.26"/>
    <s v="Rabu"/>
    <s v="2025-W15"/>
    <x v="1"/>
    <n v="15"/>
  </r>
  <r>
    <s v="S107"/>
    <x v="94"/>
    <x v="0"/>
    <s v="Sports"/>
    <s v="Red"/>
    <s v="France"/>
    <s v="Retail Store"/>
    <n v="120.28"/>
    <n v="15"/>
    <n v="1804.2"/>
    <s v="Sabtu"/>
    <s v="2025-W16"/>
    <x v="2"/>
    <n v="16"/>
  </r>
  <r>
    <s v="S162"/>
    <x v="95"/>
    <x v="4"/>
    <s v="Casual"/>
    <s v="Blue"/>
    <s v="Germany"/>
    <s v="Mall"/>
    <n v="169.11"/>
    <n v="9"/>
    <n v="1521.99"/>
    <s v="Selasa"/>
    <s v="2025-W16"/>
    <x v="2"/>
    <n v="16"/>
  </r>
  <r>
    <s v="S379"/>
    <x v="96"/>
    <x v="4"/>
    <s v="Sports"/>
    <s v="Grey"/>
    <s v="UAE"/>
    <s v="Retail Store"/>
    <n v="209.18"/>
    <n v="7"/>
    <n v="1464.26"/>
    <s v="Minggu"/>
    <s v="2025-W17"/>
    <x v="2"/>
    <n v="16"/>
  </r>
  <r>
    <s v="S405"/>
    <x v="97"/>
    <x v="3"/>
    <s v="Running"/>
    <s v="Grey"/>
    <s v="Germany"/>
    <s v="Online"/>
    <n v="100.41"/>
    <n v="19"/>
    <n v="1907.79"/>
    <s v="Rabu"/>
    <s v="2025-W16"/>
    <x v="2"/>
    <n v="16"/>
  </r>
  <r>
    <s v="S457"/>
    <x v="94"/>
    <x v="3"/>
    <s v="Sports"/>
    <s v="Black"/>
    <s v="USA"/>
    <s v="Mall"/>
    <n v="32.5"/>
    <n v="19"/>
    <n v="617.5"/>
    <s v="Sabtu"/>
    <s v="2025-W16"/>
    <x v="2"/>
    <n v="16"/>
  </r>
  <r>
    <s v="S504"/>
    <x v="97"/>
    <x v="2"/>
    <s v="Running"/>
    <s v="Grey"/>
    <s v="USA"/>
    <s v="Mall"/>
    <n v="209.03"/>
    <n v="9"/>
    <n v="1881.27"/>
    <s v="Rabu"/>
    <s v="2025-W16"/>
    <x v="2"/>
    <n v="16"/>
  </r>
  <r>
    <s v="S525"/>
    <x v="97"/>
    <x v="4"/>
    <s v="Sports"/>
    <s v="Grey"/>
    <s v="France"/>
    <s v="Mall"/>
    <n v="214.43"/>
    <n v="2"/>
    <n v="428.86"/>
    <s v="Rabu"/>
    <s v="2025-W16"/>
    <x v="2"/>
    <n v="16"/>
  </r>
  <r>
    <s v="S535"/>
    <x v="94"/>
    <x v="0"/>
    <s v="Sports"/>
    <s v="Blue"/>
    <s v="France"/>
    <s v="Mall"/>
    <n v="199.18"/>
    <n v="16"/>
    <n v="3186.88"/>
    <s v="Sabtu"/>
    <s v="2025-W16"/>
    <x v="2"/>
    <n v="16"/>
  </r>
  <r>
    <s v="S590"/>
    <x v="98"/>
    <x v="4"/>
    <s v="Running"/>
    <s v="White"/>
    <s v="USA"/>
    <s v="Online"/>
    <n v="63.42"/>
    <n v="5"/>
    <n v="317.10000000000002"/>
    <s v="Senin"/>
    <s v="2025-W16"/>
    <x v="1"/>
    <n v="16"/>
  </r>
  <r>
    <s v="S592"/>
    <x v="99"/>
    <x v="0"/>
    <s v="Formal"/>
    <s v="Blue"/>
    <s v="Saudi Arabia"/>
    <s v="Online"/>
    <n v="170.99"/>
    <n v="15"/>
    <n v="2564.85"/>
    <s v="Kamis"/>
    <s v="2025-W16"/>
    <x v="2"/>
    <n v="16"/>
  </r>
  <r>
    <s v="S712"/>
    <x v="97"/>
    <x v="0"/>
    <s v="Formal"/>
    <s v="Green"/>
    <s v="USA"/>
    <s v="Mall"/>
    <n v="161.04"/>
    <n v="1"/>
    <n v="161.04"/>
    <s v="Rabu"/>
    <s v="2025-W16"/>
    <x v="2"/>
    <n v="16"/>
  </r>
  <r>
    <s v="S802"/>
    <x v="94"/>
    <x v="2"/>
    <s v="Sneakers"/>
    <s v="White"/>
    <s v="UK"/>
    <s v="Online"/>
    <n v="63.56"/>
    <n v="14"/>
    <n v="889.84"/>
    <s v="Sabtu"/>
    <s v="2025-W16"/>
    <x v="2"/>
    <n v="16"/>
  </r>
  <r>
    <s v="S855"/>
    <x v="95"/>
    <x v="4"/>
    <s v="Sneakers"/>
    <s v="Red"/>
    <s v="UK"/>
    <s v="Retail Store"/>
    <n v="75.13"/>
    <n v="14"/>
    <n v="1051.82"/>
    <s v="Selasa"/>
    <s v="2025-W16"/>
    <x v="2"/>
    <n v="16"/>
  </r>
  <r>
    <s v="S883"/>
    <x v="98"/>
    <x v="4"/>
    <s v="Sports"/>
    <s v="White"/>
    <s v="Saudi Arabia"/>
    <s v="Online"/>
    <n v="34.340000000000003"/>
    <n v="8"/>
    <n v="274.72000000000003"/>
    <s v="Senin"/>
    <s v="2025-W16"/>
    <x v="1"/>
    <n v="16"/>
  </r>
  <r>
    <s v="S35"/>
    <x v="100"/>
    <x v="5"/>
    <s v="Boots"/>
    <s v="Green"/>
    <s v="USA"/>
    <s v="Online"/>
    <n v="242.44"/>
    <n v="1"/>
    <n v="242.44"/>
    <s v="Rabu"/>
    <s v="2025-W17"/>
    <x v="3"/>
    <n v="17"/>
  </r>
  <r>
    <s v="S72"/>
    <x v="101"/>
    <x v="5"/>
    <s v="Boots"/>
    <s v="White"/>
    <s v="Germany"/>
    <s v="Retail Store"/>
    <n v="73.72"/>
    <n v="8"/>
    <n v="589.76"/>
    <s v="Minggu"/>
    <s v="2025-W18"/>
    <x v="3"/>
    <n v="17"/>
  </r>
  <r>
    <s v="S87"/>
    <x v="102"/>
    <x v="1"/>
    <s v="Running"/>
    <s v="Black"/>
    <s v="UK"/>
    <s v="Retail Store"/>
    <n v="190.51"/>
    <n v="7"/>
    <n v="1333.57"/>
    <s v="Sabtu"/>
    <s v="2025-W17"/>
    <x v="3"/>
    <n v="17"/>
  </r>
  <r>
    <s v="S204"/>
    <x v="103"/>
    <x v="2"/>
    <s v="Formal"/>
    <s v="Green"/>
    <s v="France"/>
    <s v="Mall"/>
    <n v="227.68"/>
    <n v="3"/>
    <n v="683.04"/>
    <s v="Kamis"/>
    <s v="2025-W17"/>
    <x v="3"/>
    <n v="17"/>
  </r>
  <r>
    <s v="S291"/>
    <x v="104"/>
    <x v="0"/>
    <s v="Running"/>
    <s v="Green"/>
    <s v="UAE"/>
    <s v="Retail Store"/>
    <n v="36.71"/>
    <n v="1"/>
    <n v="36.71"/>
    <s v="Jumat"/>
    <s v="2025-W17"/>
    <x v="3"/>
    <n v="17"/>
  </r>
  <r>
    <s v="S351"/>
    <x v="105"/>
    <x v="0"/>
    <s v="Running"/>
    <s v="Black"/>
    <s v="France"/>
    <s v="Retail Store"/>
    <n v="140.69"/>
    <n v="19"/>
    <n v="2673.11"/>
    <s v="Senin"/>
    <s v="2025-W17"/>
    <x v="2"/>
    <n v="17"/>
  </r>
  <r>
    <s v="S414"/>
    <x v="104"/>
    <x v="5"/>
    <s v="Sports"/>
    <s v="Red"/>
    <s v="UAE"/>
    <s v="Mall"/>
    <n v="156.16"/>
    <n v="1"/>
    <n v="156.16"/>
    <s v="Jumat"/>
    <s v="2025-W17"/>
    <x v="3"/>
    <n v="17"/>
  </r>
  <r>
    <s v="S427"/>
    <x v="102"/>
    <x v="2"/>
    <s v="Casual"/>
    <s v="Red"/>
    <s v="USA"/>
    <s v="Mall"/>
    <n v="127.14"/>
    <n v="10"/>
    <n v="1271.4000000000001"/>
    <s v="Sabtu"/>
    <s v="2025-W17"/>
    <x v="3"/>
    <n v="17"/>
  </r>
  <r>
    <s v="S559"/>
    <x v="105"/>
    <x v="5"/>
    <s v="Formal"/>
    <s v="Grey"/>
    <s v="France"/>
    <s v="Mall"/>
    <n v="196.13"/>
    <n v="2"/>
    <n v="392.26"/>
    <s v="Senin"/>
    <s v="2025-W17"/>
    <x v="2"/>
    <n v="17"/>
  </r>
  <r>
    <s v="S610"/>
    <x v="100"/>
    <x v="0"/>
    <s v="Running"/>
    <s v="Red"/>
    <s v="India"/>
    <s v="Retail Store"/>
    <n v="181.89"/>
    <n v="1"/>
    <n v="181.89"/>
    <s v="Rabu"/>
    <s v="2025-W17"/>
    <x v="3"/>
    <n v="17"/>
  </r>
  <r>
    <s v="S627"/>
    <x v="103"/>
    <x v="5"/>
    <s v="Formal"/>
    <s v="White"/>
    <s v="France"/>
    <s v="Mall"/>
    <n v="131.76"/>
    <n v="19"/>
    <n v="2503.44"/>
    <s v="Kamis"/>
    <s v="2025-W17"/>
    <x v="3"/>
    <n v="17"/>
  </r>
  <r>
    <s v="S675"/>
    <x v="103"/>
    <x v="2"/>
    <s v="Casual"/>
    <s v="Blue"/>
    <s v="UAE"/>
    <s v="Retail Store"/>
    <n v="120.29"/>
    <n v="8"/>
    <n v="962.32"/>
    <s v="Kamis"/>
    <s v="2025-W17"/>
    <x v="3"/>
    <n v="17"/>
  </r>
  <r>
    <s v="S679"/>
    <x v="106"/>
    <x v="0"/>
    <s v="Boots"/>
    <s v="Grey"/>
    <s v="Saudi Arabia"/>
    <s v="Mall"/>
    <n v="243.28"/>
    <n v="15"/>
    <n v="3649.2"/>
    <s v="Selasa"/>
    <s v="2025-W17"/>
    <x v="3"/>
    <n v="17"/>
  </r>
  <r>
    <s v="S687"/>
    <x v="103"/>
    <x v="2"/>
    <s v="Formal"/>
    <s v="Green"/>
    <s v="France"/>
    <s v="Mall"/>
    <n v="155.75"/>
    <n v="18"/>
    <n v="2803.5"/>
    <s v="Kamis"/>
    <s v="2025-W17"/>
    <x v="3"/>
    <n v="17"/>
  </r>
  <r>
    <s v="S758"/>
    <x v="106"/>
    <x v="1"/>
    <s v="Sneakers"/>
    <s v="Green"/>
    <s v="France"/>
    <s v="Mall"/>
    <n v="147.36000000000001"/>
    <n v="7"/>
    <n v="1031.52"/>
    <s v="Selasa"/>
    <s v="2025-W17"/>
    <x v="3"/>
    <n v="17"/>
  </r>
  <r>
    <s v="S780"/>
    <x v="103"/>
    <x v="2"/>
    <s v="Sports"/>
    <s v="Blue"/>
    <s v="France"/>
    <s v="Retail Store"/>
    <n v="171.05"/>
    <n v="7"/>
    <n v="1197.3499999999999"/>
    <s v="Kamis"/>
    <s v="2025-W17"/>
    <x v="3"/>
    <n v="17"/>
  </r>
  <r>
    <s v="S781"/>
    <x v="106"/>
    <x v="4"/>
    <s v="Formal"/>
    <s v="Grey"/>
    <s v="Saudi Arabia"/>
    <s v="Mall"/>
    <n v="182.67"/>
    <n v="20"/>
    <n v="3653.4"/>
    <s v="Selasa"/>
    <s v="2025-W17"/>
    <x v="3"/>
    <n v="17"/>
  </r>
  <r>
    <s v="S803"/>
    <x v="103"/>
    <x v="0"/>
    <s v="Casual"/>
    <s v="Black"/>
    <s v="UK"/>
    <s v="Mall"/>
    <n v="156.78"/>
    <n v="20"/>
    <n v="3135.6"/>
    <s v="Kamis"/>
    <s v="2025-W17"/>
    <x v="3"/>
    <n v="17"/>
  </r>
  <r>
    <s v="S818"/>
    <x v="104"/>
    <x v="2"/>
    <s v="Sports"/>
    <s v="White"/>
    <s v="Germany"/>
    <s v="Mall"/>
    <n v="117.78"/>
    <n v="19"/>
    <n v="2237.8200000000002"/>
    <s v="Jumat"/>
    <s v="2025-W17"/>
    <x v="3"/>
    <n v="17"/>
  </r>
  <r>
    <s v="S862"/>
    <x v="103"/>
    <x v="5"/>
    <s v="Sneakers"/>
    <s v="Black"/>
    <s v="UAE"/>
    <s v="Retail Store"/>
    <n v="129.72"/>
    <n v="12"/>
    <n v="1556.64"/>
    <s v="Kamis"/>
    <s v="2025-W17"/>
    <x v="3"/>
    <n v="17"/>
  </r>
  <r>
    <s v="S887"/>
    <x v="103"/>
    <x v="1"/>
    <s v="Running"/>
    <s v="Grey"/>
    <s v="Saudi Arabia"/>
    <s v="Retail Store"/>
    <n v="173.6"/>
    <n v="19"/>
    <n v="3298.4"/>
    <s v="Kamis"/>
    <s v="2025-W17"/>
    <x v="3"/>
    <n v="17"/>
  </r>
  <r>
    <s v="S908"/>
    <x v="101"/>
    <x v="0"/>
    <s v="Boots"/>
    <s v="Blue"/>
    <s v="UAE"/>
    <s v="Retail Store"/>
    <n v="105.2"/>
    <n v="11"/>
    <n v="1157.2"/>
    <s v="Minggu"/>
    <s v="2025-W18"/>
    <x v="3"/>
    <n v="17"/>
  </r>
  <r>
    <s v="S942"/>
    <x v="106"/>
    <x v="1"/>
    <s v="Boots"/>
    <s v="Red"/>
    <s v="France"/>
    <s v="Online"/>
    <n v="151.91999999999999"/>
    <n v="4"/>
    <n v="607.67999999999995"/>
    <s v="Selasa"/>
    <s v="2025-W17"/>
    <x v="3"/>
    <n v="17"/>
  </r>
  <r>
    <s v="S962"/>
    <x v="103"/>
    <x v="2"/>
    <s v="Running"/>
    <s v="Black"/>
    <s v="UK"/>
    <s v="Mall"/>
    <n v="162.69"/>
    <n v="20"/>
    <n v="3253.8"/>
    <s v="Kamis"/>
    <s v="2025-W17"/>
    <x v="3"/>
    <n v="17"/>
  </r>
  <r>
    <s v="S185"/>
    <x v="107"/>
    <x v="4"/>
    <s v="Casual"/>
    <s v="White"/>
    <s v="Germany"/>
    <s v="Mall"/>
    <n v="86.75"/>
    <n v="16"/>
    <n v="1388"/>
    <s v="Minggu"/>
    <s v="2025-W19"/>
    <x v="0"/>
    <n v="18"/>
  </r>
  <r>
    <s v="S203"/>
    <x v="108"/>
    <x v="5"/>
    <s v="Sneakers"/>
    <s v="Grey"/>
    <s v="France"/>
    <s v="Mall"/>
    <n v="65.56"/>
    <n v="16"/>
    <n v="1048.96"/>
    <s v="Rabu"/>
    <s v="2025-W18"/>
    <x v="4"/>
    <n v="18"/>
  </r>
  <r>
    <s v="S214"/>
    <x v="108"/>
    <x v="1"/>
    <s v="Sneakers"/>
    <s v="Black"/>
    <s v="France"/>
    <s v="Online"/>
    <n v="79.34"/>
    <n v="11"/>
    <n v="872.74"/>
    <s v="Rabu"/>
    <s v="2025-W18"/>
    <x v="4"/>
    <n v="18"/>
  </r>
  <r>
    <s v="S296"/>
    <x v="109"/>
    <x v="2"/>
    <s v="Sneakers"/>
    <s v="Red"/>
    <s v="USA"/>
    <s v="Online"/>
    <n v="144.88999999999999"/>
    <n v="14"/>
    <n v="2028.46"/>
    <s v="Sabtu"/>
    <s v="2025-W18"/>
    <x v="0"/>
    <n v="18"/>
  </r>
  <r>
    <s v="S298"/>
    <x v="107"/>
    <x v="0"/>
    <s v="Formal"/>
    <s v="Black"/>
    <s v="India"/>
    <s v="Retail Store"/>
    <n v="77.48"/>
    <n v="5"/>
    <n v="387.4"/>
    <s v="Minggu"/>
    <s v="2025-W19"/>
    <x v="0"/>
    <n v="18"/>
  </r>
  <r>
    <s v="S299"/>
    <x v="107"/>
    <x v="3"/>
    <s v="Casual"/>
    <s v="Green"/>
    <s v="UAE"/>
    <s v="Online"/>
    <n v="167.04"/>
    <n v="19"/>
    <n v="3173.76"/>
    <s v="Minggu"/>
    <s v="2025-W19"/>
    <x v="0"/>
    <n v="18"/>
  </r>
  <r>
    <s v="S395"/>
    <x v="110"/>
    <x v="0"/>
    <s v="Sports"/>
    <s v="Blue"/>
    <s v="India"/>
    <s v="Mall"/>
    <n v="104.98"/>
    <n v="15"/>
    <n v="1574.7"/>
    <s v="Kamis"/>
    <s v="2025-W18"/>
    <x v="0"/>
    <n v="18"/>
  </r>
  <r>
    <s v="S422"/>
    <x v="111"/>
    <x v="1"/>
    <s v="Boots"/>
    <s v="Grey"/>
    <s v="UK"/>
    <s v="Retail Store"/>
    <n v="203.72"/>
    <n v="10"/>
    <n v="2037.2"/>
    <s v="Jumat"/>
    <s v="2025-W18"/>
    <x v="0"/>
    <n v="18"/>
  </r>
  <r>
    <s v="S435"/>
    <x v="109"/>
    <x v="0"/>
    <s v="Sports"/>
    <s v="Red"/>
    <s v="Germany"/>
    <s v="Mall"/>
    <n v="48.5"/>
    <n v="18"/>
    <n v="873"/>
    <s v="Sabtu"/>
    <s v="2025-W18"/>
    <x v="0"/>
    <n v="18"/>
  </r>
  <r>
    <s v="S451"/>
    <x v="107"/>
    <x v="4"/>
    <s v="Sneakers"/>
    <s v="Blue"/>
    <s v="Saudi Arabia"/>
    <s v="Retail Store"/>
    <n v="200.97"/>
    <n v="7"/>
    <n v="1406.79"/>
    <s v="Minggu"/>
    <s v="2025-W19"/>
    <x v="0"/>
    <n v="18"/>
  </r>
  <r>
    <s v="S463"/>
    <x v="112"/>
    <x v="0"/>
    <s v="Sneakers"/>
    <s v="Grey"/>
    <s v="India"/>
    <s v="Retail Store"/>
    <n v="194.13"/>
    <n v="3"/>
    <n v="582.39"/>
    <s v="Selasa"/>
    <s v="2025-W18"/>
    <x v="4"/>
    <n v="18"/>
  </r>
  <r>
    <s v="S523"/>
    <x v="111"/>
    <x v="2"/>
    <s v="Sneakers"/>
    <s v="Green"/>
    <s v="France"/>
    <s v="Mall"/>
    <n v="243.38"/>
    <n v="7"/>
    <n v="1703.66"/>
    <s v="Jumat"/>
    <s v="2025-W18"/>
    <x v="0"/>
    <n v="18"/>
  </r>
  <r>
    <s v="S555"/>
    <x v="109"/>
    <x v="3"/>
    <s v="Running"/>
    <s v="White"/>
    <s v="Germany"/>
    <s v="Mall"/>
    <n v="222.86"/>
    <n v="16"/>
    <n v="3565.76"/>
    <s v="Sabtu"/>
    <s v="2025-W18"/>
    <x v="0"/>
    <n v="18"/>
  </r>
  <r>
    <s v="S617"/>
    <x v="108"/>
    <x v="1"/>
    <s v="Running"/>
    <s v="Grey"/>
    <s v="Germany"/>
    <s v="Online"/>
    <n v="43.44"/>
    <n v="20"/>
    <n v="868.8"/>
    <s v="Rabu"/>
    <s v="2025-W18"/>
    <x v="4"/>
    <n v="18"/>
  </r>
  <r>
    <s v="S718"/>
    <x v="110"/>
    <x v="5"/>
    <s v="Boots"/>
    <s v="Black"/>
    <s v="USA"/>
    <s v="Mall"/>
    <n v="242.31"/>
    <n v="1"/>
    <n v="242.31"/>
    <s v="Kamis"/>
    <s v="2025-W18"/>
    <x v="0"/>
    <n v="18"/>
  </r>
  <r>
    <s v="S820"/>
    <x v="109"/>
    <x v="2"/>
    <s v="Casual"/>
    <s v="Grey"/>
    <s v="UK"/>
    <s v="Retail Store"/>
    <n v="103.74"/>
    <n v="20"/>
    <n v="2074.8000000000002"/>
    <s v="Sabtu"/>
    <s v="2025-W18"/>
    <x v="0"/>
    <n v="18"/>
  </r>
  <r>
    <s v="S858"/>
    <x v="113"/>
    <x v="2"/>
    <s v="Casual"/>
    <s v="Black"/>
    <s v="UK"/>
    <s v="Mall"/>
    <n v="133.85"/>
    <n v="15"/>
    <n v="2007.75"/>
    <s v="Senin"/>
    <s v="2025-W18"/>
    <x v="3"/>
    <n v="18"/>
  </r>
  <r>
    <s v="S933"/>
    <x v="108"/>
    <x v="1"/>
    <s v="Running"/>
    <s v="Red"/>
    <s v="UK"/>
    <s v="Retail Store"/>
    <n v="246.57"/>
    <n v="3"/>
    <n v="739.71"/>
    <s v="Rabu"/>
    <s v="2025-W18"/>
    <x v="4"/>
    <n v="18"/>
  </r>
  <r>
    <s v="S948"/>
    <x v="108"/>
    <x v="4"/>
    <s v="Boots"/>
    <s v="Blue"/>
    <s v="Saudi Arabia"/>
    <s v="Retail Store"/>
    <n v="228"/>
    <n v="11"/>
    <n v="2508"/>
    <s v="Rabu"/>
    <s v="2025-W18"/>
    <x v="4"/>
    <n v="18"/>
  </r>
  <r>
    <s v="S973"/>
    <x v="107"/>
    <x v="4"/>
    <s v="Casual"/>
    <s v="Red"/>
    <s v="Saudi Arabia"/>
    <s v="Mall"/>
    <n v="191.17"/>
    <n v="19"/>
    <n v="3632.23"/>
    <s v="Minggu"/>
    <s v="2025-W19"/>
    <x v="0"/>
    <n v="18"/>
  </r>
  <r>
    <s v="S14"/>
    <x v="114"/>
    <x v="3"/>
    <s v="Formal"/>
    <s v="Blue"/>
    <s v="UAE"/>
    <s v="Mall"/>
    <n v="76.709999999999994"/>
    <n v="6"/>
    <n v="460.26"/>
    <s v="Selasa"/>
    <s v="2025-W19"/>
    <x v="0"/>
    <n v="19"/>
  </r>
  <r>
    <s v="S41"/>
    <x v="115"/>
    <x v="1"/>
    <s v="Sneakers"/>
    <s v="Red"/>
    <s v="UK"/>
    <s v="Retail Store"/>
    <n v="56.85"/>
    <n v="7"/>
    <n v="397.95"/>
    <s v="Kamis"/>
    <s v="2025-W19"/>
    <x v="1"/>
    <n v="19"/>
  </r>
  <r>
    <s v="S62"/>
    <x v="116"/>
    <x v="5"/>
    <s v="Boots"/>
    <s v="Red"/>
    <s v="Saudi Arabia"/>
    <s v="Retail Store"/>
    <n v="89.7"/>
    <n v="2"/>
    <n v="179.4"/>
    <s v="Jumat"/>
    <s v="2025-W19"/>
    <x v="1"/>
    <n v="19"/>
  </r>
  <r>
    <s v="S108"/>
    <x v="117"/>
    <x v="3"/>
    <s v="Running"/>
    <s v="Green"/>
    <s v="India"/>
    <s v="Online"/>
    <n v="196.22"/>
    <n v="3"/>
    <n v="588.66"/>
    <s v="Sabtu"/>
    <s v="2025-W19"/>
    <x v="1"/>
    <n v="19"/>
  </r>
  <r>
    <s v="S110"/>
    <x v="118"/>
    <x v="5"/>
    <s v="Sneakers"/>
    <s v="White"/>
    <s v="UK"/>
    <s v="Online"/>
    <n v="46.94"/>
    <n v="7"/>
    <n v="328.58"/>
    <s v="Rabu"/>
    <s v="2025-W19"/>
    <x v="0"/>
    <n v="19"/>
  </r>
  <r>
    <s v="S122"/>
    <x v="119"/>
    <x v="4"/>
    <s v="Sneakers"/>
    <s v="Green"/>
    <s v="Germany"/>
    <s v="Retail Store"/>
    <n v="227.14"/>
    <n v="15"/>
    <n v="3407.1"/>
    <s v="Senin"/>
    <s v="2025-W19"/>
    <x v="0"/>
    <n v="19"/>
  </r>
  <r>
    <s v="S153"/>
    <x v="116"/>
    <x v="5"/>
    <s v="Casual"/>
    <s v="Green"/>
    <s v="Saudi Arabia"/>
    <s v="Mall"/>
    <n v="61.88"/>
    <n v="1"/>
    <n v="61.88"/>
    <s v="Jumat"/>
    <s v="2025-W19"/>
    <x v="1"/>
    <n v="19"/>
  </r>
  <r>
    <s v="S159"/>
    <x v="117"/>
    <x v="5"/>
    <s v="Formal"/>
    <s v="Grey"/>
    <s v="Saudi Arabia"/>
    <s v="Online"/>
    <n v="82.28"/>
    <n v="11"/>
    <n v="905.08"/>
    <s v="Sabtu"/>
    <s v="2025-W19"/>
    <x v="1"/>
    <n v="19"/>
  </r>
  <r>
    <s v="S186"/>
    <x v="120"/>
    <x v="0"/>
    <s v="Boots"/>
    <s v="Black"/>
    <s v="Saudi Arabia"/>
    <s v="Retail Store"/>
    <n v="175.2"/>
    <n v="15"/>
    <n v="2628"/>
    <s v="Minggu"/>
    <s v="2025-W20"/>
    <x v="1"/>
    <n v="19"/>
  </r>
  <r>
    <s v="S336"/>
    <x v="116"/>
    <x v="2"/>
    <s v="Sneakers"/>
    <s v="Blue"/>
    <s v="UK"/>
    <s v="Mall"/>
    <n v="38.96"/>
    <n v="7"/>
    <n v="272.72000000000003"/>
    <s v="Jumat"/>
    <s v="2025-W19"/>
    <x v="1"/>
    <n v="19"/>
  </r>
  <r>
    <s v="S347"/>
    <x v="118"/>
    <x v="5"/>
    <s v="Running"/>
    <s v="Blue"/>
    <s v="Germany"/>
    <s v="Mall"/>
    <n v="169.72"/>
    <n v="5"/>
    <n v="848.6"/>
    <s v="Rabu"/>
    <s v="2025-W19"/>
    <x v="0"/>
    <n v="19"/>
  </r>
  <r>
    <s v="S408"/>
    <x v="120"/>
    <x v="2"/>
    <s v="Casual"/>
    <s v="Grey"/>
    <s v="USA"/>
    <s v="Online"/>
    <n v="32.380000000000003"/>
    <n v="1"/>
    <n v="32.380000000000003"/>
    <s v="Minggu"/>
    <s v="2025-W20"/>
    <x v="1"/>
    <n v="19"/>
  </r>
  <r>
    <s v="S429"/>
    <x v="120"/>
    <x v="0"/>
    <s v="Boots"/>
    <s v="Black"/>
    <s v="Germany"/>
    <s v="Retail Store"/>
    <n v="107.2"/>
    <n v="7"/>
    <n v="750.4"/>
    <s v="Minggu"/>
    <s v="2025-W20"/>
    <x v="1"/>
    <n v="19"/>
  </r>
  <r>
    <s v="S441"/>
    <x v="114"/>
    <x v="4"/>
    <s v="Boots"/>
    <s v="Green"/>
    <s v="France"/>
    <s v="Retail Store"/>
    <n v="48.66"/>
    <n v="16"/>
    <n v="778.56"/>
    <s v="Selasa"/>
    <s v="2025-W19"/>
    <x v="0"/>
    <n v="19"/>
  </r>
  <r>
    <s v="S453"/>
    <x v="119"/>
    <x v="0"/>
    <s v="Boots"/>
    <s v="Black"/>
    <s v="UAE"/>
    <s v="Mall"/>
    <n v="123.33"/>
    <n v="8"/>
    <n v="986.64"/>
    <s v="Senin"/>
    <s v="2025-W19"/>
    <x v="0"/>
    <n v="19"/>
  </r>
  <r>
    <s v="S500"/>
    <x v="119"/>
    <x v="1"/>
    <s v="Sneakers"/>
    <s v="White"/>
    <s v="France"/>
    <s v="Mall"/>
    <n v="246.97"/>
    <n v="17"/>
    <n v="4198.49"/>
    <s v="Senin"/>
    <s v="2025-W19"/>
    <x v="0"/>
    <n v="19"/>
  </r>
  <r>
    <s v="S529"/>
    <x v="115"/>
    <x v="2"/>
    <s v="Sports"/>
    <s v="White"/>
    <s v="Saudi Arabia"/>
    <s v="Mall"/>
    <n v="42.4"/>
    <n v="5"/>
    <n v="212"/>
    <s v="Kamis"/>
    <s v="2025-W19"/>
    <x v="1"/>
    <n v="19"/>
  </r>
  <r>
    <s v="S540"/>
    <x v="116"/>
    <x v="0"/>
    <s v="Boots"/>
    <s v="Green"/>
    <s v="UK"/>
    <s v="Online"/>
    <n v="58.42"/>
    <n v="3"/>
    <n v="175.26"/>
    <s v="Jumat"/>
    <s v="2025-W19"/>
    <x v="1"/>
    <n v="19"/>
  </r>
  <r>
    <s v="S572"/>
    <x v="120"/>
    <x v="4"/>
    <s v="Boots"/>
    <s v="Green"/>
    <s v="USA"/>
    <s v="Online"/>
    <n v="202.4"/>
    <n v="4"/>
    <n v="809.6"/>
    <s v="Minggu"/>
    <s v="2025-W20"/>
    <x v="1"/>
    <n v="19"/>
  </r>
  <r>
    <s v="S597"/>
    <x v="115"/>
    <x v="3"/>
    <s v="Running"/>
    <s v="White"/>
    <s v="USA"/>
    <s v="Online"/>
    <n v="176.86"/>
    <n v="4"/>
    <n v="707.44"/>
    <s v="Kamis"/>
    <s v="2025-W19"/>
    <x v="1"/>
    <n v="19"/>
  </r>
  <r>
    <s v="S605"/>
    <x v="114"/>
    <x v="3"/>
    <s v="Formal"/>
    <s v="Grey"/>
    <s v="Germany"/>
    <s v="Online"/>
    <n v="56.54"/>
    <n v="10"/>
    <n v="565.4"/>
    <s v="Selasa"/>
    <s v="2025-W19"/>
    <x v="0"/>
    <n v="19"/>
  </r>
  <r>
    <s v="S702"/>
    <x v="115"/>
    <x v="2"/>
    <s v="Sports"/>
    <s v="Blue"/>
    <s v="UK"/>
    <s v="Online"/>
    <n v="41.4"/>
    <n v="8"/>
    <n v="331.2"/>
    <s v="Kamis"/>
    <s v="2025-W19"/>
    <x v="1"/>
    <n v="19"/>
  </r>
  <r>
    <s v="S709"/>
    <x v="120"/>
    <x v="4"/>
    <s v="Running"/>
    <s v="Grey"/>
    <s v="USA"/>
    <s v="Mall"/>
    <n v="86.02"/>
    <n v="18"/>
    <n v="1548.36"/>
    <s v="Minggu"/>
    <s v="2025-W20"/>
    <x v="1"/>
    <n v="19"/>
  </r>
  <r>
    <s v="S879"/>
    <x v="115"/>
    <x v="5"/>
    <s v="Formal"/>
    <s v="Green"/>
    <s v="UAE"/>
    <s v="Retail Store"/>
    <n v="35.96"/>
    <n v="10"/>
    <n v="359.6"/>
    <s v="Kamis"/>
    <s v="2025-W19"/>
    <x v="1"/>
    <n v="19"/>
  </r>
  <r>
    <s v="S938"/>
    <x v="118"/>
    <x v="1"/>
    <s v="Formal"/>
    <s v="Green"/>
    <s v="Saudi Arabia"/>
    <s v="Online"/>
    <n v="231.15"/>
    <n v="2"/>
    <n v="462.3"/>
    <s v="Rabu"/>
    <s v="2025-W19"/>
    <x v="0"/>
    <n v="19"/>
  </r>
  <r>
    <s v="S950"/>
    <x v="116"/>
    <x v="3"/>
    <s v="Boots"/>
    <s v="Red"/>
    <s v="India"/>
    <s v="Retail Store"/>
    <n v="161.43"/>
    <n v="2"/>
    <n v="322.86"/>
    <s v="Jumat"/>
    <s v="2025-W19"/>
    <x v="1"/>
    <n v="19"/>
  </r>
  <r>
    <s v="S974"/>
    <x v="120"/>
    <x v="3"/>
    <s v="Formal"/>
    <s v="Red"/>
    <s v="USA"/>
    <s v="Mall"/>
    <n v="77.290000000000006"/>
    <n v="12"/>
    <n v="927.48"/>
    <s v="Minggu"/>
    <s v="2025-W20"/>
    <x v="1"/>
    <n v="19"/>
  </r>
  <r>
    <s v="S993"/>
    <x v="118"/>
    <x v="5"/>
    <s v="Sports"/>
    <s v="Red"/>
    <s v="France"/>
    <s v="Mall"/>
    <n v="89.87"/>
    <n v="8"/>
    <n v="718.96"/>
    <s v="Rabu"/>
    <s v="2025-W19"/>
    <x v="0"/>
    <n v="19"/>
  </r>
  <r>
    <s v="S13"/>
    <x v="121"/>
    <x v="4"/>
    <s v="Boots"/>
    <s v="White"/>
    <s v="India"/>
    <s v="Mall"/>
    <n v="213.14"/>
    <n v="3"/>
    <n v="639.41999999999996"/>
    <s v="Sabtu"/>
    <s v="2025-W20"/>
    <x v="2"/>
    <n v="20"/>
  </r>
  <r>
    <s v="S19"/>
    <x v="122"/>
    <x v="3"/>
    <s v="Sneakers"/>
    <s v="Red"/>
    <s v="France"/>
    <s v="Online"/>
    <n v="125.03"/>
    <n v="19"/>
    <n v="2375.5700000000002"/>
    <s v="Kamis"/>
    <s v="2025-W20"/>
    <x v="2"/>
    <n v="20"/>
  </r>
  <r>
    <s v="S25"/>
    <x v="122"/>
    <x v="1"/>
    <s v="Sneakers"/>
    <s v="Black"/>
    <s v="Saudi Arabia"/>
    <s v="Mall"/>
    <n v="130.34"/>
    <n v="17"/>
    <n v="2215.7800000000002"/>
    <s v="Kamis"/>
    <s v="2025-W20"/>
    <x v="2"/>
    <n v="20"/>
  </r>
  <r>
    <s v="S54"/>
    <x v="123"/>
    <x v="1"/>
    <s v="Boots"/>
    <s v="Green"/>
    <s v="France"/>
    <s v="Retail Store"/>
    <n v="226.86"/>
    <n v="13"/>
    <n v="2949.18"/>
    <s v="Jumat"/>
    <s v="2025-W20"/>
    <x v="2"/>
    <n v="20"/>
  </r>
  <r>
    <s v="S124"/>
    <x v="124"/>
    <x v="0"/>
    <s v="Sneakers"/>
    <s v="Green"/>
    <s v="France"/>
    <s v="Mall"/>
    <n v="54.21"/>
    <n v="11"/>
    <n v="596.30999999999995"/>
    <s v="Selasa"/>
    <s v="2025-W20"/>
    <x v="1"/>
    <n v="20"/>
  </r>
  <r>
    <s v="S144"/>
    <x v="123"/>
    <x v="1"/>
    <s v="Casual"/>
    <s v="White"/>
    <s v="India"/>
    <s v="Online"/>
    <n v="96.19"/>
    <n v="3"/>
    <n v="288.57"/>
    <s v="Jumat"/>
    <s v="2025-W20"/>
    <x v="2"/>
    <n v="20"/>
  </r>
  <r>
    <s v="S198"/>
    <x v="125"/>
    <x v="0"/>
    <s v="Boots"/>
    <s v="Blue"/>
    <s v="Saudi Arabia"/>
    <s v="Online"/>
    <n v="227.36"/>
    <n v="16"/>
    <n v="3637.76"/>
    <s v="Senin"/>
    <s v="2025-W20"/>
    <x v="1"/>
    <n v="20"/>
  </r>
  <r>
    <s v="S202"/>
    <x v="122"/>
    <x v="3"/>
    <s v="Boots"/>
    <s v="Blue"/>
    <s v="USA"/>
    <s v="Mall"/>
    <n v="48.51"/>
    <n v="19"/>
    <n v="921.69"/>
    <s v="Kamis"/>
    <s v="2025-W20"/>
    <x v="2"/>
    <n v="20"/>
  </r>
  <r>
    <s v="S237"/>
    <x v="121"/>
    <x v="1"/>
    <s v="Sports"/>
    <s v="Green"/>
    <s v="Saudi Arabia"/>
    <s v="Retail Store"/>
    <n v="91.77"/>
    <n v="1"/>
    <n v="91.77"/>
    <s v="Sabtu"/>
    <s v="2025-W20"/>
    <x v="2"/>
    <n v="20"/>
  </r>
  <r>
    <s v="S294"/>
    <x v="125"/>
    <x v="1"/>
    <s v="Sneakers"/>
    <s v="Green"/>
    <s v="India"/>
    <s v="Mall"/>
    <n v="109.24"/>
    <n v="7"/>
    <n v="764.68"/>
    <s v="Senin"/>
    <s v="2025-W20"/>
    <x v="1"/>
    <n v="20"/>
  </r>
  <r>
    <s v="S452"/>
    <x v="121"/>
    <x v="5"/>
    <s v="Sports"/>
    <s v="Red"/>
    <s v="Germany"/>
    <s v="Mall"/>
    <n v="152.85"/>
    <n v="13"/>
    <n v="1987.05"/>
    <s v="Sabtu"/>
    <s v="2025-W20"/>
    <x v="2"/>
    <n v="20"/>
  </r>
  <r>
    <s v="S492"/>
    <x v="124"/>
    <x v="4"/>
    <s v="Boots"/>
    <s v="Grey"/>
    <s v="India"/>
    <s v="Mall"/>
    <n v="166.43"/>
    <n v="8"/>
    <n v="1331.44"/>
    <s v="Selasa"/>
    <s v="2025-W20"/>
    <x v="1"/>
    <n v="20"/>
  </r>
  <r>
    <s v="S527"/>
    <x v="121"/>
    <x v="2"/>
    <s v="Running"/>
    <s v="White"/>
    <s v="Saudi Arabia"/>
    <s v="Retail Store"/>
    <n v="121.26"/>
    <n v="17"/>
    <n v="2061.42"/>
    <s v="Sabtu"/>
    <s v="2025-W20"/>
    <x v="2"/>
    <n v="20"/>
  </r>
  <r>
    <s v="S568"/>
    <x v="124"/>
    <x v="0"/>
    <s v="Casual"/>
    <s v="Green"/>
    <s v="Saudi Arabia"/>
    <s v="Retail Store"/>
    <n v="126.24"/>
    <n v="6"/>
    <n v="757.44"/>
    <s v="Selasa"/>
    <s v="2025-W20"/>
    <x v="1"/>
    <n v="20"/>
  </r>
  <r>
    <s v="S570"/>
    <x v="122"/>
    <x v="2"/>
    <s v="Running"/>
    <s v="Red"/>
    <s v="Germany"/>
    <s v="Mall"/>
    <n v="106.62"/>
    <n v="19"/>
    <n v="2025.78"/>
    <s v="Kamis"/>
    <s v="2025-W20"/>
    <x v="2"/>
    <n v="20"/>
  </r>
  <r>
    <s v="S612"/>
    <x v="121"/>
    <x v="2"/>
    <s v="Running"/>
    <s v="White"/>
    <s v="India"/>
    <s v="Retail Store"/>
    <n v="205.87"/>
    <n v="18"/>
    <n v="3705.66"/>
    <s v="Sabtu"/>
    <s v="2025-W20"/>
    <x v="2"/>
    <n v="20"/>
  </r>
  <r>
    <s v="S663"/>
    <x v="126"/>
    <x v="5"/>
    <s v="Sports"/>
    <s v="Blue"/>
    <s v="France"/>
    <s v="Retail Store"/>
    <n v="163.27000000000001"/>
    <n v="12"/>
    <n v="1959.24"/>
    <s v="Minggu"/>
    <s v="2025-W21"/>
    <x v="2"/>
    <n v="20"/>
  </r>
  <r>
    <s v="S683"/>
    <x v="127"/>
    <x v="1"/>
    <s v="Casual"/>
    <s v="Grey"/>
    <s v="Saudi Arabia"/>
    <s v="Online"/>
    <n v="67.599999999999994"/>
    <n v="10"/>
    <n v="676"/>
    <s v="Rabu"/>
    <s v="2025-W20"/>
    <x v="1"/>
    <n v="20"/>
  </r>
  <r>
    <s v="S792"/>
    <x v="124"/>
    <x v="3"/>
    <s v="Formal"/>
    <s v="Green"/>
    <s v="Germany"/>
    <s v="Retail Store"/>
    <n v="158.97"/>
    <n v="14"/>
    <n v="2225.58"/>
    <s v="Selasa"/>
    <s v="2025-W20"/>
    <x v="1"/>
    <n v="20"/>
  </r>
  <r>
    <s v="S823"/>
    <x v="123"/>
    <x v="1"/>
    <s v="Running"/>
    <s v="Green"/>
    <s v="UK"/>
    <s v="Mall"/>
    <n v="103.37"/>
    <n v="12"/>
    <n v="1240.44"/>
    <s v="Jumat"/>
    <s v="2025-W20"/>
    <x v="2"/>
    <n v="20"/>
  </r>
  <r>
    <s v="S826"/>
    <x v="122"/>
    <x v="4"/>
    <s v="Sneakers"/>
    <s v="White"/>
    <s v="Germany"/>
    <s v="Mall"/>
    <n v="232.37"/>
    <n v="19"/>
    <n v="4415.03"/>
    <s v="Kamis"/>
    <s v="2025-W20"/>
    <x v="2"/>
    <n v="20"/>
  </r>
  <r>
    <s v="S874"/>
    <x v="125"/>
    <x v="4"/>
    <s v="Sports"/>
    <s v="Green"/>
    <s v="Germany"/>
    <s v="Retail Store"/>
    <n v="119.92"/>
    <n v="18"/>
    <n v="2158.56"/>
    <s v="Senin"/>
    <s v="2025-W20"/>
    <x v="1"/>
    <n v="20"/>
  </r>
  <r>
    <s v="S892"/>
    <x v="122"/>
    <x v="0"/>
    <s v="Formal"/>
    <s v="Grey"/>
    <s v="France"/>
    <s v="Retail Store"/>
    <n v="218.25"/>
    <n v="8"/>
    <n v="1746"/>
    <s v="Kamis"/>
    <s v="2025-W20"/>
    <x v="2"/>
    <n v="20"/>
  </r>
  <r>
    <s v="S73"/>
    <x v="128"/>
    <x v="0"/>
    <s v="Sports"/>
    <s v="Green"/>
    <s v="India"/>
    <s v="Retail Store"/>
    <n v="31.21"/>
    <n v="3"/>
    <n v="93.63"/>
    <s v="Jumat"/>
    <s v="2025-W21"/>
    <x v="3"/>
    <n v="21"/>
  </r>
  <r>
    <s v="S120"/>
    <x v="129"/>
    <x v="4"/>
    <s v="Formal"/>
    <s v="Red"/>
    <s v="Germany"/>
    <s v="Mall"/>
    <n v="148.66"/>
    <n v="20"/>
    <n v="2973.2"/>
    <s v="Senin"/>
    <s v="2025-W21"/>
    <x v="2"/>
    <n v="21"/>
  </r>
  <r>
    <s v="S211"/>
    <x v="130"/>
    <x v="5"/>
    <s v="Formal"/>
    <s v="Black"/>
    <s v="UAE"/>
    <s v="Online"/>
    <n v="150.72"/>
    <n v="7"/>
    <n v="1055.04"/>
    <s v="Kamis"/>
    <s v="2025-W21"/>
    <x v="3"/>
    <n v="21"/>
  </r>
  <r>
    <s v="S243"/>
    <x v="131"/>
    <x v="2"/>
    <s v="Formal"/>
    <s v="Red"/>
    <s v="India"/>
    <s v="Retail Store"/>
    <n v="231.27"/>
    <n v="15"/>
    <n v="3469.05"/>
    <s v="Selasa"/>
    <s v="2025-W21"/>
    <x v="2"/>
    <n v="21"/>
  </r>
  <r>
    <s v="S376"/>
    <x v="132"/>
    <x v="5"/>
    <s v="Sneakers"/>
    <s v="Green"/>
    <s v="India"/>
    <s v="Retail Store"/>
    <n v="100.17"/>
    <n v="10"/>
    <n v="1001.7"/>
    <s v="Rabu"/>
    <s v="2025-W21"/>
    <x v="2"/>
    <n v="21"/>
  </r>
  <r>
    <s v="S458"/>
    <x v="133"/>
    <x v="4"/>
    <s v="Boots"/>
    <s v="Black"/>
    <s v="UK"/>
    <s v="Retail Store"/>
    <n v="133.11000000000001"/>
    <n v="18"/>
    <n v="2395.98"/>
    <s v="Sabtu"/>
    <s v="2025-W21"/>
    <x v="3"/>
    <n v="21"/>
  </r>
  <r>
    <s v="S585"/>
    <x v="133"/>
    <x v="5"/>
    <s v="Casual"/>
    <s v="Grey"/>
    <s v="Germany"/>
    <s v="Mall"/>
    <n v="169.35"/>
    <n v="3"/>
    <n v="508.05"/>
    <s v="Sabtu"/>
    <s v="2025-W21"/>
    <x v="3"/>
    <n v="21"/>
  </r>
  <r>
    <s v="S604"/>
    <x v="133"/>
    <x v="1"/>
    <s v="Running"/>
    <s v="Grey"/>
    <s v="India"/>
    <s v="Mall"/>
    <n v="49.51"/>
    <n v="15"/>
    <n v="742.65"/>
    <s v="Sabtu"/>
    <s v="2025-W21"/>
    <x v="3"/>
    <n v="21"/>
  </r>
  <r>
    <s v="S868"/>
    <x v="130"/>
    <x v="0"/>
    <s v="Boots"/>
    <s v="Red"/>
    <s v="Germany"/>
    <s v="Mall"/>
    <n v="70.02"/>
    <n v="13"/>
    <n v="910.26"/>
    <s v="Kamis"/>
    <s v="2025-W21"/>
    <x v="3"/>
    <n v="21"/>
  </r>
  <r>
    <s v="S871"/>
    <x v="130"/>
    <x v="4"/>
    <s v="Casual"/>
    <s v="Red"/>
    <s v="Germany"/>
    <s v="Mall"/>
    <n v="112.13"/>
    <n v="8"/>
    <n v="897.04"/>
    <s v="Kamis"/>
    <s v="2025-W21"/>
    <x v="3"/>
    <n v="21"/>
  </r>
  <r>
    <s v="S932"/>
    <x v="134"/>
    <x v="1"/>
    <s v="Boots"/>
    <s v="Red"/>
    <s v="UAE"/>
    <s v="Online"/>
    <n v="213.68"/>
    <n v="9"/>
    <n v="1923.12"/>
    <s v="Minggu"/>
    <s v="2025-W22"/>
    <x v="3"/>
    <n v="21"/>
  </r>
  <r>
    <s v="S977"/>
    <x v="130"/>
    <x v="4"/>
    <s v="Sneakers"/>
    <s v="Grey"/>
    <s v="India"/>
    <s v="Online"/>
    <n v="160.91999999999999"/>
    <n v="18"/>
    <n v="2896.56"/>
    <s v="Kamis"/>
    <s v="2025-W21"/>
    <x v="3"/>
    <n v="21"/>
  </r>
  <r>
    <s v="S11"/>
    <x v="135"/>
    <x v="1"/>
    <s v="Running"/>
    <s v="Red"/>
    <s v="France"/>
    <s v="Retail Store"/>
    <n v="34.53"/>
    <n v="3"/>
    <n v="103.59"/>
    <s v="Kamis"/>
    <s v="2025-W22"/>
    <x v="4"/>
    <n v="22"/>
  </r>
  <r>
    <s v="S46"/>
    <x v="136"/>
    <x v="2"/>
    <s v="Boots"/>
    <s v="Grey"/>
    <s v="UAE"/>
    <s v="Mall"/>
    <n v="175.75"/>
    <n v="14"/>
    <n v="2460.5"/>
    <s v="Selasa"/>
    <s v="2025-W22"/>
    <x v="3"/>
    <n v="22"/>
  </r>
  <r>
    <s v="S134"/>
    <x v="137"/>
    <x v="0"/>
    <s v="Casual"/>
    <s v="Blue"/>
    <s v="USA"/>
    <s v="Mall"/>
    <n v="104.28"/>
    <n v="8"/>
    <n v="834.24"/>
    <s v="Minggu"/>
    <s v="2025-W23"/>
    <x v="0"/>
    <n v="22"/>
  </r>
  <r>
    <s v="S146"/>
    <x v="138"/>
    <x v="1"/>
    <s v="Sports"/>
    <s v="Green"/>
    <s v="France"/>
    <s v="Mall"/>
    <n v="38.119999999999997"/>
    <n v="2"/>
    <n v="76.239999999999995"/>
    <s v="Jumat"/>
    <s v="2025-W22"/>
    <x v="4"/>
    <n v="22"/>
  </r>
  <r>
    <s v="S158"/>
    <x v="139"/>
    <x v="4"/>
    <s v="Running"/>
    <s v="Red"/>
    <s v="USA"/>
    <s v="Retail Store"/>
    <n v="197.56"/>
    <n v="13"/>
    <n v="2568.2800000000002"/>
    <s v="Rabu"/>
    <s v="2025-W22"/>
    <x v="3"/>
    <n v="22"/>
  </r>
  <r>
    <s v="S180"/>
    <x v="139"/>
    <x v="2"/>
    <s v="Running"/>
    <s v="Red"/>
    <s v="USA"/>
    <s v="Mall"/>
    <n v="60.25"/>
    <n v="8"/>
    <n v="482"/>
    <s v="Rabu"/>
    <s v="2025-W22"/>
    <x v="3"/>
    <n v="22"/>
  </r>
  <r>
    <s v="S187"/>
    <x v="139"/>
    <x v="1"/>
    <s v="Running"/>
    <s v="Red"/>
    <s v="France"/>
    <s v="Mall"/>
    <n v="209.79"/>
    <n v="18"/>
    <n v="3776.22"/>
    <s v="Rabu"/>
    <s v="2025-W22"/>
    <x v="3"/>
    <n v="22"/>
  </r>
  <r>
    <s v="S248"/>
    <x v="135"/>
    <x v="5"/>
    <s v="Running"/>
    <s v="Red"/>
    <s v="UAE"/>
    <s v="Retail Store"/>
    <n v="242.66"/>
    <n v="11"/>
    <n v="2669.26"/>
    <s v="Kamis"/>
    <s v="2025-W22"/>
    <x v="4"/>
    <n v="22"/>
  </r>
  <r>
    <s v="S264"/>
    <x v="136"/>
    <x v="2"/>
    <s v="Running"/>
    <s v="Grey"/>
    <s v="India"/>
    <s v="Mall"/>
    <n v="144.03"/>
    <n v="3"/>
    <n v="432.09"/>
    <s v="Selasa"/>
    <s v="2025-W22"/>
    <x v="3"/>
    <n v="22"/>
  </r>
  <r>
    <s v="S342"/>
    <x v="135"/>
    <x v="3"/>
    <s v="Casual"/>
    <s v="Green"/>
    <s v="Germany"/>
    <s v="Retail Store"/>
    <n v="134.16"/>
    <n v="10"/>
    <n v="1341.6"/>
    <s v="Kamis"/>
    <s v="2025-W22"/>
    <x v="4"/>
    <n v="22"/>
  </r>
  <r>
    <s v="S440"/>
    <x v="137"/>
    <x v="1"/>
    <s v="Sports"/>
    <s v="White"/>
    <s v="Germany"/>
    <s v="Mall"/>
    <n v="47.9"/>
    <n v="5"/>
    <n v="239.5"/>
    <s v="Minggu"/>
    <s v="2025-W23"/>
    <x v="0"/>
    <n v="22"/>
  </r>
  <r>
    <s v="S553"/>
    <x v="140"/>
    <x v="2"/>
    <s v="Sports"/>
    <s v="White"/>
    <s v="India"/>
    <s v="Mall"/>
    <n v="151.41999999999999"/>
    <n v="1"/>
    <n v="151.41999999999999"/>
    <s v="Senin"/>
    <s v="2025-W22"/>
    <x v="3"/>
    <n v="22"/>
  </r>
  <r>
    <s v="S634"/>
    <x v="141"/>
    <x v="0"/>
    <s v="Sports"/>
    <s v="Black"/>
    <s v="USA"/>
    <s v="Retail Store"/>
    <n v="147.06"/>
    <n v="1"/>
    <n v="147.06"/>
    <s v="Sabtu"/>
    <s v="2025-W22"/>
    <x v="4"/>
    <n v="22"/>
  </r>
  <r>
    <s v="S768"/>
    <x v="139"/>
    <x v="3"/>
    <s v="Formal"/>
    <s v="Red"/>
    <s v="Saudi Arabia"/>
    <s v="Mall"/>
    <n v="222.89"/>
    <n v="2"/>
    <n v="445.78"/>
    <s v="Rabu"/>
    <s v="2025-W22"/>
    <x v="3"/>
    <n v="22"/>
  </r>
  <r>
    <s v="S786"/>
    <x v="137"/>
    <x v="0"/>
    <s v="Sneakers"/>
    <s v="Black"/>
    <s v="USA"/>
    <s v="Online"/>
    <n v="229.86"/>
    <n v="7"/>
    <n v="1609.02"/>
    <s v="Minggu"/>
    <s v="2025-W23"/>
    <x v="0"/>
    <n v="22"/>
  </r>
  <r>
    <s v="S805"/>
    <x v="135"/>
    <x v="0"/>
    <s v="Running"/>
    <s v="White"/>
    <s v="UAE"/>
    <s v="Mall"/>
    <n v="123.31"/>
    <n v="3"/>
    <n v="369.93"/>
    <s v="Kamis"/>
    <s v="2025-W22"/>
    <x v="4"/>
    <n v="22"/>
  </r>
  <r>
    <s v="S928"/>
    <x v="140"/>
    <x v="0"/>
    <s v="Formal"/>
    <s v="White"/>
    <s v="Saudi Arabia"/>
    <s v="Online"/>
    <n v="149.16"/>
    <n v="18"/>
    <n v="2684.88"/>
    <s v="Senin"/>
    <s v="2025-W22"/>
    <x v="3"/>
    <n v="22"/>
  </r>
  <r>
    <s v="S999"/>
    <x v="139"/>
    <x v="0"/>
    <s v="Boots"/>
    <s v="Black"/>
    <s v="France"/>
    <s v="Retail Store"/>
    <n v="239.05"/>
    <n v="1"/>
    <n v="239.05"/>
    <s v="Rabu"/>
    <s v="2025-W22"/>
    <x v="3"/>
    <n v="22"/>
  </r>
  <r>
    <s v="S26"/>
    <x v="142"/>
    <x v="4"/>
    <s v="Casual"/>
    <s v="White"/>
    <s v="France"/>
    <s v="Online"/>
    <n v="202.74"/>
    <n v="17"/>
    <n v="3446.58"/>
    <s v="Senin"/>
    <s v="2025-W23"/>
    <x v="0"/>
    <n v="23"/>
  </r>
  <r>
    <s v="S80"/>
    <x v="143"/>
    <x v="0"/>
    <s v="Formal"/>
    <s v="Green"/>
    <s v="France"/>
    <s v="Mall"/>
    <n v="55.49"/>
    <n v="14"/>
    <n v="776.86"/>
    <s v="Minggu"/>
    <s v="2025-W24"/>
    <x v="1"/>
    <n v="23"/>
  </r>
  <r>
    <s v="S83"/>
    <x v="144"/>
    <x v="1"/>
    <s v="Formal"/>
    <s v="Grey"/>
    <s v="India"/>
    <s v="Mall"/>
    <n v="102.8"/>
    <n v="10"/>
    <n v="1028"/>
    <s v="Kamis"/>
    <s v="2025-W23"/>
    <x v="0"/>
    <n v="23"/>
  </r>
  <r>
    <s v="S151"/>
    <x v="144"/>
    <x v="0"/>
    <s v="Sneakers"/>
    <s v="Grey"/>
    <s v="Germany"/>
    <s v="Retail Store"/>
    <n v="229.82"/>
    <n v="13"/>
    <n v="2987.66"/>
    <s v="Kamis"/>
    <s v="2025-W23"/>
    <x v="0"/>
    <n v="23"/>
  </r>
  <r>
    <s v="S188"/>
    <x v="145"/>
    <x v="2"/>
    <s v="Sports"/>
    <s v="Red"/>
    <s v="Saudi Arabia"/>
    <s v="Retail Store"/>
    <n v="152.13999999999999"/>
    <n v="14"/>
    <n v="2129.96"/>
    <s v="Selasa"/>
    <s v="2025-W23"/>
    <x v="0"/>
    <n v="23"/>
  </r>
  <r>
    <s v="S195"/>
    <x v="143"/>
    <x v="5"/>
    <s v="Sneakers"/>
    <s v="Blue"/>
    <s v="UAE"/>
    <s v="Online"/>
    <n v="104.59"/>
    <n v="15"/>
    <n v="1568.85"/>
    <s v="Minggu"/>
    <s v="2025-W24"/>
    <x v="1"/>
    <n v="23"/>
  </r>
  <r>
    <s v="S330"/>
    <x v="143"/>
    <x v="2"/>
    <s v="Boots"/>
    <s v="Red"/>
    <s v="India"/>
    <s v="Retail Store"/>
    <n v="84.5"/>
    <n v="13"/>
    <n v="1098.5"/>
    <s v="Minggu"/>
    <s v="2025-W24"/>
    <x v="1"/>
    <n v="23"/>
  </r>
  <r>
    <s v="S337"/>
    <x v="144"/>
    <x v="4"/>
    <s v="Running"/>
    <s v="Grey"/>
    <s v="UAE"/>
    <s v="Online"/>
    <n v="218.2"/>
    <n v="20"/>
    <n v="4364"/>
    <s v="Kamis"/>
    <s v="2025-W23"/>
    <x v="0"/>
    <n v="23"/>
  </r>
  <r>
    <s v="S423"/>
    <x v="145"/>
    <x v="5"/>
    <s v="Sneakers"/>
    <s v="Grey"/>
    <s v="UAE"/>
    <s v="Online"/>
    <n v="50.07"/>
    <n v="9"/>
    <n v="450.63"/>
    <s v="Selasa"/>
    <s v="2025-W23"/>
    <x v="0"/>
    <n v="23"/>
  </r>
  <r>
    <s v="S433"/>
    <x v="144"/>
    <x v="1"/>
    <s v="Casual"/>
    <s v="Green"/>
    <s v="USA"/>
    <s v="Mall"/>
    <n v="166.01"/>
    <n v="1"/>
    <n v="166.01"/>
    <s v="Kamis"/>
    <s v="2025-W23"/>
    <x v="0"/>
    <n v="23"/>
  </r>
  <r>
    <s v="S469"/>
    <x v="146"/>
    <x v="0"/>
    <s v="Sports"/>
    <s v="Black"/>
    <s v="UK"/>
    <s v="Online"/>
    <n v="79.19"/>
    <n v="15"/>
    <n v="1187.8499999999999"/>
    <s v="Sabtu"/>
    <s v="2025-W23"/>
    <x v="0"/>
    <n v="23"/>
  </r>
  <r>
    <s v="S478"/>
    <x v="144"/>
    <x v="3"/>
    <s v="Sports"/>
    <s v="Grey"/>
    <s v="Germany"/>
    <s v="Retail Store"/>
    <n v="151.85"/>
    <n v="1"/>
    <n v="151.85"/>
    <s v="Kamis"/>
    <s v="2025-W23"/>
    <x v="0"/>
    <n v="23"/>
  </r>
  <r>
    <s v="S562"/>
    <x v="143"/>
    <x v="4"/>
    <s v="Casual"/>
    <s v="White"/>
    <s v="India"/>
    <s v="Retail Store"/>
    <n v="76.849999999999994"/>
    <n v="3"/>
    <n v="230.55"/>
    <s v="Minggu"/>
    <s v="2025-W24"/>
    <x v="1"/>
    <n v="23"/>
  </r>
  <r>
    <s v="S564"/>
    <x v="143"/>
    <x v="2"/>
    <s v="Casual"/>
    <s v="Black"/>
    <s v="UK"/>
    <s v="Online"/>
    <n v="33.200000000000003"/>
    <n v="14"/>
    <n v="464.8"/>
    <s v="Minggu"/>
    <s v="2025-W24"/>
    <x v="1"/>
    <n v="23"/>
  </r>
  <r>
    <s v="S688"/>
    <x v="145"/>
    <x v="2"/>
    <s v="Sneakers"/>
    <s v="White"/>
    <s v="France"/>
    <s v="Online"/>
    <n v="91.6"/>
    <n v="6"/>
    <n v="549.6"/>
    <s v="Selasa"/>
    <s v="2025-W23"/>
    <x v="0"/>
    <n v="23"/>
  </r>
  <r>
    <s v="S691"/>
    <x v="146"/>
    <x v="0"/>
    <s v="Sports"/>
    <s v="Blue"/>
    <s v="India"/>
    <s v="Retail Store"/>
    <n v="101.21"/>
    <n v="14"/>
    <n v="1416.94"/>
    <s v="Sabtu"/>
    <s v="2025-W23"/>
    <x v="0"/>
    <n v="23"/>
  </r>
  <r>
    <s v="S704"/>
    <x v="142"/>
    <x v="3"/>
    <s v="Boots"/>
    <s v="Grey"/>
    <s v="India"/>
    <s v="Mall"/>
    <n v="59.57"/>
    <n v="10"/>
    <n v="595.70000000000005"/>
    <s v="Senin"/>
    <s v="2025-W23"/>
    <x v="0"/>
    <n v="23"/>
  </r>
  <r>
    <s v="S757"/>
    <x v="145"/>
    <x v="0"/>
    <s v="Boots"/>
    <s v="Green"/>
    <s v="India"/>
    <s v="Mall"/>
    <n v="166.42"/>
    <n v="18"/>
    <n v="2995.56"/>
    <s v="Selasa"/>
    <s v="2025-W23"/>
    <x v="0"/>
    <n v="23"/>
  </r>
  <r>
    <s v="S777"/>
    <x v="147"/>
    <x v="4"/>
    <s v="Sneakers"/>
    <s v="Blue"/>
    <s v="USA"/>
    <s v="Mall"/>
    <n v="80.44"/>
    <n v="16"/>
    <n v="1287.04"/>
    <s v="Rabu"/>
    <s v="2025-W23"/>
    <x v="0"/>
    <n v="23"/>
  </r>
  <r>
    <s v="S796"/>
    <x v="147"/>
    <x v="5"/>
    <s v="Sports"/>
    <s v="Red"/>
    <s v="Germany"/>
    <s v="Retail Store"/>
    <n v="221.87"/>
    <n v="20"/>
    <n v="4437.3999999999996"/>
    <s v="Rabu"/>
    <s v="2025-W23"/>
    <x v="0"/>
    <n v="23"/>
  </r>
  <r>
    <s v="S899"/>
    <x v="145"/>
    <x v="4"/>
    <s v="Sneakers"/>
    <s v="Black"/>
    <s v="Germany"/>
    <s v="Online"/>
    <n v="32.86"/>
    <n v="9"/>
    <n v="295.74"/>
    <s v="Selasa"/>
    <s v="2025-W23"/>
    <x v="0"/>
    <n v="23"/>
  </r>
  <r>
    <s v="S915"/>
    <x v="143"/>
    <x v="1"/>
    <s v="Boots"/>
    <s v="Blue"/>
    <s v="Germany"/>
    <s v="Mall"/>
    <n v="151.44999999999999"/>
    <n v="8"/>
    <n v="1211.5999999999999"/>
    <s v="Minggu"/>
    <s v="2025-W24"/>
    <x v="1"/>
    <n v="23"/>
  </r>
  <r>
    <s v="S920"/>
    <x v="143"/>
    <x v="3"/>
    <s v="Sneakers"/>
    <s v="White"/>
    <s v="Saudi Arabia"/>
    <s v="Online"/>
    <n v="60.82"/>
    <n v="12"/>
    <n v="729.84"/>
    <s v="Minggu"/>
    <s v="2025-W24"/>
    <x v="1"/>
    <n v="23"/>
  </r>
  <r>
    <s v="S996"/>
    <x v="148"/>
    <x v="0"/>
    <s v="Sneakers"/>
    <s v="Red"/>
    <s v="India"/>
    <s v="Online"/>
    <n v="50.15"/>
    <n v="6"/>
    <n v="300.89999999999998"/>
    <s v="Jumat"/>
    <s v="2025-W23"/>
    <x v="0"/>
    <n v="23"/>
  </r>
  <r>
    <s v="S16"/>
    <x v="149"/>
    <x v="0"/>
    <s v="Running"/>
    <s v="White"/>
    <s v="India"/>
    <s v="Mall"/>
    <n v="70.349999999999994"/>
    <n v="13"/>
    <n v="914.55"/>
    <s v="Rabu"/>
    <s v="2025-W24"/>
    <x v="1"/>
    <n v="24"/>
  </r>
  <r>
    <s v="S17"/>
    <x v="149"/>
    <x v="2"/>
    <s v="Formal"/>
    <s v="Red"/>
    <s v="UAE"/>
    <s v="Retail Store"/>
    <n v="96.93"/>
    <n v="7"/>
    <n v="678.51"/>
    <s v="Rabu"/>
    <s v="2025-W24"/>
    <x v="1"/>
    <n v="24"/>
  </r>
  <r>
    <s v="S53"/>
    <x v="149"/>
    <x v="1"/>
    <s v="Boots"/>
    <s v="Green"/>
    <s v="France"/>
    <s v="Online"/>
    <n v="236.69"/>
    <n v="9"/>
    <n v="2130.21"/>
    <s v="Rabu"/>
    <s v="2025-W24"/>
    <x v="1"/>
    <n v="24"/>
  </r>
  <r>
    <s v="S55"/>
    <x v="149"/>
    <x v="5"/>
    <s v="Formal"/>
    <s v="Grey"/>
    <s v="India"/>
    <s v="Online"/>
    <n v="161.54"/>
    <n v="3"/>
    <n v="484.62"/>
    <s v="Rabu"/>
    <s v="2025-W24"/>
    <x v="1"/>
    <n v="24"/>
  </r>
  <r>
    <s v="S76"/>
    <x v="150"/>
    <x v="4"/>
    <s v="Sneakers"/>
    <s v="Black"/>
    <s v="Germany"/>
    <s v="Mall"/>
    <n v="190.38"/>
    <n v="14"/>
    <n v="2665.32"/>
    <s v="Selasa"/>
    <s v="2025-W24"/>
    <x v="1"/>
    <n v="24"/>
  </r>
  <r>
    <s v="S84"/>
    <x v="151"/>
    <x v="3"/>
    <s v="Formal"/>
    <s v="Green"/>
    <s v="UK"/>
    <s v="Mall"/>
    <n v="43.98"/>
    <n v="15"/>
    <n v="659.7"/>
    <s v="Sabtu"/>
    <s v="2025-W24"/>
    <x v="1"/>
    <n v="24"/>
  </r>
  <r>
    <s v="S93"/>
    <x v="152"/>
    <x v="4"/>
    <s v="Boots"/>
    <s v="Grey"/>
    <s v="Germany"/>
    <s v="Mall"/>
    <n v="197.37"/>
    <n v="15"/>
    <n v="2960.55"/>
    <s v="Kamis"/>
    <s v="2025-W24"/>
    <x v="1"/>
    <n v="24"/>
  </r>
  <r>
    <s v="S97"/>
    <x v="153"/>
    <x v="5"/>
    <s v="Casual"/>
    <s v="White"/>
    <s v="UK"/>
    <s v="Retail Store"/>
    <n v="145"/>
    <n v="18"/>
    <n v="2610"/>
    <s v="Jumat"/>
    <s v="2025-W24"/>
    <x v="1"/>
    <n v="24"/>
  </r>
  <r>
    <s v="S157"/>
    <x v="151"/>
    <x v="1"/>
    <s v="Sports"/>
    <s v="Red"/>
    <s v="UAE"/>
    <s v="Retail Store"/>
    <n v="177.87"/>
    <n v="4"/>
    <n v="711.48"/>
    <s v="Sabtu"/>
    <s v="2025-W24"/>
    <x v="1"/>
    <n v="24"/>
  </r>
  <r>
    <s v="S172"/>
    <x v="151"/>
    <x v="2"/>
    <s v="Casual"/>
    <s v="Grey"/>
    <s v="Germany"/>
    <s v="Online"/>
    <n v="33.65"/>
    <n v="7"/>
    <n v="235.55"/>
    <s v="Sabtu"/>
    <s v="2025-W24"/>
    <x v="1"/>
    <n v="24"/>
  </r>
  <r>
    <s v="S228"/>
    <x v="150"/>
    <x v="0"/>
    <s v="Boots"/>
    <s v="Blue"/>
    <s v="France"/>
    <s v="Online"/>
    <n v="116.48"/>
    <n v="14"/>
    <n v="1630.72"/>
    <s v="Selasa"/>
    <s v="2025-W24"/>
    <x v="1"/>
    <n v="24"/>
  </r>
  <r>
    <s v="S261"/>
    <x v="154"/>
    <x v="1"/>
    <s v="Formal"/>
    <s v="Black"/>
    <s v="Germany"/>
    <s v="Retail Store"/>
    <n v="165.3"/>
    <n v="11"/>
    <n v="1818.3"/>
    <s v="Minggu"/>
    <s v="2025-W25"/>
    <x v="2"/>
    <n v="24"/>
  </r>
  <r>
    <s v="S321"/>
    <x v="150"/>
    <x v="1"/>
    <s v="Running"/>
    <s v="Black"/>
    <s v="UAE"/>
    <s v="Online"/>
    <n v="150.83000000000001"/>
    <n v="9"/>
    <n v="1357.47"/>
    <s v="Selasa"/>
    <s v="2025-W24"/>
    <x v="1"/>
    <n v="24"/>
  </r>
  <r>
    <s v="S345"/>
    <x v="153"/>
    <x v="3"/>
    <s v="Casual"/>
    <s v="Blue"/>
    <s v="India"/>
    <s v="Mall"/>
    <n v="117.67"/>
    <n v="12"/>
    <n v="1412.04"/>
    <s v="Jumat"/>
    <s v="2025-W24"/>
    <x v="1"/>
    <n v="24"/>
  </r>
  <r>
    <s v="S438"/>
    <x v="150"/>
    <x v="5"/>
    <s v="Sneakers"/>
    <s v="White"/>
    <s v="UAE"/>
    <s v="Online"/>
    <n v="210.81"/>
    <n v="14"/>
    <n v="2951.34"/>
    <s v="Selasa"/>
    <s v="2025-W24"/>
    <x v="1"/>
    <n v="24"/>
  </r>
  <r>
    <s v="S480"/>
    <x v="151"/>
    <x v="2"/>
    <s v="Casual"/>
    <s v="Red"/>
    <s v="France"/>
    <s v="Online"/>
    <n v="145.08000000000001"/>
    <n v="20"/>
    <n v="2901.6"/>
    <s v="Sabtu"/>
    <s v="2025-W24"/>
    <x v="1"/>
    <n v="24"/>
  </r>
  <r>
    <s v="S576"/>
    <x v="153"/>
    <x v="5"/>
    <s v="Sneakers"/>
    <s v="Blue"/>
    <s v="USA"/>
    <s v="Mall"/>
    <n v="238.89"/>
    <n v="9"/>
    <n v="2150.0100000000002"/>
    <s v="Jumat"/>
    <s v="2025-W24"/>
    <x v="1"/>
    <n v="24"/>
  </r>
  <r>
    <s v="S609"/>
    <x v="151"/>
    <x v="0"/>
    <s v="Casual"/>
    <s v="Black"/>
    <s v="France"/>
    <s v="Mall"/>
    <n v="140.75"/>
    <n v="13"/>
    <n v="1829.75"/>
    <s v="Sabtu"/>
    <s v="2025-W24"/>
    <x v="1"/>
    <n v="24"/>
  </r>
  <r>
    <s v="S619"/>
    <x v="154"/>
    <x v="5"/>
    <s v="Casual"/>
    <s v="Grey"/>
    <s v="UAE"/>
    <s v="Online"/>
    <n v="207.36"/>
    <n v="2"/>
    <n v="414.72"/>
    <s v="Minggu"/>
    <s v="2025-W25"/>
    <x v="2"/>
    <n v="24"/>
  </r>
  <r>
    <s v="S665"/>
    <x v="151"/>
    <x v="2"/>
    <s v="Formal"/>
    <s v="Grey"/>
    <s v="UAE"/>
    <s v="Online"/>
    <n v="52.39"/>
    <n v="9"/>
    <n v="471.51"/>
    <s v="Sabtu"/>
    <s v="2025-W24"/>
    <x v="1"/>
    <n v="24"/>
  </r>
  <r>
    <s v="S696"/>
    <x v="149"/>
    <x v="5"/>
    <s v="Formal"/>
    <s v="Blue"/>
    <s v="UAE"/>
    <s v="Online"/>
    <n v="164.34"/>
    <n v="6"/>
    <n v="986.04"/>
    <s v="Rabu"/>
    <s v="2025-W24"/>
    <x v="1"/>
    <n v="24"/>
  </r>
  <r>
    <s v="S697"/>
    <x v="150"/>
    <x v="5"/>
    <s v="Formal"/>
    <s v="Blue"/>
    <s v="UK"/>
    <s v="Online"/>
    <n v="93.5"/>
    <n v="2"/>
    <n v="187"/>
    <s v="Selasa"/>
    <s v="2025-W24"/>
    <x v="1"/>
    <n v="24"/>
  </r>
  <r>
    <s v="S731"/>
    <x v="150"/>
    <x v="2"/>
    <s v="Boots"/>
    <s v="Grey"/>
    <s v="Saudi Arabia"/>
    <s v="Mall"/>
    <n v="66.14"/>
    <n v="1"/>
    <n v="66.14"/>
    <s v="Selasa"/>
    <s v="2025-W24"/>
    <x v="1"/>
    <n v="24"/>
  </r>
  <r>
    <s v="S769"/>
    <x v="150"/>
    <x v="5"/>
    <s v="Running"/>
    <s v="Green"/>
    <s v="France"/>
    <s v="Online"/>
    <n v="105.26"/>
    <n v="18"/>
    <n v="1894.68"/>
    <s v="Selasa"/>
    <s v="2025-W24"/>
    <x v="1"/>
    <n v="24"/>
  </r>
  <r>
    <s v="S776"/>
    <x v="154"/>
    <x v="5"/>
    <s v="Boots"/>
    <s v="Grey"/>
    <s v="Saudi Arabia"/>
    <s v="Mall"/>
    <n v="62.98"/>
    <n v="20"/>
    <n v="1259.5999999999999"/>
    <s v="Minggu"/>
    <s v="2025-W25"/>
    <x v="2"/>
    <n v="24"/>
  </r>
  <r>
    <s v="S778"/>
    <x v="152"/>
    <x v="1"/>
    <s v="Casual"/>
    <s v="Grey"/>
    <s v="USA"/>
    <s v="Mall"/>
    <n v="188.9"/>
    <n v="17"/>
    <n v="3211.3"/>
    <s v="Kamis"/>
    <s v="2025-W24"/>
    <x v="1"/>
    <n v="24"/>
  </r>
  <r>
    <s v="S793"/>
    <x v="149"/>
    <x v="3"/>
    <s v="Boots"/>
    <s v="Black"/>
    <s v="India"/>
    <s v="Online"/>
    <n v="141.30000000000001"/>
    <n v="1"/>
    <n v="141.30000000000001"/>
    <s v="Rabu"/>
    <s v="2025-W24"/>
    <x v="1"/>
    <n v="24"/>
  </r>
  <r>
    <s v="S825"/>
    <x v="154"/>
    <x v="2"/>
    <s v="Sneakers"/>
    <s v="Green"/>
    <s v="Saudi Arabia"/>
    <s v="Retail Store"/>
    <n v="148.22999999999999"/>
    <n v="4"/>
    <n v="592.91999999999996"/>
    <s v="Minggu"/>
    <s v="2025-W25"/>
    <x v="2"/>
    <n v="24"/>
  </r>
  <r>
    <s v="S952"/>
    <x v="154"/>
    <x v="0"/>
    <s v="Sneakers"/>
    <s v="Grey"/>
    <s v="UK"/>
    <s v="Online"/>
    <n v="176.31"/>
    <n v="15"/>
    <n v="2644.65"/>
    <s v="Minggu"/>
    <s v="2025-W25"/>
    <x v="2"/>
    <n v="24"/>
  </r>
  <r>
    <s v="S958"/>
    <x v="151"/>
    <x v="5"/>
    <s v="Sneakers"/>
    <s v="Green"/>
    <s v="USA"/>
    <s v="Online"/>
    <n v="40.33"/>
    <n v="4"/>
    <n v="161.32"/>
    <s v="Sabtu"/>
    <s v="2025-W24"/>
    <x v="1"/>
    <n v="24"/>
  </r>
  <r>
    <s v="S99"/>
    <x v="155"/>
    <x v="3"/>
    <s v="Formal"/>
    <s v="Black"/>
    <s v="UK"/>
    <s v="Retail Store"/>
    <n v="35.590000000000003"/>
    <n v="18"/>
    <n v="640.62"/>
    <s v="Kamis"/>
    <s v="2025-W25"/>
    <x v="2"/>
    <n v="25"/>
  </r>
  <r>
    <s v="S175"/>
    <x v="155"/>
    <x v="3"/>
    <s v="Running"/>
    <s v="Grey"/>
    <s v="Germany"/>
    <s v="Online"/>
    <n v="171.94"/>
    <n v="4"/>
    <n v="687.76"/>
    <s v="Kamis"/>
    <s v="2025-W25"/>
    <x v="2"/>
    <n v="25"/>
  </r>
  <r>
    <s v="S224"/>
    <x v="156"/>
    <x v="4"/>
    <s v="Sneakers"/>
    <s v="Blue"/>
    <s v="Germany"/>
    <s v="Mall"/>
    <n v="110.9"/>
    <n v="13"/>
    <n v="1441.7"/>
    <s v="Senin"/>
    <s v="2025-W25"/>
    <x v="2"/>
    <n v="25"/>
  </r>
  <r>
    <s v="S273"/>
    <x v="157"/>
    <x v="4"/>
    <s v="Boots"/>
    <s v="White"/>
    <s v="France"/>
    <s v="Retail Store"/>
    <n v="220.76"/>
    <n v="3"/>
    <n v="662.28"/>
    <s v="Jumat"/>
    <s v="2025-W25"/>
    <x v="2"/>
    <n v="25"/>
  </r>
  <r>
    <s v="S280"/>
    <x v="158"/>
    <x v="1"/>
    <s v="Sneakers"/>
    <s v="Red"/>
    <s v="UK"/>
    <s v="Online"/>
    <n v="205.07"/>
    <n v="20"/>
    <n v="4101.3999999999996"/>
    <s v="Minggu"/>
    <s v="2025-W26"/>
    <x v="3"/>
    <n v="25"/>
  </r>
  <r>
    <s v="S304"/>
    <x v="157"/>
    <x v="5"/>
    <s v="Sports"/>
    <s v="Grey"/>
    <s v="France"/>
    <s v="Mall"/>
    <n v="170.23"/>
    <n v="5"/>
    <n v="851.15"/>
    <s v="Jumat"/>
    <s v="2025-W25"/>
    <x v="2"/>
    <n v="25"/>
  </r>
  <r>
    <s v="S371"/>
    <x v="156"/>
    <x v="4"/>
    <s v="Formal"/>
    <s v="Blue"/>
    <s v="UK"/>
    <s v="Retail Store"/>
    <n v="52.17"/>
    <n v="16"/>
    <n v="834.72"/>
    <s v="Senin"/>
    <s v="2025-W25"/>
    <x v="2"/>
    <n v="25"/>
  </r>
  <r>
    <s v="S390"/>
    <x v="155"/>
    <x v="2"/>
    <s v="Formal"/>
    <s v="Green"/>
    <s v="France"/>
    <s v="Mall"/>
    <n v="207.5"/>
    <n v="6"/>
    <n v="1245"/>
    <s v="Kamis"/>
    <s v="2025-W25"/>
    <x v="2"/>
    <n v="25"/>
  </r>
  <r>
    <s v="S464"/>
    <x v="159"/>
    <x v="2"/>
    <s v="Sports"/>
    <s v="Red"/>
    <s v="Germany"/>
    <s v="Online"/>
    <n v="158.34"/>
    <n v="1"/>
    <n v="158.34"/>
    <s v="Selasa"/>
    <s v="2025-W25"/>
    <x v="2"/>
    <n v="25"/>
  </r>
  <r>
    <s v="S618"/>
    <x v="155"/>
    <x v="1"/>
    <s v="Casual"/>
    <s v="Blue"/>
    <s v="UAE"/>
    <s v="Online"/>
    <n v="90.91"/>
    <n v="20"/>
    <n v="1818.2"/>
    <s v="Kamis"/>
    <s v="2025-W25"/>
    <x v="2"/>
    <n v="25"/>
  </r>
  <r>
    <s v="S638"/>
    <x v="155"/>
    <x v="1"/>
    <s v="Formal"/>
    <s v="Green"/>
    <s v="India"/>
    <s v="Mall"/>
    <n v="83.34"/>
    <n v="7"/>
    <n v="583.38"/>
    <s v="Kamis"/>
    <s v="2025-W25"/>
    <x v="2"/>
    <n v="25"/>
  </r>
  <r>
    <s v="S705"/>
    <x v="158"/>
    <x v="2"/>
    <s v="Casual"/>
    <s v="Blue"/>
    <s v="Germany"/>
    <s v="Retail Store"/>
    <n v="43.94"/>
    <n v="14"/>
    <n v="615.16"/>
    <s v="Minggu"/>
    <s v="2025-W26"/>
    <x v="3"/>
    <n v="25"/>
  </r>
  <r>
    <s v="S737"/>
    <x v="155"/>
    <x v="5"/>
    <s v="Sneakers"/>
    <s v="White"/>
    <s v="India"/>
    <s v="Mall"/>
    <n v="116.34"/>
    <n v="9"/>
    <n v="1047.06"/>
    <s v="Kamis"/>
    <s v="2025-W25"/>
    <x v="2"/>
    <n v="25"/>
  </r>
  <r>
    <s v="S935"/>
    <x v="155"/>
    <x v="1"/>
    <s v="Running"/>
    <s v="Blue"/>
    <s v="Saudi Arabia"/>
    <s v="Retail Store"/>
    <n v="67.77"/>
    <n v="3"/>
    <n v="203.31"/>
    <s v="Kamis"/>
    <s v="2025-W25"/>
    <x v="2"/>
    <n v="25"/>
  </r>
  <r>
    <s v="S981"/>
    <x v="156"/>
    <x v="1"/>
    <s v="Formal"/>
    <s v="Green"/>
    <s v="UAE"/>
    <s v="Mall"/>
    <n v="103.53"/>
    <n v="16"/>
    <n v="1656.48"/>
    <s v="Senin"/>
    <s v="2025-W25"/>
    <x v="2"/>
    <n v="25"/>
  </r>
  <r>
    <s v="S24"/>
    <x v="160"/>
    <x v="0"/>
    <s v="Formal"/>
    <s v="White"/>
    <s v="Germany"/>
    <s v="Online"/>
    <n v="110.6"/>
    <n v="4"/>
    <n v="442.4"/>
    <s v="Selasa"/>
    <s v="2025-W26"/>
    <x v="3"/>
    <n v="26"/>
  </r>
  <r>
    <s v="S61"/>
    <x v="161"/>
    <x v="2"/>
    <s v="Boots"/>
    <s v="Blue"/>
    <s v="India"/>
    <s v="Retail Store"/>
    <n v="115.51"/>
    <n v="7"/>
    <n v="808.57"/>
    <s v="Rabu"/>
    <s v="2025-W26"/>
    <x v="3"/>
    <n v="26"/>
  </r>
  <r>
    <s v="S109"/>
    <x v="162"/>
    <x v="2"/>
    <s v="Running"/>
    <s v="Green"/>
    <s v="USA"/>
    <s v="Online"/>
    <n v="80.34"/>
    <n v="8"/>
    <n v="642.72"/>
    <s v="Minggu"/>
    <s v="2025-W27"/>
    <x v="4"/>
    <n v="26"/>
  </r>
  <r>
    <s v="S169"/>
    <x v="160"/>
    <x v="0"/>
    <s v="Running"/>
    <s v="Blue"/>
    <s v="UAE"/>
    <s v="Retail Store"/>
    <n v="38.97"/>
    <n v="17"/>
    <n v="662.49"/>
    <s v="Selasa"/>
    <s v="2025-W26"/>
    <x v="3"/>
    <n v="26"/>
  </r>
  <r>
    <s v="S177"/>
    <x v="163"/>
    <x v="2"/>
    <s v="Formal"/>
    <s v="Green"/>
    <s v="USA"/>
    <s v="Retail Store"/>
    <n v="182.01"/>
    <n v="20"/>
    <n v="3640.2"/>
    <s v="Senin"/>
    <s v="2025-W26"/>
    <x v="3"/>
    <n v="26"/>
  </r>
  <r>
    <s v="S238"/>
    <x v="163"/>
    <x v="5"/>
    <s v="Casual"/>
    <s v="White"/>
    <s v="India"/>
    <s v="Mall"/>
    <n v="35.35"/>
    <n v="12"/>
    <n v="424.2"/>
    <s v="Senin"/>
    <s v="2025-W26"/>
    <x v="3"/>
    <n v="26"/>
  </r>
  <r>
    <s v="S257"/>
    <x v="164"/>
    <x v="2"/>
    <s v="Boots"/>
    <s v="White"/>
    <s v="UK"/>
    <s v="Online"/>
    <n v="235.95"/>
    <n v="12"/>
    <n v="2831.4"/>
    <s v="Sabtu"/>
    <s v="2025-W26"/>
    <x v="3"/>
    <n v="26"/>
  </r>
  <r>
    <s v="S303"/>
    <x v="165"/>
    <x v="2"/>
    <s v="Boots"/>
    <s v="Green"/>
    <s v="USA"/>
    <s v="Mall"/>
    <n v="148.94"/>
    <n v="8"/>
    <n v="1191.52"/>
    <s v="Kamis"/>
    <s v="2025-W26"/>
    <x v="3"/>
    <n v="26"/>
  </r>
  <r>
    <s v="S413"/>
    <x v="164"/>
    <x v="1"/>
    <s v="Sneakers"/>
    <s v="Red"/>
    <s v="India"/>
    <s v="Online"/>
    <n v="239.13"/>
    <n v="4"/>
    <n v="956.52"/>
    <s v="Sabtu"/>
    <s v="2025-W26"/>
    <x v="3"/>
    <n v="26"/>
  </r>
  <r>
    <s v="S416"/>
    <x v="166"/>
    <x v="0"/>
    <s v="Casual"/>
    <s v="Green"/>
    <s v="Saudi Arabia"/>
    <s v="Online"/>
    <n v="128.66"/>
    <n v="5"/>
    <n v="643.29999999999995"/>
    <s v="Jumat"/>
    <s v="2025-W26"/>
    <x v="3"/>
    <n v="26"/>
  </r>
  <r>
    <s v="S551"/>
    <x v="162"/>
    <x v="0"/>
    <s v="Casual"/>
    <s v="White"/>
    <s v="France"/>
    <s v="Mall"/>
    <n v="144.44"/>
    <n v="14"/>
    <n v="2022.16"/>
    <s v="Minggu"/>
    <s v="2025-W27"/>
    <x v="4"/>
    <n v="26"/>
  </r>
  <r>
    <s v="S636"/>
    <x v="163"/>
    <x v="4"/>
    <s v="Formal"/>
    <s v="Green"/>
    <s v="USA"/>
    <s v="Retail Store"/>
    <n v="128.43"/>
    <n v="20"/>
    <n v="2568.6"/>
    <s v="Senin"/>
    <s v="2025-W26"/>
    <x v="3"/>
    <n v="26"/>
  </r>
  <r>
    <s v="S673"/>
    <x v="165"/>
    <x v="0"/>
    <s v="Boots"/>
    <s v="Green"/>
    <s v="USA"/>
    <s v="Retail Store"/>
    <n v="47.65"/>
    <n v="6"/>
    <n v="285.89999999999998"/>
    <s v="Kamis"/>
    <s v="2025-W26"/>
    <x v="3"/>
    <n v="26"/>
  </r>
  <r>
    <s v="S759"/>
    <x v="165"/>
    <x v="2"/>
    <s v="Boots"/>
    <s v="White"/>
    <s v="India"/>
    <s v="Mall"/>
    <n v="226.66"/>
    <n v="5"/>
    <n v="1133.3"/>
    <s v="Kamis"/>
    <s v="2025-W26"/>
    <x v="3"/>
    <n v="26"/>
  </r>
  <r>
    <s v="S848"/>
    <x v="162"/>
    <x v="2"/>
    <s v="Boots"/>
    <s v="Grey"/>
    <s v="USA"/>
    <s v="Retail Store"/>
    <n v="249.31"/>
    <n v="19"/>
    <n v="4736.8900000000003"/>
    <s v="Minggu"/>
    <s v="2025-W27"/>
    <x v="4"/>
    <n v="26"/>
  </r>
  <r>
    <s v="S903"/>
    <x v="162"/>
    <x v="1"/>
    <s v="Sneakers"/>
    <s v="Grey"/>
    <s v="UAE"/>
    <s v="Mall"/>
    <n v="69.92"/>
    <n v="20"/>
    <n v="1398.4"/>
    <s v="Minggu"/>
    <s v="2025-W27"/>
    <x v="4"/>
    <n v="26"/>
  </r>
  <r>
    <s v="S995"/>
    <x v="164"/>
    <x v="0"/>
    <s v="Sports"/>
    <s v="Grey"/>
    <s v="UAE"/>
    <s v="Online"/>
    <n v="109.41"/>
    <n v="7"/>
    <n v="765.87"/>
    <s v="Sabtu"/>
    <s v="2025-W26"/>
    <x v="3"/>
    <n v="26"/>
  </r>
  <r>
    <s v="S67"/>
    <x v="167"/>
    <x v="2"/>
    <s v="Casual"/>
    <s v="Green"/>
    <s v="USA"/>
    <s v="Retail Store"/>
    <n v="61"/>
    <n v="7"/>
    <n v="427"/>
    <s v="Kamis"/>
    <s v="2025-W27"/>
    <x v="0"/>
    <n v="27"/>
  </r>
  <r>
    <s v="S130"/>
    <x v="168"/>
    <x v="0"/>
    <s v="Sports"/>
    <s v="Blue"/>
    <s v="UK"/>
    <s v="Online"/>
    <n v="142.36000000000001"/>
    <n v="15"/>
    <n v="2135.4"/>
    <s v="Senin"/>
    <s v="2025-W27"/>
    <x v="4"/>
    <n v="27"/>
  </r>
  <r>
    <s v="S161"/>
    <x v="169"/>
    <x v="3"/>
    <s v="Boots"/>
    <s v="Red"/>
    <s v="Saudi Arabia"/>
    <s v="Online"/>
    <n v="110.91"/>
    <n v="20"/>
    <n v="2218.1999999999998"/>
    <s v="Sabtu"/>
    <s v="2025-W27"/>
    <x v="0"/>
    <n v="27"/>
  </r>
  <r>
    <s v="S190"/>
    <x v="167"/>
    <x v="0"/>
    <s v="Boots"/>
    <s v="Blue"/>
    <s v="USA"/>
    <s v="Mall"/>
    <n v="83.21"/>
    <n v="19"/>
    <n v="1580.99"/>
    <s v="Kamis"/>
    <s v="2025-W27"/>
    <x v="0"/>
    <n v="27"/>
  </r>
  <r>
    <s v="S277"/>
    <x v="169"/>
    <x v="0"/>
    <s v="Sports"/>
    <s v="White"/>
    <s v="UK"/>
    <s v="Retail Store"/>
    <n v="205.62"/>
    <n v="1"/>
    <n v="205.62"/>
    <s v="Sabtu"/>
    <s v="2025-W27"/>
    <x v="0"/>
    <n v="27"/>
  </r>
  <r>
    <s v="S282"/>
    <x v="170"/>
    <x v="3"/>
    <s v="Sneakers"/>
    <s v="Blue"/>
    <s v="Saudi Arabia"/>
    <s v="Mall"/>
    <n v="104.36"/>
    <n v="8"/>
    <n v="834.88"/>
    <s v="Minggu"/>
    <s v="2025-W28"/>
    <x v="0"/>
    <n v="27"/>
  </r>
  <r>
    <s v="S315"/>
    <x v="168"/>
    <x v="3"/>
    <s v="Sports"/>
    <s v="Green"/>
    <s v="Saudi Arabia"/>
    <s v="Online"/>
    <n v="213.92"/>
    <n v="20"/>
    <n v="4278.3999999999996"/>
    <s v="Senin"/>
    <s v="2025-W27"/>
    <x v="4"/>
    <n v="27"/>
  </r>
  <r>
    <s v="S355"/>
    <x v="169"/>
    <x v="0"/>
    <s v="Running"/>
    <s v="Red"/>
    <s v="India"/>
    <s v="Retail Store"/>
    <n v="45.53"/>
    <n v="18"/>
    <n v="819.54"/>
    <s v="Sabtu"/>
    <s v="2025-W27"/>
    <x v="0"/>
    <n v="27"/>
  </r>
  <r>
    <s v="S465"/>
    <x v="171"/>
    <x v="3"/>
    <s v="Formal"/>
    <s v="White"/>
    <s v="UAE"/>
    <s v="Mall"/>
    <n v="241.68"/>
    <n v="18"/>
    <n v="4350.24"/>
    <s v="Rabu"/>
    <s v="2025-W27"/>
    <x v="0"/>
    <n v="27"/>
  </r>
  <r>
    <s v="S483"/>
    <x v="170"/>
    <x v="4"/>
    <s v="Casual"/>
    <s v="Grey"/>
    <s v="India"/>
    <s v="Online"/>
    <n v="130"/>
    <n v="4"/>
    <n v="520"/>
    <s v="Minggu"/>
    <s v="2025-W28"/>
    <x v="0"/>
    <n v="27"/>
  </r>
  <r>
    <s v="S489"/>
    <x v="172"/>
    <x v="4"/>
    <s v="Boots"/>
    <s v="Black"/>
    <s v="USA"/>
    <s v="Online"/>
    <n v="239.09"/>
    <n v="18"/>
    <n v="4303.62"/>
    <s v="Jumat"/>
    <s v="2025-W27"/>
    <x v="0"/>
    <n v="27"/>
  </r>
  <r>
    <s v="S571"/>
    <x v="172"/>
    <x v="3"/>
    <s v="Sneakers"/>
    <s v="White"/>
    <s v="France"/>
    <s v="Online"/>
    <n v="143.08000000000001"/>
    <n v="2"/>
    <n v="286.16000000000003"/>
    <s v="Jumat"/>
    <s v="2025-W27"/>
    <x v="0"/>
    <n v="27"/>
  </r>
  <r>
    <s v="S574"/>
    <x v="170"/>
    <x v="1"/>
    <s v="Casual"/>
    <s v="Black"/>
    <s v="India"/>
    <s v="Mall"/>
    <n v="166.86"/>
    <n v="13"/>
    <n v="2169.1799999999998"/>
    <s v="Minggu"/>
    <s v="2025-W28"/>
    <x v="0"/>
    <n v="27"/>
  </r>
  <r>
    <s v="S595"/>
    <x v="171"/>
    <x v="4"/>
    <s v="Running"/>
    <s v="Green"/>
    <s v="France"/>
    <s v="Retail Store"/>
    <n v="227.29"/>
    <n v="13"/>
    <n v="2954.77"/>
    <s v="Rabu"/>
    <s v="2025-W27"/>
    <x v="0"/>
    <n v="27"/>
  </r>
  <r>
    <s v="S608"/>
    <x v="167"/>
    <x v="4"/>
    <s v="Formal"/>
    <s v="Blue"/>
    <s v="India"/>
    <s v="Mall"/>
    <n v="110.14"/>
    <n v="16"/>
    <n v="1762.24"/>
    <s v="Kamis"/>
    <s v="2025-W27"/>
    <x v="0"/>
    <n v="27"/>
  </r>
  <r>
    <s v="S613"/>
    <x v="173"/>
    <x v="1"/>
    <s v="Casual"/>
    <s v="Grey"/>
    <s v="France"/>
    <s v="Mall"/>
    <n v="168.14"/>
    <n v="6"/>
    <n v="1008.84"/>
    <s v="Selasa"/>
    <s v="2025-W27"/>
    <x v="0"/>
    <n v="27"/>
  </r>
  <r>
    <s v="S641"/>
    <x v="172"/>
    <x v="3"/>
    <s v="Running"/>
    <s v="Blue"/>
    <s v="Saudi Arabia"/>
    <s v="Mall"/>
    <n v="34.42"/>
    <n v="1"/>
    <n v="34.42"/>
    <s v="Jumat"/>
    <s v="2025-W27"/>
    <x v="0"/>
    <n v="27"/>
  </r>
  <r>
    <s v="S670"/>
    <x v="172"/>
    <x v="0"/>
    <s v="Sports"/>
    <s v="Red"/>
    <s v="India"/>
    <s v="Retail Store"/>
    <n v="92.72"/>
    <n v="7"/>
    <n v="649.04"/>
    <s v="Jumat"/>
    <s v="2025-W27"/>
    <x v="0"/>
    <n v="27"/>
  </r>
  <r>
    <s v="S722"/>
    <x v="172"/>
    <x v="3"/>
    <s v="Boots"/>
    <s v="Black"/>
    <s v="USA"/>
    <s v="Online"/>
    <n v="69.87"/>
    <n v="11"/>
    <n v="768.57"/>
    <s v="Jumat"/>
    <s v="2025-W27"/>
    <x v="0"/>
    <n v="27"/>
  </r>
  <r>
    <s v="S743"/>
    <x v="170"/>
    <x v="1"/>
    <s v="Formal"/>
    <s v="Blue"/>
    <s v="India"/>
    <s v="Mall"/>
    <n v="194.47"/>
    <n v="2"/>
    <n v="388.94"/>
    <s v="Minggu"/>
    <s v="2025-W28"/>
    <x v="0"/>
    <n v="27"/>
  </r>
  <r>
    <s v="S824"/>
    <x v="172"/>
    <x v="3"/>
    <s v="Formal"/>
    <s v="Black"/>
    <s v="USA"/>
    <s v="Mall"/>
    <n v="117.6"/>
    <n v="13"/>
    <n v="1528.8"/>
    <s v="Jumat"/>
    <s v="2025-W27"/>
    <x v="0"/>
    <n v="27"/>
  </r>
  <r>
    <s v="S894"/>
    <x v="170"/>
    <x v="0"/>
    <s v="Formal"/>
    <s v="White"/>
    <s v="India"/>
    <s v="Online"/>
    <n v="117.38"/>
    <n v="13"/>
    <n v="1525.94"/>
    <s v="Minggu"/>
    <s v="2025-W28"/>
    <x v="0"/>
    <n v="27"/>
  </r>
  <r>
    <s v="S917"/>
    <x v="171"/>
    <x v="3"/>
    <s v="Formal"/>
    <s v="Grey"/>
    <s v="France"/>
    <s v="Mall"/>
    <n v="94.78"/>
    <n v="11"/>
    <n v="1042.58"/>
    <s v="Rabu"/>
    <s v="2025-W27"/>
    <x v="0"/>
    <n v="27"/>
  </r>
  <r>
    <s v="S9"/>
    <x v="174"/>
    <x v="4"/>
    <s v="Sports"/>
    <s v="Green"/>
    <s v="India"/>
    <s v="Retail Store"/>
    <n v="162.25"/>
    <n v="3"/>
    <n v="486.75"/>
    <s v="Minggu"/>
    <s v="2025-W29"/>
    <x v="1"/>
    <n v="28"/>
  </r>
  <r>
    <s v="S33"/>
    <x v="175"/>
    <x v="4"/>
    <s v="Formal"/>
    <s v="Black"/>
    <s v="UK"/>
    <s v="Online"/>
    <n v="44.31"/>
    <n v="15"/>
    <n v="664.65"/>
    <s v="Jumat"/>
    <s v="2025-W28"/>
    <x v="1"/>
    <n v="28"/>
  </r>
  <r>
    <s v="S112"/>
    <x v="176"/>
    <x v="4"/>
    <s v="Sneakers"/>
    <s v="Green"/>
    <s v="UAE"/>
    <s v="Online"/>
    <n v="65.47"/>
    <n v="6"/>
    <n v="392.82"/>
    <s v="Selasa"/>
    <s v="2025-W28"/>
    <x v="1"/>
    <n v="28"/>
  </r>
  <r>
    <s v="S207"/>
    <x v="177"/>
    <x v="3"/>
    <s v="Sneakers"/>
    <s v="Green"/>
    <s v="UAE"/>
    <s v="Online"/>
    <n v="52.32"/>
    <n v="18"/>
    <n v="941.76"/>
    <s v="Rabu"/>
    <s v="2025-W28"/>
    <x v="1"/>
    <n v="28"/>
  </r>
  <r>
    <s v="S241"/>
    <x v="177"/>
    <x v="2"/>
    <s v="Sports"/>
    <s v="Grey"/>
    <s v="India"/>
    <s v="Online"/>
    <n v="236.9"/>
    <n v="10"/>
    <n v="2369"/>
    <s v="Rabu"/>
    <s v="2025-W28"/>
    <x v="1"/>
    <n v="28"/>
  </r>
  <r>
    <s v="S302"/>
    <x v="175"/>
    <x v="2"/>
    <s v="Running"/>
    <s v="Blue"/>
    <s v="Saudi Arabia"/>
    <s v="Online"/>
    <n v="146.9"/>
    <n v="9"/>
    <n v="1322.1"/>
    <s v="Jumat"/>
    <s v="2025-W28"/>
    <x v="1"/>
    <n v="28"/>
  </r>
  <r>
    <s v="S311"/>
    <x v="176"/>
    <x v="0"/>
    <s v="Running"/>
    <s v="Green"/>
    <s v="Germany"/>
    <s v="Online"/>
    <n v="126.57"/>
    <n v="17"/>
    <n v="2151.69"/>
    <s v="Selasa"/>
    <s v="2025-W28"/>
    <x v="1"/>
    <n v="28"/>
  </r>
  <r>
    <s v="S329"/>
    <x v="176"/>
    <x v="4"/>
    <s v="Casual"/>
    <s v="Grey"/>
    <s v="USA"/>
    <s v="Online"/>
    <n v="122.31"/>
    <n v="15"/>
    <n v="1834.65"/>
    <s v="Selasa"/>
    <s v="2025-W28"/>
    <x v="1"/>
    <n v="28"/>
  </r>
  <r>
    <s v="S354"/>
    <x v="178"/>
    <x v="3"/>
    <s v="Running"/>
    <s v="Grey"/>
    <s v="India"/>
    <s v="Online"/>
    <n v="65.849999999999994"/>
    <n v="2"/>
    <n v="131.69999999999999"/>
    <s v="Senin"/>
    <s v="2025-W28"/>
    <x v="0"/>
    <n v="28"/>
  </r>
  <r>
    <s v="S412"/>
    <x v="179"/>
    <x v="2"/>
    <s v="Boots"/>
    <s v="Grey"/>
    <s v="UK"/>
    <s v="Mall"/>
    <n v="239.01"/>
    <n v="3"/>
    <n v="717.03"/>
    <s v="Sabtu"/>
    <s v="2025-W28"/>
    <x v="1"/>
    <n v="28"/>
  </r>
  <r>
    <s v="S520"/>
    <x v="178"/>
    <x v="5"/>
    <s v="Boots"/>
    <s v="Red"/>
    <s v="India"/>
    <s v="Online"/>
    <n v="63.09"/>
    <n v="18"/>
    <n v="1135.6199999999999"/>
    <s v="Senin"/>
    <s v="2025-W28"/>
    <x v="0"/>
    <n v="28"/>
  </r>
  <r>
    <s v="S586"/>
    <x v="180"/>
    <x v="2"/>
    <s v="Running"/>
    <s v="Grey"/>
    <s v="USA"/>
    <s v="Mall"/>
    <n v="82.83"/>
    <n v="15"/>
    <n v="1242.45"/>
    <s v="Kamis"/>
    <s v="2025-W28"/>
    <x v="1"/>
    <n v="28"/>
  </r>
  <r>
    <s v="S667"/>
    <x v="175"/>
    <x v="4"/>
    <s v="Casual"/>
    <s v="Black"/>
    <s v="France"/>
    <s v="Mall"/>
    <n v="84.11"/>
    <n v="2"/>
    <n v="168.22"/>
    <s v="Jumat"/>
    <s v="2025-W28"/>
    <x v="1"/>
    <n v="28"/>
  </r>
  <r>
    <s v="S738"/>
    <x v="174"/>
    <x v="1"/>
    <s v="Running"/>
    <s v="Red"/>
    <s v="Germany"/>
    <s v="Mall"/>
    <n v="209.65"/>
    <n v="13"/>
    <n v="2725.45"/>
    <s v="Minggu"/>
    <s v="2025-W29"/>
    <x v="1"/>
    <n v="28"/>
  </r>
  <r>
    <s v="S771"/>
    <x v="176"/>
    <x v="4"/>
    <s v="Boots"/>
    <s v="Grey"/>
    <s v="UK"/>
    <s v="Mall"/>
    <n v="54.34"/>
    <n v="19"/>
    <n v="1032.46"/>
    <s v="Selasa"/>
    <s v="2025-W28"/>
    <x v="1"/>
    <n v="28"/>
  </r>
  <r>
    <s v="S827"/>
    <x v="174"/>
    <x v="4"/>
    <s v="Boots"/>
    <s v="Black"/>
    <s v="India"/>
    <s v="Retail Store"/>
    <n v="106.2"/>
    <n v="12"/>
    <n v="1274.4000000000001"/>
    <s v="Minggu"/>
    <s v="2025-W29"/>
    <x v="1"/>
    <n v="28"/>
  </r>
  <r>
    <s v="S828"/>
    <x v="179"/>
    <x v="4"/>
    <s v="Formal"/>
    <s v="Blue"/>
    <s v="Saudi Arabia"/>
    <s v="Retail Store"/>
    <n v="106.33"/>
    <n v="8"/>
    <n v="850.64"/>
    <s v="Sabtu"/>
    <s v="2025-W28"/>
    <x v="1"/>
    <n v="28"/>
  </r>
  <r>
    <s v="S842"/>
    <x v="174"/>
    <x v="1"/>
    <s v="Running"/>
    <s v="Black"/>
    <s v="UK"/>
    <s v="Mall"/>
    <n v="175.98"/>
    <n v="13"/>
    <n v="2287.7399999999998"/>
    <s v="Minggu"/>
    <s v="2025-W29"/>
    <x v="1"/>
    <n v="28"/>
  </r>
  <r>
    <s v="S972"/>
    <x v="180"/>
    <x v="2"/>
    <s v="Formal"/>
    <s v="Green"/>
    <s v="France"/>
    <s v="Mall"/>
    <n v="236.1"/>
    <n v="14"/>
    <n v="3305.4"/>
    <s v="Kamis"/>
    <s v="2025-W28"/>
    <x v="1"/>
    <n v="28"/>
  </r>
  <r>
    <s v="S979"/>
    <x v="178"/>
    <x v="1"/>
    <s v="Casual"/>
    <s v="Blue"/>
    <s v="Saudi Arabia"/>
    <s v="Retail Store"/>
    <n v="139.19999999999999"/>
    <n v="19"/>
    <n v="2644.8"/>
    <s v="Senin"/>
    <s v="2025-W28"/>
    <x v="0"/>
    <n v="28"/>
  </r>
  <r>
    <s v="S22"/>
    <x v="181"/>
    <x v="3"/>
    <s v="Sneakers"/>
    <s v="Blue"/>
    <s v="India"/>
    <s v="Online"/>
    <n v="60.69"/>
    <n v="20"/>
    <n v="1213.8"/>
    <s v="Selasa"/>
    <s v="2025-W29"/>
    <x v="2"/>
    <n v="29"/>
  </r>
  <r>
    <s v="S100"/>
    <x v="182"/>
    <x v="2"/>
    <s v="Running"/>
    <s v="Grey"/>
    <s v="Germany"/>
    <s v="Retail Store"/>
    <n v="53.74"/>
    <n v="19"/>
    <n v="1021.06"/>
    <s v="Sabtu"/>
    <s v="2025-W29"/>
    <x v="2"/>
    <n v="29"/>
  </r>
  <r>
    <s v="S174"/>
    <x v="183"/>
    <x v="3"/>
    <s v="Running"/>
    <s v="White"/>
    <s v="India"/>
    <s v="Mall"/>
    <n v="79.83"/>
    <n v="5"/>
    <n v="399.15"/>
    <s v="Kamis"/>
    <s v="2025-W29"/>
    <x v="2"/>
    <n v="29"/>
  </r>
  <r>
    <s v="S265"/>
    <x v="184"/>
    <x v="4"/>
    <s v="Sneakers"/>
    <s v="Green"/>
    <s v="USA"/>
    <s v="Retail Store"/>
    <n v="223.02"/>
    <n v="15"/>
    <n v="3345.3"/>
    <s v="Rabu"/>
    <s v="2025-W29"/>
    <x v="2"/>
    <n v="29"/>
  </r>
  <r>
    <s v="S270"/>
    <x v="185"/>
    <x v="0"/>
    <s v="Boots"/>
    <s v="Grey"/>
    <s v="USA"/>
    <s v="Mall"/>
    <n v="94.59"/>
    <n v="14"/>
    <n v="1324.26"/>
    <s v="Jumat"/>
    <s v="2025-W29"/>
    <x v="2"/>
    <n v="29"/>
  </r>
  <r>
    <s v="S272"/>
    <x v="183"/>
    <x v="0"/>
    <s v="Boots"/>
    <s v="Green"/>
    <s v="India"/>
    <s v="Online"/>
    <n v="208.22"/>
    <n v="10"/>
    <n v="2082.1999999999998"/>
    <s v="Kamis"/>
    <s v="2025-W29"/>
    <x v="2"/>
    <n v="29"/>
  </r>
  <r>
    <s v="S285"/>
    <x v="181"/>
    <x v="4"/>
    <s v="Formal"/>
    <s v="White"/>
    <s v="Saudi Arabia"/>
    <s v="Online"/>
    <n v="157.22"/>
    <n v="17"/>
    <n v="2672.74"/>
    <s v="Selasa"/>
    <s v="2025-W29"/>
    <x v="2"/>
    <n v="29"/>
  </r>
  <r>
    <s v="S474"/>
    <x v="186"/>
    <x v="1"/>
    <s v="Sports"/>
    <s v="Blue"/>
    <s v="France"/>
    <s v="Retail Store"/>
    <n v="226.05"/>
    <n v="6"/>
    <n v="1356.3"/>
    <s v="Senin"/>
    <s v="2025-W29"/>
    <x v="1"/>
    <n v="29"/>
  </r>
  <r>
    <s v="S515"/>
    <x v="184"/>
    <x v="4"/>
    <s v="Boots"/>
    <s v="Red"/>
    <s v="Germany"/>
    <s v="Mall"/>
    <n v="39.950000000000003"/>
    <n v="18"/>
    <n v="719.1"/>
    <s v="Rabu"/>
    <s v="2025-W29"/>
    <x v="2"/>
    <n v="29"/>
  </r>
  <r>
    <s v="S557"/>
    <x v="185"/>
    <x v="3"/>
    <s v="Sports"/>
    <s v="Grey"/>
    <s v="UAE"/>
    <s v="Online"/>
    <n v="59.48"/>
    <n v="19"/>
    <n v="1130.1199999999999"/>
    <s v="Jumat"/>
    <s v="2025-W29"/>
    <x v="2"/>
    <n v="29"/>
  </r>
  <r>
    <s v="S563"/>
    <x v="187"/>
    <x v="2"/>
    <s v="Boots"/>
    <s v="Green"/>
    <s v="UAE"/>
    <s v="Online"/>
    <n v="60"/>
    <n v="19"/>
    <n v="1140"/>
    <s v="Minggu"/>
    <s v="2025-W30"/>
    <x v="2"/>
    <n v="29"/>
  </r>
  <r>
    <s v="S645"/>
    <x v="185"/>
    <x v="0"/>
    <s v="Formal"/>
    <s v="Blue"/>
    <s v="UK"/>
    <s v="Retail Store"/>
    <n v="56.35"/>
    <n v="6"/>
    <n v="338.1"/>
    <s v="Jumat"/>
    <s v="2025-W29"/>
    <x v="2"/>
    <n v="29"/>
  </r>
  <r>
    <s v="S694"/>
    <x v="181"/>
    <x v="0"/>
    <s v="Formal"/>
    <s v="Black"/>
    <s v="Saudi Arabia"/>
    <s v="Online"/>
    <n v="83.33"/>
    <n v="17"/>
    <n v="1416.61"/>
    <s v="Selasa"/>
    <s v="2025-W29"/>
    <x v="2"/>
    <n v="29"/>
  </r>
  <r>
    <s v="S703"/>
    <x v="184"/>
    <x v="4"/>
    <s v="Sports"/>
    <s v="White"/>
    <s v="USA"/>
    <s v="Online"/>
    <n v="104.05"/>
    <n v="17"/>
    <n v="1768.85"/>
    <s v="Rabu"/>
    <s v="2025-W29"/>
    <x v="2"/>
    <n v="29"/>
  </r>
  <r>
    <s v="S711"/>
    <x v="186"/>
    <x v="4"/>
    <s v="Sports"/>
    <s v="Red"/>
    <s v="UAE"/>
    <s v="Online"/>
    <n v="197.25"/>
    <n v="4"/>
    <n v="789"/>
    <s v="Senin"/>
    <s v="2025-W29"/>
    <x v="1"/>
    <n v="29"/>
  </r>
  <r>
    <s v="S763"/>
    <x v="181"/>
    <x v="5"/>
    <s v="Boots"/>
    <s v="Black"/>
    <s v="UK"/>
    <s v="Retail Store"/>
    <n v="84.67"/>
    <n v="5"/>
    <n v="423.35"/>
    <s v="Selasa"/>
    <s v="2025-W29"/>
    <x v="2"/>
    <n v="29"/>
  </r>
  <r>
    <s v="S798"/>
    <x v="187"/>
    <x v="0"/>
    <s v="Boots"/>
    <s v="White"/>
    <s v="France"/>
    <s v="Mall"/>
    <n v="154.33000000000001"/>
    <n v="18"/>
    <n v="2777.94"/>
    <s v="Minggu"/>
    <s v="2025-W30"/>
    <x v="2"/>
    <n v="29"/>
  </r>
  <r>
    <s v="S937"/>
    <x v="181"/>
    <x v="5"/>
    <s v="Boots"/>
    <s v="White"/>
    <s v="Germany"/>
    <s v="Retail Store"/>
    <n v="34.049999999999997"/>
    <n v="1"/>
    <n v="34.049999999999997"/>
    <s v="Selasa"/>
    <s v="2025-W29"/>
    <x v="2"/>
    <n v="29"/>
  </r>
  <r>
    <s v="S983"/>
    <x v="181"/>
    <x v="5"/>
    <s v="Sports"/>
    <s v="Blue"/>
    <s v="Saudi Arabia"/>
    <s v="Retail Store"/>
    <n v="53.45"/>
    <n v="3"/>
    <n v="160.35"/>
    <s v="Selasa"/>
    <s v="2025-W29"/>
    <x v="2"/>
    <n v="29"/>
  </r>
  <r>
    <s v="S51"/>
    <x v="188"/>
    <x v="4"/>
    <s v="Casual"/>
    <s v="Grey"/>
    <s v="India"/>
    <s v="Online"/>
    <n v="243.31"/>
    <n v="4"/>
    <n v="973.24"/>
    <s v="Sabtu"/>
    <s v="2025-W30"/>
    <x v="3"/>
    <n v="30"/>
  </r>
  <r>
    <s v="S191"/>
    <x v="189"/>
    <x v="5"/>
    <s v="Sneakers"/>
    <s v="Green"/>
    <s v="Saudi Arabia"/>
    <s v="Mall"/>
    <n v="50.48"/>
    <n v="9"/>
    <n v="454.32"/>
    <s v="Selasa"/>
    <s v="2025-W30"/>
    <x v="3"/>
    <n v="30"/>
  </r>
  <r>
    <s v="S200"/>
    <x v="190"/>
    <x v="0"/>
    <s v="Running"/>
    <s v="Red"/>
    <s v="USA"/>
    <s v="Retail Store"/>
    <n v="201.57"/>
    <n v="18"/>
    <n v="3628.26"/>
    <s v="Rabu"/>
    <s v="2025-W30"/>
    <x v="3"/>
    <n v="30"/>
  </r>
  <r>
    <s v="S239"/>
    <x v="191"/>
    <x v="1"/>
    <s v="Boots"/>
    <s v="Green"/>
    <s v="USA"/>
    <s v="Online"/>
    <n v="172"/>
    <n v="3"/>
    <n v="516"/>
    <s v="Jumat"/>
    <s v="2025-W30"/>
    <x v="3"/>
    <n v="30"/>
  </r>
  <r>
    <s v="S252"/>
    <x v="192"/>
    <x v="0"/>
    <s v="Running"/>
    <s v="Red"/>
    <s v="USA"/>
    <s v="Retail Store"/>
    <n v="114.72"/>
    <n v="14"/>
    <n v="1606.08"/>
    <s v="Minggu"/>
    <s v="2025-W31"/>
    <x v="3"/>
    <n v="30"/>
  </r>
  <r>
    <s v="S255"/>
    <x v="189"/>
    <x v="2"/>
    <s v="Sports"/>
    <s v="White"/>
    <s v="France"/>
    <s v="Online"/>
    <n v="67.290000000000006"/>
    <n v="10"/>
    <n v="672.9"/>
    <s v="Selasa"/>
    <s v="2025-W30"/>
    <x v="3"/>
    <n v="30"/>
  </r>
  <r>
    <s v="S290"/>
    <x v="189"/>
    <x v="0"/>
    <s v="Casual"/>
    <s v="Red"/>
    <s v="USA"/>
    <s v="Retail Store"/>
    <n v="159.97999999999999"/>
    <n v="17"/>
    <n v="2719.66"/>
    <s v="Selasa"/>
    <s v="2025-W30"/>
    <x v="3"/>
    <n v="30"/>
  </r>
  <r>
    <s v="S377"/>
    <x v="189"/>
    <x v="1"/>
    <s v="Sports"/>
    <s v="Black"/>
    <s v="France"/>
    <s v="Mall"/>
    <n v="215.87"/>
    <n v="12"/>
    <n v="2590.44"/>
    <s v="Selasa"/>
    <s v="2025-W30"/>
    <x v="3"/>
    <n v="30"/>
  </r>
  <r>
    <s v="S481"/>
    <x v="190"/>
    <x v="0"/>
    <s v="Boots"/>
    <s v="Green"/>
    <s v="UAE"/>
    <s v="Retail Store"/>
    <n v="168.47"/>
    <n v="11"/>
    <n v="1853.17"/>
    <s v="Rabu"/>
    <s v="2025-W30"/>
    <x v="3"/>
    <n v="30"/>
  </r>
  <r>
    <s v="S488"/>
    <x v="191"/>
    <x v="4"/>
    <s v="Boots"/>
    <s v="Red"/>
    <s v="India"/>
    <s v="Online"/>
    <n v="91.81"/>
    <n v="18"/>
    <n v="1652.58"/>
    <s v="Jumat"/>
    <s v="2025-W30"/>
    <x v="3"/>
    <n v="30"/>
  </r>
  <r>
    <s v="S530"/>
    <x v="193"/>
    <x v="1"/>
    <s v="Sneakers"/>
    <s v="Green"/>
    <s v="France"/>
    <s v="Mall"/>
    <n v="220.24"/>
    <n v="16"/>
    <n v="3523.84"/>
    <s v="Senin"/>
    <s v="2025-W30"/>
    <x v="2"/>
    <n v="30"/>
  </r>
  <r>
    <s v="S532"/>
    <x v="188"/>
    <x v="2"/>
    <s v="Sports"/>
    <s v="Green"/>
    <s v="France"/>
    <s v="Retail Store"/>
    <n v="249.94"/>
    <n v="17"/>
    <n v="4248.9799999999996"/>
    <s v="Sabtu"/>
    <s v="2025-W30"/>
    <x v="3"/>
    <n v="30"/>
  </r>
  <r>
    <s v="S541"/>
    <x v="189"/>
    <x v="2"/>
    <s v="Boots"/>
    <s v="White"/>
    <s v="Germany"/>
    <s v="Mall"/>
    <n v="239.89"/>
    <n v="10"/>
    <n v="2398.9"/>
    <s v="Selasa"/>
    <s v="2025-W30"/>
    <x v="3"/>
    <n v="30"/>
  </r>
  <r>
    <s v="S589"/>
    <x v="193"/>
    <x v="0"/>
    <s v="Formal"/>
    <s v="Blue"/>
    <s v="UK"/>
    <s v="Online"/>
    <n v="58.17"/>
    <n v="11"/>
    <n v="639.87"/>
    <s v="Senin"/>
    <s v="2025-W30"/>
    <x v="2"/>
    <n v="30"/>
  </r>
  <r>
    <s v="S621"/>
    <x v="189"/>
    <x v="5"/>
    <s v="Sports"/>
    <s v="Blue"/>
    <s v="France"/>
    <s v="Online"/>
    <n v="70.59"/>
    <n v="19"/>
    <n v="1341.21"/>
    <s v="Selasa"/>
    <s v="2025-W30"/>
    <x v="3"/>
    <n v="30"/>
  </r>
  <r>
    <s v="S662"/>
    <x v="189"/>
    <x v="2"/>
    <s v="Casual"/>
    <s v="Black"/>
    <s v="UAE"/>
    <s v="Retail Store"/>
    <n v="247.03"/>
    <n v="11"/>
    <n v="2717.33"/>
    <s v="Selasa"/>
    <s v="2025-W30"/>
    <x v="3"/>
    <n v="30"/>
  </r>
  <r>
    <s v="S680"/>
    <x v="190"/>
    <x v="5"/>
    <s v="Running"/>
    <s v="Grey"/>
    <s v="UAE"/>
    <s v="Retail Store"/>
    <n v="220.41"/>
    <n v="19"/>
    <n v="4187.79"/>
    <s v="Rabu"/>
    <s v="2025-W30"/>
    <x v="3"/>
    <n v="30"/>
  </r>
  <r>
    <s v="S749"/>
    <x v="193"/>
    <x v="3"/>
    <s v="Casual"/>
    <s v="Green"/>
    <s v="France"/>
    <s v="Online"/>
    <n v="229.42"/>
    <n v="7"/>
    <n v="1605.94"/>
    <s v="Senin"/>
    <s v="2025-W30"/>
    <x v="2"/>
    <n v="30"/>
  </r>
  <r>
    <s v="S859"/>
    <x v="191"/>
    <x v="4"/>
    <s v="Sneakers"/>
    <s v="Green"/>
    <s v="UAE"/>
    <s v="Mall"/>
    <n v="154.27000000000001"/>
    <n v="11"/>
    <n v="1696.97"/>
    <s v="Jumat"/>
    <s v="2025-W30"/>
    <x v="3"/>
    <n v="30"/>
  </r>
  <r>
    <s v="S863"/>
    <x v="191"/>
    <x v="2"/>
    <s v="Sneakers"/>
    <s v="Blue"/>
    <s v="UAE"/>
    <s v="Mall"/>
    <n v="145.37"/>
    <n v="20"/>
    <n v="2907.4"/>
    <s v="Jumat"/>
    <s v="2025-W30"/>
    <x v="3"/>
    <n v="30"/>
  </r>
  <r>
    <s v="S992"/>
    <x v="189"/>
    <x v="1"/>
    <s v="Sneakers"/>
    <s v="Grey"/>
    <s v="UAE"/>
    <s v="Mall"/>
    <n v="182.83"/>
    <n v="19"/>
    <n v="3473.77"/>
    <s v="Selasa"/>
    <s v="2025-W30"/>
    <x v="3"/>
    <n v="30"/>
  </r>
  <r>
    <s v="S173"/>
    <x v="194"/>
    <x v="0"/>
    <s v="Boots"/>
    <s v="Red"/>
    <s v="UAE"/>
    <s v="Retail Store"/>
    <n v="142.66"/>
    <n v="2"/>
    <n v="285.32"/>
    <s v="Rabu"/>
    <s v="2025-W31"/>
    <x v="4"/>
    <n v="31"/>
  </r>
  <r>
    <s v="S205"/>
    <x v="195"/>
    <x v="1"/>
    <s v="Running"/>
    <s v="Black"/>
    <s v="France"/>
    <s v="Retail Store"/>
    <n v="163.41"/>
    <n v="4"/>
    <n v="653.64"/>
    <s v="Selasa"/>
    <s v="2025-W31"/>
    <x v="4"/>
    <n v="31"/>
  </r>
  <r>
    <s v="S208"/>
    <x v="196"/>
    <x v="3"/>
    <s v="Sneakers"/>
    <s v="Red"/>
    <s v="France"/>
    <s v="Online"/>
    <n v="175.97"/>
    <n v="4"/>
    <n v="703.88"/>
    <s v="Jumat"/>
    <s v="2025-W31"/>
    <x v="0"/>
    <n v="31"/>
  </r>
  <r>
    <s v="S227"/>
    <x v="197"/>
    <x v="3"/>
    <s v="Formal"/>
    <s v="Red"/>
    <s v="UAE"/>
    <s v="Online"/>
    <n v="244.06"/>
    <n v="11"/>
    <n v="2684.66"/>
    <s v="Kamis"/>
    <s v="2025-W31"/>
    <x v="4"/>
    <n v="31"/>
  </r>
  <r>
    <s v="S244"/>
    <x v="196"/>
    <x v="1"/>
    <s v="Sneakers"/>
    <s v="Black"/>
    <s v="France"/>
    <s v="Retail Store"/>
    <n v="111.43"/>
    <n v="9"/>
    <n v="1002.87"/>
    <s v="Jumat"/>
    <s v="2025-W31"/>
    <x v="0"/>
    <n v="31"/>
  </r>
  <r>
    <s v="S331"/>
    <x v="195"/>
    <x v="5"/>
    <s v="Casual"/>
    <s v="Blue"/>
    <s v="UAE"/>
    <s v="Online"/>
    <n v="108.31"/>
    <n v="19"/>
    <n v="2057.89"/>
    <s v="Selasa"/>
    <s v="2025-W31"/>
    <x v="4"/>
    <n v="31"/>
  </r>
  <r>
    <s v="S341"/>
    <x v="198"/>
    <x v="2"/>
    <s v="Running"/>
    <s v="Red"/>
    <s v="UAE"/>
    <s v="Mall"/>
    <n v="138.16"/>
    <n v="20"/>
    <n v="2763.2"/>
    <s v="Sabtu"/>
    <s v="2025-W31"/>
    <x v="0"/>
    <n v="31"/>
  </r>
  <r>
    <s v="S348"/>
    <x v="199"/>
    <x v="1"/>
    <s v="Sports"/>
    <s v="Grey"/>
    <s v="UAE"/>
    <s v="Retail Store"/>
    <n v="39.97"/>
    <n v="8"/>
    <n v="319.76"/>
    <s v="Minggu"/>
    <s v="2025-W32"/>
    <x v="0"/>
    <n v="31"/>
  </r>
  <r>
    <s v="S382"/>
    <x v="197"/>
    <x v="2"/>
    <s v="Formal"/>
    <s v="Black"/>
    <s v="UAE"/>
    <s v="Online"/>
    <n v="183.28"/>
    <n v="11"/>
    <n v="2016.08"/>
    <s v="Kamis"/>
    <s v="2025-W31"/>
    <x v="4"/>
    <n v="31"/>
  </r>
  <r>
    <s v="S428"/>
    <x v="197"/>
    <x v="4"/>
    <s v="Sneakers"/>
    <s v="White"/>
    <s v="Germany"/>
    <s v="Online"/>
    <n v="225.29"/>
    <n v="14"/>
    <n v="3154.06"/>
    <s v="Kamis"/>
    <s v="2025-W31"/>
    <x v="4"/>
    <n v="31"/>
  </r>
  <r>
    <s v="S531"/>
    <x v="196"/>
    <x v="3"/>
    <s v="Running"/>
    <s v="Green"/>
    <s v="Saudi Arabia"/>
    <s v="Online"/>
    <n v="208.84"/>
    <n v="13"/>
    <n v="2714.92"/>
    <s v="Jumat"/>
    <s v="2025-W31"/>
    <x v="0"/>
    <n v="31"/>
  </r>
  <r>
    <s v="S657"/>
    <x v="199"/>
    <x v="3"/>
    <s v="Casual"/>
    <s v="White"/>
    <s v="India"/>
    <s v="Mall"/>
    <n v="92.43"/>
    <n v="4"/>
    <n v="369.72"/>
    <s v="Minggu"/>
    <s v="2025-W32"/>
    <x v="0"/>
    <n v="31"/>
  </r>
  <r>
    <s v="S748"/>
    <x v="195"/>
    <x v="0"/>
    <s v="Sneakers"/>
    <s v="White"/>
    <s v="UK"/>
    <s v="Online"/>
    <n v="149.58000000000001"/>
    <n v="4"/>
    <n v="598.32000000000005"/>
    <s v="Selasa"/>
    <s v="2025-W31"/>
    <x v="4"/>
    <n v="31"/>
  </r>
  <r>
    <s v="S750"/>
    <x v="196"/>
    <x v="2"/>
    <s v="Boots"/>
    <s v="Grey"/>
    <s v="USA"/>
    <s v="Retail Store"/>
    <n v="167.33"/>
    <n v="2"/>
    <n v="334.66"/>
    <s v="Jumat"/>
    <s v="2025-W31"/>
    <x v="0"/>
    <n v="31"/>
  </r>
  <r>
    <s v="S834"/>
    <x v="194"/>
    <x v="1"/>
    <s v="Running"/>
    <s v="White"/>
    <s v="India"/>
    <s v="Mall"/>
    <n v="68.81"/>
    <n v="1"/>
    <n v="68.81"/>
    <s v="Rabu"/>
    <s v="2025-W31"/>
    <x v="4"/>
    <n v="31"/>
  </r>
  <r>
    <s v="S878"/>
    <x v="197"/>
    <x v="4"/>
    <s v="Sneakers"/>
    <s v="Black"/>
    <s v="UAE"/>
    <s v="Retail Store"/>
    <n v="174.96"/>
    <n v="12"/>
    <n v="2099.52"/>
    <s v="Kamis"/>
    <s v="2025-W31"/>
    <x v="4"/>
    <n v="31"/>
  </r>
  <r>
    <s v="S964"/>
    <x v="196"/>
    <x v="2"/>
    <s v="Running"/>
    <s v="Grey"/>
    <s v="France"/>
    <s v="Mall"/>
    <n v="115.65"/>
    <n v="12"/>
    <n v="1387.8"/>
    <s v="Jumat"/>
    <s v="2025-W31"/>
    <x v="0"/>
    <n v="31"/>
  </r>
  <r>
    <s v="S984"/>
    <x v="198"/>
    <x v="1"/>
    <s v="Boots"/>
    <s v="Green"/>
    <s v="Saudi Arabia"/>
    <s v="Mall"/>
    <n v="46.53"/>
    <n v="4"/>
    <n v="186.12"/>
    <s v="Sabtu"/>
    <s v="2025-W31"/>
    <x v="0"/>
    <n v="31"/>
  </r>
  <r>
    <s v="S3"/>
    <x v="200"/>
    <x v="5"/>
    <s v="Running"/>
    <s v="White"/>
    <s v="UK"/>
    <s v="Mall"/>
    <n v="191.04"/>
    <n v="2"/>
    <n v="382.08"/>
    <s v="Selasa"/>
    <s v="2025-W32"/>
    <x v="0"/>
    <n v="32"/>
  </r>
  <r>
    <s v="S118"/>
    <x v="201"/>
    <x v="5"/>
    <s v="Formal"/>
    <s v="Blue"/>
    <s v="UAE"/>
    <s v="Retail Store"/>
    <n v="71.05"/>
    <n v="16"/>
    <n v="1136.8"/>
    <s v="Senin"/>
    <s v="2025-W32"/>
    <x v="0"/>
    <n v="32"/>
  </r>
  <r>
    <s v="S232"/>
    <x v="200"/>
    <x v="0"/>
    <s v="Sneakers"/>
    <s v="Blue"/>
    <s v="France"/>
    <s v="Online"/>
    <n v="140.58000000000001"/>
    <n v="2"/>
    <n v="281.16000000000003"/>
    <s v="Selasa"/>
    <s v="2025-W32"/>
    <x v="0"/>
    <n v="32"/>
  </r>
  <r>
    <s v="S295"/>
    <x v="200"/>
    <x v="0"/>
    <s v="Casual"/>
    <s v="Blue"/>
    <s v="USA"/>
    <s v="Online"/>
    <n v="57.95"/>
    <n v="4"/>
    <n v="231.8"/>
    <s v="Selasa"/>
    <s v="2025-W32"/>
    <x v="0"/>
    <n v="32"/>
  </r>
  <r>
    <s v="S312"/>
    <x v="202"/>
    <x v="1"/>
    <s v="Sneakers"/>
    <s v="Blue"/>
    <s v="France"/>
    <s v="Online"/>
    <n v="47.26"/>
    <n v="20"/>
    <n v="945.2"/>
    <s v="Sabtu"/>
    <s v="2025-W32"/>
    <x v="1"/>
    <n v="32"/>
  </r>
  <r>
    <s v="S314"/>
    <x v="203"/>
    <x v="2"/>
    <s v="Formal"/>
    <s v="Blue"/>
    <s v="Germany"/>
    <s v="Online"/>
    <n v="241.78"/>
    <n v="6"/>
    <n v="1450.68"/>
    <s v="Kamis"/>
    <s v="2025-W32"/>
    <x v="0"/>
    <n v="32"/>
  </r>
  <r>
    <s v="S353"/>
    <x v="202"/>
    <x v="0"/>
    <s v="Boots"/>
    <s v="Blue"/>
    <s v="Saudi Arabia"/>
    <s v="Retail Store"/>
    <n v="174.91"/>
    <n v="5"/>
    <n v="874.55"/>
    <s v="Sabtu"/>
    <s v="2025-W32"/>
    <x v="1"/>
    <n v="32"/>
  </r>
  <r>
    <s v="S409"/>
    <x v="200"/>
    <x v="2"/>
    <s v="Running"/>
    <s v="Grey"/>
    <s v="USA"/>
    <s v="Online"/>
    <n v="229.18"/>
    <n v="12"/>
    <n v="2750.16"/>
    <s v="Selasa"/>
    <s v="2025-W32"/>
    <x v="0"/>
    <n v="32"/>
  </r>
  <r>
    <s v="S487"/>
    <x v="200"/>
    <x v="5"/>
    <s v="Formal"/>
    <s v="Grey"/>
    <s v="Germany"/>
    <s v="Mall"/>
    <n v="40"/>
    <n v="13"/>
    <n v="520"/>
    <s v="Selasa"/>
    <s v="2025-W32"/>
    <x v="0"/>
    <n v="32"/>
  </r>
  <r>
    <s v="S501"/>
    <x v="203"/>
    <x v="1"/>
    <s v="Formal"/>
    <s v="Green"/>
    <s v="UK"/>
    <s v="Online"/>
    <n v="183.6"/>
    <n v="15"/>
    <n v="2754"/>
    <s v="Kamis"/>
    <s v="2025-W32"/>
    <x v="0"/>
    <n v="32"/>
  </r>
  <r>
    <s v="S521"/>
    <x v="204"/>
    <x v="2"/>
    <s v="Boots"/>
    <s v="White"/>
    <s v="France"/>
    <s v="Online"/>
    <n v="160.71"/>
    <n v="4"/>
    <n v="642.84"/>
    <s v="Rabu"/>
    <s v="2025-W32"/>
    <x v="0"/>
    <n v="32"/>
  </r>
  <r>
    <s v="S854"/>
    <x v="200"/>
    <x v="0"/>
    <s v="Sneakers"/>
    <s v="Blue"/>
    <s v="UAE"/>
    <s v="Retail Store"/>
    <n v="227.57"/>
    <n v="19"/>
    <n v="4323.83"/>
    <s v="Selasa"/>
    <s v="2025-W32"/>
    <x v="0"/>
    <n v="32"/>
  </r>
  <r>
    <s v="S924"/>
    <x v="202"/>
    <x v="4"/>
    <s v="Casual"/>
    <s v="Black"/>
    <s v="India"/>
    <s v="Retail Store"/>
    <n v="205.97"/>
    <n v="10"/>
    <n v="2059.6999999999998"/>
    <s v="Sabtu"/>
    <s v="2025-W32"/>
    <x v="1"/>
    <n v="32"/>
  </r>
  <r>
    <s v="S934"/>
    <x v="201"/>
    <x v="3"/>
    <s v="Sports"/>
    <s v="Red"/>
    <s v="UAE"/>
    <s v="Online"/>
    <n v="145.65"/>
    <n v="10"/>
    <n v="1456.5"/>
    <s v="Senin"/>
    <s v="2025-W32"/>
    <x v="0"/>
    <n v="32"/>
  </r>
  <r>
    <s v="S64"/>
    <x v="205"/>
    <x v="2"/>
    <s v="Formal"/>
    <s v="Grey"/>
    <s v="USA"/>
    <s v="Online"/>
    <n v="108.49"/>
    <n v="18"/>
    <n v="1952.82"/>
    <s v="Jumat"/>
    <s v="2025-W33"/>
    <x v="2"/>
    <n v="33"/>
  </r>
  <r>
    <s v="S94"/>
    <x v="206"/>
    <x v="2"/>
    <s v="Formal"/>
    <s v="Red"/>
    <s v="France"/>
    <s v="Online"/>
    <n v="153.47999999999999"/>
    <n v="6"/>
    <n v="920.88"/>
    <s v="Minggu"/>
    <s v="2025-W34"/>
    <x v="2"/>
    <n v="33"/>
  </r>
  <r>
    <s v="S96"/>
    <x v="207"/>
    <x v="2"/>
    <s v="Sports"/>
    <s v="White"/>
    <s v="France"/>
    <s v="Retail Store"/>
    <n v="138.63999999999999"/>
    <n v="3"/>
    <n v="415.92"/>
    <s v="Kamis"/>
    <s v="2025-W33"/>
    <x v="1"/>
    <n v="33"/>
  </r>
  <r>
    <s v="S142"/>
    <x v="205"/>
    <x v="4"/>
    <s v="Formal"/>
    <s v="Blue"/>
    <s v="India"/>
    <s v="Mall"/>
    <n v="85.39"/>
    <n v="10"/>
    <n v="853.9"/>
    <s v="Jumat"/>
    <s v="2025-W33"/>
    <x v="2"/>
    <n v="33"/>
  </r>
  <r>
    <s v="S156"/>
    <x v="208"/>
    <x v="5"/>
    <s v="Formal"/>
    <s v="Blue"/>
    <s v="Germany"/>
    <s v="Retail Store"/>
    <n v="83.25"/>
    <n v="16"/>
    <n v="1332"/>
    <s v="Selasa"/>
    <s v="2025-W33"/>
    <x v="1"/>
    <n v="33"/>
  </r>
  <r>
    <s v="S222"/>
    <x v="209"/>
    <x v="5"/>
    <s v="Sports"/>
    <s v="Grey"/>
    <s v="UK"/>
    <s v="Online"/>
    <n v="155.03"/>
    <n v="3"/>
    <n v="465.09"/>
    <s v="Sabtu"/>
    <s v="2025-W33"/>
    <x v="2"/>
    <n v="33"/>
  </r>
  <r>
    <s v="S310"/>
    <x v="207"/>
    <x v="0"/>
    <s v="Casual"/>
    <s v="Red"/>
    <s v="UAE"/>
    <s v="Retail Store"/>
    <n v="89.58"/>
    <n v="13"/>
    <n v="1164.54"/>
    <s v="Kamis"/>
    <s v="2025-W33"/>
    <x v="1"/>
    <n v="33"/>
  </r>
  <r>
    <s v="S320"/>
    <x v="209"/>
    <x v="4"/>
    <s v="Casual"/>
    <s v="Grey"/>
    <s v="France"/>
    <s v="Retail Store"/>
    <n v="85.05"/>
    <n v="3"/>
    <n v="255.15"/>
    <s v="Sabtu"/>
    <s v="2025-W33"/>
    <x v="2"/>
    <n v="33"/>
  </r>
  <r>
    <s v="S325"/>
    <x v="209"/>
    <x v="2"/>
    <s v="Sports"/>
    <s v="Green"/>
    <s v="France"/>
    <s v="Mall"/>
    <n v="240.07"/>
    <n v="3"/>
    <n v="720.21"/>
    <s v="Sabtu"/>
    <s v="2025-W33"/>
    <x v="2"/>
    <n v="33"/>
  </r>
  <r>
    <s v="S479"/>
    <x v="207"/>
    <x v="3"/>
    <s v="Boots"/>
    <s v="Grey"/>
    <s v="UK"/>
    <s v="Retail Store"/>
    <n v="243.25"/>
    <n v="11"/>
    <n v="2675.75"/>
    <s v="Kamis"/>
    <s v="2025-W33"/>
    <x v="1"/>
    <n v="33"/>
  </r>
  <r>
    <s v="S485"/>
    <x v="210"/>
    <x v="2"/>
    <s v="Running"/>
    <s v="Red"/>
    <s v="UAE"/>
    <s v="Retail Store"/>
    <n v="158.55000000000001"/>
    <n v="10"/>
    <n v="1585.5"/>
    <s v="Rabu"/>
    <s v="2025-W33"/>
    <x v="1"/>
    <n v="33"/>
  </r>
  <r>
    <s v="S538"/>
    <x v="207"/>
    <x v="5"/>
    <s v="Formal"/>
    <s v="White"/>
    <s v="UAE"/>
    <s v="Online"/>
    <n v="84.42"/>
    <n v="15"/>
    <n v="1266.3"/>
    <s v="Kamis"/>
    <s v="2025-W33"/>
    <x v="1"/>
    <n v="33"/>
  </r>
  <r>
    <s v="S565"/>
    <x v="211"/>
    <x v="3"/>
    <s v="Sneakers"/>
    <s v="Grey"/>
    <s v="USA"/>
    <s v="Retail Store"/>
    <n v="107.13"/>
    <n v="4"/>
    <n v="428.52"/>
    <s v="Senin"/>
    <s v="2025-W33"/>
    <x v="1"/>
    <n v="33"/>
  </r>
  <r>
    <s v="S724"/>
    <x v="210"/>
    <x v="0"/>
    <s v="Boots"/>
    <s v="Black"/>
    <s v="France"/>
    <s v="Retail Store"/>
    <n v="193.05"/>
    <n v="20"/>
    <n v="3861"/>
    <s v="Rabu"/>
    <s v="2025-W33"/>
    <x v="1"/>
    <n v="33"/>
  </r>
  <r>
    <s v="S811"/>
    <x v="208"/>
    <x v="0"/>
    <s v="Casual"/>
    <s v="Green"/>
    <s v="UAE"/>
    <s v="Retail Store"/>
    <n v="246.67"/>
    <n v="9"/>
    <n v="2220.0300000000002"/>
    <s v="Selasa"/>
    <s v="2025-W33"/>
    <x v="1"/>
    <n v="33"/>
  </r>
  <r>
    <s v="S918"/>
    <x v="209"/>
    <x v="2"/>
    <s v="Sneakers"/>
    <s v="White"/>
    <s v="India"/>
    <s v="Mall"/>
    <n v="238.66"/>
    <n v="5"/>
    <n v="1193.3"/>
    <s v="Sabtu"/>
    <s v="2025-W33"/>
    <x v="2"/>
    <n v="33"/>
  </r>
  <r>
    <s v="S921"/>
    <x v="205"/>
    <x v="0"/>
    <s v="Formal"/>
    <s v="Blue"/>
    <s v="UK"/>
    <s v="Retail Store"/>
    <n v="221.06"/>
    <n v="10"/>
    <n v="2210.6"/>
    <s v="Jumat"/>
    <s v="2025-W33"/>
    <x v="2"/>
    <n v="33"/>
  </r>
  <r>
    <s v="S991"/>
    <x v="211"/>
    <x v="1"/>
    <s v="Formal"/>
    <s v="Grey"/>
    <s v="UK"/>
    <s v="Retail Store"/>
    <n v="205.87"/>
    <n v="5"/>
    <n v="1029.3499999999999"/>
    <s v="Senin"/>
    <s v="2025-W33"/>
    <x v="1"/>
    <n v="33"/>
  </r>
  <r>
    <s v="S997"/>
    <x v="207"/>
    <x v="1"/>
    <s v="Casual"/>
    <s v="Green"/>
    <s v="France"/>
    <s v="Online"/>
    <n v="231.81"/>
    <n v="2"/>
    <n v="463.62"/>
    <s v="Kamis"/>
    <s v="2025-W33"/>
    <x v="1"/>
    <n v="33"/>
  </r>
  <r>
    <s v="S92"/>
    <x v="212"/>
    <x v="3"/>
    <s v="Boots"/>
    <s v="Grey"/>
    <s v="India"/>
    <s v="Mall"/>
    <n v="186.91"/>
    <n v="5"/>
    <n v="934.55"/>
    <s v="Jumat"/>
    <s v="2025-W34"/>
    <x v="3"/>
    <n v="34"/>
  </r>
  <r>
    <s v="S147"/>
    <x v="213"/>
    <x v="2"/>
    <s v="Casual"/>
    <s v="Blue"/>
    <s v="Saudi Arabia"/>
    <s v="Mall"/>
    <n v="164.1"/>
    <n v="3"/>
    <n v="492.3"/>
    <s v="Kamis"/>
    <s v="2025-W34"/>
    <x v="2"/>
    <n v="34"/>
  </r>
  <r>
    <s v="S283"/>
    <x v="214"/>
    <x v="4"/>
    <s v="Casual"/>
    <s v="Blue"/>
    <s v="Saudi Arabia"/>
    <s v="Retail Store"/>
    <n v="112.63"/>
    <n v="8"/>
    <n v="901.04"/>
    <s v="Senin"/>
    <s v="2025-W34"/>
    <x v="2"/>
    <n v="34"/>
  </r>
  <r>
    <s v="S332"/>
    <x v="215"/>
    <x v="2"/>
    <s v="Sneakers"/>
    <s v="Blue"/>
    <s v="UK"/>
    <s v="Mall"/>
    <n v="196.73"/>
    <n v="15"/>
    <n v="2950.95"/>
    <s v="Selasa"/>
    <s v="2025-W34"/>
    <x v="2"/>
    <n v="34"/>
  </r>
  <r>
    <s v="S343"/>
    <x v="213"/>
    <x v="2"/>
    <s v="Running"/>
    <s v="White"/>
    <s v="Germany"/>
    <s v="Retail Store"/>
    <n v="68.099999999999994"/>
    <n v="3"/>
    <n v="204.3"/>
    <s v="Kamis"/>
    <s v="2025-W34"/>
    <x v="2"/>
    <n v="34"/>
  </r>
  <r>
    <s v="S406"/>
    <x v="213"/>
    <x v="4"/>
    <s v="Formal"/>
    <s v="Red"/>
    <s v="India"/>
    <s v="Online"/>
    <n v="227.02"/>
    <n v="5"/>
    <n v="1135.0999999999999"/>
    <s v="Kamis"/>
    <s v="2025-W34"/>
    <x v="2"/>
    <n v="34"/>
  </r>
  <r>
    <s v="S503"/>
    <x v="215"/>
    <x v="3"/>
    <s v="Formal"/>
    <s v="Black"/>
    <s v="UAE"/>
    <s v="Online"/>
    <n v="98.1"/>
    <n v="19"/>
    <n v="1863.9"/>
    <s v="Selasa"/>
    <s v="2025-W34"/>
    <x v="2"/>
    <n v="34"/>
  </r>
  <r>
    <s v="S522"/>
    <x v="215"/>
    <x v="0"/>
    <s v="Running"/>
    <s v="Red"/>
    <s v="Saudi Arabia"/>
    <s v="Online"/>
    <n v="113.8"/>
    <n v="9"/>
    <n v="1024.2"/>
    <s v="Selasa"/>
    <s v="2025-W34"/>
    <x v="2"/>
    <n v="34"/>
  </r>
  <r>
    <s v="S534"/>
    <x v="216"/>
    <x v="5"/>
    <s v="Sneakers"/>
    <s v="Red"/>
    <s v="UK"/>
    <s v="Retail Store"/>
    <n v="152.19"/>
    <n v="12"/>
    <n v="1826.28"/>
    <s v="Sabtu"/>
    <s v="2025-W34"/>
    <x v="3"/>
    <n v="34"/>
  </r>
  <r>
    <s v="S579"/>
    <x v="212"/>
    <x v="0"/>
    <s v="Casual"/>
    <s v="Blue"/>
    <s v="India"/>
    <s v="Retail Store"/>
    <n v="138.27000000000001"/>
    <n v="1"/>
    <n v="138.27000000000001"/>
    <s v="Jumat"/>
    <s v="2025-W34"/>
    <x v="3"/>
    <n v="34"/>
  </r>
  <r>
    <s v="S591"/>
    <x v="215"/>
    <x v="0"/>
    <s v="Formal"/>
    <s v="Black"/>
    <s v="India"/>
    <s v="Retail Store"/>
    <n v="60.54"/>
    <n v="15"/>
    <n v="908.1"/>
    <s v="Selasa"/>
    <s v="2025-W34"/>
    <x v="2"/>
    <n v="34"/>
  </r>
  <r>
    <s v="S739"/>
    <x v="214"/>
    <x v="3"/>
    <s v="Formal"/>
    <s v="Blue"/>
    <s v="USA"/>
    <s v="Retail Store"/>
    <n v="126.61"/>
    <n v="3"/>
    <n v="379.83"/>
    <s v="Senin"/>
    <s v="2025-W34"/>
    <x v="2"/>
    <n v="34"/>
  </r>
  <r>
    <s v="S751"/>
    <x v="216"/>
    <x v="4"/>
    <s v="Casual"/>
    <s v="Red"/>
    <s v="USA"/>
    <s v="Mall"/>
    <n v="55.72"/>
    <n v="19"/>
    <n v="1058.68"/>
    <s v="Sabtu"/>
    <s v="2025-W34"/>
    <x v="3"/>
    <n v="34"/>
  </r>
  <r>
    <s v="S808"/>
    <x v="215"/>
    <x v="4"/>
    <s v="Boots"/>
    <s v="Blue"/>
    <s v="UAE"/>
    <s v="Mall"/>
    <n v="233.63"/>
    <n v="11"/>
    <n v="2569.9299999999998"/>
    <s v="Selasa"/>
    <s v="2025-W34"/>
    <x v="2"/>
    <n v="34"/>
  </r>
  <r>
    <s v="S919"/>
    <x v="212"/>
    <x v="3"/>
    <s v="Sneakers"/>
    <s v="Green"/>
    <s v="UAE"/>
    <s v="Mall"/>
    <n v="197.99"/>
    <n v="19"/>
    <n v="3761.81"/>
    <s v="Jumat"/>
    <s v="2025-W34"/>
    <x v="3"/>
    <n v="34"/>
  </r>
  <r>
    <s v="S930"/>
    <x v="217"/>
    <x v="2"/>
    <s v="Sneakers"/>
    <s v="Red"/>
    <s v="UK"/>
    <s v="Retail Store"/>
    <n v="86.74"/>
    <n v="9"/>
    <n v="780.66"/>
    <s v="Rabu"/>
    <s v="2025-W34"/>
    <x v="2"/>
    <n v="34"/>
  </r>
  <r>
    <s v="S954"/>
    <x v="213"/>
    <x v="2"/>
    <s v="Sneakers"/>
    <s v="Red"/>
    <s v="UAE"/>
    <s v="Online"/>
    <n v="231.17"/>
    <n v="1"/>
    <n v="231.17"/>
    <s v="Kamis"/>
    <s v="2025-W34"/>
    <x v="2"/>
    <n v="34"/>
  </r>
  <r>
    <s v="S85"/>
    <x v="218"/>
    <x v="2"/>
    <s v="Running"/>
    <s v="Blue"/>
    <s v="India"/>
    <s v="Mall"/>
    <n v="98.42"/>
    <n v="6"/>
    <n v="590.52"/>
    <s v="Minggu"/>
    <s v="2025-W36"/>
    <x v="4"/>
    <n v="35"/>
  </r>
  <r>
    <s v="S111"/>
    <x v="218"/>
    <x v="4"/>
    <s v="Casual"/>
    <s v="Red"/>
    <s v="UAE"/>
    <s v="Retail Store"/>
    <n v="93.75"/>
    <n v="4"/>
    <n v="375"/>
    <s v="Minggu"/>
    <s v="2025-W36"/>
    <x v="4"/>
    <n v="35"/>
  </r>
  <r>
    <s v="S155"/>
    <x v="219"/>
    <x v="2"/>
    <s v="Formal"/>
    <s v="Blue"/>
    <s v="UK"/>
    <s v="Mall"/>
    <n v="246.84"/>
    <n v="17"/>
    <n v="4196.28"/>
    <s v="Jumat"/>
    <s v="2025-W35"/>
    <x v="4"/>
    <n v="35"/>
  </r>
  <r>
    <s v="S167"/>
    <x v="220"/>
    <x v="3"/>
    <s v="Sneakers"/>
    <s v="White"/>
    <s v="Germany"/>
    <s v="Online"/>
    <n v="100.57"/>
    <n v="8"/>
    <n v="804.56"/>
    <s v="Sabtu"/>
    <s v="2025-W35"/>
    <x v="4"/>
    <n v="35"/>
  </r>
  <r>
    <s v="S199"/>
    <x v="221"/>
    <x v="1"/>
    <s v="Casual"/>
    <s v="Green"/>
    <s v="UAE"/>
    <s v="Mall"/>
    <n v="225.16"/>
    <n v="3"/>
    <n v="675.48"/>
    <s v="Kamis"/>
    <s v="2025-W35"/>
    <x v="3"/>
    <n v="35"/>
  </r>
  <r>
    <s v="S308"/>
    <x v="218"/>
    <x v="5"/>
    <s v="Boots"/>
    <s v="White"/>
    <s v="France"/>
    <s v="Retail Store"/>
    <n v="101.05"/>
    <n v="9"/>
    <n v="909.45"/>
    <s v="Minggu"/>
    <s v="2025-W36"/>
    <x v="4"/>
    <n v="35"/>
  </r>
  <r>
    <s v="S365"/>
    <x v="218"/>
    <x v="2"/>
    <s v="Sneakers"/>
    <s v="Grey"/>
    <s v="UK"/>
    <s v="Mall"/>
    <n v="237.12"/>
    <n v="9"/>
    <n v="2134.08"/>
    <s v="Minggu"/>
    <s v="2025-W36"/>
    <x v="4"/>
    <n v="35"/>
  </r>
  <r>
    <s v="S370"/>
    <x v="220"/>
    <x v="2"/>
    <s v="Casual"/>
    <s v="Grey"/>
    <s v="UK"/>
    <s v="Mall"/>
    <n v="45.26"/>
    <n v="2"/>
    <n v="90.52"/>
    <s v="Sabtu"/>
    <s v="2025-W35"/>
    <x v="4"/>
    <n v="35"/>
  </r>
  <r>
    <s v="S410"/>
    <x v="220"/>
    <x v="0"/>
    <s v="Formal"/>
    <s v="White"/>
    <s v="Saudi Arabia"/>
    <s v="Online"/>
    <n v="50.08"/>
    <n v="2"/>
    <n v="100.16"/>
    <s v="Sabtu"/>
    <s v="2025-W35"/>
    <x v="4"/>
    <n v="35"/>
  </r>
  <r>
    <s v="S437"/>
    <x v="222"/>
    <x v="2"/>
    <s v="Formal"/>
    <s v="Blue"/>
    <s v="UK"/>
    <s v="Retail Store"/>
    <n v="46.01"/>
    <n v="4"/>
    <n v="184.04"/>
    <s v="Rabu"/>
    <s v="2025-W35"/>
    <x v="3"/>
    <n v="35"/>
  </r>
  <r>
    <s v="S558"/>
    <x v="220"/>
    <x v="5"/>
    <s v="Sneakers"/>
    <s v="Black"/>
    <s v="USA"/>
    <s v="Retail Store"/>
    <n v="36.33"/>
    <n v="3"/>
    <n v="108.99"/>
    <s v="Sabtu"/>
    <s v="2025-W35"/>
    <x v="4"/>
    <n v="35"/>
  </r>
  <r>
    <s v="S644"/>
    <x v="220"/>
    <x v="2"/>
    <s v="Sports"/>
    <s v="Black"/>
    <s v="UAE"/>
    <s v="Mall"/>
    <n v="102.05"/>
    <n v="16"/>
    <n v="1632.8"/>
    <s v="Sabtu"/>
    <s v="2025-W35"/>
    <x v="4"/>
    <n v="35"/>
  </r>
  <r>
    <s v="S689"/>
    <x v="220"/>
    <x v="2"/>
    <s v="Sports"/>
    <s v="Green"/>
    <s v="Saudi Arabia"/>
    <s v="Mall"/>
    <n v="199.29"/>
    <n v="5"/>
    <n v="996.45"/>
    <s v="Sabtu"/>
    <s v="2025-W35"/>
    <x v="4"/>
    <n v="35"/>
  </r>
  <r>
    <s v="S692"/>
    <x v="223"/>
    <x v="3"/>
    <s v="Running"/>
    <s v="Green"/>
    <s v="India"/>
    <s v="Mall"/>
    <n v="123.6"/>
    <n v="4"/>
    <n v="494.4"/>
    <s v="Selasa"/>
    <s v="2025-W35"/>
    <x v="3"/>
    <n v="35"/>
  </r>
  <r>
    <s v="S721"/>
    <x v="223"/>
    <x v="5"/>
    <s v="Casual"/>
    <s v="Black"/>
    <s v="Saudi Arabia"/>
    <s v="Retail Store"/>
    <n v="236.43"/>
    <n v="2"/>
    <n v="472.86"/>
    <s v="Selasa"/>
    <s v="2025-W35"/>
    <x v="3"/>
    <n v="35"/>
  </r>
  <r>
    <s v="S736"/>
    <x v="219"/>
    <x v="1"/>
    <s v="Running"/>
    <s v="Red"/>
    <s v="France"/>
    <s v="Online"/>
    <n v="222.98"/>
    <n v="16"/>
    <n v="3567.68"/>
    <s v="Jumat"/>
    <s v="2025-W35"/>
    <x v="4"/>
    <n v="35"/>
  </r>
  <r>
    <s v="S913"/>
    <x v="218"/>
    <x v="5"/>
    <s v="Running"/>
    <s v="Red"/>
    <s v="India"/>
    <s v="Online"/>
    <n v="167.31"/>
    <n v="18"/>
    <n v="3011.58"/>
    <s v="Minggu"/>
    <s v="2025-W36"/>
    <x v="4"/>
    <n v="35"/>
  </r>
  <r>
    <s v="S1000"/>
    <x v="220"/>
    <x v="0"/>
    <s v="Casual"/>
    <s v="Green"/>
    <s v="India"/>
    <s v="Online"/>
    <n v="128.12"/>
    <n v="1"/>
    <n v="128.12"/>
    <s v="Sabtu"/>
    <s v="2025-W35"/>
    <x v="4"/>
    <n v="35"/>
  </r>
  <r>
    <s v="S47"/>
    <x v="224"/>
    <x v="1"/>
    <s v="Sports"/>
    <s v="White"/>
    <s v="USA"/>
    <s v="Mall"/>
    <n v="98.58"/>
    <n v="5"/>
    <n v="492.9"/>
    <s v="Minggu"/>
    <s v="2025-W37"/>
    <x v="0"/>
    <n v="36"/>
  </r>
  <r>
    <s v="S49"/>
    <x v="225"/>
    <x v="4"/>
    <s v="Casual"/>
    <s v="Black"/>
    <s v="India"/>
    <s v="Online"/>
    <n v="150.28"/>
    <n v="17"/>
    <n v="2554.7600000000002"/>
    <s v="Selasa"/>
    <s v="2025-W36"/>
    <x v="0"/>
    <n v="36"/>
  </r>
  <r>
    <s v="S103"/>
    <x v="226"/>
    <x v="3"/>
    <s v="Sports"/>
    <s v="Green"/>
    <s v="UAE"/>
    <s v="Retail Store"/>
    <n v="99.16"/>
    <n v="1"/>
    <n v="99.16"/>
    <s v="Sabtu"/>
    <s v="2025-W36"/>
    <x v="0"/>
    <n v="36"/>
  </r>
  <r>
    <s v="S163"/>
    <x v="226"/>
    <x v="5"/>
    <s v="Boots"/>
    <s v="Grey"/>
    <s v="Saudi Arabia"/>
    <s v="Online"/>
    <n v="169.38"/>
    <n v="4"/>
    <n v="677.52"/>
    <s v="Sabtu"/>
    <s v="2025-W36"/>
    <x v="0"/>
    <n v="36"/>
  </r>
  <r>
    <s v="S171"/>
    <x v="227"/>
    <x v="0"/>
    <s v="Sneakers"/>
    <s v="Grey"/>
    <s v="Germany"/>
    <s v="Retail Store"/>
    <n v="179.06"/>
    <n v="12"/>
    <n v="2148.7199999999998"/>
    <s v="Jumat"/>
    <s v="2025-W36"/>
    <x v="0"/>
    <n v="36"/>
  </r>
  <r>
    <s v="S221"/>
    <x v="228"/>
    <x v="3"/>
    <s v="Boots"/>
    <s v="Black"/>
    <s v="Germany"/>
    <s v="Mall"/>
    <n v="174.67"/>
    <n v="13"/>
    <n v="2270.71"/>
    <s v="Rabu"/>
    <s v="2025-W36"/>
    <x v="0"/>
    <n v="36"/>
  </r>
  <r>
    <s v="S278"/>
    <x v="226"/>
    <x v="1"/>
    <s v="Casual"/>
    <s v="White"/>
    <s v="USA"/>
    <s v="Retail Store"/>
    <n v="172.99"/>
    <n v="7"/>
    <n v="1210.93"/>
    <s v="Sabtu"/>
    <s v="2025-W36"/>
    <x v="0"/>
    <n v="36"/>
  </r>
  <r>
    <s v="S344"/>
    <x v="227"/>
    <x v="1"/>
    <s v="Sports"/>
    <s v="Grey"/>
    <s v="UK"/>
    <s v="Retail Store"/>
    <n v="125.45"/>
    <n v="15"/>
    <n v="1881.75"/>
    <s v="Jumat"/>
    <s v="2025-W36"/>
    <x v="0"/>
    <n v="36"/>
  </r>
  <r>
    <s v="S363"/>
    <x v="229"/>
    <x v="0"/>
    <s v="Sports"/>
    <s v="Green"/>
    <s v="USA"/>
    <s v="Retail Store"/>
    <n v="130.82"/>
    <n v="1"/>
    <n v="130.82"/>
    <s v="Senin"/>
    <s v="2025-W36"/>
    <x v="0"/>
    <n v="36"/>
  </r>
  <r>
    <s v="S434"/>
    <x v="228"/>
    <x v="2"/>
    <s v="Sneakers"/>
    <s v="Green"/>
    <s v="UK"/>
    <s v="Retail Store"/>
    <n v="52.25"/>
    <n v="8"/>
    <n v="418"/>
    <s v="Rabu"/>
    <s v="2025-W36"/>
    <x v="0"/>
    <n v="36"/>
  </r>
  <r>
    <s v="S448"/>
    <x v="224"/>
    <x v="5"/>
    <s v="Sneakers"/>
    <s v="Grey"/>
    <s v="Germany"/>
    <s v="Online"/>
    <n v="195.74"/>
    <n v="1"/>
    <n v="195.74"/>
    <s v="Minggu"/>
    <s v="2025-W37"/>
    <x v="0"/>
    <n v="36"/>
  </r>
  <r>
    <s v="S476"/>
    <x v="227"/>
    <x v="0"/>
    <s v="Sports"/>
    <s v="White"/>
    <s v="UAE"/>
    <s v="Mall"/>
    <n v="248.45"/>
    <n v="3"/>
    <n v="745.35"/>
    <s v="Jumat"/>
    <s v="2025-W36"/>
    <x v="0"/>
    <n v="36"/>
  </r>
  <r>
    <s v="S495"/>
    <x v="227"/>
    <x v="0"/>
    <s v="Formal"/>
    <s v="Black"/>
    <s v="USA"/>
    <s v="Mall"/>
    <n v="132.01"/>
    <n v="4"/>
    <n v="528.04"/>
    <s v="Jumat"/>
    <s v="2025-W36"/>
    <x v="0"/>
    <n v="36"/>
  </r>
  <r>
    <s v="S495"/>
    <x v="227"/>
    <x v="0"/>
    <s v="Formal"/>
    <s v="Black"/>
    <s v="USA"/>
    <s v="Mall"/>
    <n v="132.01"/>
    <n v="4"/>
    <n v="528.04"/>
    <s v="Jumat"/>
    <s v="2025-W36"/>
    <x v="0"/>
    <n v="36"/>
  </r>
  <r>
    <s v="S533"/>
    <x v="224"/>
    <x v="4"/>
    <s v="Running"/>
    <s v="Green"/>
    <s v="USA"/>
    <s v="Mall"/>
    <n v="249.26"/>
    <n v="11"/>
    <n v="2741.86"/>
    <s v="Minggu"/>
    <s v="2025-W37"/>
    <x v="0"/>
    <n v="36"/>
  </r>
  <r>
    <s v="S682"/>
    <x v="230"/>
    <x v="0"/>
    <s v="Sports"/>
    <s v="Green"/>
    <s v="France"/>
    <s v="Retail Store"/>
    <n v="86.74"/>
    <n v="3"/>
    <n v="260.22000000000003"/>
    <s v="Kamis"/>
    <s v="2025-W36"/>
    <x v="0"/>
    <n v="36"/>
  </r>
  <r>
    <s v="S734"/>
    <x v="230"/>
    <x v="2"/>
    <s v="Boots"/>
    <s v="Green"/>
    <s v="Germany"/>
    <s v="Online"/>
    <n v="145.07"/>
    <n v="12"/>
    <n v="1740.84"/>
    <s v="Kamis"/>
    <s v="2025-W36"/>
    <x v="0"/>
    <n v="36"/>
  </r>
  <r>
    <s v="S806"/>
    <x v="224"/>
    <x v="0"/>
    <s v="Casual"/>
    <s v="Green"/>
    <s v="UAE"/>
    <s v="Online"/>
    <n v="192.02"/>
    <n v="11"/>
    <n v="2112.2199999999998"/>
    <s v="Minggu"/>
    <s v="2025-W37"/>
    <x v="0"/>
    <n v="36"/>
  </r>
  <r>
    <s v="S812"/>
    <x v="228"/>
    <x v="3"/>
    <s v="Sports"/>
    <s v="Blue"/>
    <s v="Germany"/>
    <s v="Mall"/>
    <n v="214.56"/>
    <n v="15"/>
    <n v="3218.4"/>
    <s v="Rabu"/>
    <s v="2025-W36"/>
    <x v="0"/>
    <n v="36"/>
  </r>
  <r>
    <s v="S822"/>
    <x v="227"/>
    <x v="5"/>
    <s v="Casual"/>
    <s v="Red"/>
    <s v="UK"/>
    <s v="Online"/>
    <n v="31.02"/>
    <n v="12"/>
    <n v="372.24"/>
    <s v="Jumat"/>
    <s v="2025-W36"/>
    <x v="0"/>
    <n v="36"/>
  </r>
  <r>
    <s v="S829"/>
    <x v="224"/>
    <x v="4"/>
    <s v="Running"/>
    <s v="Grey"/>
    <s v="UK"/>
    <s v="Retail Store"/>
    <n v="192.25"/>
    <n v="16"/>
    <n v="3076"/>
    <s v="Minggu"/>
    <s v="2025-W37"/>
    <x v="0"/>
    <n v="36"/>
  </r>
  <r>
    <s v="S888"/>
    <x v="225"/>
    <x v="5"/>
    <s v="Sneakers"/>
    <s v="Blue"/>
    <s v="Germany"/>
    <s v="Mall"/>
    <n v="82.4"/>
    <n v="18"/>
    <n v="1483.2"/>
    <s v="Selasa"/>
    <s v="2025-W36"/>
    <x v="0"/>
    <n v="36"/>
  </r>
  <r>
    <s v="S905"/>
    <x v="224"/>
    <x v="5"/>
    <s v="Formal"/>
    <s v="Grey"/>
    <s v="France"/>
    <s v="Retail Store"/>
    <n v="122.71"/>
    <n v="15"/>
    <n v="1840.65"/>
    <s v="Minggu"/>
    <s v="2025-W37"/>
    <x v="0"/>
    <n v="36"/>
  </r>
  <r>
    <s v="S941"/>
    <x v="230"/>
    <x v="1"/>
    <s v="Sports"/>
    <s v="Black"/>
    <s v="Saudi Arabia"/>
    <s v="Mall"/>
    <n v="90.29"/>
    <n v="10"/>
    <n v="902.9"/>
    <s v="Kamis"/>
    <s v="2025-W36"/>
    <x v="0"/>
    <n v="36"/>
  </r>
  <r>
    <s v="S126"/>
    <x v="231"/>
    <x v="1"/>
    <s v="Boots"/>
    <s v="Red"/>
    <s v="UAE"/>
    <s v="Mall"/>
    <n v="123.96"/>
    <n v="18"/>
    <n v="2231.2800000000002"/>
    <s v="Senin"/>
    <s v="2025-W37"/>
    <x v="1"/>
    <n v="37"/>
  </r>
  <r>
    <s v="S127"/>
    <x v="232"/>
    <x v="5"/>
    <s v="Running"/>
    <s v="Blue"/>
    <s v="UK"/>
    <s v="Retail Store"/>
    <n v="209.96"/>
    <n v="15"/>
    <n v="3149.4"/>
    <s v="Selasa"/>
    <s v="2025-W37"/>
    <x v="1"/>
    <n v="37"/>
  </r>
  <r>
    <s v="S166"/>
    <x v="233"/>
    <x v="4"/>
    <s v="Boots"/>
    <s v="Blue"/>
    <s v="Germany"/>
    <s v="Retail Store"/>
    <n v="213.77"/>
    <n v="10"/>
    <n v="2137.6999999999998"/>
    <s v="Sabtu"/>
    <s v="2025-W37"/>
    <x v="1"/>
    <n v="37"/>
  </r>
  <r>
    <s v="S297"/>
    <x v="233"/>
    <x v="4"/>
    <s v="Running"/>
    <s v="Green"/>
    <s v="India"/>
    <s v="Mall"/>
    <n v="199.4"/>
    <n v="20"/>
    <n v="3988"/>
    <s v="Sabtu"/>
    <s v="2025-W37"/>
    <x v="1"/>
    <n v="37"/>
  </r>
  <r>
    <s v="S322"/>
    <x v="233"/>
    <x v="3"/>
    <s v="Sneakers"/>
    <s v="Black"/>
    <s v="France"/>
    <s v="Retail Store"/>
    <n v="187.21"/>
    <n v="17"/>
    <n v="3182.57"/>
    <s v="Sabtu"/>
    <s v="2025-W37"/>
    <x v="1"/>
    <n v="37"/>
  </r>
  <r>
    <s v="S350"/>
    <x v="234"/>
    <x v="5"/>
    <s v="Formal"/>
    <s v="Grey"/>
    <s v="Germany"/>
    <s v="Online"/>
    <n v="167.69"/>
    <n v="1"/>
    <n v="167.69"/>
    <s v="Jumat"/>
    <s v="2025-W37"/>
    <x v="1"/>
    <n v="37"/>
  </r>
  <r>
    <s v="S389"/>
    <x v="235"/>
    <x v="4"/>
    <s v="Formal"/>
    <s v="Blue"/>
    <s v="UK"/>
    <s v="Online"/>
    <n v="195.14"/>
    <n v="5"/>
    <n v="975.7"/>
    <s v="Rabu"/>
    <s v="2025-W37"/>
    <x v="1"/>
    <n v="37"/>
  </r>
  <r>
    <s v="S442"/>
    <x v="231"/>
    <x v="3"/>
    <s v="Casual"/>
    <s v="Green"/>
    <s v="Saudi Arabia"/>
    <s v="Retail Store"/>
    <n v="247.06"/>
    <n v="16"/>
    <n v="3952.96"/>
    <s v="Senin"/>
    <s v="2025-W37"/>
    <x v="1"/>
    <n v="37"/>
  </r>
  <r>
    <s v="S477"/>
    <x v="236"/>
    <x v="4"/>
    <s v="Casual"/>
    <s v="Red"/>
    <s v="USA"/>
    <s v="Online"/>
    <n v="46.24"/>
    <n v="20"/>
    <n v="924.8"/>
    <s v="Kamis"/>
    <s v="2025-W37"/>
    <x v="1"/>
    <n v="37"/>
  </r>
  <r>
    <s v="S513"/>
    <x v="231"/>
    <x v="1"/>
    <s v="Casual"/>
    <s v="Blue"/>
    <s v="Saudi Arabia"/>
    <s v="Retail Store"/>
    <n v="235.2"/>
    <n v="10"/>
    <n v="2352"/>
    <s v="Senin"/>
    <s v="2025-W37"/>
    <x v="1"/>
    <n v="37"/>
  </r>
  <r>
    <s v="S516"/>
    <x v="232"/>
    <x v="2"/>
    <s v="Formal"/>
    <s v="Red"/>
    <s v="UK"/>
    <s v="Online"/>
    <n v="35.799999999999997"/>
    <n v="14"/>
    <n v="501.2"/>
    <s v="Selasa"/>
    <s v="2025-W37"/>
    <x v="1"/>
    <n v="37"/>
  </r>
  <r>
    <s v="S632"/>
    <x v="235"/>
    <x v="0"/>
    <s v="Sneakers"/>
    <s v="Red"/>
    <s v="USA"/>
    <s v="Retail Store"/>
    <n v="226.95"/>
    <n v="13"/>
    <n v="2950.35"/>
    <s v="Rabu"/>
    <s v="2025-W37"/>
    <x v="1"/>
    <n v="37"/>
  </r>
  <r>
    <s v="S664"/>
    <x v="232"/>
    <x v="1"/>
    <s v="Casual"/>
    <s v="Blue"/>
    <s v="UAE"/>
    <s v="Retail Store"/>
    <n v="82.19"/>
    <n v="4"/>
    <n v="328.76"/>
    <s v="Selasa"/>
    <s v="2025-W37"/>
    <x v="1"/>
    <n v="37"/>
  </r>
  <r>
    <s v="S963"/>
    <x v="232"/>
    <x v="3"/>
    <s v="Boots"/>
    <s v="Black"/>
    <s v="France"/>
    <s v="Mall"/>
    <n v="83.98"/>
    <n v="3"/>
    <n v="251.94"/>
    <s v="Selasa"/>
    <s v="2025-W37"/>
    <x v="1"/>
    <n v="37"/>
  </r>
  <r>
    <s v="S362"/>
    <x v="237"/>
    <x v="4"/>
    <s v="Formal"/>
    <s v="Green"/>
    <s v="India"/>
    <s v="Retail Store"/>
    <n v="171.52"/>
    <n v="17"/>
    <n v="2915.84"/>
    <s v="Rabu"/>
    <s v="2025-W38"/>
    <x v="2"/>
    <n v="38"/>
  </r>
  <r>
    <s v="S393"/>
    <x v="238"/>
    <x v="5"/>
    <s v="Formal"/>
    <s v="Green"/>
    <s v="USA"/>
    <s v="Online"/>
    <n v="111.84"/>
    <n v="11"/>
    <n v="1230.24"/>
    <s v="Minggu"/>
    <s v="2025-W39"/>
    <x v="2"/>
    <n v="38"/>
  </r>
  <r>
    <s v="S398"/>
    <x v="239"/>
    <x v="2"/>
    <s v="Running"/>
    <s v="Green"/>
    <s v="France"/>
    <s v="Retail Store"/>
    <n v="124.38"/>
    <n v="10"/>
    <n v="1243.8"/>
    <s v="Senin"/>
    <s v="2025-W38"/>
    <x v="2"/>
    <n v="38"/>
  </r>
  <r>
    <s v="S450"/>
    <x v="239"/>
    <x v="1"/>
    <s v="Running"/>
    <s v="Black"/>
    <s v="India"/>
    <s v="Online"/>
    <n v="48.37"/>
    <n v="14"/>
    <n v="677.18"/>
    <s v="Senin"/>
    <s v="2025-W38"/>
    <x v="2"/>
    <n v="38"/>
  </r>
  <r>
    <s v="S554"/>
    <x v="240"/>
    <x v="2"/>
    <s v="Formal"/>
    <s v="Blue"/>
    <s v="UAE"/>
    <s v="Online"/>
    <n v="153.41"/>
    <n v="7"/>
    <n v="1073.8699999999999"/>
    <s v="Kamis"/>
    <s v="2025-W38"/>
    <x v="2"/>
    <n v="38"/>
  </r>
  <r>
    <s v="S573"/>
    <x v="240"/>
    <x v="5"/>
    <s v="Running"/>
    <s v="White"/>
    <s v="USA"/>
    <s v="Retail Store"/>
    <n v="117.24"/>
    <n v="1"/>
    <n v="117.24"/>
    <s v="Kamis"/>
    <s v="2025-W38"/>
    <x v="2"/>
    <n v="38"/>
  </r>
  <r>
    <s v="S668"/>
    <x v="237"/>
    <x v="1"/>
    <s v="Sneakers"/>
    <s v="Grey"/>
    <s v="USA"/>
    <s v="Online"/>
    <n v="65.349999999999994"/>
    <n v="13"/>
    <n v="849.55"/>
    <s v="Rabu"/>
    <s v="2025-W38"/>
    <x v="2"/>
    <n v="38"/>
  </r>
  <r>
    <s v="S676"/>
    <x v="241"/>
    <x v="2"/>
    <s v="Running"/>
    <s v="Red"/>
    <s v="UK"/>
    <s v="Mall"/>
    <n v="246.12"/>
    <n v="1"/>
    <n v="246.12"/>
    <s v="Sabtu"/>
    <s v="2025-W38"/>
    <x v="2"/>
    <n v="38"/>
  </r>
  <r>
    <s v="S742"/>
    <x v="240"/>
    <x v="1"/>
    <s v="Boots"/>
    <s v="Green"/>
    <s v="Germany"/>
    <s v="Retail Store"/>
    <n v="96.3"/>
    <n v="18"/>
    <n v="1733.4"/>
    <s v="Kamis"/>
    <s v="2025-W38"/>
    <x v="2"/>
    <n v="38"/>
  </r>
  <r>
    <s v="S819"/>
    <x v="242"/>
    <x v="3"/>
    <s v="Sports"/>
    <s v="Grey"/>
    <s v="USA"/>
    <s v="Mall"/>
    <n v="42.05"/>
    <n v="3"/>
    <n v="126.15"/>
    <s v="Jumat"/>
    <s v="2025-W38"/>
    <x v="2"/>
    <n v="38"/>
  </r>
  <r>
    <s v="S843"/>
    <x v="243"/>
    <x v="1"/>
    <s v="Sneakers"/>
    <s v="Black"/>
    <s v="UK"/>
    <s v="Retail Store"/>
    <n v="69.17"/>
    <n v="14"/>
    <n v="968.38"/>
    <s v="Selasa"/>
    <s v="2025-W38"/>
    <x v="2"/>
    <n v="38"/>
  </r>
  <r>
    <s v="S866"/>
    <x v="242"/>
    <x v="2"/>
    <s v="Casual"/>
    <s v="Grey"/>
    <s v="UK"/>
    <s v="Mall"/>
    <n v="153.12"/>
    <n v="17"/>
    <n v="2603.04"/>
    <s v="Jumat"/>
    <s v="2025-W38"/>
    <x v="2"/>
    <n v="38"/>
  </r>
  <r>
    <s v="S31"/>
    <x v="244"/>
    <x v="3"/>
    <s v="Casual"/>
    <s v="Grey"/>
    <s v="Saudi Arabia"/>
    <s v="Mall"/>
    <n v="163.66"/>
    <n v="20"/>
    <n v="3273.2"/>
    <s v="Minggu"/>
    <s v="2025-W40"/>
    <x v="3"/>
    <n v="39"/>
  </r>
  <r>
    <s v="S91"/>
    <x v="245"/>
    <x v="5"/>
    <s v="Sneakers"/>
    <s v="White"/>
    <s v="Saudi Arabia"/>
    <s v="Online"/>
    <n v="56.31"/>
    <n v="15"/>
    <n v="844.65"/>
    <s v="Selasa"/>
    <s v="2025-W39"/>
    <x v="3"/>
    <n v="39"/>
  </r>
  <r>
    <s v="S269"/>
    <x v="246"/>
    <x v="4"/>
    <s v="Casual"/>
    <s v="Blue"/>
    <s v="France"/>
    <s v="Retail Store"/>
    <n v="109.09"/>
    <n v="17"/>
    <n v="1854.53"/>
    <s v="Jumat"/>
    <s v="2025-W39"/>
    <x v="3"/>
    <n v="39"/>
  </r>
  <r>
    <s v="S300"/>
    <x v="246"/>
    <x v="5"/>
    <s v="Sneakers"/>
    <s v="Grey"/>
    <s v="India"/>
    <s v="Mall"/>
    <n v="48.78"/>
    <n v="12"/>
    <n v="585.36"/>
    <s v="Jumat"/>
    <s v="2025-W39"/>
    <x v="3"/>
    <n v="39"/>
  </r>
  <r>
    <s v="S402"/>
    <x v="247"/>
    <x v="4"/>
    <s v="Boots"/>
    <s v="Blue"/>
    <s v="USA"/>
    <s v="Mall"/>
    <n v="228.56"/>
    <n v="15"/>
    <n v="3428.4"/>
    <s v="Sabtu"/>
    <s v="2025-W39"/>
    <x v="3"/>
    <n v="39"/>
  </r>
  <r>
    <s v="S497"/>
    <x v="248"/>
    <x v="0"/>
    <s v="Formal"/>
    <s v="Black"/>
    <s v="Germany"/>
    <s v="Mall"/>
    <n v="158.4"/>
    <n v="16"/>
    <n v="2534.4"/>
    <s v="Rabu"/>
    <s v="2025-W39"/>
    <x v="3"/>
    <n v="39"/>
  </r>
  <r>
    <s v="S497"/>
    <x v="248"/>
    <x v="0"/>
    <s v="Formal"/>
    <s v="Black"/>
    <s v="Germany"/>
    <s v="Mall"/>
    <n v="158.4"/>
    <n v="16"/>
    <n v="2534.4"/>
    <s v="Rabu"/>
    <s v="2025-W39"/>
    <x v="3"/>
    <n v="39"/>
  </r>
  <r>
    <s v="S607"/>
    <x v="247"/>
    <x v="2"/>
    <s v="Sneakers"/>
    <s v="Black"/>
    <s v="Germany"/>
    <s v="Mall"/>
    <n v="75.39"/>
    <n v="8"/>
    <n v="603.12"/>
    <s v="Sabtu"/>
    <s v="2025-W39"/>
    <x v="3"/>
    <n v="39"/>
  </r>
  <r>
    <s v="S656"/>
    <x v="248"/>
    <x v="5"/>
    <s v="Boots"/>
    <s v="Grey"/>
    <s v="India"/>
    <s v="Mall"/>
    <n v="58.07"/>
    <n v="15"/>
    <n v="871.05"/>
    <s v="Rabu"/>
    <s v="2025-W39"/>
    <x v="3"/>
    <n v="39"/>
  </r>
  <r>
    <s v="S713"/>
    <x v="248"/>
    <x v="4"/>
    <s v="Sneakers"/>
    <s v="Green"/>
    <s v="UK"/>
    <s v="Retail Store"/>
    <n v="133.75"/>
    <n v="9"/>
    <n v="1203.75"/>
    <s v="Rabu"/>
    <s v="2025-W39"/>
    <x v="3"/>
    <n v="39"/>
  </r>
  <r>
    <s v="S716"/>
    <x v="249"/>
    <x v="0"/>
    <s v="Boots"/>
    <s v="Red"/>
    <s v="France"/>
    <s v="Online"/>
    <n v="234.5"/>
    <n v="7"/>
    <n v="1641.5"/>
    <s v="Kamis"/>
    <s v="2025-W39"/>
    <x v="3"/>
    <n v="39"/>
  </r>
  <r>
    <s v="S785"/>
    <x v="250"/>
    <x v="4"/>
    <s v="Sneakers"/>
    <s v="Red"/>
    <s v="Germany"/>
    <s v="Online"/>
    <n v="69.95"/>
    <n v="12"/>
    <n v="839.4"/>
    <s v="Senin"/>
    <s v="2025-W39"/>
    <x v="3"/>
    <n v="39"/>
  </r>
  <r>
    <s v="S910"/>
    <x v="248"/>
    <x v="3"/>
    <s v="Casual"/>
    <s v="White"/>
    <s v="Saudi Arabia"/>
    <s v="Online"/>
    <n v="113.53"/>
    <n v="15"/>
    <n v="1702.95"/>
    <s v="Rabu"/>
    <s v="2025-W39"/>
    <x v="3"/>
    <n v="39"/>
  </r>
  <r>
    <s v="S939"/>
    <x v="248"/>
    <x v="3"/>
    <s v="Formal"/>
    <s v="Green"/>
    <s v="France"/>
    <s v="Retail Store"/>
    <n v="55.91"/>
    <n v="7"/>
    <n v="391.37"/>
    <s v="Rabu"/>
    <s v="2025-W39"/>
    <x v="3"/>
    <n v="39"/>
  </r>
  <r>
    <s v="S961"/>
    <x v="247"/>
    <x v="2"/>
    <s v="Sneakers"/>
    <s v="Blue"/>
    <s v="USA"/>
    <s v="Retail Store"/>
    <n v="48.22"/>
    <n v="20"/>
    <n v="964.4"/>
    <s v="Sabtu"/>
    <s v="2025-W39"/>
    <x v="3"/>
    <n v="39"/>
  </r>
  <r>
    <s v="S27"/>
    <x v="251"/>
    <x v="5"/>
    <s v="Sneakers"/>
    <s v="Blue"/>
    <s v="Germany"/>
    <s v="Online"/>
    <n v="73.930000000000007"/>
    <n v="17"/>
    <n v="1256.81"/>
    <s v="Sabtu"/>
    <s v="2025-W40"/>
    <x v="0"/>
    <n v="40"/>
  </r>
  <r>
    <s v="S48"/>
    <x v="252"/>
    <x v="2"/>
    <s v="Sports"/>
    <s v="Black"/>
    <s v="USA"/>
    <s v="Mall"/>
    <n v="144.41"/>
    <n v="2"/>
    <n v="288.82"/>
    <s v="Minggu"/>
    <s v="2025-W41"/>
    <x v="0"/>
    <n v="40"/>
  </r>
  <r>
    <s v="S78"/>
    <x v="253"/>
    <x v="0"/>
    <s v="Formal"/>
    <s v="Black"/>
    <s v="UAE"/>
    <s v="Retail Store"/>
    <n v="46.29"/>
    <n v="7"/>
    <n v="324.02999999999997"/>
    <s v="Jumat"/>
    <s v="2025-W40"/>
    <x v="0"/>
    <n v="40"/>
  </r>
  <r>
    <s v="S135"/>
    <x v="254"/>
    <x v="0"/>
    <s v="Running"/>
    <s v="Black"/>
    <s v="India"/>
    <s v="Retail Store"/>
    <n v="237.44"/>
    <n v="5"/>
    <n v="1187.2"/>
    <s v="Rabu"/>
    <s v="2025-W40"/>
    <x v="0"/>
    <n v="40"/>
  </r>
  <r>
    <s v="S179"/>
    <x v="252"/>
    <x v="4"/>
    <s v="Running"/>
    <s v="White"/>
    <s v="UAE"/>
    <s v="Mall"/>
    <n v="236.08"/>
    <n v="2"/>
    <n v="472.16"/>
    <s v="Minggu"/>
    <s v="2025-W41"/>
    <x v="0"/>
    <n v="40"/>
  </r>
  <r>
    <s v="S201"/>
    <x v="255"/>
    <x v="3"/>
    <s v="Sports"/>
    <s v="Green"/>
    <s v="UAE"/>
    <s v="Mall"/>
    <n v="171.25"/>
    <n v="4"/>
    <n v="685"/>
    <s v="Kamis"/>
    <s v="2025-W40"/>
    <x v="0"/>
    <n v="40"/>
  </r>
  <r>
    <s v="S240"/>
    <x v="256"/>
    <x v="3"/>
    <s v="Formal"/>
    <s v="Red"/>
    <s v="France"/>
    <s v="Online"/>
    <n v="68.959999999999994"/>
    <n v="7"/>
    <n v="482.72"/>
    <s v="Senin"/>
    <s v="2025-W40"/>
    <x v="4"/>
    <n v="40"/>
  </r>
  <r>
    <s v="S372"/>
    <x v="257"/>
    <x v="4"/>
    <s v="Sports"/>
    <s v="Green"/>
    <s v="Saudi Arabia"/>
    <s v="Mall"/>
    <n v="34.01"/>
    <n v="11"/>
    <n v="374.11"/>
    <s v="Selasa"/>
    <s v="2025-W40"/>
    <x v="4"/>
    <n v="40"/>
  </r>
  <r>
    <s v="S420"/>
    <x v="251"/>
    <x v="5"/>
    <s v="Casual"/>
    <s v="Grey"/>
    <s v="France"/>
    <s v="Online"/>
    <n v="195.52"/>
    <n v="7"/>
    <n v="1368.64"/>
    <s v="Sabtu"/>
    <s v="2025-W40"/>
    <x v="0"/>
    <n v="40"/>
  </r>
  <r>
    <s v="S518"/>
    <x v="253"/>
    <x v="1"/>
    <s v="Formal"/>
    <s v="Grey"/>
    <s v="UAE"/>
    <s v="Retail Store"/>
    <n v="208.32"/>
    <n v="10"/>
    <n v="2083.1999999999998"/>
    <s v="Jumat"/>
    <s v="2025-W40"/>
    <x v="0"/>
    <n v="40"/>
  </r>
  <r>
    <s v="S526"/>
    <x v="253"/>
    <x v="0"/>
    <s v="Boots"/>
    <s v="Blue"/>
    <s v="France"/>
    <s v="Mall"/>
    <n v="133.11000000000001"/>
    <n v="6"/>
    <n v="798.66"/>
    <s v="Jumat"/>
    <s v="2025-W40"/>
    <x v="0"/>
    <n v="40"/>
  </r>
  <r>
    <s v="S582"/>
    <x v="252"/>
    <x v="2"/>
    <s v="Boots"/>
    <s v="Black"/>
    <s v="France"/>
    <s v="Online"/>
    <n v="245.61"/>
    <n v="12"/>
    <n v="2947.32"/>
    <s v="Minggu"/>
    <s v="2025-W41"/>
    <x v="0"/>
    <n v="40"/>
  </r>
  <r>
    <s v="S584"/>
    <x v="256"/>
    <x v="3"/>
    <s v="Formal"/>
    <s v="Black"/>
    <s v="UK"/>
    <s v="Mall"/>
    <n v="102.33"/>
    <n v="8"/>
    <n v="818.64"/>
    <s v="Senin"/>
    <s v="2025-W40"/>
    <x v="4"/>
    <n v="40"/>
  </r>
  <r>
    <s v="S616"/>
    <x v="252"/>
    <x v="1"/>
    <s v="Formal"/>
    <s v="Black"/>
    <s v="USA"/>
    <s v="Online"/>
    <n v="232.59"/>
    <n v="10"/>
    <n v="2325.9"/>
    <s v="Minggu"/>
    <s v="2025-W41"/>
    <x v="0"/>
    <n v="40"/>
  </r>
  <r>
    <s v="S639"/>
    <x v="251"/>
    <x v="2"/>
    <s v="Sports"/>
    <s v="Blue"/>
    <s v="UK"/>
    <s v="Online"/>
    <n v="89.23"/>
    <n v="9"/>
    <n v="803.07"/>
    <s v="Sabtu"/>
    <s v="2025-W40"/>
    <x v="0"/>
    <n v="40"/>
  </r>
  <r>
    <s v="S659"/>
    <x v="255"/>
    <x v="3"/>
    <s v="Sports"/>
    <s v="Red"/>
    <s v="UAE"/>
    <s v="Retail Store"/>
    <n v="172.1"/>
    <n v="12"/>
    <n v="2065.1999999999998"/>
    <s v="Kamis"/>
    <s v="2025-W40"/>
    <x v="0"/>
    <n v="40"/>
  </r>
  <r>
    <s v="S701"/>
    <x v="256"/>
    <x v="5"/>
    <s v="Boots"/>
    <s v="Black"/>
    <s v="UAE"/>
    <s v="Mall"/>
    <n v="147.16999999999999"/>
    <n v="7"/>
    <n v="1030.19"/>
    <s v="Senin"/>
    <s v="2025-W40"/>
    <x v="4"/>
    <n v="40"/>
  </r>
  <r>
    <s v="S762"/>
    <x v="254"/>
    <x v="3"/>
    <s v="Running"/>
    <s v="Grey"/>
    <s v="USA"/>
    <s v="Online"/>
    <n v="98.58"/>
    <n v="10"/>
    <n v="985.8"/>
    <s v="Rabu"/>
    <s v="2025-W40"/>
    <x v="0"/>
    <n v="40"/>
  </r>
  <r>
    <s v="S787"/>
    <x v="253"/>
    <x v="5"/>
    <s v="Boots"/>
    <s v="Black"/>
    <s v="UK"/>
    <s v="Mall"/>
    <n v="158.35"/>
    <n v="18"/>
    <n v="2850.3"/>
    <s v="Jumat"/>
    <s v="2025-W40"/>
    <x v="0"/>
    <n v="40"/>
  </r>
  <r>
    <s v="S885"/>
    <x v="252"/>
    <x v="3"/>
    <s v="Sports"/>
    <s v="Grey"/>
    <s v="France"/>
    <s v="Retail Store"/>
    <n v="205.98"/>
    <n v="2"/>
    <n v="411.96"/>
    <s v="Minggu"/>
    <s v="2025-W41"/>
    <x v="0"/>
    <n v="40"/>
  </r>
  <r>
    <s v="S904"/>
    <x v="253"/>
    <x v="0"/>
    <s v="Sports"/>
    <s v="Blue"/>
    <s v="UAE"/>
    <s v="Mall"/>
    <n v="158.27000000000001"/>
    <n v="6"/>
    <n v="949.62"/>
    <s v="Jumat"/>
    <s v="2025-W40"/>
    <x v="0"/>
    <n v="40"/>
  </r>
  <r>
    <s v="S923"/>
    <x v="254"/>
    <x v="2"/>
    <s v="Formal"/>
    <s v="Red"/>
    <s v="France"/>
    <s v="Online"/>
    <n v="226.8"/>
    <n v="1"/>
    <n v="226.8"/>
    <s v="Rabu"/>
    <s v="2025-W40"/>
    <x v="0"/>
    <n v="40"/>
  </r>
  <r>
    <s v="S951"/>
    <x v="252"/>
    <x v="1"/>
    <s v="Sneakers"/>
    <s v="White"/>
    <s v="India"/>
    <s v="Retail Store"/>
    <n v="162.11000000000001"/>
    <n v="16"/>
    <n v="2593.7600000000002"/>
    <s v="Minggu"/>
    <s v="2025-W41"/>
    <x v="0"/>
    <n v="40"/>
  </r>
  <r>
    <s v="S953"/>
    <x v="256"/>
    <x v="3"/>
    <s v="Sports"/>
    <s v="Blue"/>
    <s v="India"/>
    <s v="Retail Store"/>
    <n v="68.58"/>
    <n v="5"/>
    <n v="342.9"/>
    <s v="Senin"/>
    <s v="2025-W40"/>
    <x v="4"/>
    <n v="40"/>
  </r>
  <r>
    <s v="S971"/>
    <x v="254"/>
    <x v="3"/>
    <s v="Sports"/>
    <s v="Blue"/>
    <s v="India"/>
    <s v="Retail Store"/>
    <n v="176.01"/>
    <n v="20"/>
    <n v="3520.2"/>
    <s v="Rabu"/>
    <s v="2025-W40"/>
    <x v="0"/>
    <n v="40"/>
  </r>
  <r>
    <s v="S986"/>
    <x v="251"/>
    <x v="1"/>
    <s v="Sports"/>
    <s v="Grey"/>
    <s v="UAE"/>
    <s v="Online"/>
    <n v="139.01"/>
    <n v="19"/>
    <n v="2641.19"/>
    <s v="Sabtu"/>
    <s v="2025-W40"/>
    <x v="0"/>
    <n v="40"/>
  </r>
  <r>
    <s v="S5"/>
    <x v="258"/>
    <x v="1"/>
    <s v="Formal"/>
    <s v="Grey"/>
    <s v="France"/>
    <s v="Online"/>
    <n v="64.319999999999993"/>
    <n v="14"/>
    <n v="900.48"/>
    <s v="Selasa"/>
    <s v="2025-W41"/>
    <x v="0"/>
    <n v="41"/>
  </r>
  <r>
    <s v="S59"/>
    <x v="259"/>
    <x v="2"/>
    <s v="Running"/>
    <s v="White"/>
    <s v="France"/>
    <s v="Online"/>
    <n v="39.950000000000003"/>
    <n v="10"/>
    <n v="399.5"/>
    <s v="Sabtu"/>
    <s v="2025-W41"/>
    <x v="1"/>
    <n v="41"/>
  </r>
  <r>
    <s v="S102"/>
    <x v="258"/>
    <x v="1"/>
    <s v="Formal"/>
    <s v="White"/>
    <s v="France"/>
    <s v="Retail Store"/>
    <n v="170.01"/>
    <n v="20"/>
    <n v="3400.2"/>
    <s v="Selasa"/>
    <s v="2025-W41"/>
    <x v="0"/>
    <n v="41"/>
  </r>
  <r>
    <s v="S129"/>
    <x v="259"/>
    <x v="0"/>
    <s v="Formal"/>
    <s v="Green"/>
    <s v="India"/>
    <s v="Retail Store"/>
    <n v="31.53"/>
    <n v="17"/>
    <n v="536.01"/>
    <s v="Sabtu"/>
    <s v="2025-W41"/>
    <x v="1"/>
    <n v="41"/>
  </r>
  <r>
    <s v="S287"/>
    <x v="259"/>
    <x v="2"/>
    <s v="Sneakers"/>
    <s v="Black"/>
    <s v="France"/>
    <s v="Online"/>
    <n v="132.43"/>
    <n v="4"/>
    <n v="529.72"/>
    <s v="Sabtu"/>
    <s v="2025-W41"/>
    <x v="1"/>
    <n v="41"/>
  </r>
  <r>
    <s v="S301"/>
    <x v="259"/>
    <x v="3"/>
    <s v="Formal"/>
    <s v="Black"/>
    <s v="UAE"/>
    <s v="Retail Store"/>
    <n v="41.37"/>
    <n v="1"/>
    <n v="41.37"/>
    <s v="Sabtu"/>
    <s v="2025-W41"/>
    <x v="1"/>
    <n v="41"/>
  </r>
  <r>
    <s v="S356"/>
    <x v="260"/>
    <x v="4"/>
    <s v="Boots"/>
    <s v="Grey"/>
    <s v="USA"/>
    <s v="Online"/>
    <n v="171.33"/>
    <n v="9"/>
    <n v="1541.97"/>
    <s v="Kamis"/>
    <s v="2025-W41"/>
    <x v="1"/>
    <n v="41"/>
  </r>
  <r>
    <s v="S415"/>
    <x v="261"/>
    <x v="4"/>
    <s v="Formal"/>
    <s v="White"/>
    <s v="UK"/>
    <s v="Retail Store"/>
    <n v="169"/>
    <n v="14"/>
    <n v="2366"/>
    <s v="Senin"/>
    <s v="2025-W41"/>
    <x v="0"/>
    <n v="41"/>
  </r>
  <r>
    <s v="S519"/>
    <x v="260"/>
    <x v="5"/>
    <s v="Sneakers"/>
    <s v="Black"/>
    <s v="France"/>
    <s v="Mall"/>
    <n v="247.2"/>
    <n v="17"/>
    <n v="4202.3999999999996"/>
    <s v="Kamis"/>
    <s v="2025-W41"/>
    <x v="1"/>
    <n v="41"/>
  </r>
  <r>
    <s v="S581"/>
    <x v="258"/>
    <x v="1"/>
    <s v="Running"/>
    <s v="Red"/>
    <s v="USA"/>
    <s v="Online"/>
    <n v="131.01"/>
    <n v="8"/>
    <n v="1048.08"/>
    <s v="Selasa"/>
    <s v="2025-W41"/>
    <x v="0"/>
    <n v="41"/>
  </r>
  <r>
    <s v="S741"/>
    <x v="260"/>
    <x v="5"/>
    <s v="Sneakers"/>
    <s v="Grey"/>
    <s v="UAE"/>
    <s v="Retail Store"/>
    <n v="131.79"/>
    <n v="1"/>
    <n v="131.79"/>
    <s v="Kamis"/>
    <s v="2025-W41"/>
    <x v="1"/>
    <n v="41"/>
  </r>
  <r>
    <s v="S774"/>
    <x v="262"/>
    <x v="1"/>
    <s v="Casual"/>
    <s v="Grey"/>
    <s v="Saudi Arabia"/>
    <s v="Retail Store"/>
    <n v="117.4"/>
    <n v="9"/>
    <n v="1056.5999999999999"/>
    <s v="Minggu"/>
    <s v="2025-W42"/>
    <x v="1"/>
    <n v="41"/>
  </r>
  <r>
    <s v="S817"/>
    <x v="261"/>
    <x v="3"/>
    <s v="Boots"/>
    <s v="White"/>
    <s v="France"/>
    <s v="Retail Store"/>
    <n v="160.08000000000001"/>
    <n v="18"/>
    <n v="2881.44"/>
    <s v="Senin"/>
    <s v="2025-W41"/>
    <x v="0"/>
    <n v="41"/>
  </r>
  <r>
    <s v="S850"/>
    <x v="261"/>
    <x v="0"/>
    <s v="Casual"/>
    <s v="Black"/>
    <s v="UAE"/>
    <s v="Mall"/>
    <n v="160.97999999999999"/>
    <n v="14"/>
    <n v="2253.7199999999998"/>
    <s v="Senin"/>
    <s v="2025-W41"/>
    <x v="0"/>
    <n v="41"/>
  </r>
  <r>
    <s v="S870"/>
    <x v="260"/>
    <x v="2"/>
    <s v="Sneakers"/>
    <s v="Grey"/>
    <s v="France"/>
    <s v="Retail Store"/>
    <n v="238.15"/>
    <n v="10"/>
    <n v="2381.5"/>
    <s v="Kamis"/>
    <s v="2025-W41"/>
    <x v="1"/>
    <n v="41"/>
  </r>
  <r>
    <s v="S896"/>
    <x v="262"/>
    <x v="3"/>
    <s v="Casual"/>
    <s v="White"/>
    <s v="Saudi Arabia"/>
    <s v="Mall"/>
    <n v="75.099999999999994"/>
    <n v="14"/>
    <n v="1051.4000000000001"/>
    <s v="Minggu"/>
    <s v="2025-W42"/>
    <x v="1"/>
    <n v="41"/>
  </r>
  <r>
    <s v="S957"/>
    <x v="263"/>
    <x v="4"/>
    <s v="Sports"/>
    <s v="Blue"/>
    <s v="Germany"/>
    <s v="Mall"/>
    <n v="144.16"/>
    <n v="5"/>
    <n v="720.8"/>
    <s v="Jumat"/>
    <s v="2025-W41"/>
    <x v="1"/>
    <n v="41"/>
  </r>
  <r>
    <s v="S15"/>
    <x v="264"/>
    <x v="2"/>
    <s v="Sports"/>
    <s v="Black"/>
    <s v="UK"/>
    <s v="Online"/>
    <n v="70"/>
    <n v="8"/>
    <n v="560"/>
    <s v="Senin"/>
    <s v="2025-W42"/>
    <x v="1"/>
    <n v="42"/>
  </r>
  <r>
    <s v="S68"/>
    <x v="265"/>
    <x v="4"/>
    <s v="Boots"/>
    <s v="White"/>
    <s v="UK"/>
    <s v="Online"/>
    <n v="206.48"/>
    <n v="14"/>
    <n v="2890.72"/>
    <s v="Selasa"/>
    <s v="2025-W42"/>
    <x v="1"/>
    <n v="42"/>
  </r>
  <r>
    <s v="S140"/>
    <x v="266"/>
    <x v="5"/>
    <s v="Casual"/>
    <s v="Black"/>
    <s v="India"/>
    <s v="Retail Store"/>
    <n v="243.79"/>
    <n v="10"/>
    <n v="2437.9"/>
    <s v="Kamis"/>
    <s v="2025-W42"/>
    <x v="2"/>
    <n v="42"/>
  </r>
  <r>
    <s v="S213"/>
    <x v="267"/>
    <x v="5"/>
    <s v="Sneakers"/>
    <s v="White"/>
    <s v="India"/>
    <s v="Online"/>
    <n v="173.43"/>
    <n v="7"/>
    <n v="1214.01"/>
    <s v="Jumat"/>
    <s v="2025-W42"/>
    <x v="2"/>
    <n v="42"/>
  </r>
  <r>
    <s v="S231"/>
    <x v="268"/>
    <x v="2"/>
    <s v="Running"/>
    <s v="Red"/>
    <s v="France"/>
    <s v="Mall"/>
    <n v="204.86"/>
    <n v="11"/>
    <n v="2253.46"/>
    <s v="Rabu"/>
    <s v="2025-W42"/>
    <x v="2"/>
    <n v="42"/>
  </r>
  <r>
    <s v="S250"/>
    <x v="265"/>
    <x v="5"/>
    <s v="Formal"/>
    <s v="Green"/>
    <s v="USA"/>
    <s v="Retail Store"/>
    <n v="217.66"/>
    <n v="12"/>
    <n v="2611.92"/>
    <s v="Selasa"/>
    <s v="2025-W42"/>
    <x v="1"/>
    <n v="42"/>
  </r>
  <r>
    <s v="S275"/>
    <x v="265"/>
    <x v="2"/>
    <s v="Sports"/>
    <s v="White"/>
    <s v="UAE"/>
    <s v="Mall"/>
    <n v="142.5"/>
    <n v="13"/>
    <n v="1852.5"/>
    <s v="Selasa"/>
    <s v="2025-W42"/>
    <x v="1"/>
    <n v="42"/>
  </r>
  <r>
    <s v="S374"/>
    <x v="264"/>
    <x v="1"/>
    <s v="Sports"/>
    <s v="Blue"/>
    <s v="UAE"/>
    <s v="Online"/>
    <n v="180.26"/>
    <n v="10"/>
    <n v="1802.6"/>
    <s v="Senin"/>
    <s v="2025-W42"/>
    <x v="1"/>
    <n v="42"/>
  </r>
  <r>
    <s v="S407"/>
    <x v="265"/>
    <x v="2"/>
    <s v="Sports"/>
    <s v="Green"/>
    <s v="USA"/>
    <s v="Retail Store"/>
    <n v="115.62"/>
    <n v="15"/>
    <n v="1734.3"/>
    <s v="Selasa"/>
    <s v="2025-W42"/>
    <x v="1"/>
    <n v="42"/>
  </r>
  <r>
    <s v="S517"/>
    <x v="267"/>
    <x v="1"/>
    <s v="Sports"/>
    <s v="Black"/>
    <s v="France"/>
    <s v="Online"/>
    <n v="112.82"/>
    <n v="1"/>
    <n v="112.82"/>
    <s v="Jumat"/>
    <s v="2025-W42"/>
    <x v="2"/>
    <n v="42"/>
  </r>
  <r>
    <s v="S615"/>
    <x v="269"/>
    <x v="1"/>
    <s v="Sneakers"/>
    <s v="White"/>
    <s v="Saudi Arabia"/>
    <s v="Retail Store"/>
    <n v="222.19"/>
    <n v="19"/>
    <n v="4221.6099999999997"/>
    <s v="Sabtu"/>
    <s v="2025-W42"/>
    <x v="2"/>
    <n v="42"/>
  </r>
  <r>
    <s v="S626"/>
    <x v="269"/>
    <x v="1"/>
    <s v="Sneakers"/>
    <s v="Blue"/>
    <s v="Saudi Arabia"/>
    <s v="Mall"/>
    <n v="111.16"/>
    <n v="2"/>
    <n v="222.32"/>
    <s v="Sabtu"/>
    <s v="2025-W42"/>
    <x v="2"/>
    <n v="42"/>
  </r>
  <r>
    <s v="S647"/>
    <x v="266"/>
    <x v="1"/>
    <s v="Boots"/>
    <s v="Green"/>
    <s v="USA"/>
    <s v="Online"/>
    <n v="160.59"/>
    <n v="2"/>
    <n v="321.18"/>
    <s v="Kamis"/>
    <s v="2025-W42"/>
    <x v="2"/>
    <n v="42"/>
  </r>
  <r>
    <s v="S681"/>
    <x v="268"/>
    <x v="4"/>
    <s v="Sports"/>
    <s v="Blue"/>
    <s v="UAE"/>
    <s v="Online"/>
    <n v="209.76"/>
    <n v="20"/>
    <n v="4195.2"/>
    <s v="Rabu"/>
    <s v="2025-W42"/>
    <x v="2"/>
    <n v="42"/>
  </r>
  <r>
    <s v="S728"/>
    <x v="270"/>
    <x v="1"/>
    <s v="Sneakers"/>
    <s v="Red"/>
    <s v="Saudi Arabia"/>
    <s v="Retail Store"/>
    <n v="204.96"/>
    <n v="15"/>
    <n v="3074.4"/>
    <s v="Minggu"/>
    <s v="2025-W43"/>
    <x v="2"/>
    <n v="42"/>
  </r>
  <r>
    <s v="S735"/>
    <x v="264"/>
    <x v="5"/>
    <s v="Running"/>
    <s v="Green"/>
    <s v="UK"/>
    <s v="Mall"/>
    <n v="108.94"/>
    <n v="20"/>
    <n v="2178.8000000000002"/>
    <s v="Senin"/>
    <s v="2025-W42"/>
    <x v="1"/>
    <n v="42"/>
  </r>
  <r>
    <s v="S804"/>
    <x v="269"/>
    <x v="4"/>
    <s v="Formal"/>
    <s v="Green"/>
    <s v="India"/>
    <s v="Online"/>
    <n v="163.47999999999999"/>
    <n v="2"/>
    <n v="326.95999999999998"/>
    <s v="Sabtu"/>
    <s v="2025-W42"/>
    <x v="2"/>
    <n v="42"/>
  </r>
  <r>
    <s v="S837"/>
    <x v="266"/>
    <x v="2"/>
    <s v="Boots"/>
    <s v="Green"/>
    <s v="Saudi Arabia"/>
    <s v="Retail Store"/>
    <n v="231.27"/>
    <n v="1"/>
    <n v="231.27"/>
    <s v="Kamis"/>
    <s v="2025-W42"/>
    <x v="2"/>
    <n v="42"/>
  </r>
  <r>
    <s v="S856"/>
    <x v="265"/>
    <x v="3"/>
    <s v="Sports"/>
    <s v="Blue"/>
    <s v="India"/>
    <s v="Retail Store"/>
    <n v="71.95"/>
    <n v="18"/>
    <n v="1295.0999999999999"/>
    <s v="Selasa"/>
    <s v="2025-W42"/>
    <x v="1"/>
    <n v="42"/>
  </r>
  <r>
    <s v="S875"/>
    <x v="266"/>
    <x v="1"/>
    <s v="Sports"/>
    <s v="Red"/>
    <s v="UAE"/>
    <s v="Retail Store"/>
    <n v="35.58"/>
    <n v="16"/>
    <n v="569.28"/>
    <s v="Kamis"/>
    <s v="2025-W42"/>
    <x v="2"/>
    <n v="42"/>
  </r>
  <r>
    <s v="S902"/>
    <x v="265"/>
    <x v="0"/>
    <s v="Sports"/>
    <s v="Black"/>
    <s v="Germany"/>
    <s v="Online"/>
    <n v="35.840000000000003"/>
    <n v="18"/>
    <n v="645.12"/>
    <s v="Selasa"/>
    <s v="2025-W42"/>
    <x v="1"/>
    <n v="42"/>
  </r>
  <r>
    <s v="S968"/>
    <x v="264"/>
    <x v="2"/>
    <s v="Running"/>
    <s v="Green"/>
    <s v="India"/>
    <s v="Retail Store"/>
    <n v="95.37"/>
    <n v="14"/>
    <n v="1335.18"/>
    <s v="Senin"/>
    <s v="2025-W42"/>
    <x v="1"/>
    <n v="42"/>
  </r>
  <r>
    <s v="S10"/>
    <x v="271"/>
    <x v="2"/>
    <s v="Running"/>
    <s v="Black"/>
    <s v="UAE"/>
    <s v="Online"/>
    <n v="185.78"/>
    <n v="7"/>
    <n v="1300.46"/>
    <s v="Kamis"/>
    <s v="2025-W43"/>
    <x v="3"/>
    <n v="43"/>
  </r>
  <r>
    <s v="S38"/>
    <x v="271"/>
    <x v="1"/>
    <s v="Formal"/>
    <s v="Red"/>
    <s v="UK"/>
    <s v="Online"/>
    <n v="51.49"/>
    <n v="16"/>
    <n v="823.84"/>
    <s v="Kamis"/>
    <s v="2025-W43"/>
    <x v="3"/>
    <n v="43"/>
  </r>
  <r>
    <s v="S75"/>
    <x v="272"/>
    <x v="5"/>
    <s v="Running"/>
    <s v="Grey"/>
    <s v="Germany"/>
    <s v="Retail Store"/>
    <n v="185.51"/>
    <n v="9"/>
    <n v="1669.59"/>
    <s v="Sabtu"/>
    <s v="2025-W43"/>
    <x v="3"/>
    <n v="43"/>
  </r>
  <r>
    <s v="S137"/>
    <x v="273"/>
    <x v="3"/>
    <s v="Formal"/>
    <s v="Red"/>
    <s v="France"/>
    <s v="Online"/>
    <n v="144.13"/>
    <n v="10"/>
    <n v="1441.3"/>
    <s v="Selasa"/>
    <s v="2025-W43"/>
    <x v="2"/>
    <n v="43"/>
  </r>
  <r>
    <s v="S233"/>
    <x v="271"/>
    <x v="1"/>
    <s v="Casual"/>
    <s v="Green"/>
    <s v="Germany"/>
    <s v="Online"/>
    <n v="156.91999999999999"/>
    <n v="17"/>
    <n v="2667.64"/>
    <s v="Kamis"/>
    <s v="2025-W43"/>
    <x v="3"/>
    <n v="43"/>
  </r>
  <r>
    <s v="S235"/>
    <x v="273"/>
    <x v="3"/>
    <s v="Sneakers"/>
    <s v="Grey"/>
    <s v="India"/>
    <s v="Mall"/>
    <n v="72.95"/>
    <n v="8"/>
    <n v="583.6"/>
    <s v="Selasa"/>
    <s v="2025-W43"/>
    <x v="2"/>
    <n v="43"/>
  </r>
  <r>
    <s v="S260"/>
    <x v="274"/>
    <x v="2"/>
    <s v="Sneakers"/>
    <s v="Green"/>
    <s v="UAE"/>
    <s v="Mall"/>
    <n v="51.38"/>
    <n v="15"/>
    <n v="770.7"/>
    <s v="Jumat"/>
    <s v="2025-W43"/>
    <x v="3"/>
    <n v="43"/>
  </r>
  <r>
    <s v="S266"/>
    <x v="275"/>
    <x v="0"/>
    <s v="Sneakers"/>
    <s v="Red"/>
    <s v="India"/>
    <s v="Online"/>
    <n v="192.97"/>
    <n v="7"/>
    <n v="1350.79"/>
    <s v="Senin"/>
    <s v="2025-W43"/>
    <x v="2"/>
    <n v="43"/>
  </r>
  <r>
    <s v="S364"/>
    <x v="276"/>
    <x v="2"/>
    <s v="Boots"/>
    <s v="Green"/>
    <s v="USA"/>
    <s v="Mall"/>
    <n v="150.04"/>
    <n v="10"/>
    <n v="1500.4"/>
    <s v="Minggu"/>
    <s v="2025-W44"/>
    <x v="3"/>
    <n v="43"/>
  </r>
  <r>
    <s v="S396"/>
    <x v="273"/>
    <x v="0"/>
    <s v="Boots"/>
    <s v="Blue"/>
    <s v="UAE"/>
    <s v="Online"/>
    <n v="234.77"/>
    <n v="1"/>
    <n v="234.77"/>
    <s v="Selasa"/>
    <s v="2025-W43"/>
    <x v="2"/>
    <n v="43"/>
  </r>
  <r>
    <s v="S421"/>
    <x v="277"/>
    <x v="4"/>
    <s v="Sneakers"/>
    <s v="Green"/>
    <s v="Saudi Arabia"/>
    <s v="Retail Store"/>
    <n v="204.15"/>
    <n v="11"/>
    <n v="2245.65"/>
    <s v="Rabu"/>
    <s v="2025-W43"/>
    <x v="3"/>
    <n v="43"/>
  </r>
  <r>
    <s v="S482"/>
    <x v="277"/>
    <x v="0"/>
    <s v="Formal"/>
    <s v="Blue"/>
    <s v="Saudi Arabia"/>
    <s v="Retail Store"/>
    <n v="183.06"/>
    <n v="8"/>
    <n v="1464.48"/>
    <s v="Rabu"/>
    <s v="2025-W43"/>
    <x v="3"/>
    <n v="43"/>
  </r>
  <r>
    <s v="S536"/>
    <x v="271"/>
    <x v="4"/>
    <s v="Formal"/>
    <s v="Blue"/>
    <s v="UAE"/>
    <s v="Online"/>
    <n v="237.85"/>
    <n v="5"/>
    <n v="1189.25"/>
    <s v="Kamis"/>
    <s v="2025-W43"/>
    <x v="3"/>
    <n v="43"/>
  </r>
  <r>
    <s v="S602"/>
    <x v="273"/>
    <x v="2"/>
    <s v="Formal"/>
    <s v="Red"/>
    <s v="USA"/>
    <s v="Retail Store"/>
    <n v="91.29"/>
    <n v="14"/>
    <n v="1278.06"/>
    <s v="Selasa"/>
    <s v="2025-W43"/>
    <x v="2"/>
    <n v="43"/>
  </r>
  <r>
    <s v="S633"/>
    <x v="271"/>
    <x v="1"/>
    <s v="Formal"/>
    <s v="Black"/>
    <s v="Saudi Arabia"/>
    <s v="Online"/>
    <n v="142.57"/>
    <n v="8"/>
    <n v="1140.56"/>
    <s v="Kamis"/>
    <s v="2025-W43"/>
    <x v="3"/>
    <n v="43"/>
  </r>
  <r>
    <s v="S650"/>
    <x v="273"/>
    <x v="3"/>
    <s v="Sports"/>
    <s v="Black"/>
    <s v="Germany"/>
    <s v="Mall"/>
    <n v="139.66"/>
    <n v="8"/>
    <n v="1117.28"/>
    <s v="Selasa"/>
    <s v="2025-W43"/>
    <x v="2"/>
    <n v="43"/>
  </r>
  <r>
    <s v="S658"/>
    <x v="276"/>
    <x v="5"/>
    <s v="Sneakers"/>
    <s v="Black"/>
    <s v="Saudi Arabia"/>
    <s v="Retail Store"/>
    <n v="109.88"/>
    <n v="4"/>
    <n v="439.52"/>
    <s v="Minggu"/>
    <s v="2025-W44"/>
    <x v="3"/>
    <n v="43"/>
  </r>
  <r>
    <s v="S660"/>
    <x v="275"/>
    <x v="3"/>
    <s v="Running"/>
    <s v="White"/>
    <s v="France"/>
    <s v="Retail Store"/>
    <n v="155.57"/>
    <n v="20"/>
    <n v="3111.4"/>
    <s v="Senin"/>
    <s v="2025-W43"/>
    <x v="2"/>
    <n v="43"/>
  </r>
  <r>
    <s v="S698"/>
    <x v="271"/>
    <x v="3"/>
    <s v="Running"/>
    <s v="White"/>
    <s v="India"/>
    <s v="Retail Store"/>
    <n v="157.87"/>
    <n v="6"/>
    <n v="947.22"/>
    <s v="Kamis"/>
    <s v="2025-W43"/>
    <x v="3"/>
    <n v="43"/>
  </r>
  <r>
    <s v="S732"/>
    <x v="271"/>
    <x v="1"/>
    <s v="Boots"/>
    <s v="Blue"/>
    <s v="India"/>
    <s v="Mall"/>
    <n v="209.21"/>
    <n v="19"/>
    <n v="3974.99"/>
    <s v="Kamis"/>
    <s v="2025-W43"/>
    <x v="3"/>
    <n v="43"/>
  </r>
  <r>
    <s v="S761"/>
    <x v="276"/>
    <x v="2"/>
    <s v="Boots"/>
    <s v="Red"/>
    <s v="UAE"/>
    <s v="Mall"/>
    <n v="63.37"/>
    <n v="19"/>
    <n v="1204.03"/>
    <s v="Minggu"/>
    <s v="2025-W44"/>
    <x v="3"/>
    <n v="43"/>
  </r>
  <r>
    <s v="S816"/>
    <x v="274"/>
    <x v="4"/>
    <s v="Casual"/>
    <s v="Black"/>
    <s v="India"/>
    <s v="Retail Store"/>
    <n v="144.13999999999999"/>
    <n v="13"/>
    <n v="1873.82"/>
    <s v="Jumat"/>
    <s v="2025-W43"/>
    <x v="3"/>
    <n v="43"/>
  </r>
  <r>
    <s v="S881"/>
    <x v="273"/>
    <x v="1"/>
    <s v="Boots"/>
    <s v="Green"/>
    <s v="UK"/>
    <s v="Retail Store"/>
    <n v="80.84"/>
    <n v="9"/>
    <n v="727.56"/>
    <s v="Selasa"/>
    <s v="2025-W43"/>
    <x v="2"/>
    <n v="43"/>
  </r>
  <r>
    <s v="S886"/>
    <x v="277"/>
    <x v="3"/>
    <s v="Casual"/>
    <s v="Grey"/>
    <s v="France"/>
    <s v="Retail Store"/>
    <n v="69.28"/>
    <n v="9"/>
    <n v="623.52"/>
    <s v="Rabu"/>
    <s v="2025-W43"/>
    <x v="3"/>
    <n v="43"/>
  </r>
  <r>
    <s v="S895"/>
    <x v="277"/>
    <x v="5"/>
    <s v="Boots"/>
    <s v="Blue"/>
    <s v="Saudi Arabia"/>
    <s v="Online"/>
    <n v="176.98"/>
    <n v="8"/>
    <n v="1415.84"/>
    <s v="Rabu"/>
    <s v="2025-W43"/>
    <x v="3"/>
    <n v="43"/>
  </r>
  <r>
    <s v="S988"/>
    <x v="277"/>
    <x v="5"/>
    <s v="Casual"/>
    <s v="Red"/>
    <s v="France"/>
    <s v="Retail Store"/>
    <n v="125.66"/>
    <n v="17"/>
    <n v="2136.2199999999998"/>
    <s v="Rabu"/>
    <s v="2025-W43"/>
    <x v="3"/>
    <n v="43"/>
  </r>
  <r>
    <s v="S994"/>
    <x v="277"/>
    <x v="5"/>
    <s v="Boots"/>
    <s v="Red"/>
    <s v="Germany"/>
    <s v="Retail Store"/>
    <n v="159.85"/>
    <n v="3"/>
    <n v="479.55"/>
    <s v="Rabu"/>
    <s v="2025-W43"/>
    <x v="3"/>
    <n v="43"/>
  </r>
  <r>
    <s v="S105"/>
    <x v="278"/>
    <x v="2"/>
    <s v="Running"/>
    <s v="Black"/>
    <s v="UAE"/>
    <s v="Retail Store"/>
    <n v="229.66"/>
    <n v="19"/>
    <n v="4363.54"/>
    <s v="Jumat"/>
    <s v="2025-W44"/>
    <x v="4"/>
    <n v="44"/>
  </r>
  <r>
    <s v="S121"/>
    <x v="278"/>
    <x v="0"/>
    <s v="Casual"/>
    <s v="Black"/>
    <s v="France"/>
    <s v="Retail Store"/>
    <n v="207.64"/>
    <n v="9"/>
    <n v="1868.76"/>
    <s v="Jumat"/>
    <s v="2025-W44"/>
    <x v="4"/>
    <n v="44"/>
  </r>
  <r>
    <s v="S133"/>
    <x v="279"/>
    <x v="4"/>
    <s v="Sports"/>
    <s v="Black"/>
    <s v="Saudi Arabia"/>
    <s v="Online"/>
    <n v="56.37"/>
    <n v="17"/>
    <n v="958.29"/>
    <s v="Rabu"/>
    <s v="2025-W44"/>
    <x v="4"/>
    <n v="44"/>
  </r>
  <r>
    <s v="S148"/>
    <x v="279"/>
    <x v="3"/>
    <s v="Running"/>
    <s v="Grey"/>
    <s v="UK"/>
    <s v="Mall"/>
    <n v="140.59"/>
    <n v="7"/>
    <n v="984.13"/>
    <s v="Rabu"/>
    <s v="2025-W44"/>
    <x v="4"/>
    <n v="44"/>
  </r>
  <r>
    <s v="S150"/>
    <x v="280"/>
    <x v="0"/>
    <s v="Formal"/>
    <s v="Black"/>
    <s v="Germany"/>
    <s v="Mall"/>
    <n v="91.3"/>
    <n v="19"/>
    <n v="1734.7"/>
    <s v="Sabtu"/>
    <s v="2025-W44"/>
    <x v="0"/>
    <n v="44"/>
  </r>
  <r>
    <s v="S154"/>
    <x v="281"/>
    <x v="2"/>
    <s v="Sports"/>
    <s v="Grey"/>
    <s v="USA"/>
    <s v="Online"/>
    <n v="137.68"/>
    <n v="1"/>
    <n v="137.68"/>
    <s v="Selasa"/>
    <s v="2025-W44"/>
    <x v="3"/>
    <n v="44"/>
  </r>
  <r>
    <s v="S170"/>
    <x v="281"/>
    <x v="2"/>
    <s v="Formal"/>
    <s v="White"/>
    <s v="Germany"/>
    <s v="Mall"/>
    <n v="160"/>
    <n v="19"/>
    <n v="3040"/>
    <s v="Selasa"/>
    <s v="2025-W44"/>
    <x v="3"/>
    <n v="44"/>
  </r>
  <r>
    <s v="S338"/>
    <x v="278"/>
    <x v="1"/>
    <s v="Casual"/>
    <s v="Green"/>
    <s v="India"/>
    <s v="Mall"/>
    <n v="184.8"/>
    <n v="19"/>
    <n v="3511.2"/>
    <s v="Jumat"/>
    <s v="2025-W44"/>
    <x v="4"/>
    <n v="44"/>
  </r>
  <r>
    <s v="S352"/>
    <x v="282"/>
    <x v="0"/>
    <s v="Sneakers"/>
    <s v="Black"/>
    <s v="Saudi Arabia"/>
    <s v="Online"/>
    <n v="218.43"/>
    <n v="16"/>
    <n v="3494.88"/>
    <s v="Minggu"/>
    <s v="2025-W45"/>
    <x v="0"/>
    <n v="44"/>
  </r>
  <r>
    <s v="S511"/>
    <x v="282"/>
    <x v="4"/>
    <s v="Formal"/>
    <s v="Red"/>
    <s v="UK"/>
    <s v="Retail Store"/>
    <n v="164.95"/>
    <n v="5"/>
    <n v="824.75"/>
    <s v="Minggu"/>
    <s v="2025-W45"/>
    <x v="0"/>
    <n v="44"/>
  </r>
  <r>
    <s v="S543"/>
    <x v="278"/>
    <x v="4"/>
    <s v="Boots"/>
    <s v="Red"/>
    <s v="USA"/>
    <s v="Online"/>
    <n v="80.3"/>
    <n v="8"/>
    <n v="642.4"/>
    <s v="Jumat"/>
    <s v="2025-W44"/>
    <x v="4"/>
    <n v="44"/>
  </r>
  <r>
    <s v="S556"/>
    <x v="280"/>
    <x v="4"/>
    <s v="Running"/>
    <s v="Blue"/>
    <s v="France"/>
    <s v="Online"/>
    <n v="118.77"/>
    <n v="3"/>
    <n v="356.31"/>
    <s v="Sabtu"/>
    <s v="2025-W44"/>
    <x v="0"/>
    <n v="44"/>
  </r>
  <r>
    <s v="S611"/>
    <x v="283"/>
    <x v="1"/>
    <s v="Running"/>
    <s v="White"/>
    <s v="UAE"/>
    <s v="Online"/>
    <n v="38.65"/>
    <n v="8"/>
    <n v="309.2"/>
    <s v="Senin"/>
    <s v="2025-W44"/>
    <x v="3"/>
    <n v="44"/>
  </r>
  <r>
    <s v="S624"/>
    <x v="279"/>
    <x v="3"/>
    <s v="Sports"/>
    <s v="Green"/>
    <s v="UAE"/>
    <s v="Retail Store"/>
    <n v="136.6"/>
    <n v="6"/>
    <n v="819.6"/>
    <s v="Rabu"/>
    <s v="2025-W44"/>
    <x v="4"/>
    <n v="44"/>
  </r>
  <r>
    <s v="S672"/>
    <x v="280"/>
    <x v="1"/>
    <s v="Formal"/>
    <s v="Grey"/>
    <s v="India"/>
    <s v="Retail Store"/>
    <n v="227.29"/>
    <n v="15"/>
    <n v="3409.35"/>
    <s v="Sabtu"/>
    <s v="2025-W44"/>
    <x v="0"/>
    <n v="44"/>
  </r>
  <r>
    <s v="S876"/>
    <x v="281"/>
    <x v="3"/>
    <s v="Running"/>
    <s v="Blue"/>
    <s v="USA"/>
    <s v="Retail Store"/>
    <n v="64.349999999999994"/>
    <n v="1"/>
    <n v="64.349999999999994"/>
    <s v="Selasa"/>
    <s v="2025-W44"/>
    <x v="3"/>
    <n v="44"/>
  </r>
  <r>
    <s v="S4"/>
    <x v="284"/>
    <x v="4"/>
    <s v="Casual"/>
    <s v="Green"/>
    <s v="UAE"/>
    <s v="Mall"/>
    <n v="161.69999999999999"/>
    <n v="1"/>
    <n v="161.69999999999999"/>
    <s v="Rabu"/>
    <s v="2025-W45"/>
    <x v="0"/>
    <n v="45"/>
  </r>
  <r>
    <s v="S8"/>
    <x v="285"/>
    <x v="5"/>
    <s v="Boots"/>
    <s v="Red"/>
    <s v="India"/>
    <s v="Online"/>
    <n v="220.56"/>
    <n v="9"/>
    <n v="1985.04"/>
    <s v="Kamis"/>
    <s v="2025-W45"/>
    <x v="0"/>
    <n v="45"/>
  </r>
  <r>
    <s v="S88"/>
    <x v="286"/>
    <x v="3"/>
    <s v="Formal"/>
    <s v="Green"/>
    <s v="India"/>
    <s v="Online"/>
    <n v="170.26"/>
    <n v="3"/>
    <n v="510.78"/>
    <s v="Minggu"/>
    <s v="2025-W46"/>
    <x v="1"/>
    <n v="45"/>
  </r>
  <r>
    <s v="S116"/>
    <x v="287"/>
    <x v="4"/>
    <s v="Running"/>
    <s v="Blue"/>
    <s v="India"/>
    <s v="Retail Store"/>
    <n v="221.72"/>
    <n v="4"/>
    <n v="886.88"/>
    <s v="Selasa"/>
    <s v="2025-W45"/>
    <x v="0"/>
    <n v="45"/>
  </r>
  <r>
    <s v="S141"/>
    <x v="288"/>
    <x v="4"/>
    <s v="Casual"/>
    <s v="Grey"/>
    <s v="Germany"/>
    <s v="Retail Store"/>
    <n v="241.74"/>
    <n v="20"/>
    <n v="4834.8"/>
    <s v="Jumat"/>
    <s v="2025-W45"/>
    <x v="0"/>
    <n v="45"/>
  </r>
  <r>
    <s v="S168"/>
    <x v="289"/>
    <x v="2"/>
    <s v="Casual"/>
    <s v="Black"/>
    <s v="France"/>
    <s v="Retail Store"/>
    <n v="71.03"/>
    <n v="17"/>
    <n v="1207.51"/>
    <s v="Senin"/>
    <s v="2025-W45"/>
    <x v="0"/>
    <n v="45"/>
  </r>
  <r>
    <s v="S193"/>
    <x v="288"/>
    <x v="1"/>
    <s v="Boots"/>
    <s v="White"/>
    <s v="India"/>
    <s v="Retail Store"/>
    <n v="228.09"/>
    <n v="12"/>
    <n v="2737.08"/>
    <s v="Jumat"/>
    <s v="2025-W45"/>
    <x v="0"/>
    <n v="45"/>
  </r>
  <r>
    <s v="S225"/>
    <x v="285"/>
    <x v="5"/>
    <s v="Boots"/>
    <s v="Black"/>
    <s v="Saudi Arabia"/>
    <s v="Mall"/>
    <n v="88.34"/>
    <n v="14"/>
    <n v="1236.76"/>
    <s v="Kamis"/>
    <s v="2025-W45"/>
    <x v="0"/>
    <n v="45"/>
  </r>
  <r>
    <s v="S286"/>
    <x v="285"/>
    <x v="0"/>
    <s v="Running"/>
    <s v="Green"/>
    <s v="Germany"/>
    <s v="Retail Store"/>
    <n v="37.909999999999997"/>
    <n v="5"/>
    <n v="189.55"/>
    <s v="Kamis"/>
    <s v="2025-W45"/>
    <x v="0"/>
    <n v="45"/>
  </r>
  <r>
    <s v="S339"/>
    <x v="285"/>
    <x v="4"/>
    <s v="Running"/>
    <s v="Black"/>
    <s v="USA"/>
    <s v="Online"/>
    <n v="134.32"/>
    <n v="11"/>
    <n v="1477.52"/>
    <s v="Kamis"/>
    <s v="2025-W45"/>
    <x v="0"/>
    <n v="45"/>
  </r>
  <r>
    <s v="S400"/>
    <x v="288"/>
    <x v="3"/>
    <s v="Boots"/>
    <s v="Grey"/>
    <s v="Germany"/>
    <s v="Mall"/>
    <n v="196"/>
    <n v="12"/>
    <n v="2352"/>
    <s v="Jumat"/>
    <s v="2025-W45"/>
    <x v="0"/>
    <n v="45"/>
  </r>
  <r>
    <s v="S472"/>
    <x v="289"/>
    <x v="3"/>
    <s v="Running"/>
    <s v="Blue"/>
    <s v="Germany"/>
    <s v="Retail Store"/>
    <n v="243.37"/>
    <n v="11"/>
    <n v="2677.07"/>
    <s v="Senin"/>
    <s v="2025-W45"/>
    <x v="0"/>
    <n v="45"/>
  </r>
  <r>
    <s v="S507"/>
    <x v="286"/>
    <x v="4"/>
    <s v="Running"/>
    <s v="Blue"/>
    <s v="France"/>
    <s v="Retail Store"/>
    <n v="230.4"/>
    <n v="13"/>
    <n v="2995.2"/>
    <s v="Minggu"/>
    <s v="2025-W46"/>
    <x v="1"/>
    <n v="45"/>
  </r>
  <r>
    <s v="S524"/>
    <x v="286"/>
    <x v="1"/>
    <s v="Sneakers"/>
    <s v="White"/>
    <s v="Saudi Arabia"/>
    <s v="Online"/>
    <n v="215.27"/>
    <n v="14"/>
    <n v="3013.78"/>
    <s v="Minggu"/>
    <s v="2025-W46"/>
    <x v="1"/>
    <n v="45"/>
  </r>
  <r>
    <s v="S744"/>
    <x v="287"/>
    <x v="2"/>
    <s v="Boots"/>
    <s v="Blue"/>
    <s v="UAE"/>
    <s v="Retail Store"/>
    <n v="140.6"/>
    <n v="16"/>
    <n v="2249.6"/>
    <s v="Selasa"/>
    <s v="2025-W45"/>
    <x v="0"/>
    <n v="45"/>
  </r>
  <r>
    <s v="S755"/>
    <x v="290"/>
    <x v="0"/>
    <s v="Formal"/>
    <s v="Blue"/>
    <s v="France"/>
    <s v="Retail Store"/>
    <n v="60.64"/>
    <n v="8"/>
    <n v="485.12"/>
    <s v="Sabtu"/>
    <s v="2025-W45"/>
    <x v="1"/>
    <n v="45"/>
  </r>
  <r>
    <s v="S909"/>
    <x v="285"/>
    <x v="0"/>
    <s v="Formal"/>
    <s v="Blue"/>
    <s v="UAE"/>
    <s v="Mall"/>
    <n v="87.07"/>
    <n v="13"/>
    <n v="1131.9100000000001"/>
    <s v="Kamis"/>
    <s v="2025-W45"/>
    <x v="0"/>
    <n v="45"/>
  </r>
  <r>
    <s v="S52"/>
    <x v="291"/>
    <x v="3"/>
    <s v="Boots"/>
    <s v="Grey"/>
    <s v="India"/>
    <s v="Mall"/>
    <n v="200.53"/>
    <n v="3"/>
    <n v="601.59"/>
    <s v="Jumat"/>
    <s v="2025-W46"/>
    <x v="1"/>
    <n v="46"/>
  </r>
  <r>
    <s v="S79"/>
    <x v="292"/>
    <x v="2"/>
    <s v="Running"/>
    <s v="Green"/>
    <s v="France"/>
    <s v="Mall"/>
    <n v="108.86"/>
    <n v="11"/>
    <n v="1197.46"/>
    <s v="Minggu"/>
    <s v="2025-W47"/>
    <x v="2"/>
    <n v="46"/>
  </r>
  <r>
    <s v="S367"/>
    <x v="291"/>
    <x v="1"/>
    <s v="Boots"/>
    <s v="White"/>
    <s v="USA"/>
    <s v="Mall"/>
    <n v="241.46"/>
    <n v="13"/>
    <n v="3138.98"/>
    <s v="Jumat"/>
    <s v="2025-W46"/>
    <x v="1"/>
    <n v="46"/>
  </r>
  <r>
    <s v="S399"/>
    <x v="293"/>
    <x v="1"/>
    <s v="Casual"/>
    <s v="Red"/>
    <s v="UK"/>
    <s v="Retail Store"/>
    <n v="195.19"/>
    <n v="8"/>
    <n v="1561.52"/>
    <s v="Selasa"/>
    <s v="2025-W46"/>
    <x v="1"/>
    <n v="46"/>
  </r>
  <r>
    <s v="S508"/>
    <x v="294"/>
    <x v="2"/>
    <s v="Boots"/>
    <s v="Blue"/>
    <s v="India"/>
    <s v="Mall"/>
    <n v="210.96"/>
    <n v="6"/>
    <n v="1265.76"/>
    <s v="Kamis"/>
    <s v="2025-W46"/>
    <x v="1"/>
    <n v="46"/>
  </r>
  <r>
    <s v="S514"/>
    <x v="291"/>
    <x v="0"/>
    <s v="Running"/>
    <s v="Red"/>
    <s v="UK"/>
    <s v="Online"/>
    <n v="220.53"/>
    <n v="2"/>
    <n v="441.06"/>
    <s v="Jumat"/>
    <s v="2025-W46"/>
    <x v="1"/>
    <n v="46"/>
  </r>
  <r>
    <s v="S580"/>
    <x v="295"/>
    <x v="3"/>
    <s v="Sports"/>
    <s v="Grey"/>
    <s v="Germany"/>
    <s v="Online"/>
    <n v="86.81"/>
    <n v="8"/>
    <n v="694.48"/>
    <s v="Sabtu"/>
    <s v="2025-W46"/>
    <x v="2"/>
    <n v="46"/>
  </r>
  <r>
    <s v="S693"/>
    <x v="291"/>
    <x v="3"/>
    <s v="Casual"/>
    <s v="Grey"/>
    <s v="USA"/>
    <s v="Mall"/>
    <n v="141.66999999999999"/>
    <n v="3"/>
    <n v="425.01"/>
    <s v="Jumat"/>
    <s v="2025-W46"/>
    <x v="1"/>
    <n v="46"/>
  </r>
  <r>
    <s v="S729"/>
    <x v="296"/>
    <x v="2"/>
    <s v="Boots"/>
    <s v="White"/>
    <s v="Germany"/>
    <s v="Retail Store"/>
    <n v="74.36"/>
    <n v="1"/>
    <n v="74.36"/>
    <s v="Senin"/>
    <s v="2025-W46"/>
    <x v="1"/>
    <n v="46"/>
  </r>
  <r>
    <s v="S770"/>
    <x v="291"/>
    <x v="1"/>
    <s v="Boots"/>
    <s v="Green"/>
    <s v="UAE"/>
    <s v="Mall"/>
    <n v="210.68"/>
    <n v="15"/>
    <n v="3160.2"/>
    <s v="Jumat"/>
    <s v="2025-W46"/>
    <x v="1"/>
    <n v="46"/>
  </r>
  <r>
    <s v="S783"/>
    <x v="293"/>
    <x v="1"/>
    <s v="Running"/>
    <s v="Green"/>
    <s v="France"/>
    <s v="Retail Store"/>
    <n v="85.4"/>
    <n v="20"/>
    <n v="1708"/>
    <s v="Selasa"/>
    <s v="2025-W46"/>
    <x v="1"/>
    <n v="46"/>
  </r>
  <r>
    <s v="S844"/>
    <x v="293"/>
    <x v="5"/>
    <s v="Sneakers"/>
    <s v="Grey"/>
    <s v="Saudi Arabia"/>
    <s v="Online"/>
    <n v="241.44"/>
    <n v="20"/>
    <n v="4828.8"/>
    <s v="Selasa"/>
    <s v="2025-W46"/>
    <x v="1"/>
    <n v="46"/>
  </r>
  <r>
    <s v="S907"/>
    <x v="296"/>
    <x v="3"/>
    <s v="Running"/>
    <s v="Black"/>
    <s v="UK"/>
    <s v="Retail Store"/>
    <n v="209.84"/>
    <n v="19"/>
    <n v="3986.96"/>
    <s v="Senin"/>
    <s v="2025-W46"/>
    <x v="1"/>
    <n v="46"/>
  </r>
  <r>
    <s v="S12"/>
    <x v="297"/>
    <x v="1"/>
    <s v="Sports"/>
    <s v="Blue"/>
    <s v="UK"/>
    <s v="Mall"/>
    <n v="243.38"/>
    <n v="12"/>
    <n v="2920.56"/>
    <s v="Sabtu"/>
    <s v="2025-W47"/>
    <x v="3"/>
    <n v="47"/>
  </r>
  <r>
    <s v="S86"/>
    <x v="298"/>
    <x v="0"/>
    <s v="Running"/>
    <s v="White"/>
    <s v="UAE"/>
    <s v="Retail Store"/>
    <n v="101.54"/>
    <n v="20"/>
    <n v="2030.8"/>
    <s v="Jumat"/>
    <s v="2025-W47"/>
    <x v="2"/>
    <n v="47"/>
  </r>
  <r>
    <s v="S95"/>
    <x v="299"/>
    <x v="4"/>
    <s v="Formal"/>
    <s v="Green"/>
    <s v="UK"/>
    <s v="Retail Store"/>
    <n v="199.61"/>
    <n v="9"/>
    <n v="1796.49"/>
    <s v="Minggu"/>
    <s v="2025-W48"/>
    <x v="3"/>
    <n v="47"/>
  </r>
  <r>
    <s v="S262"/>
    <x v="300"/>
    <x v="0"/>
    <s v="Sneakers"/>
    <s v="Black"/>
    <s v="France"/>
    <s v="Mall"/>
    <n v="247.81"/>
    <n v="10"/>
    <n v="2478.1"/>
    <s v="Kamis"/>
    <s v="2025-W47"/>
    <x v="2"/>
    <n v="47"/>
  </r>
  <r>
    <s v="S424"/>
    <x v="301"/>
    <x v="4"/>
    <s v="Formal"/>
    <s v="Black"/>
    <s v="France"/>
    <s v="Mall"/>
    <n v="138.77000000000001"/>
    <n v="14"/>
    <n v="1942.78"/>
    <s v="Senin"/>
    <s v="2025-W47"/>
    <x v="2"/>
    <n v="47"/>
  </r>
  <r>
    <s v="S512"/>
    <x v="297"/>
    <x v="2"/>
    <s v="Boots"/>
    <s v="White"/>
    <s v="India"/>
    <s v="Online"/>
    <n v="122.01"/>
    <n v="18"/>
    <n v="2196.1799999999998"/>
    <s v="Sabtu"/>
    <s v="2025-W47"/>
    <x v="3"/>
    <n v="47"/>
  </r>
  <r>
    <s v="S599"/>
    <x v="302"/>
    <x v="4"/>
    <s v="Sneakers"/>
    <s v="Blue"/>
    <s v="Saudi Arabia"/>
    <s v="Online"/>
    <n v="72.3"/>
    <n v="3"/>
    <n v="216.9"/>
    <s v="Rabu"/>
    <s v="2025-W47"/>
    <x v="2"/>
    <n v="47"/>
  </r>
  <r>
    <s v="S642"/>
    <x v="301"/>
    <x v="3"/>
    <s v="Casual"/>
    <s v="Black"/>
    <s v="USA"/>
    <s v="Online"/>
    <n v="100.86"/>
    <n v="20"/>
    <n v="2017.2"/>
    <s v="Senin"/>
    <s v="2025-W47"/>
    <x v="2"/>
    <n v="47"/>
  </r>
  <r>
    <s v="S654"/>
    <x v="303"/>
    <x v="4"/>
    <s v="Sports"/>
    <s v="Blue"/>
    <s v="UAE"/>
    <s v="Online"/>
    <n v="194"/>
    <n v="5"/>
    <n v="970"/>
    <s v="Selasa"/>
    <s v="2025-W47"/>
    <x v="2"/>
    <n v="47"/>
  </r>
  <r>
    <s v="S671"/>
    <x v="297"/>
    <x v="2"/>
    <s v="Running"/>
    <s v="White"/>
    <s v="France"/>
    <s v="Retail Store"/>
    <n v="68.14"/>
    <n v="4"/>
    <n v="272.56"/>
    <s v="Sabtu"/>
    <s v="2025-W47"/>
    <x v="3"/>
    <n v="47"/>
  </r>
  <r>
    <s v="S699"/>
    <x v="298"/>
    <x v="3"/>
    <s v="Formal"/>
    <s v="Red"/>
    <s v="Germany"/>
    <s v="Online"/>
    <n v="63.96"/>
    <n v="14"/>
    <n v="895.44"/>
    <s v="Jumat"/>
    <s v="2025-W47"/>
    <x v="2"/>
    <n v="47"/>
  </r>
  <r>
    <s v="S746"/>
    <x v="298"/>
    <x v="4"/>
    <s v="Sneakers"/>
    <s v="Blue"/>
    <s v="UAE"/>
    <s v="Online"/>
    <n v="227.91"/>
    <n v="10"/>
    <n v="2279.1"/>
    <s v="Jumat"/>
    <s v="2025-W47"/>
    <x v="2"/>
    <n v="47"/>
  </r>
  <r>
    <s v="S788"/>
    <x v="302"/>
    <x v="2"/>
    <s v="Formal"/>
    <s v="Black"/>
    <s v="UK"/>
    <s v="Mall"/>
    <n v="118.19"/>
    <n v="7"/>
    <n v="827.33"/>
    <s v="Rabu"/>
    <s v="2025-W47"/>
    <x v="2"/>
    <n v="47"/>
  </r>
  <r>
    <s v="S877"/>
    <x v="298"/>
    <x v="2"/>
    <s v="Boots"/>
    <s v="White"/>
    <s v="Saudi Arabia"/>
    <s v="Retail Store"/>
    <n v="187.51"/>
    <n v="8"/>
    <n v="1500.08"/>
    <s v="Jumat"/>
    <s v="2025-W47"/>
    <x v="2"/>
    <n v="47"/>
  </r>
  <r>
    <s v="S898"/>
    <x v="302"/>
    <x v="4"/>
    <s v="Boots"/>
    <s v="Blue"/>
    <s v="Saudi Arabia"/>
    <s v="Retail Store"/>
    <n v="227.19"/>
    <n v="17"/>
    <n v="3862.23"/>
    <s v="Rabu"/>
    <s v="2025-W47"/>
    <x v="2"/>
    <n v="47"/>
  </r>
  <r>
    <s v="S906"/>
    <x v="300"/>
    <x v="1"/>
    <s v="Boots"/>
    <s v="Blue"/>
    <s v="Germany"/>
    <s v="Mall"/>
    <n v="226.39"/>
    <n v="5"/>
    <n v="1131.95"/>
    <s v="Kamis"/>
    <s v="2025-W47"/>
    <x v="2"/>
    <n v="47"/>
  </r>
  <r>
    <s v="S927"/>
    <x v="301"/>
    <x v="4"/>
    <s v="Sneakers"/>
    <s v="Green"/>
    <s v="UAE"/>
    <s v="Retail Store"/>
    <n v="89.11"/>
    <n v="8"/>
    <n v="712.88"/>
    <s v="Senin"/>
    <s v="2025-W47"/>
    <x v="2"/>
    <n v="47"/>
  </r>
  <r>
    <s v="S1"/>
    <x v="304"/>
    <x v="5"/>
    <s v="Boots"/>
    <s v="Blue"/>
    <s v="UK"/>
    <s v="Online"/>
    <n v="112.4"/>
    <n v="4"/>
    <n v="449.6"/>
    <s v="Senin"/>
    <s v="2025-W48"/>
    <x v="3"/>
    <n v="48"/>
  </r>
  <r>
    <s v="S212"/>
    <x v="305"/>
    <x v="5"/>
    <s v="Running"/>
    <s v="Blue"/>
    <s v="UK"/>
    <s v="Online"/>
    <n v="182.22"/>
    <n v="20"/>
    <n v="3644.4"/>
    <s v="Selasa"/>
    <s v="2025-W48"/>
    <x v="3"/>
    <n v="48"/>
  </r>
  <r>
    <s v="S226"/>
    <x v="306"/>
    <x v="2"/>
    <s v="Casual"/>
    <s v="Red"/>
    <s v="Germany"/>
    <s v="Online"/>
    <n v="83.68"/>
    <n v="18"/>
    <n v="1506.24"/>
    <s v="Minggu"/>
    <s v="2025-W49"/>
    <x v="4"/>
    <n v="48"/>
  </r>
  <r>
    <s v="S236"/>
    <x v="307"/>
    <x v="5"/>
    <s v="Sneakers"/>
    <s v="Green"/>
    <s v="Saudi Arabia"/>
    <s v="Mall"/>
    <n v="188.94"/>
    <n v="18"/>
    <n v="3400.92"/>
    <s v="Rabu"/>
    <s v="2025-W48"/>
    <x v="3"/>
    <n v="48"/>
  </r>
  <r>
    <s v="S268"/>
    <x v="308"/>
    <x v="5"/>
    <s v="Casual"/>
    <s v="Green"/>
    <s v="Germany"/>
    <s v="Retail Store"/>
    <n v="184.55"/>
    <n v="6"/>
    <n v="1107.3"/>
    <s v="Kamis"/>
    <s v="2025-W48"/>
    <x v="3"/>
    <n v="48"/>
  </r>
  <r>
    <s v="S271"/>
    <x v="309"/>
    <x v="5"/>
    <s v="Sports"/>
    <s v="Black"/>
    <s v="India"/>
    <s v="Mall"/>
    <n v="208.06"/>
    <n v="11"/>
    <n v="2288.66"/>
    <s v="Jumat"/>
    <s v="2025-W48"/>
    <x v="3"/>
    <n v="48"/>
  </r>
  <r>
    <s v="S333"/>
    <x v="304"/>
    <x v="1"/>
    <s v="Casual"/>
    <s v="Red"/>
    <s v="India"/>
    <s v="Online"/>
    <n v="33.17"/>
    <n v="19"/>
    <n v="630.23"/>
    <s v="Senin"/>
    <s v="2025-W48"/>
    <x v="3"/>
    <n v="48"/>
  </r>
  <r>
    <s v="S340"/>
    <x v="305"/>
    <x v="0"/>
    <s v="Boots"/>
    <s v="White"/>
    <s v="Saudi Arabia"/>
    <s v="Mall"/>
    <n v="51.52"/>
    <n v="19"/>
    <n v="978.88"/>
    <s v="Selasa"/>
    <s v="2025-W48"/>
    <x v="3"/>
    <n v="48"/>
  </r>
  <r>
    <s v="S384"/>
    <x v="306"/>
    <x v="0"/>
    <s v="Sports"/>
    <s v="Blue"/>
    <s v="UAE"/>
    <s v="Online"/>
    <n v="223.04"/>
    <n v="7"/>
    <n v="1561.28"/>
    <s v="Minggu"/>
    <s v="2025-W49"/>
    <x v="4"/>
    <n v="48"/>
  </r>
  <r>
    <s v="S411"/>
    <x v="305"/>
    <x v="0"/>
    <s v="Formal"/>
    <s v="Red"/>
    <s v="Saudi Arabia"/>
    <s v="Retail Store"/>
    <n v="100.25"/>
    <n v="14"/>
    <n v="1403.5"/>
    <s v="Selasa"/>
    <s v="2025-W48"/>
    <x v="3"/>
    <n v="48"/>
  </r>
  <r>
    <s v="S436"/>
    <x v="310"/>
    <x v="0"/>
    <s v="Sports"/>
    <s v="Blue"/>
    <s v="India"/>
    <s v="Retail Store"/>
    <n v="184.21"/>
    <n v="12"/>
    <n v="2210.52"/>
    <s v="Sabtu"/>
    <s v="2025-W48"/>
    <x v="4"/>
    <n v="48"/>
  </r>
  <r>
    <s v="S444"/>
    <x v="305"/>
    <x v="4"/>
    <s v="Running"/>
    <s v="Black"/>
    <s v="Saudi Arabia"/>
    <s v="Mall"/>
    <n v="111.54"/>
    <n v="2"/>
    <n v="223.08"/>
    <s v="Selasa"/>
    <s v="2025-W48"/>
    <x v="3"/>
    <n v="48"/>
  </r>
  <r>
    <s v="S456"/>
    <x v="308"/>
    <x v="4"/>
    <s v="Running"/>
    <s v="Grey"/>
    <s v="USA"/>
    <s v="Online"/>
    <n v="138.38"/>
    <n v="11"/>
    <n v="1522.18"/>
    <s v="Kamis"/>
    <s v="2025-W48"/>
    <x v="3"/>
    <n v="48"/>
  </r>
  <r>
    <s v="S491"/>
    <x v="308"/>
    <x v="0"/>
    <s v="Formal"/>
    <s v="Black"/>
    <s v="USA"/>
    <s v="Online"/>
    <n v="130.24"/>
    <n v="13"/>
    <n v="1693.12"/>
    <s v="Kamis"/>
    <s v="2025-W48"/>
    <x v="3"/>
    <n v="48"/>
  </r>
  <r>
    <s v="S502"/>
    <x v="304"/>
    <x v="3"/>
    <s v="Running"/>
    <s v="Green"/>
    <s v="India"/>
    <s v="Online"/>
    <n v="147.94"/>
    <n v="14"/>
    <n v="2071.16"/>
    <s v="Senin"/>
    <s v="2025-W48"/>
    <x v="3"/>
    <n v="48"/>
  </r>
  <r>
    <s v="S539"/>
    <x v="310"/>
    <x v="1"/>
    <s v="Sports"/>
    <s v="Black"/>
    <s v="UAE"/>
    <s v="Retail Store"/>
    <n v="129.12"/>
    <n v="10"/>
    <n v="1291.2"/>
    <s v="Sabtu"/>
    <s v="2025-W48"/>
    <x v="4"/>
    <n v="48"/>
  </r>
  <r>
    <s v="S547"/>
    <x v="305"/>
    <x v="5"/>
    <s v="Sneakers"/>
    <s v="Grey"/>
    <s v="USA"/>
    <s v="Mall"/>
    <n v="54.98"/>
    <n v="5"/>
    <n v="274.89999999999998"/>
    <s v="Selasa"/>
    <s v="2025-W48"/>
    <x v="3"/>
    <n v="48"/>
  </r>
  <r>
    <s v="S548"/>
    <x v="310"/>
    <x v="3"/>
    <s v="Sports"/>
    <s v="Green"/>
    <s v="UK"/>
    <s v="Mall"/>
    <n v="177.75"/>
    <n v="6"/>
    <n v="1066.5"/>
    <s v="Sabtu"/>
    <s v="2025-W48"/>
    <x v="4"/>
    <n v="48"/>
  </r>
  <r>
    <s v="S561"/>
    <x v="304"/>
    <x v="4"/>
    <s v="Sneakers"/>
    <s v="White"/>
    <s v="France"/>
    <s v="Online"/>
    <n v="184.9"/>
    <n v="18"/>
    <n v="3328.2"/>
    <s v="Senin"/>
    <s v="2025-W48"/>
    <x v="3"/>
    <n v="48"/>
  </r>
  <r>
    <s v="S767"/>
    <x v="309"/>
    <x v="3"/>
    <s v="Casual"/>
    <s v="Grey"/>
    <s v="Saudi Arabia"/>
    <s v="Mall"/>
    <n v="197.74"/>
    <n v="18"/>
    <n v="3559.32"/>
    <s v="Jumat"/>
    <s v="2025-W48"/>
    <x v="3"/>
    <n v="48"/>
  </r>
  <r>
    <s v="S794"/>
    <x v="305"/>
    <x v="5"/>
    <s v="Boots"/>
    <s v="Grey"/>
    <s v="USA"/>
    <s v="Mall"/>
    <n v="164.52"/>
    <n v="20"/>
    <n v="3290.4"/>
    <s v="Selasa"/>
    <s v="2025-W48"/>
    <x v="3"/>
    <n v="48"/>
  </r>
  <r>
    <s v="S799"/>
    <x v="309"/>
    <x v="5"/>
    <s v="Sneakers"/>
    <s v="Grey"/>
    <s v="UK"/>
    <s v="Online"/>
    <n v="183.26"/>
    <n v="12"/>
    <n v="2199.12"/>
    <s v="Jumat"/>
    <s v="2025-W48"/>
    <x v="3"/>
    <n v="48"/>
  </r>
  <r>
    <s v="S926"/>
    <x v="308"/>
    <x v="3"/>
    <s v="Casual"/>
    <s v="Blue"/>
    <s v="USA"/>
    <s v="Retail Store"/>
    <n v="34.94"/>
    <n v="13"/>
    <n v="454.22"/>
    <s v="Kamis"/>
    <s v="2025-W48"/>
    <x v="3"/>
    <n v="48"/>
  </r>
  <r>
    <s v="S947"/>
    <x v="308"/>
    <x v="2"/>
    <s v="Sneakers"/>
    <s v="Black"/>
    <s v="UK"/>
    <s v="Retail Store"/>
    <n v="60.11"/>
    <n v="5"/>
    <n v="300.55"/>
    <s v="Kamis"/>
    <s v="2025-W48"/>
    <x v="3"/>
    <n v="48"/>
  </r>
  <r>
    <s v="S117"/>
    <x v="311"/>
    <x v="5"/>
    <s v="Sneakers"/>
    <s v="Green"/>
    <s v="France"/>
    <s v="Online"/>
    <n v="206.81"/>
    <n v="12"/>
    <n v="2481.7199999999998"/>
    <s v="Jumat"/>
    <s v="2025-W49"/>
    <x v="0"/>
    <n v="49"/>
  </r>
  <r>
    <s v="S160"/>
    <x v="312"/>
    <x v="3"/>
    <s v="Formal"/>
    <s v="Black"/>
    <s v="UK"/>
    <s v="Mall"/>
    <n v="190.21"/>
    <n v="18"/>
    <n v="3423.78"/>
    <s v="Rabu"/>
    <s v="2025-W49"/>
    <x v="0"/>
    <n v="49"/>
  </r>
  <r>
    <s v="S220"/>
    <x v="313"/>
    <x v="0"/>
    <s v="Formal"/>
    <s v="Green"/>
    <s v="USA"/>
    <s v="Online"/>
    <n v="216.83"/>
    <n v="17"/>
    <n v="3686.11"/>
    <s v="Kamis"/>
    <s v="2025-W49"/>
    <x v="0"/>
    <n v="49"/>
  </r>
  <r>
    <s v="S274"/>
    <x v="314"/>
    <x v="1"/>
    <s v="Sneakers"/>
    <s v="Green"/>
    <s v="USA"/>
    <s v="Retail Store"/>
    <n v="230.91"/>
    <n v="13"/>
    <n v="3001.83"/>
    <s v="Selasa"/>
    <s v="2025-W49"/>
    <x v="0"/>
    <n v="49"/>
  </r>
  <r>
    <s v="S401"/>
    <x v="315"/>
    <x v="1"/>
    <s v="Boots"/>
    <s v="Grey"/>
    <s v="Saudi Arabia"/>
    <s v="Online"/>
    <n v="52.69"/>
    <n v="7"/>
    <n v="368.83"/>
    <s v="Minggu"/>
    <s v="2025-W50"/>
    <x v="0"/>
    <n v="49"/>
  </r>
  <r>
    <s v="S466"/>
    <x v="311"/>
    <x v="5"/>
    <s v="Sneakers"/>
    <s v="Blue"/>
    <s v="Saudi Arabia"/>
    <s v="Online"/>
    <n v="112.47"/>
    <n v="13"/>
    <n v="1462.11"/>
    <s v="Jumat"/>
    <s v="2025-W49"/>
    <x v="0"/>
    <n v="49"/>
  </r>
  <r>
    <s v="S490"/>
    <x v="312"/>
    <x v="1"/>
    <s v="Boots"/>
    <s v="Grey"/>
    <s v="USA"/>
    <s v="Mall"/>
    <n v="225.86"/>
    <n v="12"/>
    <n v="2710.32"/>
    <s v="Rabu"/>
    <s v="2025-W49"/>
    <x v="0"/>
    <n v="49"/>
  </r>
  <r>
    <s v="S575"/>
    <x v="314"/>
    <x v="1"/>
    <s v="Sports"/>
    <s v="White"/>
    <s v="Germany"/>
    <s v="Mall"/>
    <n v="219.72"/>
    <n v="14"/>
    <n v="3076.08"/>
    <s v="Selasa"/>
    <s v="2025-W49"/>
    <x v="0"/>
    <n v="49"/>
  </r>
  <r>
    <s v="S583"/>
    <x v="312"/>
    <x v="2"/>
    <s v="Boots"/>
    <s v="Blue"/>
    <s v="USA"/>
    <s v="Online"/>
    <n v="138.38"/>
    <n v="13"/>
    <n v="1798.94"/>
    <s v="Rabu"/>
    <s v="2025-W49"/>
    <x v="0"/>
    <n v="49"/>
  </r>
  <r>
    <s v="S588"/>
    <x v="316"/>
    <x v="1"/>
    <s v="Sports"/>
    <s v="Blue"/>
    <s v="Saudi Arabia"/>
    <s v="Retail Store"/>
    <n v="58.35"/>
    <n v="5"/>
    <n v="291.75"/>
    <s v="Sabtu"/>
    <s v="2025-W49"/>
    <x v="0"/>
    <n v="49"/>
  </r>
  <r>
    <s v="S637"/>
    <x v="317"/>
    <x v="4"/>
    <s v="Formal"/>
    <s v="White"/>
    <s v="USA"/>
    <s v="Online"/>
    <n v="147.18"/>
    <n v="6"/>
    <n v="883.08"/>
    <s v="Senin"/>
    <s v="2025-W49"/>
    <x v="0"/>
    <n v="49"/>
  </r>
  <r>
    <s v="S740"/>
    <x v="317"/>
    <x v="5"/>
    <s v="Formal"/>
    <s v="Red"/>
    <s v="USA"/>
    <s v="Mall"/>
    <n v="112.93"/>
    <n v="1"/>
    <n v="112.93"/>
    <s v="Senin"/>
    <s v="2025-W49"/>
    <x v="0"/>
    <n v="49"/>
  </r>
  <r>
    <s v="S754"/>
    <x v="312"/>
    <x v="4"/>
    <s v="Sports"/>
    <s v="Grey"/>
    <s v="Germany"/>
    <s v="Retail Store"/>
    <n v="103.68"/>
    <n v="20"/>
    <n v="2073.6"/>
    <s v="Rabu"/>
    <s v="2025-W49"/>
    <x v="0"/>
    <n v="49"/>
  </r>
  <r>
    <s v="S797"/>
    <x v="311"/>
    <x v="3"/>
    <s v="Casual"/>
    <s v="Grey"/>
    <s v="UK"/>
    <s v="Online"/>
    <n v="235.07"/>
    <n v="1"/>
    <n v="235.07"/>
    <s v="Jumat"/>
    <s v="2025-W49"/>
    <x v="0"/>
    <n v="49"/>
  </r>
  <r>
    <s v="S832"/>
    <x v="311"/>
    <x v="3"/>
    <s v="Sports"/>
    <s v="Green"/>
    <s v="USA"/>
    <s v="Retail Store"/>
    <n v="129.54"/>
    <n v="8"/>
    <n v="1036.32"/>
    <s v="Jumat"/>
    <s v="2025-W49"/>
    <x v="0"/>
    <n v="49"/>
  </r>
  <r>
    <s v="S852"/>
    <x v="314"/>
    <x v="2"/>
    <s v="Sports"/>
    <s v="Red"/>
    <s v="France"/>
    <s v="Online"/>
    <n v="194.99"/>
    <n v="7"/>
    <n v="1364.93"/>
    <s v="Selasa"/>
    <s v="2025-W49"/>
    <x v="0"/>
    <n v="49"/>
  </r>
  <r>
    <s v="S865"/>
    <x v="312"/>
    <x v="0"/>
    <s v="Casual"/>
    <s v="Black"/>
    <s v="Saudi Arabia"/>
    <s v="Mall"/>
    <n v="118.17"/>
    <n v="17"/>
    <n v="2008.89"/>
    <s v="Rabu"/>
    <s v="2025-W49"/>
    <x v="0"/>
    <n v="49"/>
  </r>
  <r>
    <s v="S967"/>
    <x v="312"/>
    <x v="4"/>
    <s v="Boots"/>
    <s v="White"/>
    <s v="India"/>
    <s v="Mall"/>
    <n v="188.19"/>
    <n v="8"/>
    <n v="1505.52"/>
    <s v="Rabu"/>
    <s v="2025-W49"/>
    <x v="0"/>
    <n v="49"/>
  </r>
  <r>
    <s v="S37"/>
    <x v="318"/>
    <x v="1"/>
    <s v="Sneakers"/>
    <s v="White"/>
    <s v="UAE"/>
    <s v="Mall"/>
    <n v="97.02"/>
    <n v="16"/>
    <n v="1552.32"/>
    <s v="Selasa"/>
    <s v="2025-W50"/>
    <x v="1"/>
    <n v="50"/>
  </r>
  <r>
    <s v="S70"/>
    <x v="318"/>
    <x v="0"/>
    <s v="Casual"/>
    <s v="Green"/>
    <s v="USA"/>
    <s v="Retail Store"/>
    <n v="247.12"/>
    <n v="8"/>
    <n v="1976.96"/>
    <s v="Selasa"/>
    <s v="2025-W50"/>
    <x v="1"/>
    <n v="50"/>
  </r>
  <r>
    <s v="S74"/>
    <x v="319"/>
    <x v="0"/>
    <s v="Running"/>
    <s v="Black"/>
    <s v="France"/>
    <s v="Online"/>
    <n v="209.4"/>
    <n v="18"/>
    <n v="3769.2"/>
    <s v="Minggu"/>
    <s v="2025-W51"/>
    <x v="1"/>
    <n v="50"/>
  </r>
  <r>
    <s v="S114"/>
    <x v="320"/>
    <x v="3"/>
    <s v="Boots"/>
    <s v="White"/>
    <s v="USA"/>
    <s v="Mall"/>
    <n v="207.79"/>
    <n v="13"/>
    <n v="2701.27"/>
    <s v="Sabtu"/>
    <s v="2025-W50"/>
    <x v="1"/>
    <n v="50"/>
  </r>
  <r>
    <s v="S178"/>
    <x v="321"/>
    <x v="3"/>
    <s v="Sports"/>
    <s v="Green"/>
    <s v="UAE"/>
    <s v="Retail Store"/>
    <n v="115.08"/>
    <n v="18"/>
    <n v="2071.44"/>
    <s v="Jumat"/>
    <s v="2025-W50"/>
    <x v="1"/>
    <n v="50"/>
  </r>
  <r>
    <s v="S194"/>
    <x v="319"/>
    <x v="2"/>
    <s v="Running"/>
    <s v="Green"/>
    <s v="UAE"/>
    <s v="Online"/>
    <n v="169.28"/>
    <n v="5"/>
    <n v="846.4"/>
    <s v="Minggu"/>
    <s v="2025-W51"/>
    <x v="1"/>
    <n v="50"/>
  </r>
  <r>
    <s v="S246"/>
    <x v="322"/>
    <x v="5"/>
    <s v="Casual"/>
    <s v="Red"/>
    <s v="India"/>
    <s v="Online"/>
    <n v="234.23"/>
    <n v="10"/>
    <n v="2342.3000000000002"/>
    <s v="Senin"/>
    <s v="2025-W50"/>
    <x v="1"/>
    <n v="50"/>
  </r>
  <r>
    <s v="S425"/>
    <x v="323"/>
    <x v="4"/>
    <s v="Sports"/>
    <s v="Green"/>
    <s v="Germany"/>
    <s v="Retail Store"/>
    <n v="42.66"/>
    <n v="13"/>
    <n v="554.58000000000004"/>
    <s v="Rabu"/>
    <s v="2025-W50"/>
    <x v="1"/>
    <n v="50"/>
  </r>
  <r>
    <s v="S431"/>
    <x v="324"/>
    <x v="4"/>
    <s v="Running"/>
    <s v="Black"/>
    <s v="UK"/>
    <s v="Mall"/>
    <n v="61.46"/>
    <n v="20"/>
    <n v="1229.2"/>
    <s v="Kamis"/>
    <s v="2025-W50"/>
    <x v="1"/>
    <n v="50"/>
  </r>
  <r>
    <s v="S432"/>
    <x v="323"/>
    <x v="1"/>
    <s v="Formal"/>
    <s v="White"/>
    <s v="Saudi Arabia"/>
    <s v="Retail Store"/>
    <n v="197.53"/>
    <n v="18"/>
    <n v="3555.54"/>
    <s v="Rabu"/>
    <s v="2025-W50"/>
    <x v="1"/>
    <n v="50"/>
  </r>
  <r>
    <s v="S461"/>
    <x v="320"/>
    <x v="0"/>
    <s v="Formal"/>
    <s v="Green"/>
    <s v="UK"/>
    <s v="Mall"/>
    <n v="55.86"/>
    <n v="18"/>
    <n v="1005.48"/>
    <s v="Sabtu"/>
    <s v="2025-W50"/>
    <x v="1"/>
    <n v="50"/>
  </r>
  <r>
    <s v="S494"/>
    <x v="319"/>
    <x v="2"/>
    <s v="Sneakers"/>
    <s v="White"/>
    <s v="France"/>
    <s v="Online"/>
    <n v="71.39"/>
    <n v="19"/>
    <n v="1356.41"/>
    <s v="Minggu"/>
    <s v="2025-W51"/>
    <x v="1"/>
    <n v="50"/>
  </r>
  <r>
    <s v="S494"/>
    <x v="319"/>
    <x v="2"/>
    <s v="Sneakers"/>
    <s v="White"/>
    <s v="France"/>
    <s v="Online"/>
    <n v="71.39"/>
    <n v="19"/>
    <n v="1356.41"/>
    <s v="Minggu"/>
    <s v="2025-W51"/>
    <x v="1"/>
    <n v="50"/>
  </r>
  <r>
    <s v="S506"/>
    <x v="323"/>
    <x v="4"/>
    <s v="Boots"/>
    <s v="Blue"/>
    <s v="India"/>
    <s v="Retail Store"/>
    <n v="65.78"/>
    <n v="16"/>
    <n v="1052.48"/>
    <s v="Rabu"/>
    <s v="2025-W50"/>
    <x v="1"/>
    <n v="50"/>
  </r>
  <r>
    <s v="S566"/>
    <x v="322"/>
    <x v="5"/>
    <s v="Running"/>
    <s v="Green"/>
    <s v="UK"/>
    <s v="Mall"/>
    <n v="159.78"/>
    <n v="6"/>
    <n v="958.68"/>
    <s v="Senin"/>
    <s v="2025-W50"/>
    <x v="1"/>
    <n v="50"/>
  </r>
  <r>
    <s v="S577"/>
    <x v="324"/>
    <x v="1"/>
    <s v="Casual"/>
    <s v="Grey"/>
    <s v="USA"/>
    <s v="Retail Store"/>
    <n v="62.36"/>
    <n v="2"/>
    <n v="124.72"/>
    <s v="Kamis"/>
    <s v="2025-W50"/>
    <x v="1"/>
    <n v="50"/>
  </r>
  <r>
    <s v="S648"/>
    <x v="318"/>
    <x v="4"/>
    <s v="Formal"/>
    <s v="Grey"/>
    <s v="UK"/>
    <s v="Mall"/>
    <n v="179.4"/>
    <n v="12"/>
    <n v="2152.8000000000002"/>
    <s v="Selasa"/>
    <s v="2025-W50"/>
    <x v="1"/>
    <n v="50"/>
  </r>
  <r>
    <s v="S719"/>
    <x v="318"/>
    <x v="1"/>
    <s v="Running"/>
    <s v="Grey"/>
    <s v="USA"/>
    <s v="Mall"/>
    <n v="57.35"/>
    <n v="16"/>
    <n v="917.6"/>
    <s v="Selasa"/>
    <s v="2025-W50"/>
    <x v="1"/>
    <n v="50"/>
  </r>
  <r>
    <s v="S833"/>
    <x v="321"/>
    <x v="3"/>
    <s v="Casual"/>
    <s v="Grey"/>
    <s v="UK"/>
    <s v="Mall"/>
    <n v="60.99"/>
    <n v="16"/>
    <n v="975.84"/>
    <s v="Jumat"/>
    <s v="2025-W50"/>
    <x v="1"/>
    <n v="50"/>
  </r>
  <r>
    <s v="S846"/>
    <x v="319"/>
    <x v="4"/>
    <s v="Formal"/>
    <s v="Blue"/>
    <s v="Saudi Arabia"/>
    <s v="Online"/>
    <n v="121.22"/>
    <n v="14"/>
    <n v="1697.08"/>
    <s v="Minggu"/>
    <s v="2025-W51"/>
    <x v="1"/>
    <n v="50"/>
  </r>
  <r>
    <s v="S969"/>
    <x v="321"/>
    <x v="2"/>
    <s v="Boots"/>
    <s v="Red"/>
    <s v="USA"/>
    <s v="Online"/>
    <n v="154.61000000000001"/>
    <n v="15"/>
    <n v="2319.15"/>
    <s v="Jumat"/>
    <s v="2025-W50"/>
    <x v="1"/>
    <n v="50"/>
  </r>
  <r>
    <s v="S23"/>
    <x v="325"/>
    <x v="2"/>
    <s v="Sneakers"/>
    <s v="Blue"/>
    <s v="Saudi Arabia"/>
    <s v="Mall"/>
    <n v="94.27"/>
    <n v="4"/>
    <n v="377.08"/>
    <s v="Senin"/>
    <s v="2025-W51"/>
    <x v="2"/>
    <n v="51"/>
  </r>
  <r>
    <s v="S32"/>
    <x v="326"/>
    <x v="2"/>
    <s v="Sports"/>
    <s v="Red"/>
    <s v="UAE"/>
    <s v="Mall"/>
    <n v="67.52"/>
    <n v="7"/>
    <n v="472.64"/>
    <s v="Sabtu"/>
    <s v="2025-W51"/>
    <x v="2"/>
    <n v="51"/>
  </r>
  <r>
    <s v="S90"/>
    <x v="327"/>
    <x v="5"/>
    <s v="Formal"/>
    <s v="White"/>
    <s v="UK"/>
    <s v="Mall"/>
    <n v="133.88999999999999"/>
    <n v="1"/>
    <n v="133.88999999999999"/>
    <s v="Jumat"/>
    <s v="2025-W51"/>
    <x v="2"/>
    <n v="51"/>
  </r>
  <r>
    <s v="S115"/>
    <x v="326"/>
    <x v="5"/>
    <s v="Boots"/>
    <s v="Blue"/>
    <s v="Saudi Arabia"/>
    <s v="Mall"/>
    <n v="169.35"/>
    <n v="8"/>
    <n v="1354.8"/>
    <s v="Sabtu"/>
    <s v="2025-W51"/>
    <x v="2"/>
    <n v="51"/>
  </r>
  <r>
    <s v="S128"/>
    <x v="328"/>
    <x v="0"/>
    <s v="Boots"/>
    <s v="Grey"/>
    <s v="France"/>
    <s v="Retail Store"/>
    <n v="219.36"/>
    <n v="8"/>
    <n v="1754.88"/>
    <s v="Minggu"/>
    <s v="2025-W52"/>
    <x v="2"/>
    <n v="51"/>
  </r>
  <r>
    <s v="S209"/>
    <x v="326"/>
    <x v="1"/>
    <s v="Formal"/>
    <s v="Red"/>
    <s v="UK"/>
    <s v="Retail Store"/>
    <n v="31.11"/>
    <n v="12"/>
    <n v="373.32"/>
    <s v="Sabtu"/>
    <s v="2025-W51"/>
    <x v="2"/>
    <n v="51"/>
  </r>
  <r>
    <s v="S229"/>
    <x v="329"/>
    <x v="5"/>
    <s v="Running"/>
    <s v="Black"/>
    <s v="USA"/>
    <s v="Retail Store"/>
    <n v="226.25"/>
    <n v="16"/>
    <n v="3620"/>
    <s v="Kamis"/>
    <s v="2025-W51"/>
    <x v="2"/>
    <n v="51"/>
  </r>
  <r>
    <s v="S276"/>
    <x v="330"/>
    <x v="5"/>
    <s v="Boots"/>
    <s v="Green"/>
    <s v="Germany"/>
    <s v="Mall"/>
    <n v="140.33000000000001"/>
    <n v="17"/>
    <n v="2385.61"/>
    <s v="Rabu"/>
    <s v="2025-W51"/>
    <x v="2"/>
    <n v="51"/>
  </r>
  <r>
    <s v="S373"/>
    <x v="325"/>
    <x v="4"/>
    <s v="Formal"/>
    <s v="White"/>
    <s v="UK"/>
    <s v="Retail Store"/>
    <n v="50.78"/>
    <n v="9"/>
    <n v="457.02"/>
    <s v="Senin"/>
    <s v="2025-W51"/>
    <x v="2"/>
    <n v="51"/>
  </r>
  <r>
    <s v="S375"/>
    <x v="326"/>
    <x v="0"/>
    <s v="Formal"/>
    <s v="Blue"/>
    <s v="India"/>
    <s v="Mall"/>
    <n v="45.66"/>
    <n v="16"/>
    <n v="730.56"/>
    <s v="Sabtu"/>
    <s v="2025-W51"/>
    <x v="2"/>
    <n v="51"/>
  </r>
  <r>
    <s v="S484"/>
    <x v="331"/>
    <x v="5"/>
    <s v="Boots"/>
    <s v="Red"/>
    <s v="UAE"/>
    <s v="Online"/>
    <n v="168.06"/>
    <n v="18"/>
    <n v="3025.08"/>
    <s v="Selasa"/>
    <s v="2025-W51"/>
    <x v="2"/>
    <n v="51"/>
  </r>
  <r>
    <s v="S493"/>
    <x v="327"/>
    <x v="1"/>
    <s v="Formal"/>
    <s v="Blue"/>
    <s v="Germany"/>
    <s v="Retail Store"/>
    <n v="91.02"/>
    <n v="19"/>
    <n v="1729.38"/>
    <s v="Jumat"/>
    <s v="2025-W51"/>
    <x v="2"/>
    <n v="51"/>
  </r>
  <r>
    <s v="S603"/>
    <x v="331"/>
    <x v="1"/>
    <s v="Sports"/>
    <s v="White"/>
    <s v="UK"/>
    <s v="Retail Store"/>
    <n v="68.94"/>
    <n v="14"/>
    <n v="965.16"/>
    <s v="Selasa"/>
    <s v="2025-W51"/>
    <x v="2"/>
    <n v="51"/>
  </r>
  <r>
    <s v="S630"/>
    <x v="328"/>
    <x v="0"/>
    <s v="Sports"/>
    <s v="Black"/>
    <s v="UAE"/>
    <s v="Online"/>
    <n v="85.54"/>
    <n v="3"/>
    <n v="256.62"/>
    <s v="Minggu"/>
    <s v="2025-W52"/>
    <x v="2"/>
    <n v="51"/>
  </r>
  <r>
    <s v="S726"/>
    <x v="326"/>
    <x v="3"/>
    <s v="Boots"/>
    <s v="White"/>
    <s v="USA"/>
    <s v="Online"/>
    <n v="215.2"/>
    <n v="16"/>
    <n v="3443.2"/>
    <s v="Sabtu"/>
    <s v="2025-W51"/>
    <x v="2"/>
    <n v="51"/>
  </r>
  <r>
    <s v="S733"/>
    <x v="327"/>
    <x v="5"/>
    <s v="Formal"/>
    <s v="Green"/>
    <s v="UAE"/>
    <s v="Online"/>
    <n v="176.34"/>
    <n v="20"/>
    <n v="3526.8"/>
    <s v="Jumat"/>
    <s v="2025-W51"/>
    <x v="2"/>
    <n v="51"/>
  </r>
  <r>
    <s v="S753"/>
    <x v="328"/>
    <x v="1"/>
    <s v="Boots"/>
    <s v="White"/>
    <s v="USA"/>
    <s v="Retail Store"/>
    <n v="168.1"/>
    <n v="19"/>
    <n v="3193.9"/>
    <s v="Minggu"/>
    <s v="2025-W52"/>
    <x v="2"/>
    <n v="51"/>
  </r>
  <r>
    <s v="S765"/>
    <x v="326"/>
    <x v="1"/>
    <s v="Sneakers"/>
    <s v="Black"/>
    <s v="France"/>
    <s v="Retail Store"/>
    <n v="37.380000000000003"/>
    <n v="10"/>
    <n v="373.8"/>
    <s v="Sabtu"/>
    <s v="2025-W51"/>
    <x v="2"/>
    <n v="51"/>
  </r>
  <r>
    <s v="S841"/>
    <x v="329"/>
    <x v="3"/>
    <s v="Sneakers"/>
    <s v="Grey"/>
    <s v="USA"/>
    <s v="Online"/>
    <n v="32.880000000000003"/>
    <n v="11"/>
    <n v="361.68"/>
    <s v="Kamis"/>
    <s v="2025-W51"/>
    <x v="2"/>
    <n v="51"/>
  </r>
  <r>
    <s v="S890"/>
    <x v="327"/>
    <x v="5"/>
    <s v="Boots"/>
    <s v="White"/>
    <s v="Germany"/>
    <s v="Mall"/>
    <n v="83.5"/>
    <n v="1"/>
    <n v="83.5"/>
    <s v="Jumat"/>
    <s v="2025-W51"/>
    <x v="2"/>
    <n v="51"/>
  </r>
  <r>
    <s v="S900"/>
    <x v="326"/>
    <x v="5"/>
    <s v="Casual"/>
    <s v="Blue"/>
    <s v="Germany"/>
    <s v="Mall"/>
    <n v="48.81"/>
    <n v="6"/>
    <n v="292.86"/>
    <s v="Sabtu"/>
    <s v="2025-W51"/>
    <x v="2"/>
    <n v="51"/>
  </r>
  <r>
    <s v="S946"/>
    <x v="329"/>
    <x v="0"/>
    <s v="Boots"/>
    <s v="Black"/>
    <s v="USA"/>
    <s v="Retail Store"/>
    <n v="32.42"/>
    <n v="20"/>
    <n v="648.4"/>
    <s v="Kamis"/>
    <s v="2025-W51"/>
    <x v="2"/>
    <n v="51"/>
  </r>
  <r>
    <s v="S58"/>
    <x v="332"/>
    <x v="4"/>
    <s v="Boots"/>
    <s v="Grey"/>
    <s v="USA"/>
    <s v="Mall"/>
    <n v="73.12"/>
    <n v="10"/>
    <n v="731.2"/>
    <s v="Sabtu"/>
    <s v="2025-W52"/>
    <x v="3"/>
    <n v="52"/>
  </r>
  <r>
    <s v="S89"/>
    <x v="333"/>
    <x v="3"/>
    <s v="Formal"/>
    <s v="White"/>
    <s v="UK"/>
    <s v="Mall"/>
    <n v="225.19"/>
    <n v="13"/>
    <n v="2927.47"/>
    <s v="Selasa"/>
    <s v="2025-W52"/>
    <x v="3"/>
    <n v="52"/>
  </r>
  <r>
    <s v="S98"/>
    <x v="334"/>
    <x v="2"/>
    <s v="Casual"/>
    <s v="Black"/>
    <s v="Germany"/>
    <s v="Retail Store"/>
    <n v="124.06"/>
    <n v="5"/>
    <n v="620.29999999999995"/>
    <s v="Senin"/>
    <s v="2025-W52"/>
    <x v="3"/>
    <n v="52"/>
  </r>
  <r>
    <s v="S136"/>
    <x v="335"/>
    <x v="2"/>
    <s v="Formal"/>
    <s v="Black"/>
    <s v="Saudi Arabia"/>
    <s v="Online"/>
    <n v="101.1"/>
    <n v="5"/>
    <n v="505.5"/>
    <s v="Rabu"/>
    <s v="2025-W52"/>
    <x v="3"/>
    <n v="52"/>
  </r>
  <r>
    <s v="S181"/>
    <x v="332"/>
    <x v="3"/>
    <s v="Casual"/>
    <s v="Green"/>
    <s v="France"/>
    <s v="Online"/>
    <n v="105.03"/>
    <n v="4"/>
    <n v="420.12"/>
    <s v="Sabtu"/>
    <s v="2025-W52"/>
    <x v="3"/>
    <n v="52"/>
  </r>
  <r>
    <s v="S293"/>
    <x v="336"/>
    <x v="3"/>
    <s v="Sneakers"/>
    <s v="Black"/>
    <s v="USA"/>
    <s v="Online"/>
    <n v="210.97"/>
    <n v="16"/>
    <n v="3375.52"/>
    <s v="Minggu"/>
    <s v="2025-W53"/>
    <x v="3"/>
    <n v="52"/>
  </r>
  <r>
    <s v="S323"/>
    <x v="332"/>
    <x v="1"/>
    <s v="Sneakers"/>
    <s v="Blue"/>
    <s v="UAE"/>
    <s v="Retail Store"/>
    <n v="175.24"/>
    <n v="15"/>
    <n v="2628.6"/>
    <s v="Sabtu"/>
    <s v="2025-W52"/>
    <x v="3"/>
    <n v="52"/>
  </r>
  <r>
    <s v="S368"/>
    <x v="337"/>
    <x v="1"/>
    <s v="Running"/>
    <s v="Red"/>
    <s v="France"/>
    <s v="Retail Store"/>
    <n v="229.18"/>
    <n v="4"/>
    <n v="916.72"/>
    <s v="Kamis"/>
    <s v="2025-W52"/>
    <x v="3"/>
    <n v="52"/>
  </r>
  <r>
    <s v="S498"/>
    <x v="333"/>
    <x v="0"/>
    <s v="Running"/>
    <s v="Blue"/>
    <s v="USA"/>
    <s v="Mall"/>
    <n v="47.1"/>
    <n v="15"/>
    <n v="706.5"/>
    <s v="Selasa"/>
    <s v="2025-W52"/>
    <x v="3"/>
    <n v="52"/>
  </r>
  <r>
    <s v="S498"/>
    <x v="333"/>
    <x v="0"/>
    <s v="Running"/>
    <s v="Blue"/>
    <s v="USA"/>
    <s v="Mall"/>
    <n v="47.1"/>
    <n v="15"/>
    <n v="706.5"/>
    <s v="Selasa"/>
    <s v="2025-W52"/>
    <x v="3"/>
    <n v="52"/>
  </r>
  <r>
    <s v="S544"/>
    <x v="333"/>
    <x v="5"/>
    <s v="Formal"/>
    <s v="Green"/>
    <s v="UK"/>
    <s v="Retail Store"/>
    <n v="177.77"/>
    <n v="11"/>
    <n v="1955.47"/>
    <s v="Selasa"/>
    <s v="2025-W52"/>
    <x v="3"/>
    <n v="52"/>
  </r>
  <r>
    <s v="S614"/>
    <x v="335"/>
    <x v="4"/>
    <s v="Running"/>
    <s v="Green"/>
    <s v="UAE"/>
    <s v="Retail Store"/>
    <n v="47.99"/>
    <n v="12"/>
    <n v="575.88"/>
    <s v="Rabu"/>
    <s v="2025-W52"/>
    <x v="3"/>
    <n v="52"/>
  </r>
  <r>
    <s v="S727"/>
    <x v="333"/>
    <x v="1"/>
    <s v="Running"/>
    <s v="Red"/>
    <s v="India"/>
    <s v="Retail Store"/>
    <n v="60.75"/>
    <n v="2"/>
    <n v="121.5"/>
    <s v="Selasa"/>
    <s v="2025-W52"/>
    <x v="3"/>
    <n v="52"/>
  </r>
  <r>
    <s v="S760"/>
    <x v="334"/>
    <x v="2"/>
    <s v="Running"/>
    <s v="Blue"/>
    <s v="India"/>
    <s v="Retail Store"/>
    <n v="203.49"/>
    <n v="11"/>
    <n v="2238.39"/>
    <s v="Senin"/>
    <s v="2025-W52"/>
    <x v="3"/>
    <n v="52"/>
  </r>
  <r>
    <s v="S789"/>
    <x v="338"/>
    <x v="2"/>
    <s v="Running"/>
    <s v="Green"/>
    <s v="UAE"/>
    <s v="Online"/>
    <n v="131.63999999999999"/>
    <n v="14"/>
    <n v="1842.96"/>
    <s v="Jumat"/>
    <s v="2025-W52"/>
    <x v="3"/>
    <n v="52"/>
  </r>
  <r>
    <s v="S847"/>
    <x v="335"/>
    <x v="3"/>
    <s v="Casual"/>
    <s v="Red"/>
    <s v="Saudi Arabia"/>
    <s v="Retail Store"/>
    <n v="48.78"/>
    <n v="17"/>
    <n v="829.26"/>
    <s v="Rabu"/>
    <s v="2025-W52"/>
    <x v="3"/>
    <n v="52"/>
  </r>
  <r>
    <s v="S857"/>
    <x v="336"/>
    <x v="2"/>
    <s v="Casual"/>
    <s v="Green"/>
    <s v="USA"/>
    <s v="Mall"/>
    <n v="38.04"/>
    <n v="13"/>
    <n v="494.52"/>
    <s v="Minggu"/>
    <s v="2025-W53"/>
    <x v="3"/>
    <n v="52"/>
  </r>
  <r>
    <s v="S119"/>
    <x v="339"/>
    <x v="3"/>
    <s v="Casual"/>
    <s v="Green"/>
    <s v="India"/>
    <s v="Mall"/>
    <n v="226.36"/>
    <n v="5"/>
    <n v="1131.8"/>
    <s v="Senin"/>
    <s v="2025-W53"/>
    <x v="4"/>
    <n v="53"/>
  </r>
  <r>
    <s v="S164"/>
    <x v="340"/>
    <x v="0"/>
    <s v="Sneakers"/>
    <s v="Black"/>
    <s v="India"/>
    <s v="Retail Store"/>
    <n v="147.87"/>
    <n v="6"/>
    <n v="887.22"/>
    <s v="Selasa"/>
    <s v="2025-W53"/>
    <x v="4"/>
    <n v="53"/>
  </r>
  <r>
    <s v="S327"/>
    <x v="341"/>
    <x v="0"/>
    <s v="Sneakers"/>
    <s v="White"/>
    <s v="USA"/>
    <s v="Online"/>
    <n v="151.96"/>
    <n v="6"/>
    <n v="911.76"/>
    <s v="Rabu"/>
    <s v="2025-W53"/>
    <x v="4"/>
    <n v="53"/>
  </r>
  <r>
    <s v="S335"/>
    <x v="340"/>
    <x v="0"/>
    <s v="Sneakers"/>
    <s v="Blue"/>
    <s v="Saudi Arabia"/>
    <s v="Online"/>
    <n v="40.119999999999997"/>
    <n v="8"/>
    <n v="320.95999999999998"/>
    <s v="Selasa"/>
    <s v="2025-W53"/>
    <x v="4"/>
    <n v="53"/>
  </r>
  <r>
    <s v="S446"/>
    <x v="339"/>
    <x v="5"/>
    <s v="Casual"/>
    <s v="Grey"/>
    <s v="Germany"/>
    <s v="Retail Store"/>
    <n v="238.39"/>
    <n v="5"/>
    <n v="1191.95"/>
    <s v="Senin"/>
    <s v="2025-W53"/>
    <x v="4"/>
    <n v="53"/>
  </r>
  <r>
    <s v="S560"/>
    <x v="341"/>
    <x v="3"/>
    <s v="Formal"/>
    <s v="Green"/>
    <s v="Germany"/>
    <s v="Online"/>
    <n v="166.47"/>
    <n v="17"/>
    <n v="2829.99"/>
    <s v="Rabu"/>
    <s v="2025-W53"/>
    <x v="4"/>
    <n v="53"/>
  </r>
  <r>
    <s v="S623"/>
    <x v="339"/>
    <x v="2"/>
    <s v="Sneakers"/>
    <s v="Blue"/>
    <s v="UK"/>
    <s v="Mall"/>
    <n v="111.5"/>
    <n v="18"/>
    <n v="2007"/>
    <s v="Senin"/>
    <s v="2025-W53"/>
    <x v="4"/>
    <n v="53"/>
  </r>
  <r>
    <s v="S629"/>
    <x v="339"/>
    <x v="3"/>
    <s v="Running"/>
    <s v="Blue"/>
    <s v="UK"/>
    <s v="Online"/>
    <n v="38.07"/>
    <n v="11"/>
    <n v="418.77"/>
    <s v="Senin"/>
    <s v="2025-W53"/>
    <x v="4"/>
    <n v="53"/>
  </r>
  <r>
    <s v="S678"/>
    <x v="341"/>
    <x v="3"/>
    <s v="Formal"/>
    <s v="Blue"/>
    <s v="Germany"/>
    <s v="Retail Store"/>
    <n v="117.53"/>
    <n v="9"/>
    <n v="1057.77"/>
    <s v="Rabu"/>
    <s v="2025-W53"/>
    <x v="4"/>
    <n v="5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KPI_AVG Monthly rev"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13:B14" firstHeaderRow="1" firstDataRow="1" firstDataCol="0"/>
  <pivotFields count="13">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 dragToRow="0" dragToCol="0" dragToPage="0" showAll="0" defaultSubtotal="0"/>
    <pivotField dataField="1" dragToRow="0" dragToCol="0" dragToPage="0" showAll="0" defaultSubtotal="0"/>
  </pivotFields>
  <rowItems count="1">
    <i/>
  </rowItems>
  <colItems count="1">
    <i/>
  </colItems>
  <dataFields count="1">
    <dataField name="Average Monthly Revenue" fld="12" baseField="0" baseItem="0" numFmtId="173"/>
  </dataFields>
  <formats count="10">
    <format dxfId="82">
      <pivotArea dataOnly="0" labelOnly="1" outline="0" axis="axisValues" fieldPosition="0"/>
    </format>
    <format dxfId="81">
      <pivotArea dataOnly="0" labelOnly="1" outline="0" axis="axisValues" fieldPosition="0"/>
    </format>
    <format dxfId="80">
      <pivotArea outline="0" collapsedLevelsAreSubtotals="1" fieldPosition="0"/>
    </format>
    <format dxfId="79">
      <pivotArea outline="0" collapsedLevelsAreSubtotals="1" fieldPosition="0"/>
    </format>
    <format dxfId="78">
      <pivotArea outline="0" collapsedLevelsAreSubtotals="1" fieldPosition="0"/>
    </format>
    <format dxfId="77">
      <pivotArea dataOnly="0" outline="0" axis="axisValues" fieldPosition="0"/>
    </format>
    <format dxfId="76">
      <pivotArea dataOnly="0" outline="0" axis="axisValues" fieldPosition="0"/>
    </format>
    <format dxfId="75">
      <pivotArea outline="0" collapsedLevelsAreSubtotals="1" fieldPosition="0"/>
    </format>
    <format dxfId="74">
      <pivotArea type="all" dataOnly="0" outline="0" fieldPosition="0"/>
    </format>
    <format dxfId="73">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KPI_Best Mon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N3:O15" firstHeaderRow="1" firstDataRow="1" firstDataCol="1"/>
  <pivotFields count="13">
    <pivotField showAll="0"/>
    <pivotField axis="axisRow" numFmtId="14" showAll="0" sortType="descending">
      <items count="15">
        <item x="1"/>
        <item x="2"/>
        <item x="3"/>
        <item x="4"/>
        <item x="5"/>
        <item x="6"/>
        <item x="7"/>
        <item x="8"/>
        <item x="9"/>
        <item x="10"/>
        <item x="11"/>
        <item x="12"/>
        <item x="0"/>
        <item x="13"/>
        <item t="default"/>
      </items>
      <autoSortScope>
        <pivotArea dataOnly="0" outline="0" fieldPosition="0">
          <references count="1">
            <reference field="4294967294" count="1" selected="0">
              <x v="0"/>
            </reference>
          </references>
        </pivotArea>
      </autoSortScope>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9"/>
    </i>
    <i>
      <x v="6"/>
    </i>
    <i>
      <x v="10"/>
    </i>
    <i>
      <x v="1"/>
    </i>
    <i>
      <x v="11"/>
    </i>
    <i>
      <x v="5"/>
    </i>
    <i>
      <x v="4"/>
    </i>
    <i>
      <x v="2"/>
    </i>
    <i>
      <x v="3"/>
    </i>
    <i>
      <x/>
    </i>
    <i>
      <x v="8"/>
    </i>
    <i>
      <x v="7"/>
    </i>
  </rowItems>
  <colItems count="1">
    <i/>
  </colItems>
  <dataFields count="1">
    <dataField name="Sum of Revenue_USD" fld="9" baseField="0" baseItem="0" numFmtId="167"/>
  </dataFields>
  <formats count="1">
    <format dxfId="83">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V2:W14" firstHeaderRow="1" firstDataRow="1" firstDataCol="1"/>
  <pivotFields count="13">
    <pivotField showAll="0"/>
    <pivotField axis="axisRow" numFmtId="14" showAll="0" rankBy="0">
      <items count="15">
        <item x="1"/>
        <item x="2"/>
        <item x="3"/>
        <item x="4"/>
        <item x="5"/>
        <item x="6"/>
        <item x="7"/>
        <item x="8"/>
        <item x="9"/>
        <item x="10"/>
        <item x="11"/>
        <item x="12"/>
        <item x="0"/>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i>
    <i>
      <x v="1"/>
    </i>
    <i>
      <x v="2"/>
    </i>
    <i>
      <x v="3"/>
    </i>
    <i>
      <x v="4"/>
    </i>
    <i>
      <x v="5"/>
    </i>
    <i>
      <x v="6"/>
    </i>
    <i>
      <x v="7"/>
    </i>
    <i>
      <x v="8"/>
    </i>
    <i>
      <x v="9"/>
    </i>
    <i>
      <x v="10"/>
    </i>
    <i>
      <x v="11"/>
    </i>
  </rowItems>
  <colItems count="1">
    <i/>
  </colItems>
  <dataFields count="1">
    <dataField name="Sum of Revenue_USD" fld="9" showDataAs="percentDiff" baseField="1" baseItem="1048828" numFmtId="10"/>
  </dataFields>
  <formats count="2">
    <format dxfId="85">
      <pivotArea outline="0" collapsedLevelsAreSubtotals="1" fieldPosition="0"/>
    </format>
    <format dxfId="84">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9:B10" firstHeaderRow="1" firstDataRow="1" firstDataCol="0"/>
  <pivotFields count="13">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 dataField="1" dragToRow="0" dragToCol="0" dragToPage="0" showAll="0" defaultSubtotal="0"/>
    <pivotField dragToRow="0" dragToCol="0" dragToPage="0" showAll="0" defaultSubtotal="0"/>
  </pivotFields>
  <rowItems count="1">
    <i/>
  </rowItems>
  <colItems count="1">
    <i/>
  </colItems>
  <dataFields count="1">
    <dataField name="AVG Revenue Per Product" fld="11" baseField="0" baseItem="0" numFmtId="173"/>
  </dataFields>
  <formats count="11">
    <format dxfId="96">
      <pivotArea dataOnly="0" labelOnly="1" outline="0" axis="axisValues" fieldPosition="0"/>
    </format>
    <format dxfId="95">
      <pivotArea dataOnly="0" labelOnly="1" outline="0" axis="axisValues" fieldPosition="0"/>
    </format>
    <format dxfId="94">
      <pivotArea dataOnly="0" labelOnly="1" outline="0" axis="axisValues" fieldPosition="0"/>
    </format>
    <format dxfId="93">
      <pivotArea dataOnly="0" labelOnly="1" outline="0" axis="axisValues" fieldPosition="0"/>
    </format>
    <format dxfId="92">
      <pivotArea dataOnly="0" labelOnly="1" outline="0" axis="axisValues" fieldPosition="0"/>
    </format>
    <format dxfId="91">
      <pivotArea outline="0" collapsedLevelsAreSubtotals="1" fieldPosition="0"/>
    </format>
    <format dxfId="90">
      <pivotArea outline="0" collapsedLevelsAreSubtotals="1" fieldPosition="0"/>
    </format>
    <format dxfId="89">
      <pivotArea outline="0" collapsedLevelsAreSubtotals="1" fieldPosition="0"/>
    </format>
    <format dxfId="88">
      <pivotArea dataOnly="0" labelOnly="1" outline="0" axis="axisValues" fieldPosition="0"/>
    </format>
    <format dxfId="87">
      <pivotArea type="all" dataOnly="0" outline="0" fieldPosition="0"/>
    </format>
    <format dxfId="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KPI_Total Transac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6:B7" firstHeaderRow="1" firstDataRow="1" firstDataCol="0"/>
  <pivotFields count="13">
    <pivotField dataField="1"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Transaction" fld="0" subtotal="count" baseField="0" baseItem="0"/>
  </dataFields>
  <formats count="6">
    <format dxfId="102">
      <pivotArea dataOnly="0" labelOnly="1" outline="0" axis="axisValues" fieldPosition="0"/>
    </format>
    <format dxfId="101">
      <pivotArea dataOnly="0" labelOnly="1" outline="0" axis="axisValues" fieldPosition="0"/>
    </format>
    <format dxfId="100">
      <pivotArea dataOnly="0" labelOnly="1" outline="0" axis="axisValues" fieldPosition="0"/>
    </format>
    <format dxfId="99">
      <pivotArea outline="0" collapsedLevelsAreSubtotals="1" fieldPosition="0"/>
    </format>
    <format dxfId="98">
      <pivotArea outline="0" collapsedLevelsAreSubtotals="1" fieldPosition="0"/>
    </format>
    <format dxfId="97">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KPI1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R2:S14" firstHeaderRow="1" firstDataRow="1" firstDataCol="1"/>
  <pivotFields count="13">
    <pivotField showAll="0"/>
    <pivotField axis="axisRow" numFmtId="14" showAll="0" sortType="ascending">
      <items count="15">
        <item x="1"/>
        <item x="2"/>
        <item x="3"/>
        <item x="4"/>
        <item x="5"/>
        <item x="6"/>
        <item x="7"/>
        <item x="8"/>
        <item x="9"/>
        <item x="10"/>
        <item x="11"/>
        <item x="12"/>
        <item x="0"/>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i>
    <i>
      <x v="1"/>
    </i>
    <i>
      <x v="2"/>
    </i>
    <i>
      <x v="3"/>
    </i>
    <i>
      <x v="4"/>
    </i>
    <i>
      <x v="5"/>
    </i>
    <i>
      <x v="6"/>
    </i>
    <i>
      <x v="7"/>
    </i>
    <i>
      <x v="8"/>
    </i>
    <i>
      <x v="9"/>
    </i>
    <i>
      <x v="10"/>
    </i>
    <i>
      <x v="11"/>
    </i>
  </rowItems>
  <colItems count="1">
    <i/>
  </colItems>
  <dataFields count="1">
    <dataField name="Sum of Revenue_USD" fld="9" baseField="0" baseItem="0" numFmtId="167"/>
  </dataFields>
  <formats count="1">
    <format dxfId="103">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KPI_Total Sol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D6:D7" firstHeaderRow="1" firstDataRow="1" firstDataCol="0"/>
  <pivotFields count="13">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Sold" fld="8" baseField="0" baseItem="0"/>
  </dataFields>
  <formats count="7">
    <format dxfId="110">
      <pivotArea dataOnly="0" labelOnly="1" outline="0" axis="axisValues" fieldPosition="0"/>
    </format>
    <format dxfId="109">
      <pivotArea outline="0" collapsedLevelsAreSubtotals="1" fieldPosition="0"/>
    </format>
    <format dxfId="108">
      <pivotArea dataOnly="0" labelOnly="1" outline="0" axis="axisValues" fieldPosition="0"/>
    </format>
    <format dxfId="107">
      <pivotArea dataOnly="0" labelOnly="1" outline="0" axis="axisValues" fieldPosition="0"/>
    </format>
    <format dxfId="106">
      <pivotArea outline="0" collapsedLevelsAreSubtotals="1" fieldPosition="0"/>
    </format>
    <format dxfId="105">
      <pivotArea type="all" dataOnly="0" outline="0" fieldPosition="0"/>
    </format>
    <format dxfId="104">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NoConnect_Rev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3:G15"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pivotField showAll="0"/>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7"/>
  </dataFields>
  <formats count="2">
    <format dxfId="112">
      <pivotArea outline="0" collapsedLevelsAreSubtotals="1" fieldPosition="0"/>
    </format>
    <format dxfId="111">
      <pivotArea dataOnly="0" labelOnly="1" fieldPosition="0">
        <references count="1">
          <reference field="1" count="12">
            <x v="1"/>
            <x v="2"/>
            <x v="3"/>
            <x v="4"/>
            <x v="5"/>
            <x v="6"/>
            <x v="7"/>
            <x v="8"/>
            <x v="9"/>
            <x v="10"/>
            <x v="11"/>
            <x v="12"/>
          </reference>
        </references>
      </pivotArea>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KPI_Best Country"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J3:K10" firstHeaderRow="1" firstDataRow="1" firstDataCol="1"/>
  <pivotFields count="13">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de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5"/>
  </rowFields>
  <rowItems count="7">
    <i>
      <x v="4"/>
    </i>
    <i>
      <x v="6"/>
    </i>
    <i>
      <x/>
    </i>
    <i>
      <x v="1"/>
    </i>
    <i>
      <x v="3"/>
    </i>
    <i>
      <x v="5"/>
    </i>
    <i>
      <x v="2"/>
    </i>
  </rowItems>
  <colItems count="1">
    <i/>
  </colItems>
  <dataFields count="1">
    <dataField name="Sum of Revenue_USD" fld="9" baseField="0" baseItem="0" numFmtId="167"/>
  </dataFields>
  <formats count="1">
    <format dxfId="113">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location ref="D2:D3" firstHeaderRow="1" firstDataRow="1" firstDataCol="0"/>
  <pivotFields count="13">
    <pivotField showAll="0">
      <items count="1001">
        <item x="0"/>
        <item x="9"/>
        <item x="99"/>
        <item x="9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items count="21">
        <item x="2"/>
        <item x="1"/>
        <item x="4"/>
        <item x="0"/>
        <item x="14"/>
        <item x="8"/>
        <item x="6"/>
        <item x="9"/>
        <item x="5"/>
        <item x="19"/>
        <item x="16"/>
        <item x="7"/>
        <item x="10"/>
        <item x="3"/>
        <item x="15"/>
        <item x="17"/>
        <item x="12"/>
        <item x="18"/>
        <item x="11"/>
        <item x="13"/>
        <item t="default"/>
      </items>
    </pivotField>
    <pivotField dataField="1" numFmtId="2"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AVG Revenue " fld="9" subtotal="average" baseField="0" baseItem="0" numFmtId="173"/>
  </dataFields>
  <formats count="11">
    <format dxfId="124">
      <pivotArea dataOnly="0" labelOnly="1" outline="0" axis="axisValues" fieldPosition="0"/>
    </format>
    <format dxfId="123">
      <pivotArea dataOnly="0" labelOnly="1" outline="0" axis="axisValues" fieldPosition="0"/>
    </format>
    <format dxfId="122">
      <pivotArea dataOnly="0" labelOnly="1" outline="0" axis="axisValues" fieldPosition="0"/>
    </format>
    <format dxfId="121">
      <pivotArea dataOnly="0" labelOnly="1" outline="0" axis="axisValues" fieldPosition="0"/>
    </format>
    <format dxfId="120">
      <pivotArea outline="0" collapsedLevelsAreSubtotals="1" fieldPosition="0"/>
    </format>
    <format dxfId="119">
      <pivotArea outline="0" collapsedLevelsAreSubtotals="1" fieldPosition="0"/>
    </format>
    <format dxfId="118">
      <pivotArea outline="0" collapsedLevelsAreSubtotals="1" fieldPosition="0"/>
    </format>
    <format dxfId="117">
      <pivotArea type="all" dataOnly="0" outline="0" fieldPosition="0"/>
    </format>
    <format dxfId="116">
      <pivotArea type="all" dataOnly="0" outline="0" fieldPosition="0"/>
    </format>
    <format dxfId="115">
      <pivotArea type="all" dataOnly="0" outline="0" fieldPosition="0"/>
    </format>
    <format dxfId="114">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KPI_Total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2:B3" firstHeaderRow="1" firstDataRow="1" firstDataCol="0"/>
  <pivotFields count="13">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Revenue" fld="9" baseField="0" baseItem="0" numFmtId="173"/>
  </dataFields>
  <formats count="12">
    <format dxfId="136">
      <pivotArea outline="0" collapsedLevelsAreSubtotals="1" fieldPosition="0"/>
    </format>
    <format dxfId="135">
      <pivotArea outline="0" collapsedLevelsAreSubtotals="1" fieldPosition="0"/>
    </format>
    <format dxfId="134">
      <pivotArea outline="0" collapsedLevelsAreSubtotals="1" fieldPosition="0"/>
    </format>
    <format dxfId="133">
      <pivotArea dataOnly="0" labelOnly="1" outline="0" axis="axisValues" fieldPosition="0"/>
    </format>
    <format dxfId="132">
      <pivotArea dataOnly="0" labelOnly="1" outline="0" axis="axisValues" fieldPosition="0"/>
    </format>
    <format dxfId="131">
      <pivotArea dataOnly="0" labelOnly="1" outline="0" axis="axisValues" fieldPosition="0"/>
    </format>
    <format dxfId="130">
      <pivotArea dataOnly="0" labelOnly="1" outline="0" axis="axisValues" fieldPosition="0"/>
    </format>
    <format dxfId="129">
      <pivotArea outline="0" collapsedLevelsAreSubtotals="1" fieldPosition="0"/>
    </format>
    <format dxfId="128">
      <pivotArea type="all" dataOnly="0" outline="0" fieldPosition="0"/>
    </format>
    <format dxfId="127">
      <pivotArea type="all" dataOnly="0" outline="0" fieldPosition="0"/>
    </format>
    <format dxfId="126">
      <pivotArea type="all" dataOnly="0" outline="0" fieldPosition="0"/>
    </format>
    <format dxfId="125">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KPI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19:G31"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7"/>
  </dataFields>
  <formats count="1">
    <format dxfId="137">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M28:N40"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showDataAs="percentOfTotal" baseField="0" baseItem="0" numFmtId="10"/>
  </dataFields>
  <formats count="3">
    <format dxfId="45">
      <pivotArea type="all" dataOnly="0" outline="0" fieldPosition="0"/>
    </format>
    <format dxfId="44">
      <pivotArea outline="0" collapsedLevelsAreSubtotals="1" fieldPosition="0"/>
    </format>
    <format dxfId="43">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Mtrk_Monthly Revenu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B3:C15"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8"/>
  </dataFields>
  <formats count="2">
    <format dxfId="47">
      <pivotArea type="all" dataOnly="0" outline="0" fieldPosition="0"/>
    </format>
    <format dxfId="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Mtrks_Channel_Rev"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47">
  <location ref="B52:D55" firstHeaderRow="0" firstDataRow="1" firstDataCol="1"/>
  <pivotFields count="13">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axis="axisRow"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6"/>
  </rowFields>
  <rowItems count="3">
    <i>
      <x/>
    </i>
    <i>
      <x v="1"/>
    </i>
    <i>
      <x v="2"/>
    </i>
  </rowItems>
  <colFields count="1">
    <field x="-2"/>
  </colFields>
  <colItems count="2">
    <i>
      <x/>
    </i>
    <i i="1">
      <x v="1"/>
    </i>
  </colItems>
  <dataFields count="2">
    <dataField name="Sum of Revenue_USD" fld="9" baseField="0" baseItem="0"/>
    <dataField name="Sum of Revenue_USD2" fld="9" showDataAs="percentOfTotal" baseField="0" baseItem="0" numFmtId="10"/>
  </dataFields>
  <formats count="3">
    <format dxfId="50">
      <pivotArea outline="0" collapsedLevelsAreSubtotals="1" fieldPosition="0"/>
    </format>
    <format dxfId="49">
      <pivotArea type="all" dataOnly="0" outline="0" fieldPosition="0"/>
    </format>
    <format dxfId="48">
      <pivotArea outline="0" fieldPosition="0">
        <references count="1">
          <reference field="4294967294" count="1">
            <x v="1"/>
          </reference>
        </references>
      </pivotArea>
    </format>
  </formats>
  <chartFormats count="2">
    <chartFormat chart="46" format="4" series="1">
      <pivotArea type="data" outline="0" fieldPosition="0">
        <references count="1">
          <reference field="4294967294" count="1" selected="0">
            <x v="0"/>
          </reference>
        </references>
      </pivotArea>
    </chartFormat>
    <chartFormat chart="46"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mtrk_TypeofShoe"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52">
  <location ref="B58:D64" firstHeaderRow="0" firstDataRow="1" firstDataCol="1"/>
  <pivotFields count="13">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axis="axisRow" showAll="0" sortType="ascending">
      <items count="7">
        <item x="0"/>
        <item x="2"/>
        <item x="3"/>
        <item x="1"/>
        <item x="5"/>
        <item x="4"/>
        <item t="default"/>
      </items>
      <autoSortScope>
        <pivotArea dataOnly="0" outline="0" fieldPosition="0">
          <references count="1">
            <reference field="4294967294" count="1" selected="0">
              <x v="0"/>
            </reference>
          </references>
        </pivotArea>
      </autoSortScope>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v="5"/>
    </i>
    <i>
      <x v="1"/>
    </i>
    <i>
      <x v="3"/>
    </i>
    <i>
      <x v="2"/>
    </i>
    <i>
      <x/>
    </i>
    <i>
      <x v="4"/>
    </i>
  </rowItems>
  <colFields count="1">
    <field x="-2"/>
  </colFields>
  <colItems count="2">
    <i>
      <x/>
    </i>
    <i i="1">
      <x v="1"/>
    </i>
  </colItems>
  <dataFields count="2">
    <dataField name="Sum of Revenue_USD" fld="9" baseField="0" baseItem="0"/>
    <dataField name="Sum of Revenue_USD2" fld="9" showDataAs="percentOfCol" baseField="0" baseItem="0" numFmtId="10"/>
  </dataFields>
  <formats count="3">
    <format dxfId="53">
      <pivotArea outline="0" collapsedLevelsAreSubtotals="1" fieldPosition="0"/>
    </format>
    <format dxfId="52">
      <pivotArea type="all" dataOnly="0" outline="0" fieldPosition="0"/>
    </format>
    <format dxfId="51">
      <pivotArea outline="0" fieldPosition="0">
        <references count="1">
          <reference field="4294967294" count="1">
            <x v="1"/>
          </reference>
        </references>
      </pivotArea>
    </format>
  </formats>
  <chartFormats count="5">
    <chartFormat chart="46" format="4" series="1">
      <pivotArea type="data" outline="0" fieldPosition="0">
        <references count="1">
          <reference field="4294967294" count="1" selected="0">
            <x v="0"/>
          </reference>
        </references>
      </pivotArea>
    </chartFormat>
    <chartFormat chart="47" format="0"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 chart="51" format="4" series="1">
      <pivotArea type="data" outline="0" fieldPosition="0">
        <references count="1">
          <reference field="4294967294" count="1" selected="0">
            <x v="0"/>
          </reference>
        </references>
      </pivotArea>
    </chartFormat>
    <chartFormat chart="51"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Mtrks_Country Contribution"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9">
  <location ref="B32:D39" firstHeaderRow="0" firstDataRow="1" firstDataCol="1"/>
  <pivotFields count="13">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a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5"/>
  </rowFields>
  <rowItems count="7">
    <i>
      <x v="4"/>
    </i>
    <i>
      <x v="1"/>
    </i>
    <i>
      <x v="3"/>
    </i>
    <i>
      <x v="5"/>
    </i>
    <i>
      <x v="6"/>
    </i>
    <i>
      <x/>
    </i>
    <i>
      <x v="2"/>
    </i>
  </rowItems>
  <colFields count="1">
    <field x="-2"/>
  </colFields>
  <colItems count="2">
    <i>
      <x/>
    </i>
    <i i="1">
      <x v="1"/>
    </i>
  </colItems>
  <dataFields count="2">
    <dataField name="Sum of Revenue_USD2" fld="9" baseField="0" baseItem="0"/>
    <dataField name="Sum of Revenue_USD" fld="9" showDataAs="percentOfTotal" baseField="0" baseItem="0" numFmtId="10"/>
  </dataFields>
  <formats count="3">
    <format dxfId="56">
      <pivotArea outline="0" collapsedLevelsAreSubtotals="1" fieldPosition="0"/>
    </format>
    <format dxfId="55">
      <pivotArea type="all" dataOnly="0" outline="0" fieldPosition="0"/>
    </format>
    <format dxfId="54">
      <pivotArea outline="0" fieldPosition="0">
        <references count="1">
          <reference field="4294967294" count="1">
            <x v="1"/>
          </reference>
        </references>
      </pivotArea>
    </format>
  </formats>
  <chartFormats count="4">
    <chartFormat chart="15"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 chart="17" format="10"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Mtks_Brand Rev Performanc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0">
  <location ref="B43:D49" firstHeaderRow="0" firstDataRow="1" firstDataCol="1"/>
  <pivotFields count="13">
    <pivotField showAll="0"/>
    <pivotField numFmtId="14"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
    <i>
      <x v="2"/>
    </i>
    <i>
      <x v="4"/>
    </i>
    <i>
      <x v="3"/>
    </i>
    <i>
      <x/>
    </i>
    <i>
      <x v="1"/>
    </i>
    <i>
      <x v="5"/>
    </i>
  </rowItems>
  <colFields count="1">
    <field x="-2"/>
  </colFields>
  <colItems count="2">
    <i>
      <x/>
    </i>
    <i i="1">
      <x v="1"/>
    </i>
  </colItems>
  <dataFields count="2">
    <dataField name="Sum of Revenue_USD" fld="9" baseField="0" baseItem="0" numFmtId="167"/>
    <dataField name="Sum of Revenue_USD2" fld="9" showDataAs="percentOfTotal" baseField="0" baseItem="0" numFmtId="10"/>
  </dataFields>
  <formats count="5">
    <format dxfId="61">
      <pivotArea outline="0" collapsedLevelsAreSubtotals="1" fieldPosition="0"/>
    </format>
    <format dxfId="60">
      <pivotArea type="all" dataOnly="0" outline="0" fieldPosition="0"/>
    </format>
    <format dxfId="59">
      <pivotArea outline="0" fieldPosition="0">
        <references count="1">
          <reference field="4294967294" count="1">
            <x v="0"/>
          </reference>
        </references>
      </pivotArea>
    </format>
    <format dxfId="58">
      <pivotArea outline="0" collapsedLevelsAreSubtotals="1" fieldPosition="0">
        <references count="1">
          <reference field="4294967294" count="1" selected="0">
            <x v="0"/>
          </reference>
        </references>
      </pivotArea>
    </format>
    <format dxfId="57">
      <pivotArea outline="0" fieldPosition="0">
        <references count="1">
          <reference field="4294967294" count="1">
            <x v="1"/>
          </reference>
        </references>
      </pivotArea>
    </format>
  </formats>
  <chartFormats count="3">
    <chartFormat chart="28" format="2"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29"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9.xml><?xml version="1.0" encoding="utf-8"?>
<pivotTableDefinition xmlns="http://schemas.openxmlformats.org/spreadsheetml/2006/main" name="Mtrik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G3:H15"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showDataAs="percentDiff" baseField="1" baseItem="1048828" numFmtId="10"/>
  </dataFields>
  <formats count="5">
    <format dxfId="66">
      <pivotArea outline="0" collapsedLevelsAreSubtotals="1" fieldPosition="0"/>
    </format>
    <format dxfId="65">
      <pivotArea outline="0" collapsedLevelsAreSubtotals="1" fieldPosition="0"/>
    </format>
    <format dxfId="64">
      <pivotArea outline="0" fieldPosition="0">
        <references count="1">
          <reference field="4294967294" count="1">
            <x v="0"/>
          </reference>
        </references>
      </pivotArea>
    </format>
    <format dxfId="63">
      <pivotArea collapsedLevelsAreSubtotals="1" fieldPosition="0">
        <references count="1">
          <reference field="1" count="11">
            <x v="2"/>
            <x v="3"/>
            <x v="4"/>
            <x v="5"/>
            <x v="6"/>
            <x v="7"/>
            <x v="8"/>
            <x v="9"/>
            <x v="10"/>
            <x v="11"/>
            <x v="12"/>
          </reference>
        </references>
      </pivotArea>
    </format>
    <format dxfId="62">
      <pivotArea type="all" dataOnly="0" outline="0"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7"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pivotTables/pivotTable20.xml><?xml version="1.0" encoding="utf-8"?>
<pivotTableDefinition xmlns="http://schemas.openxmlformats.org/spreadsheetml/2006/main" name="Scatter Plot"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B2:D14" firstHeaderRow="0" firstDataRow="1" firstDataCol="1"/>
  <pivotFields count="13">
    <pivotField dataField="1"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Fields count="1">
    <field x="-2"/>
  </colFields>
  <colItems count="2">
    <i>
      <x/>
    </i>
    <i i="1">
      <x v="1"/>
    </i>
  </colItems>
  <dataFields count="2">
    <dataField name="Count of Sale_ID" fld="0" subtotal="count" baseField="0" baseItem="0" numFmtId="170"/>
    <dataField name="Sum of Revenue_USD" fld="9" baseField="0" baseItem="0" numFmtId="172"/>
  </dataFields>
  <formats count="6">
    <format dxfId="42">
      <pivotArea outline="0" collapsedLevelsAreSubtotals="1" fieldPosition="0"/>
    </format>
    <format dxfId="41">
      <pivotArea outline="0" collapsedLevelsAreSubtotals="1" fieldPosition="0"/>
    </format>
    <format dxfId="40">
      <pivotArea collapsedLevelsAreSubtotals="1" fieldPosition="0">
        <references count="1">
          <reference field="1" count="11">
            <x v="2"/>
            <x v="3"/>
            <x v="4"/>
            <x v="5"/>
            <x v="6"/>
            <x v="7"/>
            <x v="8"/>
            <x v="9"/>
            <x v="10"/>
            <x v="11"/>
            <x v="12"/>
          </reference>
        </references>
      </pivotArea>
    </format>
    <format dxfId="39">
      <pivotArea type="all" dataOnly="0" outline="0" fieldPosition="0"/>
    </format>
    <format dxfId="38">
      <pivotArea outline="0" collapsedLevelsAreSubtotals="1" fieldPosition="0">
        <references count="1">
          <reference field="4294967294" count="1" selected="0">
            <x v="0"/>
          </reference>
        </references>
      </pivotArea>
    </format>
    <format dxfId="3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13" rowHeaderCaption="Brand" colHeaderCaption="Type of Shoes">
  <location ref="A40:G47" firstHeaderRow="1" firstDataRow="2" firstDataCol="1"/>
  <pivotFields count="13">
    <pivotField showAll="0"/>
    <pivotField numFmtId="165" showAll="0">
      <items count="15">
        <item x="0"/>
        <item x="1"/>
        <item x="2"/>
        <item x="3"/>
        <item x="4"/>
        <item x="5"/>
        <item x="6"/>
        <item x="7"/>
        <item x="8"/>
        <item x="9"/>
        <item x="10"/>
        <item x="11"/>
        <item x="12"/>
        <item x="13"/>
        <item t="default"/>
      </items>
    </pivotField>
    <pivotField axis="axisCol" showAll="0" sortType="ascending">
      <items count="7">
        <item x="3"/>
        <item x="2"/>
        <item x="0"/>
        <item x="4"/>
        <item x="5"/>
        <item x="1"/>
        <item t="default"/>
      </items>
    </pivotField>
    <pivotField axis="axisRow"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 dataField="1" dragToRow="0" dragToCol="0" dragToPage="0" showAll="0" defaultSubtotal="0"/>
    <pivotField dragToRow="0" dragToCol="0" dragToPage="0" showAll="0" defaultSubtotal="0"/>
  </pivotFields>
  <rowFields count="1">
    <field x="3"/>
  </rowFields>
  <rowItems count="6">
    <i>
      <x/>
    </i>
    <i>
      <x v="1"/>
    </i>
    <i>
      <x v="2"/>
    </i>
    <i>
      <x v="3"/>
    </i>
    <i>
      <x v="4"/>
    </i>
    <i>
      <x v="5"/>
    </i>
  </rowItems>
  <colFields count="1">
    <field x="2"/>
  </colFields>
  <colItems count="6">
    <i>
      <x/>
    </i>
    <i>
      <x v="1"/>
    </i>
    <i>
      <x v="2"/>
    </i>
    <i>
      <x v="3"/>
    </i>
    <i>
      <x v="4"/>
    </i>
    <i>
      <x v="5"/>
    </i>
  </colItems>
  <dataFields count="1">
    <dataField name="Sum of AVG per Product" fld="11" baseField="0" baseItem="0" numFmtId="1"/>
  </dataFields>
  <formats count="1">
    <format dxfId="33">
      <pivotArea outline="0" collapsedLevelsAreSubtotals="1" fieldPosition="0"/>
    </format>
  </formats>
  <pivotTableStyleInfo name="PivotStyleLight16" showRowHeaders="1" showColHeaders="1" showRowStripes="0" showColStripes="0" showLastColumn="1"/>
</pivotTableDefinition>
</file>

<file path=xl/pivotTables/pivotTable22.xml><?xml version="1.0" encoding="utf-8"?>
<pivotTableDefinition xmlns="http://schemas.openxmlformats.org/spreadsheetml/2006/main" name="HM_Sold_by_Brand"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H8" firstHeaderRow="1" firstDataRow="2" firstDataCol="1"/>
  <pivotFields count="13">
    <pivotField showAll="0"/>
    <pivotField numFmtId="165" showAll="0">
      <items count="15">
        <item x="0"/>
        <item x="1"/>
        <item x="2"/>
        <item x="3"/>
        <item x="4"/>
        <item x="5"/>
        <item x="6"/>
        <item x="7"/>
        <item x="8"/>
        <item x="9"/>
        <item x="10"/>
        <item x="11"/>
        <item x="12"/>
        <item x="13"/>
        <item t="default"/>
      </items>
    </pivotField>
    <pivotField axis="axisCol" showAll="0" sortType="ascending">
      <items count="7">
        <item x="3"/>
        <item x="2"/>
        <item x="0"/>
        <item x="4"/>
        <item x="5"/>
        <item x="1"/>
        <item t="default"/>
      </items>
    </pivotField>
    <pivotField axis="axisRow"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1"/>
    </i>
    <i>
      <x v="2"/>
    </i>
    <i>
      <x v="3"/>
    </i>
    <i>
      <x v="4"/>
    </i>
    <i>
      <x v="5"/>
    </i>
  </rowItems>
  <colFields count="1">
    <field x="2"/>
  </colFields>
  <colItems count="7">
    <i>
      <x/>
    </i>
    <i>
      <x v="1"/>
    </i>
    <i>
      <x v="2"/>
    </i>
    <i>
      <x v="3"/>
    </i>
    <i>
      <x v="4"/>
    </i>
    <i>
      <x v="5"/>
    </i>
    <i t="grand">
      <x/>
    </i>
  </colItems>
  <dataFields count="1">
    <dataField name="Sum of Units_Sold" fld="8" baseField="0" baseItem="0" numFmtId="1"/>
  </dataFields>
  <formats count="1">
    <format dxfId="34">
      <pivotArea outline="0" collapsedLevelsAreSubtotals="1" fieldPosition="0"/>
    </format>
  </formats>
  <pivotTableStyleInfo name="PivotStyleLight16" showRowHeaders="1" showColHeaders="1" showRowStripes="0" showColStripes="0" showLastColumn="1"/>
</pivotTableDefinition>
</file>

<file path=xl/pivotTables/pivotTable23.xml><?xml version="1.0" encoding="utf-8"?>
<pivotTableDefinition xmlns="http://schemas.openxmlformats.org/spreadsheetml/2006/main" name="HM_Revenue"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9:H26" firstHeaderRow="1" firstDataRow="2" firstDataCol="1"/>
  <pivotFields count="13">
    <pivotField showAll="0"/>
    <pivotField numFmtId="165" showAll="0">
      <items count="15">
        <item x="0"/>
        <item x="1"/>
        <item x="2"/>
        <item x="3"/>
        <item x="4"/>
        <item x="5"/>
        <item x="6"/>
        <item x="7"/>
        <item x="8"/>
        <item x="9"/>
        <item x="10"/>
        <item x="11"/>
        <item x="12"/>
        <item x="13"/>
        <item t="default"/>
      </items>
    </pivotField>
    <pivotField axis="axisCol" showAll="0" sortType="ascending">
      <items count="7">
        <item x="3"/>
        <item x="2"/>
        <item x="0"/>
        <item x="4"/>
        <item x="5"/>
        <item x="1"/>
        <item t="default"/>
      </items>
    </pivotField>
    <pivotField axis="axisRow"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1"/>
    </i>
    <i>
      <x v="2"/>
    </i>
    <i>
      <x v="3"/>
    </i>
    <i>
      <x v="4"/>
    </i>
    <i>
      <x v="5"/>
    </i>
  </rowItems>
  <colFields count="1">
    <field x="2"/>
  </colFields>
  <colItems count="7">
    <i>
      <x/>
    </i>
    <i>
      <x v="1"/>
    </i>
    <i>
      <x v="2"/>
    </i>
    <i>
      <x v="3"/>
    </i>
    <i>
      <x v="4"/>
    </i>
    <i>
      <x v="5"/>
    </i>
    <i t="grand">
      <x/>
    </i>
  </colItems>
  <dataFields count="1">
    <dataField name="Sum of Revenue_USD" fld="9" baseField="0" baseItem="0" numFmtId="167"/>
  </dataFields>
  <formats count="1">
    <format dxfId="35">
      <pivotArea outline="0" collapsedLevelsAreSubtotals="1" fieldPosition="0"/>
    </format>
  </formats>
  <pivotTableStyleInfo name="PivotStyleLight16" showRowHeaders="1" showColHeaders="1" showRowStripes="0" showColStripes="0" showLastColumn="1"/>
</pivotTableDefinition>
</file>

<file path=xl/pivotTables/pivotTable24.xml><?xml version="1.0" encoding="utf-8"?>
<pivotTableDefinition xmlns="http://schemas.openxmlformats.org/spreadsheetml/2006/main" name="HM_Sold_TypexColor"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J1:Q8" firstHeaderRow="1" firstDataRow="2" firstDataCol="1"/>
  <pivotFields count="13">
    <pivotField showAll="0"/>
    <pivotField numFmtId="165" showAll="0">
      <items count="15">
        <item x="0"/>
        <item x="1"/>
        <item x="2"/>
        <item x="3"/>
        <item x="4"/>
        <item x="5"/>
        <item x="6"/>
        <item x="7"/>
        <item x="8"/>
        <item x="9"/>
        <item x="10"/>
        <item x="11"/>
        <item x="12"/>
        <item x="13"/>
        <item t="default"/>
      </items>
    </pivotField>
    <pivotField showAll="0" sortType="ascending">
      <items count="7">
        <item x="3"/>
        <item x="2"/>
        <item x="0"/>
        <item x="4"/>
        <item x="5"/>
        <item x="1"/>
        <item t="default"/>
      </items>
    </pivotField>
    <pivotField axis="axisCol" showAll="0">
      <items count="7">
        <item x="0"/>
        <item x="2"/>
        <item x="3"/>
        <item x="1"/>
        <item x="5"/>
        <item x="4"/>
        <item t="default"/>
      </items>
    </pivotField>
    <pivotField axis="axisRow" showAll="0" sortType="descending">
      <items count="7">
        <item x="2"/>
        <item x="4"/>
        <item x="1"/>
        <item x="3"/>
        <item x="0"/>
        <item x="5"/>
        <item t="default"/>
      </items>
    </pivotField>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
    <i>
      <x/>
    </i>
    <i>
      <x v="1"/>
    </i>
    <i>
      <x v="2"/>
    </i>
    <i>
      <x v="3"/>
    </i>
    <i>
      <x v="4"/>
    </i>
    <i>
      <x v="5"/>
    </i>
  </rowItems>
  <colFields count="1">
    <field x="3"/>
  </colFields>
  <colItems count="7">
    <i>
      <x/>
    </i>
    <i>
      <x v="1"/>
    </i>
    <i>
      <x v="2"/>
    </i>
    <i>
      <x v="3"/>
    </i>
    <i>
      <x v="4"/>
    </i>
    <i>
      <x v="5"/>
    </i>
    <i t="grand">
      <x/>
    </i>
  </colItems>
  <dataFields count="1">
    <dataField name="Sum of Units_Sold" fld="8" baseField="0" baseItem="0"/>
  </dataFields>
  <formats count="1">
    <format dxfId="36">
      <pivotArea outline="0" collapsedLevelsAreSubtotals="1" fieldPosition="0"/>
    </format>
  </formats>
  <pivotTableStyleInfo name="PivotStyleLight16" showRowHeaders="1" showColHeaders="1" showRowStripes="0" showColStripes="0" showLastColumn="1"/>
</pivotTableDefinition>
</file>

<file path=xl/pivotTables/pivotTable25.xml><?xml version="1.0" encoding="utf-8"?>
<pivotTableDefinition xmlns="http://schemas.openxmlformats.org/spreadsheetml/2006/main" name="data" cacheId="1"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
  <location ref="A3:B71" firstHeaderRow="1" firstDataRow="1" firstDataCol="1"/>
  <pivotFields count="14">
    <pivotField showAll="0" defaultSubtotal="0"/>
    <pivotField axis="axisRow" numFmtId="176" showAll="0" defaultSubtotal="0">
      <items count="14">
        <item x="0"/>
        <item x="1"/>
        <item x="2"/>
        <item x="3"/>
        <item x="4"/>
        <item x="5"/>
        <item x="6"/>
        <item x="7"/>
        <item x="8"/>
        <item x="9"/>
        <item x="10"/>
        <item x="11"/>
        <item x="12"/>
        <item x="13"/>
      </items>
    </pivotField>
    <pivotField showAll="0" defaultSubtotal="0">
      <items count="6">
        <item h="1" x="1"/>
        <item h="1" x="4"/>
        <item h="1" x="5"/>
        <item h="1" x="0"/>
        <item h="1" x="3"/>
        <item x="2"/>
      </items>
    </pivotField>
    <pivotField showAll="0" defaultSubtotal="0"/>
    <pivotField showAll="0" defaultSubtotal="0"/>
    <pivotField showAll="0" defaultSubtotal="0"/>
    <pivotField showAll="0" defaultSubtotal="0"/>
    <pivotField numFmtId="2" showAll="0" defaultSubtotal="0"/>
    <pivotField dataField="1" showAll="0" defaultSubtotal="0"/>
    <pivotField numFmtId="2" showAll="0" defaultSubtotal="0"/>
    <pivotField showAll="0" defaultSubtotal="0"/>
    <pivotField showAll="0" defaultSubtotal="0"/>
    <pivotField axis="axisRow" showAll="0" defaultSubtotal="0">
      <items count="5">
        <item x="0"/>
        <item x="1"/>
        <item x="2"/>
        <item x="3"/>
        <item x="4"/>
      </items>
    </pivotField>
    <pivotField showAll="0" defaultSubtotal="0"/>
  </pivotFields>
  <rowFields count="2">
    <field x="1"/>
    <field x="12"/>
  </rowFields>
  <rowItems count="68">
    <i>
      <x v="1"/>
    </i>
    <i r="1">
      <x/>
    </i>
    <i r="1">
      <x v="1"/>
    </i>
    <i r="1">
      <x v="2"/>
    </i>
    <i r="1">
      <x v="3"/>
    </i>
    <i r="1">
      <x v="4"/>
    </i>
    <i>
      <x v="2"/>
    </i>
    <i r="1">
      <x/>
    </i>
    <i r="1">
      <x v="1"/>
    </i>
    <i r="1">
      <x v="2"/>
    </i>
    <i r="1">
      <x v="3"/>
    </i>
    <i>
      <x v="3"/>
    </i>
    <i r="1">
      <x/>
    </i>
    <i r="1">
      <x v="1"/>
    </i>
    <i r="1">
      <x v="2"/>
    </i>
    <i r="1">
      <x v="3"/>
    </i>
    <i r="1">
      <x v="4"/>
    </i>
    <i>
      <x v="4"/>
    </i>
    <i r="1">
      <x/>
    </i>
    <i r="1">
      <x v="1"/>
    </i>
    <i r="1">
      <x v="2"/>
    </i>
    <i r="1">
      <x v="3"/>
    </i>
    <i>
      <x v="5"/>
    </i>
    <i r="1">
      <x/>
    </i>
    <i r="1">
      <x v="1"/>
    </i>
    <i r="1">
      <x v="2"/>
    </i>
    <i r="1">
      <x v="3"/>
    </i>
    <i>
      <x v="6"/>
    </i>
    <i r="1">
      <x/>
    </i>
    <i r="1">
      <x v="1"/>
    </i>
    <i r="1">
      <x v="2"/>
    </i>
    <i r="1">
      <x v="3"/>
    </i>
    <i r="1">
      <x v="4"/>
    </i>
    <i>
      <x v="7"/>
    </i>
    <i r="1">
      <x/>
    </i>
    <i r="1">
      <x v="1"/>
    </i>
    <i r="1">
      <x v="2"/>
    </i>
    <i r="1">
      <x v="3"/>
    </i>
    <i r="1">
      <x v="4"/>
    </i>
    <i>
      <x v="8"/>
    </i>
    <i r="1">
      <x/>
    </i>
    <i r="1">
      <x v="1"/>
    </i>
    <i r="1">
      <x v="2"/>
    </i>
    <i r="1">
      <x v="3"/>
    </i>
    <i r="1">
      <x v="4"/>
    </i>
    <i>
      <x v="9"/>
    </i>
    <i r="1">
      <x/>
    </i>
    <i r="1">
      <x v="1"/>
    </i>
    <i r="1">
      <x v="2"/>
    </i>
    <i r="1">
      <x v="3"/>
    </i>
    <i>
      <x v="10"/>
    </i>
    <i r="1">
      <x/>
    </i>
    <i r="1">
      <x v="1"/>
    </i>
    <i r="1">
      <x v="2"/>
    </i>
    <i r="1">
      <x v="3"/>
    </i>
    <i r="1">
      <x v="4"/>
    </i>
    <i>
      <x v="11"/>
    </i>
    <i r="1">
      <x/>
    </i>
    <i r="1">
      <x v="1"/>
    </i>
    <i r="1">
      <x v="2"/>
    </i>
    <i r="1">
      <x v="3"/>
    </i>
    <i r="1">
      <x v="4"/>
    </i>
    <i>
      <x v="12"/>
    </i>
    <i r="1">
      <x/>
    </i>
    <i r="1">
      <x v="1"/>
    </i>
    <i r="1">
      <x v="2"/>
    </i>
    <i r="1">
      <x v="3"/>
    </i>
    <i r="1">
      <x v="4"/>
    </i>
  </rowItems>
  <colItems count="1">
    <i/>
  </colItems>
  <dataFields count="1">
    <dataField name="Sum of Units_Sold" fld="8" baseField="1" baseItem="1048828"/>
  </dataFields>
  <chartFormats count="1">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6.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6" rowHeaderCaption="Months">
  <location ref="AA2:AC14" firstHeaderRow="0" firstDataRow="1" firstDataCol="1"/>
  <pivotFields count="13">
    <pivotField dataField="1"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outline="0" showAll="0">
      <items count="8">
        <item x="1"/>
        <item x="0"/>
        <item x="2"/>
        <item x="4"/>
        <item x="5"/>
        <item x="6"/>
        <item x="3"/>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Fields count="1">
    <field x="-2"/>
  </colFields>
  <colItems count="2">
    <i>
      <x/>
    </i>
    <i i="1">
      <x v="1"/>
    </i>
  </colItems>
  <dataFields count="2">
    <dataField name="Total Transaction" fld="0" subtotal="count" baseField="0" baseItem="0" numFmtId="1"/>
    <dataField name="Total Revenue" fld="9" baseField="0" baseItem="0" numFmtId="182"/>
  </dataFields>
  <formats count="4">
    <format dxfId="17">
      <pivotArea type="all" dataOnly="0" outline="0" fieldPosition="0"/>
    </format>
    <format dxfId="16">
      <pivotArea outline="0" collapsedLevelsAreSubtotals="1" fieldPosition="0"/>
    </format>
    <format dxfId="15">
      <pivotArea outline="0" collapsedLevelsAreSubtotals="1" fieldPosition="0">
        <references count="1">
          <reference field="4294967294" count="1" selected="0">
            <x v="1"/>
          </reference>
        </references>
      </pivotArea>
    </format>
    <format dxfId="1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7.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7" rowHeaderCaption="Months">
  <location ref="X2:Z14" firstHeaderRow="0"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outline="0" showAll="0">
      <items count="8">
        <item x="1"/>
        <item x="0"/>
        <item x="2"/>
        <item x="4"/>
        <item x="5"/>
        <item x="6"/>
        <item x="3"/>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Fields count="1">
    <field x="-2"/>
  </colFields>
  <colItems count="2">
    <i>
      <x/>
    </i>
    <i i="1">
      <x v="1"/>
    </i>
  </colItems>
  <dataFields count="2">
    <dataField name="Total Revenue " fld="9" baseField="0" baseItem="0" numFmtId="181"/>
    <dataField name="Average of Revenue_USD" fld="9" subtotal="average" baseField="0" baseItem="0"/>
  </dataFields>
  <formats count="3">
    <format dxfId="20">
      <pivotArea type="all" dataOnly="0" outline="0" fieldPosition="0"/>
    </format>
    <format dxfId="19">
      <pivotArea type="all" dataOnly="0" outline="0" fieldPosition="0"/>
    </format>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8.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6" rowHeaderCaption="Months">
  <location ref="T2:V14" firstHeaderRow="0"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outline="0" showAll="0">
      <items count="8">
        <item x="1"/>
        <item x="0"/>
        <item x="2"/>
        <item x="4"/>
        <item x="5"/>
        <item x="6"/>
        <item x="3"/>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Fields count="1">
    <field x="-2"/>
  </colFields>
  <colItems count="2">
    <i>
      <x/>
    </i>
    <i i="1">
      <x v="1"/>
    </i>
  </colItems>
  <dataFields count="2">
    <dataField name="AVG Rev per Transaction" fld="9" subtotal="average" baseField="0" baseItem="0"/>
    <dataField name="Sum of Revenue_USD" fld="9" baseField="0" baseItem="0"/>
  </dataFields>
  <formats count="3">
    <format dxfId="23">
      <pivotArea type="all" dataOnly="0" outline="0" fieldPosition="0"/>
    </format>
    <format dxfId="22">
      <pivotArea type="all" dataOnly="0" outline="0" fieldPosition="0"/>
    </format>
    <format dxfId="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9.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6" rowHeaderCaption="Months">
  <location ref="P2:R14" firstHeaderRow="0" firstDataRow="1" firstDataCol="1"/>
  <pivotFields count="13">
    <pivotField dataField="1"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outline="0" showAll="0">
      <items count="8">
        <item x="1"/>
        <item x="0"/>
        <item x="2"/>
        <item x="4"/>
        <item x="5"/>
        <item x="6"/>
        <item x="3"/>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Fields count="1">
    <field x="-2"/>
  </colFields>
  <colItems count="2">
    <i>
      <x/>
    </i>
    <i i="1">
      <x v="1"/>
    </i>
  </colItems>
  <dataFields count="2">
    <dataField name="Total Transaction" fld="0" subtotal="count" baseField="0" baseItem="0"/>
    <dataField name="Total Units Sold" fld="8" baseField="0" baseItem="0"/>
  </dataFields>
  <formats count="3">
    <format dxfId="26">
      <pivotArea type="all" dataOnly="0" outline="0" fieldPosition="0"/>
    </format>
    <format dxfId="25">
      <pivotArea outline="0" collapsedLevelsAreSubtotals="1" fieldPosition="0"/>
    </format>
    <format dxfId="24">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30" name="PivotTable1"/>
    <pivotTable tabId="30" name="PivotTable2"/>
    <pivotTable tabId="30" name="PivotTable3"/>
    <pivotTable tabId="30" name="PivotTable4"/>
    <pivotTable tabId="16" name="KPI_AVG Monthly rev"/>
    <pivotTable tabId="16" name="KPI_Best Country"/>
    <pivotTable tabId="16" name="KPI_Best Month"/>
    <pivotTable tabId="16" name="KPI_Monthly Growth"/>
    <pivotTable tabId="16" name="KPI_Total Revenue"/>
    <pivotTable tabId="16" name="KPI_Total Sold"/>
    <pivotTable tabId="16" name="KPI_Total Transaction"/>
    <pivotTable tabId="16" name="KPI1_Monthly Growth"/>
    <pivotTable tabId="16" name="NoConnect_RevGrowth"/>
    <pivotTable tabId="16" name="PivotTable2"/>
    <pivotTable tabId="16" name="PivotTable3"/>
    <pivotTable tabId="16" name="PivotTable5"/>
    <pivotTable tabId="13" name="Mtrik_Monthly Growth"/>
    <pivotTable tabId="13" name="Mtrk_Monthly Revenue"/>
    <pivotTable tabId="13" name="mtrk_TypeofShoe"/>
    <pivotTable tabId="13" name="Mtrks_Channel_Rev"/>
    <pivotTable tabId="13" name="Mtrks_Country Contribution"/>
    <pivotTable tabId="13" name="PivotTable1"/>
    <pivotTable tabId="15" name="HM_Revenue"/>
    <pivotTable tabId="15" name="HM_Sold_by_Brand"/>
    <pivotTable tabId="15" name="HM_Sold_TypexColor"/>
    <pivotTable tabId="15" name="PivotTable1"/>
    <pivotTable tabId="20" name="Scatter Plot"/>
  </pivotTables>
  <data>
    <tabular pivotCacheId="1" crossFilter="showItemsWithNoData">
      <items count="6">
        <i x="3" s="1"/>
        <i x="2" s="1"/>
        <i x="0" s="1"/>
        <i x="4" s="1"/>
        <i x="5"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3" name="Mtrks_Channel_Rev"/>
    <pivotTable tabId="16" name="KPI_Best Country"/>
    <pivotTable tabId="16" name="KPI_Monthly Growth"/>
    <pivotTable tabId="16" name="KPI_Total Revenue"/>
    <pivotTable tabId="16" name="KPI_Total Sold"/>
    <pivotTable tabId="16" name="KPI_Total Transaction"/>
    <pivotTable tabId="13" name="Mtks_Brand Rev Performance"/>
    <pivotTable tabId="13" name="Mtrks_Country Contribution"/>
    <pivotTable tabId="15" name="HM_Sold_by_Brand"/>
    <pivotTable tabId="15" name="HM_Sold_TypexColor"/>
    <pivotTable tabId="13" name="mtrk_TypeofShoe"/>
    <pivotTable tabId="15" name="HM_Revenue"/>
    <pivotTable tabId="16" name="PivotTable3"/>
    <pivotTable tabId="16" name="PivotTable5"/>
    <pivotTable tabId="16" name="KPI_AVG Monthly rev"/>
    <pivotTable tabId="30" name="PivotTable3"/>
    <pivotTable tabId="15" name="PivotTable1"/>
    <pivotTable tabId="30" name="PivotTable1"/>
    <pivotTable tabId="30" name="PivotTable2"/>
    <pivotTable tabId="30" name="PivotTable4"/>
  </pivotTables>
  <data>
    <tabular pivotCacheId="1" crossFilter="showItemsWithNoData">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13" name="Mtrks_Channel_Rev"/>
    <pivotTable tabId="16" name="KPI_Best Country"/>
    <pivotTable tabId="16" name="KPI_Best Month"/>
    <pivotTable tabId="16" name="KPI_Monthly Growth"/>
    <pivotTable tabId="16" name="KPI1_Monthly Growth"/>
    <pivotTable tabId="16" name="KPI_Total Revenue"/>
    <pivotTable tabId="16" name="KPI_Total Sold"/>
    <pivotTable tabId="16" name="KPI_Total Transaction"/>
    <pivotTable tabId="13" name="Mtks_Brand Rev Performance"/>
    <pivotTable tabId="13" name="Mtrik_Monthly Growth"/>
    <pivotTable tabId="13" name="Mtrk_Monthly Revenue"/>
    <pivotTable tabId="15" name="HM_Sold_by_Brand"/>
    <pivotTable tabId="15" name="HM_Sold_TypexColor"/>
    <pivotTable tabId="20" name="Scatter Plot"/>
    <pivotTable tabId="16" name="PivotTable2"/>
    <pivotTable tabId="13" name="mtrk_TypeofShoe"/>
    <pivotTable tabId="15" name="HM_Revenue"/>
    <pivotTable tabId="16" name="PivotTable3"/>
    <pivotTable tabId="16" name="PivotTable5"/>
    <pivotTable tabId="16" name="KPI_AVG Monthly rev"/>
    <pivotTable tabId="13" name="PivotTable1"/>
    <pivotTable tabId="15" name="PivotTable1"/>
  </pivotTables>
  <data>
    <tabular pivotCacheId="1" crossFilter="showItemsWithNoData">
      <items count="7">
        <i x="3" s="1"/>
        <i x="6" s="1"/>
        <i x="5" s="1"/>
        <i x="4" s="1"/>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6" name="KPI_Best Country"/>
    <pivotTable tabId="16" name="KPI_Best Month"/>
    <pivotTable tabId="16" name="KPI_Monthly Growth"/>
    <pivotTable tabId="16" name="KPI_Total Revenue"/>
    <pivotTable tabId="16" name="KPI_Total Sold"/>
    <pivotTable tabId="16" name="KPI_Total Transaction"/>
    <pivotTable tabId="16" name="KPI1_Monthly Growth"/>
    <pivotTable tabId="13" name="Mtks_Brand Rev Performance"/>
    <pivotTable tabId="13" name="Mtrik_Monthly Growth"/>
    <pivotTable tabId="13" name="Mtrk_Monthly Revenue"/>
    <pivotTable tabId="13" name="Mtrks_Country Contribution"/>
    <pivotTable tabId="15" name="HM_Sold_by_Brand"/>
    <pivotTable tabId="15" name="HM_Sold_TypexColor"/>
    <pivotTable tabId="20" name="Scatter Plot"/>
    <pivotTable tabId="13" name="mtrk_TypeofShoe"/>
    <pivotTable tabId="15" name="HM_Revenue"/>
    <pivotTable tabId="16" name="PivotTable3"/>
    <pivotTable tabId="16" name="PivotTable2"/>
    <pivotTable tabId="16" name="PivotTable5"/>
    <pivotTable tabId="16" name="KPI_AVG Monthly rev"/>
    <pivotTable tabId="13" name="PivotTable1"/>
    <pivotTable tabId="30" name="PivotTable3"/>
    <pivotTable tabId="15" name="PivotTable1"/>
    <pivotTable tabId="30" name="PivotTable1"/>
    <pivotTable tabId="30" name="PivotTable2"/>
    <pivotTable tabId="30" name="PivotTable4"/>
  </pivotTables>
  <data>
    <tabular pivotCacheId="1" crossFilter="showItemsWithNoData">
      <items count="3">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Brand1" sourceName="Brand">
  <pivotTables>
    <pivotTable tabId="48" name="data"/>
  </pivotTables>
  <data>
    <tabular pivotCacheId="2">
      <items count="6">
        <i x="1"/>
        <i x="4"/>
        <i x="5"/>
        <i x="0"/>
        <i x="3"/>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Brand 1" cache="Slicer_Brand" caption="Brand" style="SlicerStyleLight1 2" rowHeight="1260000"/>
  <slicer name="Date" cache="Slicer_Date" caption="Month" columnCount="2" style="SlicerStyleLight1 2" rowHeight="1260000"/>
  <slicer name="Country" cache="Slicer_Country" caption="Country" style="SlicerStyleLight1 2" rowHeight="1260000"/>
  <slicer name="Sales_Channel" cache="Slicer_Sales_Channel" caption="Channel" style="SlicerStyleLight1 2" rowHeight="1260000"/>
</slicers>
</file>

<file path=xl/slicers/slicer2.xml><?xml version="1.0" encoding="utf-8"?>
<slicers xmlns="http://schemas.microsoft.com/office/spreadsheetml/2009/9/main" xmlns:mc="http://schemas.openxmlformats.org/markup-compatibility/2006" xmlns:x="http://schemas.openxmlformats.org/spreadsheetml/2006/main" mc:Ignorable="x">
  <slicer name="Brand" cache="Slicer_Brand1" caption="Brand" rowHeight="241300"/>
</slicers>
</file>

<file path=xl/tables/table1.xml><?xml version="1.0" encoding="utf-8"?>
<table xmlns="http://schemas.openxmlformats.org/spreadsheetml/2006/main" id="2" name="Table1.Sales_Data" displayName="Table1.Sales_Data" ref="A1:J1007" totalsRowShown="0">
  <autoFilter ref="A1:J1007"/>
  <tableColumns count="10">
    <tableColumn id="1" name="Sale_ID">
      <calculatedColumnFormula>'Data Cleaning'!A3</calculatedColumnFormula>
    </tableColumn>
    <tableColumn id="2" name="Date" dataDxfId="141">
      <calculatedColumnFormula>'Data Cleaning'!B3</calculatedColumnFormula>
    </tableColumn>
    <tableColumn id="3" name="Brand">
      <calculatedColumnFormula>'Data Cleaning'!C3</calculatedColumnFormula>
    </tableColumn>
    <tableColumn id="4" name="Shoe_Type">
      <calculatedColumnFormula>'Data Cleaning'!D3</calculatedColumnFormula>
    </tableColumn>
    <tableColumn id="5" name="Color">
      <calculatedColumnFormula>'Data Cleaning'!E3</calculatedColumnFormula>
    </tableColumn>
    <tableColumn id="6" name="Country">
      <calculatedColumnFormula>'Data Cleaning'!F3</calculatedColumnFormula>
    </tableColumn>
    <tableColumn id="7" name="Sales_Channel">
      <calculatedColumnFormula>'Data Cleaning'!G3</calculatedColumnFormula>
    </tableColumn>
    <tableColumn id="8" name="Price_USD" dataDxfId="140">
      <calculatedColumnFormula>'Data Cleaning'!H3</calculatedColumnFormula>
    </tableColumn>
    <tableColumn id="9" name="Units_Sold">
      <calculatedColumnFormula>'Data Cleaning'!I3</calculatedColumnFormula>
    </tableColumn>
    <tableColumn id="10" name="Revenue_USD" dataDxfId="139">
      <calculatedColumnFormula>'Data Cleaning'!J3</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1" name="Table1" displayName="Table1" ref="R18:T30" totalsRowShown="0" headerRowBorderDxfId="72" tableBorderDxfId="71" totalsRowBorderDxfId="70">
  <autoFilter ref="R18:T30"/>
  <tableColumns count="3">
    <tableColumn id="1" name="Month" dataDxfId="69"/>
    <tableColumn id="2" name="Revenue Growth" dataDxfId="68" dataCellStyle="Percent">
      <calculatedColumnFormula>IFERROR(VLOOKUP(R19,$R$3:$T$14,3,0),NA())</calculatedColumnFormula>
    </tableColumn>
    <tableColumn id="3" name="Peak Month" dataDxfId="67">
      <calculatedColumnFormula>IF(S19=MAX($S$19:$S$30),R19,0)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Table3" displayName="Table3" ref="A1:N1007" totalsRowShown="0" tableBorderDxfId="13">
  <autoFilter ref="A1:N1007"/>
  <sortState ref="A2:L1007">
    <sortCondition ref="L1:L1007"/>
  </sortState>
  <tableColumns count="14">
    <tableColumn id="1" name="Sale_ID" dataDxfId="12"/>
    <tableColumn id="2" name="Date" dataDxfId="11"/>
    <tableColumn id="3" name="Brand" dataDxfId="10"/>
    <tableColumn id="4" name="Shoe_Type" dataDxfId="9"/>
    <tableColumn id="5" name="Color" dataDxfId="8"/>
    <tableColumn id="6" name="Country" dataDxfId="7"/>
    <tableColumn id="7" name="Sales_Channel" dataDxfId="6"/>
    <tableColumn id="8" name="Price_USD" dataDxfId="5"/>
    <tableColumn id="9" name="Units_Sold" dataDxfId="4"/>
    <tableColumn id="10" name="Revenue_USD" dataDxfId="3"/>
    <tableColumn id="11" name="Day">
      <calculatedColumnFormula>TEXT(B2,"dddd")</calculatedColumnFormula>
    </tableColumn>
    <tableColumn id="13" name="WEEK" dataDxfId="2">
      <calculatedColumnFormula>YEAR(B2) &amp; "-W" &amp; TEXT(WEEKNUM(B2), "00")</calculatedColumnFormula>
    </tableColumn>
    <tableColumn id="14" name="Column1" dataDxfId="1">
      <calculatedColumnFormula>"Week " &amp; INT((DAY(B2)-1)/7)+1</calculatedColumnFormula>
    </tableColumn>
    <tableColumn id="15" name="Column2" dataDxfId="0">
      <calculatedColumnFormula>WEEKNUM(B2, 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0.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3.xml"/><Relationship Id="rId2" Type="http://schemas.openxmlformats.org/officeDocument/2006/relationships/pivotTable" Target="../pivotTables/pivotTable22.xml"/><Relationship Id="rId1" Type="http://schemas.openxmlformats.org/officeDocument/2006/relationships/pivotTable" Target="../pivotTables/pivotTable21.xml"/><Relationship Id="rId5" Type="http://schemas.openxmlformats.org/officeDocument/2006/relationships/drawing" Target="../drawings/drawing4.xml"/><Relationship Id="rId4" Type="http://schemas.openxmlformats.org/officeDocument/2006/relationships/pivotTable" Target="../pivotTables/pivotTable24.xml"/></Relationships>
</file>

<file path=xl/worksheets/_rels/sheet8.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2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28.xml"/><Relationship Id="rId2" Type="http://schemas.openxmlformats.org/officeDocument/2006/relationships/pivotTable" Target="../pivotTables/pivotTable27.xml"/><Relationship Id="rId1" Type="http://schemas.openxmlformats.org/officeDocument/2006/relationships/pivotTable" Target="../pivotTables/pivotTable26.xml"/><Relationship Id="rId6" Type="http://schemas.openxmlformats.org/officeDocument/2006/relationships/table" Target="../tables/table3.xml"/><Relationship Id="rId5" Type="http://schemas.openxmlformats.org/officeDocument/2006/relationships/printerSettings" Target="../printerSettings/printerSettings5.bin"/><Relationship Id="rId4" Type="http://schemas.openxmlformats.org/officeDocument/2006/relationships/pivotTable" Target="../pivotTables/pivotTable29.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3"/>
    <pageSetUpPr autoPageBreaks="0"/>
  </sheetPr>
  <dimension ref="A1:AK94"/>
  <sheetViews>
    <sheetView view="pageBreakPreview" zoomScale="10" zoomScaleNormal="10" zoomScaleSheetLayoutView="10" zoomScalePageLayoutView="50" workbookViewId="0">
      <selection activeCell="G5" sqref="G5"/>
    </sheetView>
  </sheetViews>
  <sheetFormatPr defaultRowHeight="15" x14ac:dyDescent="0.25"/>
  <cols>
    <col min="1" max="1" width="8.7109375" style="9" customWidth="1"/>
    <col min="2" max="8" width="83" style="9" customWidth="1"/>
    <col min="9" max="9" width="5.7109375" style="9" customWidth="1"/>
    <col min="10" max="10" width="180.140625" style="9" customWidth="1"/>
    <col min="11" max="11" width="71.42578125" style="9" customWidth="1"/>
    <col min="12" max="12" width="180.140625" style="9" customWidth="1"/>
    <col min="13" max="13" width="71.42578125" style="9" customWidth="1"/>
    <col min="14" max="14" width="180.140625" style="9" customWidth="1"/>
    <col min="15" max="15" width="71.42578125" style="9" customWidth="1"/>
    <col min="16" max="16" width="180.140625" style="9" customWidth="1"/>
    <col min="17" max="17" width="42.85546875" style="9" customWidth="1"/>
    <col min="18" max="18" width="155.85546875" style="9" customWidth="1"/>
    <col min="19" max="19" width="5.7109375" style="9" customWidth="1"/>
    <col min="20" max="20" width="155.85546875" style="9" customWidth="1"/>
    <col min="21" max="21" width="5.7109375" style="9" customWidth="1"/>
    <col min="22" max="22" width="155.85546875" style="9" customWidth="1"/>
    <col min="23" max="23" width="7.140625" style="9" customWidth="1"/>
    <col min="24" max="24" width="145.85546875" style="9" customWidth="1"/>
    <col min="25" max="26" width="80" style="9" customWidth="1"/>
    <col min="27" max="27" width="15.85546875" style="9" customWidth="1"/>
    <col min="28" max="29" width="81.42578125" style="9" customWidth="1"/>
    <col min="30" max="30" width="22.7109375" style="9" customWidth="1"/>
    <col min="31" max="31" width="9" style="9" customWidth="1"/>
    <col min="32" max="32" width="2.28515625" style="9" customWidth="1"/>
    <col min="33" max="33" width="17.85546875" style="9" customWidth="1"/>
    <col min="34" max="34" width="26.140625" style="9" customWidth="1"/>
    <col min="35" max="35" width="5.28515625" style="10" customWidth="1"/>
    <col min="36" max="36" width="26.140625" style="10" customWidth="1"/>
    <col min="37" max="37" width="5.28515625" style="10" customWidth="1"/>
    <col min="38" max="38" width="26.140625" style="10" customWidth="1"/>
    <col min="39" max="39" width="5.28515625" style="10" customWidth="1"/>
    <col min="40" max="40" width="2.5703125" style="10" customWidth="1"/>
    <col min="41" max="16384" width="9.140625" style="10"/>
  </cols>
  <sheetData>
    <row r="1" spans="1:34" s="120" customFormat="1" ht="184.5" customHeight="1" x14ac:dyDescent="0.25">
      <c r="A1" s="129"/>
      <c r="B1" s="129"/>
      <c r="C1" s="129"/>
      <c r="D1" s="129"/>
      <c r="E1" s="129"/>
      <c r="F1" s="129"/>
      <c r="I1" s="119"/>
      <c r="J1" s="176" t="s">
        <v>543</v>
      </c>
      <c r="K1" s="129"/>
      <c r="L1" s="180" t="s">
        <v>1110</v>
      </c>
      <c r="N1" s="176" t="s">
        <v>1116</v>
      </c>
      <c r="P1" s="176" t="s">
        <v>1111</v>
      </c>
      <c r="W1" s="129"/>
      <c r="X1" s="129"/>
      <c r="AD1" s="162"/>
      <c r="AE1" s="129"/>
      <c r="AF1" s="129"/>
      <c r="AG1" s="129"/>
    </row>
    <row r="2" spans="1:34" s="179" customFormat="1" ht="27" customHeight="1" x14ac:dyDescent="0.25">
      <c r="A2" s="178"/>
      <c r="B2" s="178"/>
      <c r="C2" s="178"/>
      <c r="D2" s="178"/>
      <c r="E2" s="178"/>
      <c r="F2" s="178"/>
      <c r="H2" s="162"/>
      <c r="I2" s="120"/>
      <c r="J2" s="162"/>
      <c r="K2" s="129"/>
      <c r="L2" s="182"/>
      <c r="M2" s="120"/>
      <c r="P2" s="162"/>
      <c r="S2" s="120"/>
      <c r="U2" s="120"/>
      <c r="W2" s="166"/>
      <c r="X2" s="129"/>
      <c r="Y2" s="120"/>
      <c r="AA2" s="120"/>
      <c r="AD2" s="181"/>
      <c r="AE2" s="166"/>
      <c r="AF2" s="166"/>
      <c r="AG2" s="166"/>
    </row>
    <row r="3" spans="1:34" s="186" customFormat="1" ht="147" customHeight="1" x14ac:dyDescent="0.25">
      <c r="A3" s="165"/>
      <c r="B3" s="165"/>
      <c r="C3" s="165"/>
      <c r="D3" s="165"/>
      <c r="E3" s="165"/>
      <c r="F3" s="165"/>
      <c r="I3" s="164"/>
      <c r="J3" s="125">
        <f>KPI!B3</f>
        <v>1459848.6300000006</v>
      </c>
      <c r="K3" s="160"/>
      <c r="L3" s="125">
        <f>KPI!D3</f>
        <v>1451.1417793240562</v>
      </c>
      <c r="M3" s="165"/>
      <c r="N3" s="115">
        <f>KPI!B10</f>
        <v>137.06211904985452</v>
      </c>
      <c r="P3" s="115" t="str">
        <f>KPI!H24</f>
        <v>▲ 0,00%</v>
      </c>
      <c r="Q3" s="165"/>
      <c r="S3" s="165"/>
      <c r="U3" s="130"/>
      <c r="W3" s="165"/>
      <c r="X3" s="130"/>
      <c r="AA3" s="121"/>
      <c r="AD3" s="183"/>
      <c r="AE3" s="165"/>
      <c r="AF3" s="165"/>
      <c r="AG3" s="165"/>
    </row>
    <row r="4" spans="1:34" ht="64.5" customHeight="1" x14ac:dyDescent="1.25">
      <c r="A4" s="33"/>
      <c r="B4" s="33"/>
      <c r="C4" s="33"/>
      <c r="D4" s="33"/>
      <c r="E4" s="33"/>
      <c r="F4" s="33"/>
      <c r="G4" s="33"/>
      <c r="H4" s="33"/>
      <c r="I4" s="33"/>
      <c r="J4" s="33"/>
      <c r="K4" s="33"/>
      <c r="L4" s="33"/>
      <c r="M4" s="131"/>
      <c r="N4" s="131"/>
      <c r="O4" s="132"/>
      <c r="P4" s="132"/>
      <c r="Q4" s="132"/>
      <c r="S4" s="132"/>
      <c r="T4" s="132"/>
      <c r="U4" s="132"/>
      <c r="V4" s="132"/>
      <c r="W4" s="132"/>
      <c r="X4" s="132"/>
      <c r="Y4" s="84"/>
      <c r="Z4" s="84"/>
      <c r="AA4" s="84"/>
      <c r="AB4" s="84"/>
      <c r="AC4" s="84"/>
      <c r="AD4" s="56"/>
      <c r="AE4" s="64"/>
      <c r="AF4" s="33"/>
      <c r="AG4" s="33"/>
    </row>
    <row r="5" spans="1:34" s="120" customFormat="1" ht="184.5" customHeight="1" x14ac:dyDescent="0.25">
      <c r="A5" s="129"/>
      <c r="B5" s="129"/>
      <c r="C5" s="129"/>
      <c r="D5" s="129"/>
      <c r="E5" s="129"/>
      <c r="F5" s="129"/>
      <c r="G5" s="129"/>
      <c r="H5" s="129"/>
      <c r="I5" s="129"/>
      <c r="J5" s="176" t="s">
        <v>544</v>
      </c>
      <c r="K5" s="129"/>
      <c r="L5" s="176" t="s">
        <v>1072</v>
      </c>
      <c r="N5" s="177" t="s">
        <v>1119</v>
      </c>
      <c r="O5" s="129"/>
      <c r="P5" s="176" t="s">
        <v>1073</v>
      </c>
      <c r="Q5" s="129"/>
      <c r="S5" s="324"/>
      <c r="T5" s="324"/>
      <c r="U5" s="129"/>
      <c r="V5" s="324"/>
      <c r="W5" s="324"/>
      <c r="X5" s="129"/>
      <c r="Y5" s="325"/>
      <c r="Z5" s="325"/>
      <c r="AB5" s="320"/>
      <c r="AC5" s="320"/>
      <c r="AD5" s="162"/>
      <c r="AE5" s="129"/>
      <c r="AF5" s="129"/>
      <c r="AG5" s="129"/>
    </row>
    <row r="6" spans="1:34" s="83" customFormat="1" ht="27" customHeight="1" x14ac:dyDescent="0.25">
      <c r="A6" s="82"/>
      <c r="B6" s="82"/>
      <c r="C6" s="82"/>
      <c r="D6" s="82"/>
      <c r="E6" s="82"/>
      <c r="F6" s="82"/>
      <c r="G6" s="82"/>
      <c r="H6" s="82"/>
      <c r="I6" s="82"/>
      <c r="J6" s="162"/>
      <c r="K6" s="82"/>
      <c r="L6" s="129"/>
      <c r="N6" s="179"/>
      <c r="O6" s="133"/>
      <c r="P6" s="163"/>
      <c r="Q6" s="134"/>
      <c r="R6" s="128"/>
      <c r="S6" s="326"/>
      <c r="T6" s="326"/>
      <c r="U6" s="128"/>
      <c r="V6" s="326"/>
      <c r="W6" s="326"/>
      <c r="X6" s="128"/>
      <c r="Y6" s="321"/>
      <c r="Z6" s="321"/>
      <c r="AA6" s="114"/>
      <c r="AB6" s="321"/>
      <c r="AC6" s="321"/>
      <c r="AD6" s="81"/>
      <c r="AE6" s="82"/>
      <c r="AF6" s="82"/>
      <c r="AG6" s="82"/>
    </row>
    <row r="7" spans="1:34" s="120" customFormat="1" ht="147" customHeight="1" x14ac:dyDescent="0.25">
      <c r="A7" s="129"/>
      <c r="B7" s="129"/>
      <c r="C7" s="129"/>
      <c r="D7" s="129"/>
      <c r="E7" s="129"/>
      <c r="F7" s="129"/>
      <c r="G7" s="129"/>
      <c r="H7" s="129"/>
      <c r="I7" s="129"/>
      <c r="J7" s="116">
        <f>KPI!B7</f>
        <v>1006</v>
      </c>
      <c r="K7" s="129"/>
      <c r="L7" s="116">
        <f>KPI!D7</f>
        <v>10651</v>
      </c>
      <c r="N7" s="115">
        <f>KPI!B14</f>
        <v>121654.05250000005</v>
      </c>
      <c r="O7" s="129"/>
      <c r="P7" s="116" t="str">
        <f>KPI!P35</f>
        <v>Okt</v>
      </c>
      <c r="Q7" s="184"/>
      <c r="R7" s="129"/>
      <c r="S7" s="184"/>
      <c r="T7" s="184"/>
      <c r="U7" s="129"/>
      <c r="V7" s="184"/>
      <c r="W7" s="184"/>
      <c r="X7" s="129"/>
      <c r="Y7" s="185"/>
      <c r="Z7" s="185"/>
      <c r="AA7" s="162"/>
      <c r="AB7" s="185"/>
      <c r="AC7" s="185"/>
      <c r="AD7" s="162"/>
      <c r="AE7" s="129"/>
      <c r="AF7" s="129"/>
      <c r="AG7" s="129"/>
    </row>
    <row r="8" spans="1:34" ht="18.75" customHeight="1" x14ac:dyDescent="0.25">
      <c r="A8" s="33"/>
      <c r="B8" s="33"/>
      <c r="C8" s="33"/>
      <c r="D8" s="65"/>
      <c r="E8" s="65"/>
      <c r="F8" s="65"/>
      <c r="G8" s="65"/>
      <c r="H8" s="65"/>
      <c r="I8" s="65"/>
      <c r="J8" s="65"/>
      <c r="K8" s="65"/>
      <c r="L8" s="65"/>
      <c r="M8" s="65"/>
      <c r="N8" s="65"/>
      <c r="O8" s="65"/>
      <c r="P8" s="65"/>
      <c r="Q8" s="65"/>
      <c r="R8" s="65"/>
      <c r="S8" s="65"/>
      <c r="T8" s="65"/>
      <c r="U8" s="65"/>
      <c r="V8" s="65"/>
      <c r="W8" s="65"/>
      <c r="X8" s="65"/>
      <c r="Y8" s="52"/>
      <c r="Z8" s="52"/>
      <c r="AA8" s="52"/>
      <c r="AB8" s="52"/>
      <c r="AC8" s="52"/>
      <c r="AD8" s="52"/>
      <c r="AE8" s="65"/>
      <c r="AF8" s="65"/>
      <c r="AG8" s="65"/>
    </row>
    <row r="9" spans="1:34" ht="20.25" customHeight="1" x14ac:dyDescent="0.25">
      <c r="A9" s="33"/>
      <c r="B9" s="33"/>
      <c r="C9" s="33"/>
      <c r="D9" s="66"/>
      <c r="E9" s="66"/>
      <c r="F9" s="66"/>
      <c r="G9" s="66"/>
      <c r="H9" s="66"/>
      <c r="I9" s="66"/>
      <c r="J9" s="66"/>
      <c r="K9" s="66"/>
      <c r="L9" s="66"/>
      <c r="M9" s="66"/>
      <c r="N9" s="66"/>
      <c r="O9" s="66"/>
      <c r="P9" s="66"/>
      <c r="Q9" s="66"/>
      <c r="R9" s="66"/>
      <c r="S9" s="66"/>
      <c r="T9" s="66"/>
      <c r="U9" s="66"/>
      <c r="V9" s="66"/>
      <c r="W9" s="66"/>
      <c r="X9" s="66"/>
      <c r="Y9" s="51"/>
      <c r="Z9" s="51"/>
      <c r="AA9" s="51"/>
      <c r="AB9" s="51"/>
      <c r="AC9" s="51"/>
      <c r="AD9" s="51"/>
      <c r="AE9" s="66"/>
      <c r="AF9" s="66"/>
      <c r="AG9" s="66"/>
    </row>
    <row r="10" spans="1:34" ht="18" customHeight="1" x14ac:dyDescent="0.25">
      <c r="A10" s="33"/>
      <c r="B10" s="33"/>
      <c r="C10" s="33"/>
      <c r="D10" s="66"/>
      <c r="E10" s="66"/>
      <c r="F10" s="66"/>
      <c r="G10" s="66"/>
      <c r="H10" s="66"/>
      <c r="I10" s="66"/>
      <c r="J10" s="66"/>
      <c r="K10" s="66"/>
      <c r="L10" s="66"/>
      <c r="M10" s="66"/>
      <c r="N10" s="66"/>
      <c r="O10" s="66"/>
      <c r="P10" s="66"/>
      <c r="Q10" s="66"/>
      <c r="R10" s="66"/>
      <c r="S10" s="66"/>
      <c r="T10" s="66"/>
      <c r="U10" s="66"/>
      <c r="V10" s="66"/>
      <c r="W10" s="66"/>
      <c r="X10" s="66"/>
      <c r="Y10" s="51"/>
      <c r="Z10" s="51"/>
      <c r="AA10" s="51"/>
      <c r="AB10" s="51"/>
      <c r="AC10" s="50"/>
      <c r="AD10" s="51"/>
      <c r="AE10" s="66"/>
      <c r="AF10" s="66"/>
      <c r="AG10" s="66"/>
    </row>
    <row r="11" spans="1:34" ht="18" customHeight="1" x14ac:dyDescent="0.25">
      <c r="A11" s="33"/>
      <c r="B11" s="33"/>
      <c r="C11" s="33"/>
      <c r="D11" s="66"/>
      <c r="E11" s="66"/>
      <c r="F11" s="66"/>
      <c r="G11" s="66"/>
      <c r="H11" s="66"/>
      <c r="I11" s="66"/>
      <c r="J11" s="66"/>
      <c r="K11" s="66"/>
      <c r="L11" s="66"/>
      <c r="M11" s="66"/>
      <c r="N11" s="66"/>
      <c r="O11" s="66"/>
      <c r="P11" s="66"/>
      <c r="Q11" s="66"/>
      <c r="R11" s="66"/>
      <c r="S11" s="66"/>
      <c r="T11" s="66"/>
      <c r="U11" s="66"/>
      <c r="V11" s="66"/>
      <c r="W11" s="66"/>
      <c r="X11" s="66"/>
      <c r="Y11" s="51"/>
      <c r="Z11" s="51"/>
      <c r="AA11" s="51"/>
      <c r="AB11" s="51"/>
      <c r="AC11" s="50"/>
      <c r="AD11" s="51"/>
      <c r="AE11" s="66"/>
      <c r="AF11" s="66"/>
      <c r="AG11" s="66"/>
    </row>
    <row r="12" spans="1:34" ht="18.75" customHeight="1" x14ac:dyDescent="0.25">
      <c r="A12" s="33"/>
      <c r="B12" s="33"/>
      <c r="C12" s="33"/>
      <c r="D12" s="66"/>
      <c r="E12" s="66"/>
      <c r="F12" s="66"/>
      <c r="G12" s="66"/>
      <c r="H12" s="66"/>
      <c r="I12" s="66"/>
      <c r="J12" s="66"/>
      <c r="K12" s="66"/>
      <c r="L12" s="66"/>
      <c r="M12" s="66"/>
      <c r="N12" s="66"/>
      <c r="O12" s="66"/>
      <c r="P12" s="66"/>
      <c r="Q12" s="66"/>
      <c r="R12" s="66"/>
      <c r="S12" s="66"/>
      <c r="T12" s="66"/>
      <c r="U12" s="66"/>
      <c r="V12" s="66"/>
      <c r="W12" s="66"/>
      <c r="X12" s="66"/>
      <c r="Y12" s="51"/>
      <c r="Z12" s="51"/>
      <c r="AA12" s="51"/>
      <c r="AB12" s="51"/>
      <c r="AC12" s="51"/>
      <c r="AD12" s="51"/>
      <c r="AE12" s="66"/>
      <c r="AF12" s="66"/>
      <c r="AG12" s="66"/>
    </row>
    <row r="13" spans="1:34" ht="18.75" customHeight="1" x14ac:dyDescent="0.25">
      <c r="A13" s="33"/>
      <c r="B13" s="33"/>
      <c r="C13" s="33"/>
      <c r="D13" s="66"/>
      <c r="E13" s="66"/>
      <c r="F13" s="66"/>
      <c r="G13" s="66"/>
      <c r="H13" s="66"/>
      <c r="I13" s="66"/>
      <c r="J13" s="66"/>
      <c r="K13" s="66"/>
      <c r="L13" s="66"/>
      <c r="M13" s="66"/>
      <c r="N13" s="66"/>
      <c r="O13" s="66"/>
      <c r="P13" s="66"/>
      <c r="Q13" s="66"/>
      <c r="R13" s="66"/>
      <c r="S13" s="66"/>
      <c r="T13" s="66"/>
      <c r="U13" s="66"/>
      <c r="V13" s="66"/>
      <c r="W13" s="66"/>
      <c r="X13" s="66"/>
      <c r="Y13" s="51"/>
      <c r="Z13" s="51"/>
      <c r="AA13" s="51"/>
      <c r="AB13" s="51"/>
      <c r="AC13" s="51"/>
      <c r="AD13" s="51"/>
      <c r="AE13" s="66"/>
      <c r="AF13" s="66"/>
      <c r="AG13" s="66"/>
      <c r="AH13" s="10"/>
    </row>
    <row r="14" spans="1:34" ht="18.75" customHeight="1" x14ac:dyDescent="0.25">
      <c r="A14" s="33"/>
      <c r="B14" s="33"/>
      <c r="C14" s="33"/>
      <c r="D14" s="66"/>
      <c r="E14" s="66"/>
      <c r="F14" s="66"/>
      <c r="G14" s="66"/>
      <c r="H14" s="66"/>
      <c r="I14" s="66"/>
      <c r="J14" s="66"/>
      <c r="K14" s="66"/>
      <c r="L14" s="66"/>
      <c r="M14" s="66"/>
      <c r="N14" s="66"/>
      <c r="O14" s="66"/>
      <c r="P14" s="66"/>
      <c r="Q14" s="66"/>
      <c r="R14" s="66"/>
      <c r="S14" s="66"/>
      <c r="T14" s="66"/>
      <c r="U14" s="66"/>
      <c r="V14" s="66"/>
      <c r="W14" s="66"/>
      <c r="X14" s="66"/>
      <c r="Y14" s="51"/>
      <c r="Z14" s="51"/>
      <c r="AA14" s="51"/>
      <c r="AB14" s="51"/>
      <c r="AC14" s="51"/>
      <c r="AD14" s="51"/>
      <c r="AE14" s="66"/>
      <c r="AF14" s="66"/>
      <c r="AG14" s="66"/>
      <c r="AH14" s="10"/>
    </row>
    <row r="15" spans="1:34" ht="18.75" customHeight="1" x14ac:dyDescent="0.25">
      <c r="A15" s="33"/>
      <c r="B15" s="33"/>
      <c r="C15" s="33"/>
      <c r="D15" s="66"/>
      <c r="E15" s="66"/>
      <c r="F15" s="66"/>
      <c r="G15" s="66"/>
      <c r="H15" s="66"/>
      <c r="I15" s="66"/>
      <c r="J15" s="66"/>
      <c r="K15" s="66"/>
      <c r="L15" s="66"/>
      <c r="M15" s="66"/>
      <c r="N15" s="66"/>
      <c r="O15" s="66"/>
      <c r="P15" s="66"/>
      <c r="Q15" s="66"/>
      <c r="R15" s="66"/>
      <c r="S15" s="66"/>
      <c r="T15" s="66"/>
      <c r="U15" s="66"/>
      <c r="V15" s="66"/>
      <c r="W15" s="66"/>
      <c r="X15" s="66"/>
      <c r="Y15" s="51"/>
      <c r="Z15" s="51"/>
      <c r="AA15" s="51"/>
      <c r="AB15" s="51"/>
      <c r="AC15" s="51"/>
      <c r="AD15" s="51"/>
      <c r="AE15" s="66"/>
      <c r="AF15" s="66"/>
      <c r="AG15" s="66"/>
      <c r="AH15" s="10"/>
    </row>
    <row r="16" spans="1:34" ht="18.75" customHeight="1" x14ac:dyDescent="0.25">
      <c r="A16" s="33"/>
      <c r="B16" s="33"/>
      <c r="C16" s="33"/>
      <c r="D16" s="66"/>
      <c r="E16" s="66"/>
      <c r="F16" s="66"/>
      <c r="G16" s="66"/>
      <c r="H16" s="66"/>
      <c r="I16" s="66"/>
      <c r="J16" s="66"/>
      <c r="K16" s="66"/>
      <c r="L16" s="66"/>
      <c r="M16" s="66"/>
      <c r="N16" s="66"/>
      <c r="O16" s="66"/>
      <c r="P16" s="66"/>
      <c r="Q16" s="66"/>
      <c r="R16" s="66"/>
      <c r="S16" s="66"/>
      <c r="T16" s="66"/>
      <c r="U16" s="66"/>
      <c r="V16" s="66"/>
      <c r="W16" s="66"/>
      <c r="X16" s="66"/>
      <c r="Y16" s="51"/>
      <c r="Z16" s="51"/>
      <c r="AA16" s="51"/>
      <c r="AB16" s="51"/>
      <c r="AC16" s="51"/>
      <c r="AD16" s="51"/>
      <c r="AE16" s="66"/>
      <c r="AF16" s="66"/>
      <c r="AG16" s="66"/>
      <c r="AH16" s="10"/>
    </row>
    <row r="17" spans="1:37" ht="18.75" customHeight="1" x14ac:dyDescent="0.25">
      <c r="A17" s="33"/>
      <c r="B17" s="33"/>
      <c r="C17" s="33"/>
      <c r="D17" s="66"/>
      <c r="E17" s="66"/>
      <c r="F17" s="66"/>
      <c r="G17" s="66"/>
      <c r="H17" s="66"/>
      <c r="I17" s="66"/>
      <c r="J17" s="66"/>
      <c r="K17" s="66"/>
      <c r="L17" s="66"/>
      <c r="M17" s="66"/>
      <c r="N17" s="66"/>
      <c r="O17" s="66"/>
      <c r="P17" s="66"/>
      <c r="Q17" s="66"/>
      <c r="R17" s="66"/>
      <c r="S17" s="66"/>
      <c r="T17" s="66"/>
      <c r="U17" s="66"/>
      <c r="V17" s="66"/>
      <c r="W17" s="66"/>
      <c r="X17" s="66"/>
      <c r="Y17" s="51"/>
      <c r="Z17" s="51"/>
      <c r="AA17" s="51"/>
      <c r="AB17" s="51"/>
      <c r="AC17" s="51"/>
      <c r="AD17" s="51"/>
      <c r="AE17" s="66"/>
      <c r="AF17" s="66"/>
      <c r="AG17" s="66"/>
      <c r="AH17" s="10"/>
    </row>
    <row r="18" spans="1:37" ht="18.75" customHeight="1" x14ac:dyDescent="0.25">
      <c r="A18" s="33"/>
      <c r="B18" s="33"/>
      <c r="C18" s="33"/>
      <c r="D18" s="66"/>
      <c r="E18" s="66"/>
      <c r="F18" s="66"/>
      <c r="G18" s="66"/>
      <c r="H18" s="66"/>
      <c r="I18" s="66"/>
      <c r="J18" s="66"/>
      <c r="K18" s="66"/>
      <c r="L18" s="66"/>
      <c r="M18" s="66"/>
      <c r="N18" s="66"/>
      <c r="O18" s="66"/>
      <c r="P18" s="66"/>
      <c r="Q18" s="66"/>
      <c r="R18" s="66"/>
      <c r="S18" s="66"/>
      <c r="T18" s="66"/>
      <c r="U18" s="66"/>
      <c r="V18" s="66"/>
      <c r="W18" s="62"/>
      <c r="X18" s="66"/>
      <c r="Y18" s="51"/>
      <c r="Z18" s="51"/>
      <c r="AA18" s="51"/>
      <c r="AB18" s="51"/>
      <c r="AC18" s="51"/>
      <c r="AD18" s="51"/>
      <c r="AE18" s="66"/>
      <c r="AF18" s="66"/>
      <c r="AG18" s="66"/>
    </row>
    <row r="19" spans="1:37" ht="18.75" customHeight="1" x14ac:dyDescent="0.25">
      <c r="A19" s="33"/>
      <c r="B19" s="33"/>
      <c r="C19" s="33"/>
      <c r="D19" s="66"/>
      <c r="E19" s="33"/>
      <c r="F19" s="33"/>
      <c r="G19" s="33"/>
      <c r="H19" s="33"/>
      <c r="I19" s="33"/>
      <c r="J19" s="33"/>
      <c r="K19" s="33"/>
      <c r="L19" s="33"/>
      <c r="M19" s="33"/>
      <c r="N19" s="33"/>
      <c r="O19" s="33"/>
      <c r="P19" s="33"/>
      <c r="Q19" s="33"/>
      <c r="R19" s="33"/>
      <c r="S19" s="33"/>
      <c r="T19" s="33"/>
      <c r="U19" s="33"/>
      <c r="V19" s="33"/>
      <c r="W19" s="62"/>
      <c r="X19" s="33"/>
      <c r="Y19" s="50"/>
      <c r="Z19" s="50"/>
      <c r="AA19" s="50"/>
      <c r="AB19" s="50"/>
      <c r="AC19" s="50"/>
      <c r="AD19" s="50"/>
      <c r="AE19" s="33"/>
      <c r="AF19" s="33"/>
      <c r="AG19" s="33"/>
    </row>
    <row r="20" spans="1:37" ht="18.75" customHeight="1" x14ac:dyDescent="0.25">
      <c r="A20" s="33"/>
      <c r="B20" s="33"/>
      <c r="C20" s="33"/>
      <c r="D20" s="66"/>
      <c r="E20" s="33"/>
      <c r="F20" s="33"/>
      <c r="G20" s="33"/>
      <c r="H20" s="33"/>
      <c r="I20" s="33"/>
      <c r="J20" s="33"/>
      <c r="K20" s="33"/>
      <c r="L20" s="33"/>
      <c r="M20" s="33"/>
      <c r="N20" s="33"/>
      <c r="O20" s="33"/>
      <c r="P20" s="33"/>
      <c r="Q20" s="33"/>
      <c r="R20" s="33"/>
      <c r="S20" s="33"/>
      <c r="T20" s="33"/>
      <c r="U20" s="33"/>
      <c r="V20" s="33"/>
      <c r="W20" s="62"/>
      <c r="X20" s="33"/>
      <c r="Y20" s="50"/>
      <c r="Z20" s="50"/>
      <c r="AA20" s="50"/>
      <c r="AB20" s="50"/>
      <c r="AC20" s="50"/>
      <c r="AD20" s="50"/>
      <c r="AE20" s="33"/>
      <c r="AF20" s="33"/>
      <c r="AG20" s="33"/>
    </row>
    <row r="21" spans="1:37" ht="18.75" customHeight="1" x14ac:dyDescent="0.25">
      <c r="A21" s="33"/>
      <c r="B21" s="33"/>
      <c r="C21" s="33"/>
      <c r="D21" s="66"/>
      <c r="E21" s="33"/>
      <c r="F21" s="33"/>
      <c r="G21" s="33"/>
      <c r="H21" s="33"/>
      <c r="I21" s="33"/>
      <c r="J21" s="33"/>
      <c r="K21" s="33"/>
      <c r="L21" s="33"/>
      <c r="M21" s="33"/>
      <c r="N21" s="33"/>
      <c r="O21" s="33"/>
      <c r="P21" s="33"/>
      <c r="Q21" s="33"/>
      <c r="R21" s="33"/>
      <c r="S21" s="33"/>
      <c r="T21" s="33"/>
      <c r="U21" s="33"/>
      <c r="V21" s="33"/>
      <c r="W21" s="62"/>
      <c r="X21" s="33"/>
      <c r="Y21" s="50"/>
      <c r="Z21" s="50"/>
      <c r="AA21" s="50"/>
      <c r="AB21" s="50"/>
      <c r="AC21" s="50"/>
      <c r="AD21" s="50"/>
      <c r="AE21" s="33"/>
      <c r="AF21" s="33"/>
      <c r="AG21" s="33"/>
    </row>
    <row r="22" spans="1:37" ht="18.75" customHeight="1" x14ac:dyDescent="0.25">
      <c r="A22" s="33"/>
      <c r="B22" s="33"/>
      <c r="C22" s="33"/>
      <c r="D22" s="66"/>
      <c r="E22" s="33"/>
      <c r="F22" s="33"/>
      <c r="G22" s="33"/>
      <c r="H22" s="33"/>
      <c r="I22" s="33"/>
      <c r="J22" s="33"/>
      <c r="K22" s="33"/>
      <c r="L22" s="33"/>
      <c r="M22" s="33"/>
      <c r="N22" s="33"/>
      <c r="O22" s="33"/>
      <c r="P22" s="33"/>
      <c r="Q22" s="33"/>
      <c r="R22" s="33"/>
      <c r="S22" s="33"/>
      <c r="T22" s="33"/>
      <c r="U22" s="33"/>
      <c r="V22" s="33"/>
      <c r="W22" s="62"/>
      <c r="X22" s="33"/>
      <c r="Y22" s="50"/>
      <c r="Z22" s="50"/>
      <c r="AA22" s="50"/>
      <c r="AB22" s="50"/>
      <c r="AC22" s="50"/>
      <c r="AD22" s="50"/>
      <c r="AE22" s="33"/>
      <c r="AF22" s="33"/>
      <c r="AG22" s="33"/>
    </row>
    <row r="23" spans="1:37" ht="18.75" customHeight="1" x14ac:dyDescent="0.25">
      <c r="A23" s="33"/>
      <c r="B23" s="33"/>
      <c r="C23" s="33"/>
      <c r="D23" s="66"/>
      <c r="E23" s="33"/>
      <c r="F23" s="33"/>
      <c r="G23" s="33"/>
      <c r="H23" s="33"/>
      <c r="I23" s="33"/>
      <c r="J23" s="33"/>
      <c r="K23" s="33"/>
      <c r="L23" s="33"/>
      <c r="M23" s="33"/>
      <c r="N23" s="33"/>
      <c r="O23" s="33"/>
      <c r="P23" s="33"/>
      <c r="Q23" s="33"/>
      <c r="R23" s="33"/>
      <c r="S23" s="33"/>
      <c r="T23" s="33"/>
      <c r="U23" s="33"/>
      <c r="V23" s="33"/>
      <c r="W23" s="62"/>
      <c r="X23" s="33"/>
      <c r="Y23" s="50"/>
      <c r="Z23" s="50"/>
      <c r="AA23" s="50"/>
      <c r="AB23" s="50"/>
      <c r="AC23" s="50"/>
      <c r="AD23" s="50"/>
      <c r="AE23" s="33"/>
      <c r="AF23" s="33"/>
      <c r="AG23" s="33"/>
    </row>
    <row r="24" spans="1:37" ht="18.75" customHeight="1" x14ac:dyDescent="0.25">
      <c r="A24" s="33"/>
      <c r="B24" s="33"/>
      <c r="C24" s="33"/>
      <c r="D24" s="66"/>
      <c r="E24" s="33"/>
      <c r="F24" s="33"/>
      <c r="G24" s="33"/>
      <c r="H24" s="33"/>
      <c r="I24" s="33"/>
      <c r="J24" s="33"/>
      <c r="K24" s="33"/>
      <c r="L24" s="33"/>
      <c r="M24" s="33"/>
      <c r="N24" s="33"/>
      <c r="O24" s="33"/>
      <c r="P24" s="33"/>
      <c r="Q24" s="33"/>
      <c r="R24" s="33"/>
      <c r="S24" s="33"/>
      <c r="T24" s="33"/>
      <c r="U24" s="33"/>
      <c r="V24" s="33"/>
      <c r="W24" s="62"/>
      <c r="X24" s="33"/>
      <c r="Y24" s="50"/>
      <c r="Z24" s="50"/>
      <c r="AA24" s="50"/>
      <c r="AB24" s="50"/>
      <c r="AC24" s="50"/>
      <c r="AD24" s="50"/>
      <c r="AE24" s="33"/>
      <c r="AF24" s="33"/>
      <c r="AG24" s="33"/>
    </row>
    <row r="25" spans="1:37" ht="18.75" customHeight="1" x14ac:dyDescent="0.25">
      <c r="A25" s="33"/>
      <c r="B25" s="33"/>
      <c r="C25" s="33"/>
      <c r="D25" s="66"/>
      <c r="E25" s="33"/>
      <c r="F25" s="33"/>
      <c r="G25" s="33"/>
      <c r="H25" s="33"/>
      <c r="I25" s="33"/>
      <c r="J25" s="33"/>
      <c r="K25" s="33"/>
      <c r="L25" s="33"/>
      <c r="M25" s="33"/>
      <c r="N25" s="33"/>
      <c r="O25" s="33"/>
      <c r="P25" s="33"/>
      <c r="Q25" s="33"/>
      <c r="R25" s="33"/>
      <c r="S25" s="33"/>
      <c r="T25" s="33"/>
      <c r="U25" s="33"/>
      <c r="V25" s="33"/>
      <c r="W25" s="62"/>
      <c r="X25" s="33"/>
      <c r="Y25" s="50"/>
      <c r="Z25" s="50"/>
      <c r="AA25" s="50"/>
      <c r="AB25" s="50"/>
      <c r="AC25" s="50"/>
      <c r="AD25" s="50"/>
      <c r="AE25" s="33"/>
      <c r="AF25" s="33"/>
      <c r="AG25" s="33"/>
    </row>
    <row r="26" spans="1:37" ht="18.75" customHeight="1" x14ac:dyDescent="0.25">
      <c r="A26" s="33"/>
      <c r="B26" s="33"/>
      <c r="C26" s="33"/>
      <c r="D26" s="33"/>
      <c r="E26" s="67"/>
      <c r="F26" s="67"/>
      <c r="G26" s="67"/>
      <c r="H26" s="67"/>
      <c r="I26" s="67"/>
      <c r="J26" s="67"/>
      <c r="K26" s="67"/>
      <c r="L26" s="67"/>
      <c r="M26" s="67"/>
      <c r="N26" s="67"/>
      <c r="O26" s="67"/>
      <c r="P26" s="67"/>
      <c r="Q26" s="67"/>
      <c r="R26" s="67"/>
      <c r="S26" s="67"/>
      <c r="T26" s="67"/>
      <c r="U26" s="67"/>
      <c r="V26" s="67"/>
      <c r="W26" s="62"/>
      <c r="X26" s="67"/>
      <c r="Y26" s="53"/>
      <c r="Z26" s="53"/>
      <c r="AA26" s="53"/>
      <c r="AB26" s="53"/>
      <c r="AC26" s="53"/>
      <c r="AD26" s="53"/>
      <c r="AE26" s="67"/>
      <c r="AF26" s="67"/>
      <c r="AG26" s="67"/>
    </row>
    <row r="27" spans="1:37" ht="18.75" customHeight="1" x14ac:dyDescent="0.25">
      <c r="A27" s="33"/>
      <c r="B27" s="33"/>
      <c r="C27" s="33"/>
      <c r="D27" s="33"/>
      <c r="E27" s="33"/>
      <c r="F27" s="33"/>
      <c r="G27" s="33"/>
      <c r="H27" s="33"/>
      <c r="I27" s="33"/>
      <c r="J27" s="33"/>
      <c r="K27" s="33"/>
      <c r="L27" s="33"/>
      <c r="M27" s="33"/>
      <c r="N27" s="33"/>
      <c r="O27" s="33"/>
      <c r="P27" s="33"/>
      <c r="Q27" s="33"/>
      <c r="R27" s="33"/>
      <c r="S27" s="33"/>
      <c r="T27" s="33"/>
      <c r="U27" s="33"/>
      <c r="V27" s="33"/>
      <c r="W27" s="62"/>
      <c r="X27" s="33"/>
      <c r="Y27" s="50"/>
      <c r="Z27" s="50"/>
      <c r="AA27" s="50"/>
      <c r="AB27" s="50"/>
      <c r="AC27" s="50"/>
      <c r="AD27" s="50"/>
      <c r="AE27" s="33"/>
      <c r="AF27" s="33"/>
      <c r="AG27" s="33"/>
    </row>
    <row r="28" spans="1:37" ht="39.75" customHeight="1" x14ac:dyDescent="0.25">
      <c r="A28" s="33"/>
      <c r="B28" s="33"/>
      <c r="C28" s="33"/>
      <c r="D28" s="33"/>
      <c r="E28" s="33"/>
      <c r="F28" s="33"/>
      <c r="G28" s="33"/>
      <c r="H28" s="33"/>
      <c r="I28" s="33"/>
      <c r="J28" s="33"/>
      <c r="K28" s="33"/>
      <c r="L28" s="33"/>
      <c r="M28" s="33"/>
      <c r="N28" s="33"/>
      <c r="O28" s="33"/>
      <c r="P28" s="33"/>
      <c r="Q28" s="33"/>
      <c r="R28" s="33"/>
      <c r="S28" s="33"/>
      <c r="T28" s="33"/>
      <c r="U28" s="33"/>
      <c r="V28" s="33"/>
      <c r="W28" s="62"/>
      <c r="X28" s="33"/>
      <c r="Y28" s="50"/>
      <c r="Z28" s="50"/>
      <c r="AA28" s="50"/>
      <c r="AB28" s="50"/>
      <c r="AC28" s="50"/>
      <c r="AD28" s="50"/>
      <c r="AE28" s="33"/>
      <c r="AF28" s="33"/>
      <c r="AG28" s="33"/>
    </row>
    <row r="29" spans="1:37" ht="36" customHeight="1" x14ac:dyDescent="0.25">
      <c r="A29" s="33"/>
      <c r="B29" s="33"/>
      <c r="C29" s="33"/>
      <c r="D29" s="33"/>
      <c r="E29" s="33"/>
      <c r="F29" s="33"/>
      <c r="G29" s="33"/>
      <c r="H29" s="33"/>
      <c r="I29" s="33"/>
      <c r="J29" s="33"/>
      <c r="K29" s="33"/>
      <c r="L29" s="33"/>
      <c r="M29" s="33"/>
      <c r="N29" s="33"/>
      <c r="O29" s="33"/>
      <c r="P29" s="33"/>
      <c r="Q29" s="33"/>
      <c r="R29" s="33"/>
      <c r="S29" s="33"/>
      <c r="T29" s="33"/>
      <c r="U29" s="33"/>
      <c r="V29" s="33"/>
      <c r="W29" s="62"/>
      <c r="X29" s="33"/>
      <c r="Y29" s="50"/>
      <c r="Z29" s="50"/>
      <c r="AA29" s="50"/>
      <c r="AB29" s="50"/>
      <c r="AC29" s="50"/>
      <c r="AD29" s="50"/>
      <c r="AE29" s="33"/>
      <c r="AF29" s="33"/>
      <c r="AG29" s="33"/>
    </row>
    <row r="30" spans="1:37" ht="36" customHeight="1" x14ac:dyDescent="0.25">
      <c r="A30" s="33"/>
      <c r="B30" s="33"/>
      <c r="C30" s="33"/>
      <c r="D30" s="33"/>
      <c r="E30" s="33"/>
      <c r="F30" s="33"/>
      <c r="G30" s="33"/>
      <c r="H30" s="33"/>
      <c r="I30" s="33"/>
      <c r="J30" s="33"/>
      <c r="K30" s="33"/>
      <c r="L30" s="33"/>
      <c r="M30" s="33"/>
      <c r="N30" s="33"/>
      <c r="O30" s="33"/>
      <c r="P30" s="33"/>
      <c r="Q30" s="33"/>
      <c r="R30" s="33"/>
      <c r="S30" s="33"/>
      <c r="T30" s="33"/>
      <c r="U30" s="33"/>
      <c r="V30" s="33"/>
      <c r="W30" s="62"/>
      <c r="X30" s="33"/>
      <c r="Y30" s="50"/>
      <c r="Z30" s="50"/>
      <c r="AA30" s="50"/>
      <c r="AB30" s="50"/>
      <c r="AC30" s="50"/>
      <c r="AD30" s="50"/>
      <c r="AE30" s="33"/>
      <c r="AF30" s="33"/>
      <c r="AG30" s="33"/>
      <c r="AH30" s="44"/>
      <c r="AI30" s="44"/>
      <c r="AJ30" s="44"/>
      <c r="AK30" s="44"/>
    </row>
    <row r="31" spans="1:37" ht="36" customHeight="1" x14ac:dyDescent="0.25">
      <c r="A31" s="33"/>
      <c r="B31" s="33"/>
      <c r="C31" s="33"/>
      <c r="D31" s="33"/>
      <c r="E31" s="33"/>
      <c r="F31" s="33"/>
      <c r="G31" s="33"/>
      <c r="H31" s="33"/>
      <c r="I31" s="33"/>
      <c r="J31" s="33"/>
      <c r="K31" s="33"/>
      <c r="L31" s="33"/>
      <c r="M31" s="33"/>
      <c r="N31" s="33"/>
      <c r="O31" s="33"/>
      <c r="P31" s="33"/>
      <c r="Q31" s="33"/>
      <c r="R31" s="33"/>
      <c r="S31" s="33"/>
      <c r="T31" s="33"/>
      <c r="U31" s="33"/>
      <c r="V31" s="33"/>
      <c r="W31" s="62"/>
      <c r="X31" s="33"/>
      <c r="Y31" s="50"/>
      <c r="Z31" s="50"/>
      <c r="AA31" s="50"/>
      <c r="AB31" s="50"/>
      <c r="AC31" s="50"/>
      <c r="AD31" s="50"/>
      <c r="AE31" s="33"/>
      <c r="AF31" s="33"/>
      <c r="AG31" s="33"/>
    </row>
    <row r="32" spans="1:37" ht="73.5" customHeight="1" x14ac:dyDescent="0.25">
      <c r="A32" s="33"/>
      <c r="B32" s="33"/>
      <c r="C32" s="33"/>
      <c r="D32" s="33"/>
      <c r="E32" s="33"/>
      <c r="F32" s="33"/>
      <c r="G32" s="33"/>
      <c r="H32" s="33"/>
      <c r="I32" s="33"/>
      <c r="J32" s="33"/>
      <c r="K32" s="33"/>
      <c r="L32" s="33"/>
      <c r="M32" s="63"/>
      <c r="N32" s="63"/>
      <c r="O32" s="63"/>
      <c r="P32" s="63"/>
      <c r="Q32" s="63"/>
      <c r="R32" s="63"/>
      <c r="S32" s="63"/>
      <c r="T32" s="63"/>
      <c r="U32" s="63"/>
      <c r="V32" s="63"/>
      <c r="W32" s="62"/>
      <c r="X32" s="63"/>
      <c r="Y32" s="50"/>
      <c r="Z32" s="57"/>
      <c r="AA32" s="57"/>
      <c r="AB32" s="57"/>
      <c r="AC32" s="57"/>
      <c r="AD32" s="57"/>
      <c r="AE32" s="63"/>
      <c r="AF32" s="63"/>
      <c r="AG32" s="63"/>
    </row>
    <row r="33" spans="1:33" ht="73.5" customHeight="1" x14ac:dyDescent="0.25">
      <c r="A33" s="33"/>
      <c r="B33" s="33"/>
      <c r="C33" s="33"/>
      <c r="D33" s="33"/>
      <c r="E33" s="33"/>
      <c r="F33" s="33"/>
      <c r="G33" s="33"/>
      <c r="H33" s="33"/>
      <c r="I33" s="33"/>
      <c r="J33" s="33"/>
      <c r="K33" s="33"/>
      <c r="L33" s="33"/>
      <c r="M33" s="62"/>
      <c r="N33" s="62"/>
      <c r="O33" s="62"/>
      <c r="P33" s="62"/>
      <c r="Q33" s="62"/>
      <c r="R33" s="62"/>
      <c r="S33" s="62"/>
      <c r="T33" s="62"/>
      <c r="U33" s="62"/>
      <c r="V33" s="62"/>
      <c r="W33" s="62"/>
      <c r="X33" s="62"/>
      <c r="Y33" s="57"/>
      <c r="Z33" s="54"/>
      <c r="AA33" s="54"/>
      <c r="AB33" s="54"/>
      <c r="AC33" s="54"/>
      <c r="AD33" s="54"/>
      <c r="AE33" s="62"/>
      <c r="AF33" s="62"/>
      <c r="AG33" s="62"/>
    </row>
    <row r="34" spans="1:33" ht="40.5" customHeight="1" x14ac:dyDescent="0.25">
      <c r="A34" s="33"/>
      <c r="B34" s="33"/>
      <c r="C34" s="33"/>
      <c r="D34" s="33"/>
      <c r="E34" s="33"/>
      <c r="F34" s="33"/>
      <c r="G34" s="33"/>
      <c r="H34" s="33"/>
      <c r="I34" s="33"/>
      <c r="J34" s="33"/>
      <c r="K34" s="33"/>
      <c r="L34" s="33"/>
      <c r="M34" s="62"/>
      <c r="N34" s="62"/>
      <c r="O34" s="62"/>
      <c r="P34" s="62"/>
      <c r="Q34" s="62"/>
      <c r="R34" s="62"/>
      <c r="S34" s="62"/>
      <c r="T34" s="62"/>
      <c r="U34" s="62"/>
      <c r="V34" s="62"/>
      <c r="W34" s="62"/>
      <c r="X34" s="62"/>
      <c r="Y34" s="54"/>
      <c r="Z34" s="54"/>
      <c r="AA34" s="54"/>
      <c r="AB34" s="54"/>
      <c r="AC34" s="54"/>
      <c r="AD34" s="54"/>
      <c r="AE34" s="62"/>
      <c r="AF34" s="62"/>
      <c r="AG34" s="62"/>
    </row>
    <row r="35" spans="1:33" ht="57" customHeight="1" x14ac:dyDescent="0.25">
      <c r="A35" s="33"/>
      <c r="B35" s="33"/>
      <c r="C35" s="33"/>
      <c r="D35" s="33"/>
      <c r="E35" s="33"/>
      <c r="F35" s="33"/>
      <c r="G35" s="33"/>
      <c r="H35" s="33"/>
      <c r="I35" s="33"/>
      <c r="J35" s="33"/>
      <c r="K35" s="33"/>
      <c r="L35" s="33"/>
      <c r="M35" s="62"/>
      <c r="N35" s="62"/>
      <c r="O35" s="62"/>
      <c r="P35" s="62"/>
      <c r="Q35" s="62"/>
      <c r="R35" s="62"/>
      <c r="S35" s="62"/>
      <c r="T35" s="62"/>
      <c r="U35" s="62"/>
      <c r="V35" s="62"/>
      <c r="W35" s="62"/>
      <c r="X35" s="62"/>
      <c r="Y35" s="54"/>
      <c r="Z35" s="54"/>
      <c r="AA35" s="54"/>
      <c r="AB35" s="54"/>
      <c r="AC35" s="54"/>
      <c r="AD35" s="54"/>
      <c r="AE35" s="62"/>
      <c r="AF35" s="62"/>
      <c r="AG35" s="62"/>
    </row>
    <row r="36" spans="1:33" ht="73.5" customHeight="1" x14ac:dyDescent="0.25">
      <c r="A36" s="33"/>
      <c r="B36" s="33"/>
      <c r="C36" s="33"/>
      <c r="D36" s="33"/>
      <c r="E36" s="33"/>
      <c r="F36" s="33"/>
      <c r="G36" s="33"/>
      <c r="H36" s="33"/>
      <c r="I36" s="33"/>
      <c r="J36" s="33"/>
      <c r="K36" s="33"/>
      <c r="L36" s="33"/>
      <c r="M36" s="62"/>
      <c r="N36" s="62"/>
      <c r="O36" s="62"/>
      <c r="P36" s="62"/>
      <c r="Q36" s="62"/>
      <c r="R36" s="62"/>
      <c r="S36" s="62"/>
      <c r="T36" s="62"/>
      <c r="U36" s="62"/>
      <c r="V36" s="62"/>
      <c r="W36" s="62"/>
      <c r="X36" s="62"/>
      <c r="Y36" s="54"/>
      <c r="Z36" s="54"/>
      <c r="AA36" s="54"/>
      <c r="AB36" s="54"/>
      <c r="AC36" s="54"/>
      <c r="AD36" s="54"/>
      <c r="AE36" s="62"/>
      <c r="AF36" s="62"/>
      <c r="AG36" s="62"/>
    </row>
    <row r="37" spans="1:33" ht="73.5" customHeight="1" x14ac:dyDescent="0.25">
      <c r="A37" s="33"/>
      <c r="B37" s="33"/>
      <c r="C37" s="33"/>
      <c r="D37" s="33"/>
      <c r="E37" s="33"/>
      <c r="F37" s="33"/>
      <c r="G37" s="33"/>
      <c r="H37" s="33"/>
      <c r="I37" s="33"/>
      <c r="J37" s="33"/>
      <c r="K37" s="33"/>
      <c r="L37" s="33"/>
      <c r="M37" s="62"/>
      <c r="N37" s="62"/>
      <c r="O37" s="62"/>
      <c r="P37" s="62"/>
      <c r="Q37" s="62"/>
      <c r="R37" s="62"/>
      <c r="S37" s="62"/>
      <c r="T37" s="62"/>
      <c r="U37" s="62"/>
      <c r="V37" s="62"/>
      <c r="W37" s="62"/>
      <c r="X37" s="62"/>
      <c r="Y37" s="54"/>
      <c r="Z37" s="54"/>
      <c r="AA37" s="54"/>
      <c r="AB37" s="54"/>
      <c r="AC37" s="54"/>
      <c r="AD37" s="54"/>
      <c r="AE37" s="62"/>
      <c r="AF37" s="62"/>
      <c r="AG37" s="62"/>
    </row>
    <row r="38" spans="1:33" ht="73.5" customHeight="1" x14ac:dyDescent="0.25">
      <c r="A38" s="33"/>
      <c r="B38" s="33"/>
      <c r="C38" s="33"/>
      <c r="D38" s="33"/>
      <c r="E38" s="33"/>
      <c r="F38" s="33"/>
      <c r="G38" s="33"/>
      <c r="H38" s="33"/>
      <c r="I38" s="33"/>
      <c r="J38" s="33"/>
      <c r="K38" s="33"/>
      <c r="L38" s="33"/>
      <c r="M38" s="62"/>
      <c r="N38" s="62"/>
      <c r="O38" s="62"/>
      <c r="P38" s="62"/>
      <c r="Q38" s="62"/>
      <c r="R38" s="62"/>
      <c r="S38" s="62"/>
      <c r="T38" s="62"/>
      <c r="U38" s="62"/>
      <c r="V38" s="62"/>
      <c r="W38" s="62"/>
      <c r="X38" s="62"/>
      <c r="Y38" s="54"/>
      <c r="Z38" s="54"/>
      <c r="AA38" s="54"/>
      <c r="AB38" s="54"/>
      <c r="AC38" s="54"/>
      <c r="AD38" s="54"/>
      <c r="AE38" s="62"/>
      <c r="AF38" s="62"/>
      <c r="AG38" s="62"/>
    </row>
    <row r="39" spans="1:33" ht="73.5" customHeight="1" x14ac:dyDescent="0.25">
      <c r="A39" s="33"/>
      <c r="B39" s="33"/>
      <c r="C39" s="33"/>
      <c r="D39" s="33"/>
      <c r="E39" s="33"/>
      <c r="F39" s="33"/>
      <c r="G39" s="33"/>
      <c r="H39" s="33"/>
      <c r="I39" s="33"/>
      <c r="J39" s="33"/>
      <c r="K39" s="33"/>
      <c r="L39" s="33"/>
      <c r="M39" s="62"/>
      <c r="N39" s="62"/>
      <c r="O39" s="62"/>
      <c r="P39" s="62"/>
      <c r="Q39" s="62"/>
      <c r="R39" s="62"/>
      <c r="S39" s="62"/>
      <c r="T39" s="62"/>
      <c r="U39" s="62"/>
      <c r="V39" s="62"/>
      <c r="W39" s="62"/>
      <c r="X39" s="62"/>
      <c r="Y39" s="54"/>
      <c r="Z39" s="54"/>
      <c r="AA39" s="54"/>
      <c r="AB39" s="54"/>
      <c r="AC39" s="54"/>
      <c r="AD39" s="54"/>
      <c r="AE39" s="62"/>
      <c r="AF39" s="62"/>
      <c r="AG39" s="62"/>
    </row>
    <row r="40" spans="1:33" ht="73.5" customHeight="1" x14ac:dyDescent="0.25">
      <c r="A40" s="33"/>
      <c r="B40" s="33"/>
      <c r="C40" s="33"/>
      <c r="D40" s="33"/>
      <c r="E40" s="33"/>
      <c r="F40" s="33"/>
      <c r="G40" s="33"/>
      <c r="H40" s="33"/>
      <c r="I40" s="33"/>
      <c r="J40" s="33"/>
      <c r="K40" s="33"/>
      <c r="L40" s="33"/>
      <c r="M40" s="62"/>
      <c r="N40" s="62"/>
      <c r="O40" s="62"/>
      <c r="P40" s="62"/>
      <c r="Q40" s="62"/>
      <c r="R40" s="62"/>
      <c r="S40" s="62"/>
      <c r="T40" s="62"/>
      <c r="U40" s="62"/>
      <c r="V40" s="62"/>
      <c r="W40" s="62"/>
      <c r="X40" s="62"/>
      <c r="Y40" s="54"/>
      <c r="Z40" s="54"/>
      <c r="AA40" s="54"/>
      <c r="AB40" s="54"/>
      <c r="AC40" s="54"/>
      <c r="AD40" s="54"/>
      <c r="AE40" s="62"/>
      <c r="AF40" s="62"/>
      <c r="AG40" s="62"/>
    </row>
    <row r="41" spans="1:33" ht="178.5" customHeight="1" x14ac:dyDescent="0.25">
      <c r="A41" s="33"/>
      <c r="B41" s="33"/>
      <c r="C41" s="33"/>
      <c r="D41" s="33"/>
      <c r="E41" s="33"/>
      <c r="F41" s="33"/>
      <c r="G41" s="33"/>
      <c r="H41" s="33"/>
      <c r="I41" s="33"/>
      <c r="J41" s="33"/>
      <c r="K41" s="33"/>
      <c r="L41" s="33"/>
      <c r="M41" s="62"/>
      <c r="N41" s="62"/>
      <c r="O41" s="62"/>
      <c r="P41" s="62"/>
      <c r="Q41" s="62"/>
      <c r="R41" s="62"/>
      <c r="S41" s="62"/>
      <c r="T41" s="62"/>
      <c r="U41" s="62"/>
      <c r="V41" s="62"/>
      <c r="W41" s="62"/>
      <c r="X41" s="62"/>
      <c r="Y41" s="54"/>
      <c r="Z41" s="54"/>
      <c r="AA41" s="54"/>
      <c r="AB41" s="54"/>
      <c r="AC41" s="54"/>
      <c r="AD41" s="54"/>
      <c r="AE41" s="62"/>
      <c r="AF41" s="62"/>
      <c r="AG41" s="62"/>
    </row>
    <row r="42" spans="1:33" ht="73.5" customHeight="1" x14ac:dyDescent="0.25">
      <c r="A42" s="33"/>
      <c r="B42" s="33"/>
      <c r="C42" s="33"/>
      <c r="D42" s="33"/>
      <c r="E42" s="33"/>
      <c r="F42" s="33"/>
      <c r="G42" s="33"/>
      <c r="H42" s="33"/>
      <c r="I42" s="33"/>
      <c r="J42" s="33"/>
      <c r="K42" s="33"/>
      <c r="L42" s="33"/>
      <c r="M42" s="33"/>
      <c r="N42" s="33"/>
      <c r="O42" s="33"/>
      <c r="P42" s="33"/>
      <c r="Q42" s="33"/>
      <c r="R42" s="33"/>
      <c r="S42" s="33"/>
      <c r="T42" s="33"/>
      <c r="U42" s="33"/>
      <c r="V42" s="33"/>
      <c r="W42" s="33"/>
      <c r="X42" s="33"/>
      <c r="Y42" s="50"/>
      <c r="Z42" s="50"/>
      <c r="AA42" s="50"/>
      <c r="AB42" s="50"/>
      <c r="AC42" s="50"/>
      <c r="AD42" s="50"/>
      <c r="AE42" s="33"/>
      <c r="AF42" s="33"/>
      <c r="AG42" s="33"/>
    </row>
    <row r="43" spans="1:33" ht="73.5" customHeight="1" x14ac:dyDescent="0.25">
      <c r="A43" s="33"/>
      <c r="B43" s="33"/>
      <c r="C43" s="33"/>
      <c r="D43" s="33"/>
      <c r="E43" s="33"/>
      <c r="F43" s="33"/>
      <c r="G43" s="33"/>
      <c r="H43" s="33"/>
      <c r="I43" s="33"/>
      <c r="J43" s="33"/>
      <c r="K43" s="33"/>
      <c r="L43" s="33"/>
      <c r="M43" s="33"/>
      <c r="N43" s="33"/>
      <c r="O43" s="33"/>
      <c r="P43" s="33"/>
      <c r="Q43" s="33"/>
      <c r="R43" s="33"/>
      <c r="S43" s="33"/>
      <c r="T43" s="33"/>
      <c r="U43" s="33"/>
      <c r="V43" s="33"/>
      <c r="W43" s="33"/>
      <c r="X43" s="33"/>
      <c r="Y43" s="50"/>
      <c r="Z43" s="50"/>
      <c r="AA43" s="50"/>
      <c r="AB43" s="50"/>
      <c r="AC43" s="50"/>
      <c r="AD43" s="50"/>
      <c r="AE43" s="33"/>
      <c r="AF43" s="33"/>
      <c r="AG43" s="33"/>
    </row>
    <row r="44" spans="1:33" ht="73.5" customHeight="1" x14ac:dyDescent="0.25">
      <c r="A44" s="33"/>
      <c r="B44" s="33"/>
      <c r="C44" s="33"/>
      <c r="D44" s="33"/>
      <c r="E44" s="33"/>
      <c r="F44" s="33"/>
      <c r="G44" s="33"/>
      <c r="H44" s="33"/>
      <c r="I44" s="33"/>
      <c r="J44" s="33"/>
      <c r="K44" s="33"/>
      <c r="L44" s="33"/>
      <c r="M44" s="33"/>
      <c r="N44" s="33"/>
      <c r="O44" s="33"/>
      <c r="P44" s="33"/>
      <c r="Q44" s="33"/>
      <c r="R44" s="33"/>
      <c r="S44" s="33"/>
      <c r="T44" s="33"/>
      <c r="U44" s="33"/>
      <c r="V44" s="33"/>
      <c r="W44" s="33"/>
      <c r="X44" s="33"/>
      <c r="Y44" s="50"/>
      <c r="Z44" s="50"/>
      <c r="AA44" s="50"/>
      <c r="AB44" s="50"/>
      <c r="AC44" s="50"/>
      <c r="AD44" s="50"/>
      <c r="AE44" s="33"/>
      <c r="AF44" s="33"/>
      <c r="AG44" s="33"/>
    </row>
    <row r="45" spans="1:33" ht="73.5" customHeight="1" x14ac:dyDescent="0.25">
      <c r="A45" s="33"/>
      <c r="B45" s="33"/>
      <c r="C45" s="33"/>
      <c r="D45" s="33"/>
      <c r="E45" s="33"/>
      <c r="F45" s="33"/>
      <c r="G45" s="33"/>
      <c r="H45" s="33"/>
      <c r="I45" s="33"/>
      <c r="J45" s="33"/>
      <c r="K45" s="33"/>
      <c r="L45" s="33"/>
      <c r="M45" s="33"/>
      <c r="N45" s="33"/>
      <c r="O45" s="33"/>
      <c r="P45" s="33"/>
      <c r="Q45" s="33"/>
      <c r="R45" s="33"/>
      <c r="S45" s="33"/>
      <c r="T45" s="33"/>
      <c r="U45" s="33"/>
      <c r="V45" s="33"/>
      <c r="W45" s="33"/>
      <c r="X45" s="33"/>
      <c r="Y45" s="50"/>
      <c r="Z45" s="50"/>
      <c r="AA45" s="50"/>
      <c r="AB45" s="50"/>
      <c r="AC45" s="50"/>
      <c r="AD45" s="50"/>
      <c r="AE45" s="33"/>
      <c r="AF45" s="33"/>
      <c r="AG45" s="33"/>
    </row>
    <row r="46" spans="1:33" ht="73.5" customHeight="1" x14ac:dyDescent="0.25">
      <c r="A46" s="33"/>
      <c r="B46" s="33"/>
      <c r="C46" s="33"/>
      <c r="D46" s="33"/>
      <c r="E46" s="33"/>
      <c r="F46" s="33"/>
      <c r="G46" s="33"/>
      <c r="H46" s="33"/>
      <c r="I46" s="33"/>
      <c r="J46" s="33"/>
      <c r="K46" s="33"/>
      <c r="L46" s="33"/>
      <c r="M46" s="33"/>
      <c r="N46" s="33"/>
      <c r="O46" s="33"/>
      <c r="P46" s="33"/>
      <c r="Q46" s="33"/>
      <c r="R46" s="33"/>
      <c r="S46" s="33"/>
      <c r="T46" s="33"/>
      <c r="U46" s="33"/>
      <c r="V46" s="33"/>
      <c r="W46" s="33"/>
      <c r="X46" s="33"/>
      <c r="Y46" s="50"/>
      <c r="Z46" s="50"/>
      <c r="AA46" s="50"/>
      <c r="AB46" s="50"/>
      <c r="AC46" s="50"/>
      <c r="AD46" s="50"/>
      <c r="AE46" s="33"/>
      <c r="AF46" s="33"/>
      <c r="AG46" s="33"/>
    </row>
    <row r="47" spans="1:33" ht="73.5" customHeight="1" x14ac:dyDescent="0.25">
      <c r="A47" s="33"/>
      <c r="B47" s="33"/>
      <c r="C47" s="33"/>
      <c r="D47" s="33"/>
      <c r="E47" s="33"/>
      <c r="F47" s="33"/>
      <c r="G47" s="33"/>
      <c r="H47" s="33"/>
      <c r="I47" s="33"/>
      <c r="J47" s="33"/>
      <c r="K47" s="33"/>
      <c r="L47" s="33"/>
      <c r="M47" s="33"/>
      <c r="N47" s="33"/>
      <c r="O47" s="33"/>
      <c r="P47" s="33"/>
      <c r="Q47" s="33"/>
      <c r="R47" s="33"/>
      <c r="S47" s="33"/>
      <c r="T47" s="33"/>
      <c r="U47" s="33"/>
      <c r="V47" s="33"/>
      <c r="W47" s="33"/>
      <c r="X47" s="33"/>
      <c r="Y47" s="50"/>
      <c r="Z47" s="50"/>
      <c r="AA47" s="50"/>
      <c r="AB47" s="50"/>
      <c r="AC47" s="50"/>
      <c r="AD47" s="50"/>
      <c r="AE47" s="33"/>
      <c r="AF47" s="33"/>
      <c r="AG47" s="33"/>
    </row>
    <row r="48" spans="1:33" ht="73.5" customHeight="1" x14ac:dyDescent="0.25">
      <c r="A48" s="33"/>
      <c r="B48" s="33"/>
      <c r="C48" s="33"/>
      <c r="D48" s="33"/>
      <c r="E48" s="33"/>
      <c r="F48" s="33"/>
      <c r="G48" s="33"/>
      <c r="H48" s="33"/>
      <c r="I48" s="33"/>
      <c r="J48" s="33"/>
      <c r="K48" s="33"/>
      <c r="L48" s="33"/>
      <c r="M48" s="33"/>
      <c r="N48" s="33"/>
      <c r="O48" s="33"/>
      <c r="P48" s="33"/>
      <c r="Q48" s="33"/>
      <c r="R48" s="33"/>
      <c r="S48" s="33"/>
      <c r="T48" s="33"/>
      <c r="U48" s="33"/>
      <c r="V48" s="33"/>
      <c r="W48" s="33"/>
      <c r="X48" s="33"/>
      <c r="Y48" s="50"/>
      <c r="Z48" s="50"/>
      <c r="AA48" s="50"/>
      <c r="AB48" s="50"/>
      <c r="AC48" s="50"/>
      <c r="AD48" s="50"/>
      <c r="AE48" s="33"/>
      <c r="AF48" s="33"/>
      <c r="AG48" s="33"/>
    </row>
    <row r="49" spans="1:37" ht="73.5" customHeight="1" x14ac:dyDescent="0.25">
      <c r="A49" s="33"/>
      <c r="B49" s="33"/>
      <c r="C49" s="33"/>
      <c r="D49" s="33"/>
      <c r="E49" s="33"/>
      <c r="F49" s="33"/>
      <c r="G49" s="33"/>
      <c r="H49" s="33"/>
      <c r="I49" s="33"/>
      <c r="J49" s="33"/>
      <c r="K49" s="33"/>
      <c r="L49" s="33"/>
      <c r="M49" s="33"/>
      <c r="N49" s="33"/>
      <c r="O49" s="33"/>
      <c r="P49" s="33"/>
      <c r="Q49" s="33"/>
      <c r="R49" s="33"/>
      <c r="S49" s="33"/>
      <c r="T49" s="33"/>
      <c r="U49" s="33"/>
      <c r="V49" s="33"/>
      <c r="W49" s="33"/>
      <c r="X49" s="33"/>
      <c r="Y49" s="50"/>
      <c r="Z49" s="50"/>
      <c r="AA49" s="50"/>
      <c r="AB49" s="50"/>
      <c r="AC49" s="50"/>
      <c r="AD49" s="50"/>
      <c r="AE49" s="33"/>
      <c r="AF49" s="33"/>
      <c r="AG49" s="33"/>
    </row>
    <row r="50" spans="1:37" ht="73.5" customHeight="1" x14ac:dyDescent="0.25">
      <c r="A50" s="33"/>
      <c r="B50" s="33"/>
      <c r="C50" s="33"/>
      <c r="D50" s="33"/>
      <c r="E50" s="33"/>
      <c r="F50" s="33"/>
      <c r="G50" s="33"/>
      <c r="H50" s="33"/>
      <c r="I50" s="33"/>
      <c r="J50" s="33"/>
      <c r="K50" s="33"/>
      <c r="L50" s="33"/>
      <c r="M50" s="33"/>
      <c r="N50" s="33"/>
      <c r="O50" s="33"/>
      <c r="P50" s="33"/>
      <c r="Q50" s="33"/>
      <c r="R50" s="33"/>
      <c r="S50" s="33"/>
      <c r="T50" s="33"/>
      <c r="U50" s="33"/>
      <c r="V50" s="33"/>
      <c r="W50" s="33"/>
      <c r="X50" s="33"/>
      <c r="Y50" s="50"/>
      <c r="Z50" s="50"/>
      <c r="AA50" s="50"/>
      <c r="AB50" s="50"/>
      <c r="AC50" s="50"/>
      <c r="AD50" s="50"/>
      <c r="AE50" s="33"/>
      <c r="AF50" s="33"/>
      <c r="AG50" s="33"/>
    </row>
    <row r="51" spans="1:37" ht="73.5" customHeight="1" x14ac:dyDescent="0.25">
      <c r="A51" s="33"/>
      <c r="B51" s="33"/>
      <c r="C51" s="33"/>
      <c r="D51" s="33"/>
      <c r="E51" s="33"/>
      <c r="F51" s="33"/>
      <c r="G51" s="33"/>
      <c r="H51" s="33"/>
      <c r="I51" s="33"/>
      <c r="J51" s="33"/>
      <c r="K51" s="33"/>
      <c r="L51" s="33"/>
      <c r="M51" s="33"/>
      <c r="N51" s="33"/>
      <c r="O51" s="33"/>
      <c r="P51" s="33"/>
      <c r="Q51" s="33"/>
      <c r="R51" s="33"/>
      <c r="S51" s="33"/>
      <c r="T51" s="33"/>
      <c r="U51" s="33"/>
      <c r="V51" s="33"/>
      <c r="W51" s="33"/>
      <c r="X51" s="33"/>
      <c r="Y51" s="50"/>
      <c r="Z51" s="50"/>
      <c r="AA51" s="50"/>
      <c r="AB51" s="50"/>
      <c r="AC51" s="50"/>
      <c r="AD51" s="50"/>
      <c r="AE51" s="33"/>
      <c r="AF51" s="33"/>
      <c r="AG51" s="33"/>
    </row>
    <row r="52" spans="1:37" ht="409.5" customHeight="1" x14ac:dyDescent="0.25">
      <c r="A52" s="33"/>
      <c r="B52" s="33"/>
      <c r="C52" s="33"/>
      <c r="D52" s="33"/>
      <c r="E52" s="33"/>
      <c r="F52" s="33"/>
      <c r="G52" s="33"/>
      <c r="H52" s="33"/>
      <c r="I52" s="33"/>
      <c r="J52" s="33"/>
      <c r="K52" s="33"/>
      <c r="L52" s="33"/>
      <c r="M52" s="33"/>
      <c r="N52" s="33"/>
      <c r="O52" s="33"/>
      <c r="P52" s="33"/>
      <c r="Q52" s="33"/>
      <c r="R52" s="161"/>
      <c r="S52" s="33"/>
      <c r="T52" s="33"/>
      <c r="U52" s="33"/>
      <c r="V52" s="33"/>
      <c r="W52" s="33"/>
      <c r="X52" s="33"/>
      <c r="Y52" s="50"/>
      <c r="Z52" s="50"/>
      <c r="AA52" s="50"/>
      <c r="AB52" s="50"/>
      <c r="AC52" s="50"/>
      <c r="AD52" s="50"/>
      <c r="AE52" s="33"/>
      <c r="AF52" s="33"/>
      <c r="AG52" s="33"/>
    </row>
    <row r="53" spans="1:37" ht="141" customHeight="1" x14ac:dyDescent="0.25">
      <c r="A53" s="33"/>
      <c r="B53" s="33"/>
      <c r="C53" s="33"/>
      <c r="D53" s="33"/>
      <c r="E53" s="33"/>
      <c r="F53" s="33"/>
      <c r="G53" s="33"/>
      <c r="H53" s="33"/>
      <c r="I53" s="33"/>
      <c r="J53" s="33"/>
      <c r="K53" s="33"/>
      <c r="L53" s="33"/>
      <c r="M53" s="33"/>
      <c r="N53" s="33"/>
      <c r="O53" s="33"/>
      <c r="P53" s="33"/>
      <c r="Q53" s="33"/>
      <c r="R53" s="33"/>
      <c r="S53" s="33"/>
      <c r="T53" s="33"/>
      <c r="U53" s="33"/>
      <c r="V53" s="33"/>
      <c r="W53" s="33"/>
      <c r="X53" s="33"/>
      <c r="Y53" s="50"/>
      <c r="Z53" s="50"/>
      <c r="AA53" s="50"/>
      <c r="AB53" s="50"/>
      <c r="AC53" s="50"/>
      <c r="AD53" s="50"/>
      <c r="AE53" s="33"/>
      <c r="AF53" s="33"/>
      <c r="AG53" s="33"/>
    </row>
    <row r="54" spans="1:37" ht="141" customHeight="1" x14ac:dyDescent="0.25">
      <c r="A54" s="33"/>
      <c r="B54" s="33"/>
      <c r="C54" s="33"/>
      <c r="D54" s="33"/>
      <c r="E54" s="33"/>
      <c r="F54" s="33"/>
      <c r="G54" s="33"/>
      <c r="H54" s="33"/>
      <c r="I54" s="33"/>
      <c r="J54" s="33"/>
      <c r="K54" s="33"/>
      <c r="L54" s="33"/>
      <c r="M54" s="33"/>
      <c r="N54" s="33"/>
      <c r="O54" s="33"/>
      <c r="P54" s="33"/>
      <c r="Q54" s="33"/>
      <c r="R54" s="33"/>
      <c r="S54" s="33"/>
      <c r="T54" s="33"/>
      <c r="U54" s="33"/>
      <c r="V54" s="33"/>
      <c r="W54" s="33"/>
      <c r="X54" s="33"/>
      <c r="Y54" s="50"/>
      <c r="Z54" s="50"/>
      <c r="AA54" s="50"/>
      <c r="AB54" s="50"/>
      <c r="AC54" s="50"/>
      <c r="AD54" s="50"/>
      <c r="AE54" s="33"/>
      <c r="AF54" s="33"/>
      <c r="AG54" s="33"/>
    </row>
    <row r="55" spans="1:37" ht="141" customHeight="1" x14ac:dyDescent="0.25">
      <c r="A55" s="33"/>
      <c r="B55" s="33"/>
      <c r="C55" s="33"/>
      <c r="D55" s="33"/>
      <c r="E55" s="33"/>
      <c r="F55" s="33"/>
      <c r="G55" s="33"/>
      <c r="H55" s="33"/>
      <c r="I55" s="33"/>
      <c r="J55" s="33"/>
      <c r="K55" s="33"/>
      <c r="L55" s="33"/>
      <c r="M55" s="33"/>
      <c r="N55" s="33"/>
      <c r="O55" s="33"/>
      <c r="P55" s="33"/>
      <c r="Q55" s="33"/>
      <c r="R55" s="33"/>
      <c r="S55" s="33"/>
      <c r="T55" s="33"/>
      <c r="U55" s="33"/>
      <c r="V55" s="33"/>
      <c r="W55" s="33"/>
      <c r="X55" s="33"/>
      <c r="Y55" s="50"/>
      <c r="Z55" s="50"/>
      <c r="AA55" s="50"/>
      <c r="AB55" s="50"/>
      <c r="AC55" s="50"/>
      <c r="AD55" s="50"/>
      <c r="AE55" s="33"/>
      <c r="AF55" s="33"/>
      <c r="AG55" s="33"/>
    </row>
    <row r="56" spans="1:37" ht="162" customHeight="1" x14ac:dyDescent="1.35">
      <c r="A56" s="117"/>
      <c r="B56" s="117"/>
      <c r="C56" s="117"/>
      <c r="D56" s="135"/>
      <c r="E56" s="136"/>
      <c r="F56" s="137"/>
      <c r="G56" s="138"/>
      <c r="H56" s="135"/>
      <c r="I56" s="135"/>
      <c r="J56" s="33"/>
      <c r="K56" s="33"/>
      <c r="L56" s="33"/>
      <c r="M56" s="33"/>
      <c r="N56" s="33"/>
      <c r="O56" s="33"/>
      <c r="P56" s="33"/>
      <c r="Q56" s="33"/>
      <c r="R56" s="33"/>
      <c r="S56" s="33"/>
      <c r="T56" s="33"/>
      <c r="U56" s="33"/>
      <c r="V56" s="33"/>
      <c r="W56" s="33"/>
      <c r="X56" s="33"/>
      <c r="Y56" s="50"/>
      <c r="Z56" s="50"/>
      <c r="AA56" s="50"/>
      <c r="AB56" s="50"/>
      <c r="AC56" s="50"/>
      <c r="AD56" s="50"/>
      <c r="AE56" s="33"/>
      <c r="AF56" s="33"/>
      <c r="AG56" s="33"/>
    </row>
    <row r="57" spans="1:37" ht="178.5" customHeight="1" x14ac:dyDescent="0.25">
      <c r="A57" s="139"/>
      <c r="B57" s="139"/>
      <c r="C57" s="140" t="s">
        <v>30</v>
      </c>
      <c r="D57" s="140" t="s">
        <v>25</v>
      </c>
      <c r="E57" s="128" t="s">
        <v>11</v>
      </c>
      <c r="F57" s="128" t="s">
        <v>34</v>
      </c>
      <c r="G57" s="128" t="s">
        <v>38</v>
      </c>
      <c r="H57" s="128" t="s">
        <v>17</v>
      </c>
      <c r="I57" s="133"/>
      <c r="J57" s="330" t="str">
        <f>IF(AND('Pivot Heatmap'!X3=1,'Pivot Heatmap'!Z3&lt;&gt;0),'Pivot Heatmap'!Y3," ")&amp;IF(AND('Pivot Heatmap'!X3=1,'Pivot Heatmap'!Z3&lt;&gt;0)," | "&amp;'Pivot Heatmap'!Z3,"")</f>
        <v>Adidas-Sneakers | 438</v>
      </c>
      <c r="K57" s="330"/>
      <c r="L57" s="330"/>
      <c r="M57" s="330"/>
      <c r="N57" s="167"/>
      <c r="O57" s="167"/>
      <c r="P57" s="167"/>
      <c r="Q57" s="33"/>
      <c r="R57" s="33"/>
      <c r="S57" s="317"/>
      <c r="T57" s="317"/>
      <c r="U57" s="317"/>
      <c r="V57" s="33"/>
      <c r="W57" s="33"/>
      <c r="X57" s="33"/>
      <c r="Y57" s="50"/>
      <c r="Z57" s="50"/>
      <c r="AA57" s="50"/>
      <c r="AB57" s="50"/>
      <c r="AC57" s="50"/>
      <c r="AD57" s="50"/>
      <c r="AE57" s="68"/>
      <c r="AF57" s="33"/>
      <c r="AG57" s="68"/>
      <c r="AH57" s="323"/>
      <c r="AI57" s="323"/>
      <c r="AJ57" s="323"/>
      <c r="AK57" s="323"/>
    </row>
    <row r="58" spans="1:37" ht="178.5" customHeight="1" x14ac:dyDescent="0.25">
      <c r="A58" s="117"/>
      <c r="B58" s="128" t="s">
        <v>12</v>
      </c>
      <c r="C58" s="152">
        <f>'Pivot Heatmap'!B29</f>
        <v>50183.710000000006</v>
      </c>
      <c r="D58" s="152">
        <f>'Pivot Heatmap'!C29</f>
        <v>54219.250000000007</v>
      </c>
      <c r="E58" s="152">
        <f>'Pivot Heatmap'!D29</f>
        <v>33979.630000000005</v>
      </c>
      <c r="F58" s="152">
        <f>'Pivot Heatmap'!E29</f>
        <v>41299.510000000009</v>
      </c>
      <c r="G58" s="152">
        <f>'Pivot Heatmap'!F29</f>
        <v>37884.750000000015</v>
      </c>
      <c r="H58" s="152">
        <f>'Pivot Heatmap'!G29</f>
        <v>53257.609999999993</v>
      </c>
      <c r="I58" s="152"/>
      <c r="J58" s="312" t="str">
        <f>IF(AND('Pivot Heatmap'!X4=2,'Pivot Heatmap'!Z4&lt;&gt;0),'Pivot Heatmap'!Y4," ")&amp;IF(AND('Pivot Heatmap'!X4=2,'Pivot Heatmap'!Z4&lt;&gt;0)," | "&amp;'Pivot Heatmap'!Z4,"")</f>
        <v>Skechers-Running | 398</v>
      </c>
      <c r="K58" s="312"/>
      <c r="L58" s="312"/>
      <c r="M58" s="312"/>
      <c r="N58" s="168"/>
      <c r="O58" s="168"/>
      <c r="P58" s="168"/>
      <c r="Q58" s="33"/>
      <c r="R58" s="33"/>
      <c r="S58" s="318"/>
      <c r="T58" s="318"/>
      <c r="U58" s="318"/>
      <c r="V58" s="33"/>
      <c r="W58" s="33"/>
      <c r="X58" s="33"/>
      <c r="Y58" s="50"/>
      <c r="Z58" s="50"/>
      <c r="AA58" s="50"/>
      <c r="AB58" s="50"/>
      <c r="AC58" s="50"/>
      <c r="AD58" s="50"/>
      <c r="AE58" s="69"/>
      <c r="AF58" s="69"/>
      <c r="AG58" s="33"/>
      <c r="AH58" s="10"/>
      <c r="AI58" s="45"/>
      <c r="AJ58" s="45"/>
    </row>
    <row r="59" spans="1:37" ht="178.5" customHeight="1" x14ac:dyDescent="0.25">
      <c r="A59" s="139"/>
      <c r="B59" s="140" t="s">
        <v>26</v>
      </c>
      <c r="C59" s="152">
        <f>'Pivot Heatmap'!B30</f>
        <v>34745.35</v>
      </c>
      <c r="D59" s="152">
        <f>'Pivot Heatmap'!C30</f>
        <v>39336.620000000003</v>
      </c>
      <c r="E59" s="152">
        <f>'Pivot Heatmap'!D30</f>
        <v>26312.95</v>
      </c>
      <c r="F59" s="152">
        <f>'Pivot Heatmap'!E30</f>
        <v>41021.06</v>
      </c>
      <c r="G59" s="152">
        <f>'Pivot Heatmap'!F30</f>
        <v>50502.639999999985</v>
      </c>
      <c r="H59" s="152">
        <f>'Pivot Heatmap'!G30</f>
        <v>31317.160000000003</v>
      </c>
      <c r="I59" s="152"/>
      <c r="J59" s="313" t="str">
        <f>IF(AND('Pivot Heatmap'!X5=3,'Pivot Heatmap'!Z5&lt;&gt;0),'Pivot Heatmap'!Y5," ")&amp;IF(AND('Pivot Heatmap'!X5=3,'Pivot Heatmap'!Z5&lt;&gt;0)," | "&amp;'Pivot Heatmap'!Z5,"")</f>
        <v>New Balance-Boots | 386</v>
      </c>
      <c r="K59" s="313"/>
      <c r="L59" s="313"/>
      <c r="M59" s="313"/>
      <c r="N59" s="169"/>
      <c r="O59" s="169"/>
      <c r="P59" s="169"/>
      <c r="Q59" s="141"/>
      <c r="R59" s="141"/>
      <c r="S59" s="319"/>
      <c r="T59" s="319"/>
      <c r="U59" s="319"/>
      <c r="V59" s="63"/>
      <c r="W59" s="63"/>
      <c r="X59" s="63"/>
      <c r="Y59" s="57"/>
      <c r="Z59" s="57"/>
      <c r="AA59" s="57"/>
      <c r="AB59" s="57"/>
      <c r="AC59" s="57"/>
      <c r="AD59" s="57"/>
      <c r="AE59" s="70"/>
      <c r="AF59" s="70"/>
      <c r="AG59" s="63"/>
      <c r="AH59" s="10"/>
    </row>
    <row r="60" spans="1:37" ht="178.5" customHeight="1" x14ac:dyDescent="0.25">
      <c r="A60" s="117"/>
      <c r="B60" s="128" t="s">
        <v>31</v>
      </c>
      <c r="C60" s="152">
        <f>'Pivot Heatmap'!B31</f>
        <v>38554.060000000012</v>
      </c>
      <c r="D60" s="152">
        <f>'Pivot Heatmap'!C31</f>
        <v>50619.07</v>
      </c>
      <c r="E60" s="152">
        <f>'Pivot Heatmap'!D31</f>
        <v>29066.219999999998</v>
      </c>
      <c r="F60" s="152">
        <f>'Pivot Heatmap'!E31</f>
        <v>40568.22</v>
      </c>
      <c r="G60" s="152">
        <f>'Pivot Heatmap'!F31</f>
        <v>40580.980000000018</v>
      </c>
      <c r="H60" s="152">
        <f>'Pivot Heatmap'!G31</f>
        <v>47382.46</v>
      </c>
      <c r="I60" s="152"/>
      <c r="J60" s="314" t="str">
        <f>IF(AND('Pivot Heatmap'!X6=4,'Pivot Heatmap'!Z6&lt;&gt;0),'Pivot Heatmap'!Y6," ")&amp;IF(AND('Pivot Heatmap'!X6=4,'Pivot Heatmap'!Z6&lt;&gt;0)," | "&amp;'Pivot Heatmap'!Z6,"")</f>
        <v>Puma-Formal | 374</v>
      </c>
      <c r="K60" s="314"/>
      <c r="L60" s="314"/>
      <c r="M60" s="314"/>
      <c r="N60" s="170"/>
      <c r="O60" s="170"/>
      <c r="P60" s="170"/>
      <c r="Q60" s="80"/>
      <c r="R60" s="80"/>
      <c r="S60" s="328"/>
      <c r="T60" s="328"/>
      <c r="U60" s="328"/>
      <c r="V60" s="80"/>
      <c r="W60" s="80"/>
      <c r="X60" s="80"/>
      <c r="Y60" s="55"/>
      <c r="Z60" s="55"/>
      <c r="AA60" s="55"/>
      <c r="AB60" s="55"/>
      <c r="AC60" s="55"/>
      <c r="AD60" s="55"/>
      <c r="AE60" s="71"/>
      <c r="AF60" s="71"/>
      <c r="AG60" s="80"/>
      <c r="AH60" s="10"/>
    </row>
    <row r="61" spans="1:37" ht="178.5" customHeight="1" x14ac:dyDescent="0.25">
      <c r="A61" s="117"/>
      <c r="B61" s="128" t="s">
        <v>22</v>
      </c>
      <c r="C61" s="152">
        <f>'Pivot Heatmap'!B32</f>
        <v>37825.119999999995</v>
      </c>
      <c r="D61" s="152">
        <f>'Pivot Heatmap'!C32</f>
        <v>38833.170000000006</v>
      </c>
      <c r="E61" s="152">
        <f>'Pivot Heatmap'!D32</f>
        <v>29991.47</v>
      </c>
      <c r="F61" s="152">
        <f>'Pivot Heatmap'!E32</f>
        <v>31821.069999999996</v>
      </c>
      <c r="G61" s="152">
        <f>'Pivot Heatmap'!F32</f>
        <v>37668.19</v>
      </c>
      <c r="H61" s="152">
        <f>'Pivot Heatmap'!G32</f>
        <v>54421.170000000013</v>
      </c>
      <c r="I61" s="152"/>
      <c r="J61" s="315" t="str">
        <f>IF(AND('Pivot Heatmap'!X7=5,'Pivot Heatmap'!Z7&lt;&gt;0),'Pivot Heatmap'!Y7," ")&amp;IF(AND('Pivot Heatmap'!X7=5,'Pivot Heatmap'!Z7&lt;&gt;0)," | "&amp;'Pivot Heatmap'!Z7,"")</f>
        <v>Reebok-Casual | 370</v>
      </c>
      <c r="K61" s="315"/>
      <c r="L61" s="315"/>
      <c r="M61" s="315"/>
      <c r="N61" s="171"/>
      <c r="O61" s="171"/>
      <c r="P61" s="171"/>
      <c r="Q61" s="80"/>
      <c r="R61" s="80"/>
      <c r="S61" s="329"/>
      <c r="T61" s="329"/>
      <c r="U61" s="329"/>
      <c r="V61" s="80"/>
      <c r="W61" s="80"/>
      <c r="X61" s="80"/>
      <c r="Y61" s="55"/>
      <c r="Z61" s="55"/>
      <c r="AA61" s="55"/>
      <c r="AB61" s="55"/>
      <c r="AC61" s="55"/>
      <c r="AD61" s="55"/>
      <c r="AE61" s="71"/>
      <c r="AF61" s="71"/>
      <c r="AG61" s="80"/>
      <c r="AH61" s="10"/>
    </row>
    <row r="62" spans="1:37" ht="178.5" customHeight="1" x14ac:dyDescent="0.25">
      <c r="A62" s="33"/>
      <c r="B62" s="151" t="s">
        <v>55</v>
      </c>
      <c r="C62" s="152">
        <f>'Pivot Heatmap'!B33</f>
        <v>63679.1</v>
      </c>
      <c r="D62" s="152">
        <f>'Pivot Heatmap'!C33</f>
        <v>50486.649999999987</v>
      </c>
      <c r="E62" s="152">
        <f>'Pivot Heatmap'!D33</f>
        <v>47911.530000000006</v>
      </c>
      <c r="F62" s="152">
        <f>'Pivot Heatmap'!E33</f>
        <v>43394.23</v>
      </c>
      <c r="G62" s="152">
        <f>'Pivot Heatmap'!F33</f>
        <v>39802.639999999992</v>
      </c>
      <c r="H62" s="152">
        <f>'Pivot Heatmap'!G33</f>
        <v>39297.290000000015</v>
      </c>
      <c r="I62" s="152"/>
      <c r="J62" s="316" t="str">
        <f>IF(AND('Pivot Heatmap'!X8=6,'Pivot Heatmap'!Z8&lt;&gt;0),'Pivot Heatmap'!Y8," ")&amp;IF(AND('Pivot Heatmap'!X8=6,'Pivot Heatmap'!Z8&lt;&gt;0)," | "&amp;'Pivot Heatmap'!Z8,"")</f>
        <v>Nike-Sneakers | 354</v>
      </c>
      <c r="K62" s="316"/>
      <c r="L62" s="316"/>
      <c r="M62" s="316"/>
      <c r="N62" s="172"/>
      <c r="O62" s="172"/>
      <c r="P62" s="172"/>
      <c r="Q62" s="80"/>
      <c r="R62" s="80"/>
      <c r="S62" s="317"/>
      <c r="T62" s="317"/>
      <c r="U62" s="317"/>
      <c r="V62" s="80"/>
      <c r="W62" s="80"/>
      <c r="X62" s="80"/>
      <c r="Y62" s="55"/>
      <c r="Z62" s="55"/>
      <c r="AA62" s="55"/>
      <c r="AB62" s="55"/>
      <c r="AC62" s="55"/>
      <c r="AD62" s="55"/>
      <c r="AE62" s="71"/>
      <c r="AF62" s="71"/>
      <c r="AG62" s="80"/>
      <c r="AI62" s="9"/>
      <c r="AJ62" s="9"/>
    </row>
    <row r="63" spans="1:37" ht="178.5" customHeight="1" x14ac:dyDescent="1.1000000000000001">
      <c r="A63" s="142"/>
      <c r="B63" s="128" t="s">
        <v>35</v>
      </c>
      <c r="C63" s="152">
        <f>'Pivot Heatmap'!B34</f>
        <v>32051.7</v>
      </c>
      <c r="D63" s="152">
        <f>'Pivot Heatmap'!C34</f>
        <v>28136.92</v>
      </c>
      <c r="E63" s="152">
        <f>'Pivot Heatmap'!D34</f>
        <v>25508.35</v>
      </c>
      <c r="F63" s="152">
        <f>'Pivot Heatmap'!E34</f>
        <v>40951.69000000001</v>
      </c>
      <c r="G63" s="152">
        <f>'Pivot Heatmap'!F34</f>
        <v>32387.739999999998</v>
      </c>
      <c r="H63" s="152">
        <f>'Pivot Heatmap'!G34</f>
        <v>44849.349999999984</v>
      </c>
      <c r="I63" s="152"/>
      <c r="J63" s="331" t="str">
        <f>IF(AND('Pivot Heatmap'!X9=7,'Pivot Heatmap'!Z9&lt;&gt;0),'Pivot Heatmap'!Y9," ")&amp;IF(AND('Pivot Heatmap'!X9=7,'Pivot Heatmap'!Z9&lt;&gt;0)," | "&amp;'Pivot Heatmap'!Z9,"")</f>
        <v>New Balance-Formal | 351</v>
      </c>
      <c r="K63" s="331"/>
      <c r="L63" s="331"/>
      <c r="M63" s="331"/>
      <c r="N63" s="173"/>
      <c r="O63" s="173"/>
      <c r="P63" s="173"/>
      <c r="Q63" s="80"/>
      <c r="R63" s="80"/>
      <c r="S63" s="317"/>
      <c r="T63" s="317"/>
      <c r="U63" s="317"/>
      <c r="V63" s="80"/>
      <c r="W63" s="80"/>
      <c r="X63" s="80"/>
      <c r="Y63" s="55"/>
      <c r="Z63" s="55"/>
      <c r="AA63" s="55"/>
      <c r="AB63" s="55"/>
      <c r="AC63" s="55"/>
      <c r="AD63" s="55"/>
      <c r="AE63" s="71"/>
      <c r="AF63" s="71"/>
      <c r="AG63" s="80"/>
    </row>
    <row r="64" spans="1:37" ht="178.5" customHeight="1" x14ac:dyDescent="0.25">
      <c r="A64" s="143"/>
      <c r="B64" s="143"/>
      <c r="C64" s="144"/>
      <c r="D64" s="145"/>
      <c r="E64" s="135"/>
      <c r="F64" s="117"/>
      <c r="G64" s="33"/>
      <c r="H64" s="33"/>
      <c r="I64" s="33"/>
      <c r="J64" s="322" t="str">
        <f>IF(AND('Pivot Heatmap'!X10=8,'Pivot Heatmap'!Z10&lt;&gt;0),'Pivot Heatmap'!Y10," ")&amp;IF(AND('Pivot Heatmap'!X10=8,'Pivot Heatmap'!Z10&lt;&gt;0)," | "&amp;'Pivot Heatmap'!Z10,"")</f>
        <v>Skechers-Boots | 343</v>
      </c>
      <c r="K64" s="322"/>
      <c r="L64" s="322"/>
      <c r="M64" s="322"/>
      <c r="N64" s="174"/>
      <c r="O64" s="174"/>
      <c r="P64" s="174"/>
      <c r="Q64" s="33"/>
      <c r="R64" s="33"/>
      <c r="S64" s="317"/>
      <c r="T64" s="317"/>
      <c r="U64" s="317"/>
      <c r="V64" s="80"/>
      <c r="W64" s="80"/>
      <c r="X64" s="80"/>
      <c r="Y64" s="55"/>
      <c r="Z64" s="55"/>
      <c r="AA64" s="55"/>
      <c r="AB64" s="55"/>
      <c r="AC64" s="55"/>
      <c r="AD64" s="55"/>
      <c r="AE64" s="71"/>
      <c r="AF64" s="71"/>
      <c r="AG64" s="80"/>
    </row>
    <row r="65" spans="1:33" ht="178.5" customHeight="1" x14ac:dyDescent="0.25">
      <c r="A65" s="143"/>
      <c r="B65" s="310"/>
      <c r="C65" s="310"/>
      <c r="D65" s="310"/>
      <c r="E65" s="310"/>
      <c r="F65" s="117"/>
      <c r="G65" s="33"/>
      <c r="H65" s="33"/>
      <c r="I65" s="33"/>
      <c r="J65" s="327" t="str">
        <f>IF(AND('Pivot Heatmap'!X11=9,'Pivot Heatmap'!Z11&lt;&gt;0),'Pivot Heatmap'!Y11," ")&amp;IF(AND('Pivot Heatmap'!X11=9,'Pivot Heatmap'!Z11&lt;&gt;0)," | "&amp;'Pivot Heatmap'!Z11,"")</f>
        <v>Skechers-Sneakers | 343</v>
      </c>
      <c r="K65" s="327"/>
      <c r="L65" s="327"/>
      <c r="M65" s="327"/>
      <c r="N65" s="175"/>
      <c r="O65" s="175"/>
      <c r="P65" s="175"/>
      <c r="Q65" s="33"/>
      <c r="R65" s="33"/>
      <c r="S65" s="317"/>
      <c r="T65" s="317"/>
      <c r="U65" s="317"/>
      <c r="V65" s="80"/>
      <c r="W65" s="80"/>
      <c r="X65" s="80"/>
      <c r="Y65" s="55"/>
      <c r="Z65" s="55"/>
      <c r="AA65" s="55"/>
      <c r="AB65" s="55"/>
      <c r="AC65" s="55"/>
      <c r="AD65" s="55"/>
      <c r="AE65" s="71"/>
      <c r="AF65" s="71"/>
      <c r="AG65" s="80"/>
    </row>
    <row r="66" spans="1:33" ht="178.5" customHeight="1" x14ac:dyDescent="1.4">
      <c r="A66" s="143"/>
      <c r="B66" s="143"/>
      <c r="C66" s="143"/>
      <c r="D66" s="146"/>
      <c r="E66" s="147"/>
      <c r="F66" s="117"/>
      <c r="G66" s="33"/>
      <c r="H66" s="33"/>
      <c r="I66" s="33"/>
      <c r="J66" s="327" t="str">
        <f>IF(AND('Pivot Heatmap'!X12=10,'Pivot Heatmap'!Z12&lt;&gt;0),'Pivot Heatmap'!Y12," ")&amp;IF(AND('Pivot Heatmap'!X12=10,'Pivot Heatmap'!Z12&lt;&gt;0)," | "&amp;'Pivot Heatmap'!Z12,"")</f>
        <v>Adidas-Boots | 329</v>
      </c>
      <c r="K66" s="327"/>
      <c r="L66" s="327"/>
      <c r="M66" s="327"/>
      <c r="N66" s="175"/>
      <c r="O66" s="175"/>
      <c r="P66" s="175"/>
      <c r="Q66" s="33"/>
      <c r="R66" s="33"/>
      <c r="S66" s="317"/>
      <c r="T66" s="317"/>
      <c r="U66" s="317"/>
      <c r="V66" s="80"/>
      <c r="W66" s="80"/>
      <c r="X66" s="80"/>
      <c r="Y66" s="55"/>
      <c r="Z66" s="55"/>
      <c r="AA66" s="55"/>
      <c r="AB66" s="55"/>
      <c r="AC66" s="55"/>
      <c r="AD66" s="55"/>
      <c r="AE66" s="71"/>
      <c r="AF66" s="71"/>
      <c r="AG66" s="80"/>
    </row>
    <row r="67" spans="1:33" ht="141" customHeight="1" x14ac:dyDescent="1.4">
      <c r="A67" s="143"/>
      <c r="B67" s="143"/>
      <c r="C67" s="143"/>
      <c r="D67" s="146"/>
      <c r="E67" s="147"/>
      <c r="F67" s="117"/>
      <c r="G67" s="309"/>
      <c r="H67" s="309"/>
      <c r="I67" s="149"/>
      <c r="J67" s="117"/>
      <c r="K67" s="117"/>
      <c r="L67" s="150"/>
      <c r="M67" s="33"/>
      <c r="N67" s="33"/>
      <c r="O67" s="33"/>
      <c r="P67" s="33"/>
      <c r="Q67" s="33"/>
      <c r="R67" s="33"/>
      <c r="S67" s="33"/>
      <c r="T67" s="33"/>
      <c r="U67" s="33"/>
      <c r="V67" s="33"/>
      <c r="W67" s="33"/>
      <c r="X67" s="33"/>
      <c r="Y67" s="50"/>
      <c r="Z67" s="50"/>
      <c r="AA67" s="50"/>
      <c r="AB67" s="50"/>
      <c r="AC67" s="50"/>
      <c r="AD67" s="50"/>
      <c r="AE67" s="69"/>
      <c r="AF67" s="69"/>
      <c r="AG67" s="33"/>
    </row>
    <row r="68" spans="1:33" ht="141" customHeight="1" x14ac:dyDescent="1.4">
      <c r="A68" s="143"/>
      <c r="B68" s="143"/>
      <c r="C68" s="143"/>
      <c r="D68" s="117"/>
      <c r="E68" s="117"/>
      <c r="F68" s="117"/>
      <c r="G68" s="309"/>
      <c r="H68" s="309"/>
      <c r="I68" s="149"/>
      <c r="J68" s="117"/>
      <c r="K68" s="117"/>
      <c r="L68" s="148"/>
      <c r="M68" s="80"/>
      <c r="N68" s="80"/>
      <c r="O68" s="80"/>
      <c r="P68" s="33"/>
      <c r="Q68" s="33"/>
      <c r="R68" s="33"/>
      <c r="S68" s="33"/>
      <c r="T68" s="33"/>
      <c r="U68" s="80"/>
      <c r="V68" s="80"/>
      <c r="W68" s="80"/>
      <c r="X68" s="80"/>
      <c r="Y68" s="55"/>
      <c r="Z68" s="55"/>
      <c r="AA68" s="55"/>
      <c r="AB68" s="55"/>
      <c r="AC68" s="55"/>
      <c r="AD68" s="55"/>
      <c r="AE68" s="71"/>
      <c r="AF68" s="69"/>
      <c r="AG68" s="33"/>
    </row>
    <row r="69" spans="1:33" ht="141" customHeight="1" x14ac:dyDescent="0.25">
      <c r="A69" s="143"/>
      <c r="B69" s="143"/>
      <c r="C69" s="143"/>
      <c r="D69" s="117"/>
      <c r="E69" s="117"/>
      <c r="F69" s="117"/>
      <c r="G69" s="117"/>
      <c r="H69" s="117"/>
      <c r="I69" s="117"/>
      <c r="J69" s="117"/>
      <c r="K69" s="117"/>
      <c r="L69" s="148"/>
      <c r="M69" s="33"/>
      <c r="N69" s="33"/>
      <c r="O69" s="33"/>
      <c r="P69" s="311"/>
      <c r="Q69" s="311"/>
      <c r="R69" s="311"/>
      <c r="S69" s="311"/>
      <c r="T69" s="311"/>
      <c r="U69" s="33"/>
      <c r="V69" s="33"/>
      <c r="W69" s="33"/>
      <c r="X69" s="33"/>
      <c r="Y69" s="50"/>
      <c r="Z69" s="50"/>
      <c r="AA69" s="50"/>
      <c r="AB69" s="50"/>
      <c r="AC69" s="50"/>
      <c r="AD69" s="50"/>
      <c r="AE69" s="69"/>
      <c r="AF69" s="69"/>
      <c r="AG69" s="33"/>
    </row>
    <row r="70" spans="1:33" ht="141" customHeight="1" x14ac:dyDescent="0.25">
      <c r="A70" s="66"/>
      <c r="B70" s="66"/>
      <c r="C70" s="66"/>
      <c r="D70" s="66"/>
      <c r="E70" s="66"/>
      <c r="F70" s="66"/>
      <c r="G70" s="66"/>
      <c r="H70" s="66"/>
      <c r="I70" s="66"/>
      <c r="J70" s="66"/>
      <c r="K70" s="66"/>
      <c r="L70" s="148"/>
      <c r="M70" s="66"/>
      <c r="N70" s="66"/>
      <c r="O70" s="66"/>
      <c r="P70" s="66"/>
      <c r="Q70" s="66"/>
      <c r="R70" s="66"/>
      <c r="S70" s="66"/>
      <c r="T70" s="66"/>
      <c r="U70" s="66"/>
      <c r="V70" s="66"/>
      <c r="W70" s="66"/>
      <c r="X70" s="66"/>
      <c r="Y70" s="51"/>
      <c r="Z70" s="51"/>
      <c r="AA70" s="51"/>
      <c r="AB70" s="51"/>
      <c r="AC70" s="51"/>
      <c r="AD70" s="51"/>
      <c r="AE70" s="72"/>
      <c r="AF70" s="72"/>
      <c r="AG70" s="66"/>
    </row>
    <row r="71" spans="1:33" ht="141" customHeight="1" x14ac:dyDescent="0.25">
      <c r="A71" s="10"/>
      <c r="B71" s="10"/>
      <c r="C71" s="10"/>
      <c r="D71" s="10"/>
      <c r="E71" s="10"/>
      <c r="F71" s="10"/>
      <c r="G71" s="10"/>
      <c r="H71" s="10"/>
      <c r="I71" s="10"/>
      <c r="J71" s="10"/>
      <c r="K71" s="10"/>
      <c r="L71" s="59"/>
      <c r="M71" s="51"/>
      <c r="N71" s="51"/>
      <c r="O71" s="51"/>
      <c r="P71" s="51"/>
      <c r="Q71" s="51"/>
      <c r="R71" s="51"/>
      <c r="S71" s="51"/>
      <c r="T71" s="51"/>
      <c r="U71" s="51"/>
      <c r="V71" s="51"/>
      <c r="W71" s="51"/>
      <c r="X71" s="51"/>
      <c r="Y71" s="51"/>
      <c r="Z71" s="51"/>
      <c r="AA71" s="51"/>
      <c r="AB71" s="51"/>
      <c r="AC71" s="51"/>
      <c r="AD71" s="51"/>
      <c r="AE71" s="66"/>
      <c r="AF71" s="66"/>
      <c r="AG71" s="66"/>
    </row>
    <row r="72" spans="1:33" ht="150" customHeight="1" x14ac:dyDescent="0.35">
      <c r="A72" s="50"/>
      <c r="B72" s="50"/>
      <c r="C72" s="50"/>
      <c r="D72" s="50"/>
      <c r="E72" s="51"/>
      <c r="F72" s="50"/>
      <c r="G72" s="50"/>
      <c r="H72" s="50"/>
      <c r="I72" s="50"/>
      <c r="J72" s="50"/>
      <c r="K72" s="50"/>
      <c r="L72" s="58"/>
      <c r="M72" s="51"/>
      <c r="N72" s="51"/>
      <c r="O72" s="51"/>
      <c r="P72" s="51"/>
      <c r="Q72" s="51"/>
      <c r="R72" s="51"/>
      <c r="S72" s="51"/>
      <c r="T72" s="51"/>
      <c r="U72" s="51"/>
      <c r="V72" s="51"/>
      <c r="W72" s="51"/>
      <c r="X72" s="51"/>
      <c r="Y72" s="51"/>
      <c r="Z72" s="51"/>
      <c r="AA72" s="51"/>
      <c r="AB72" s="51"/>
      <c r="AC72" s="51"/>
      <c r="AD72" s="51"/>
      <c r="AE72" s="66"/>
      <c r="AF72" s="66"/>
      <c r="AG72" s="66"/>
    </row>
    <row r="73" spans="1:33" ht="150" customHeight="1" x14ac:dyDescent="0.35">
      <c r="A73" s="50"/>
      <c r="B73" s="50"/>
      <c r="C73" s="50"/>
      <c r="D73" s="50"/>
      <c r="E73" s="51"/>
      <c r="F73" s="50"/>
      <c r="G73" s="50"/>
      <c r="H73" s="50"/>
      <c r="I73" s="50"/>
      <c r="J73" s="50"/>
      <c r="K73" s="50"/>
      <c r="L73" s="60"/>
      <c r="M73" s="51"/>
      <c r="N73" s="51"/>
      <c r="O73" s="51"/>
      <c r="P73" s="51"/>
      <c r="Q73" s="51"/>
      <c r="R73" s="51"/>
      <c r="S73" s="51"/>
      <c r="T73" s="51"/>
      <c r="U73" s="51"/>
      <c r="V73" s="51"/>
      <c r="W73" s="51"/>
      <c r="X73" s="51"/>
      <c r="Y73" s="51"/>
      <c r="Z73" s="51"/>
      <c r="AA73" s="51"/>
      <c r="AB73" s="51"/>
      <c r="AC73" s="51"/>
      <c r="AD73" s="51"/>
      <c r="AE73" s="66"/>
      <c r="AF73" s="66"/>
      <c r="AG73" s="66"/>
    </row>
    <row r="74" spans="1:33" x14ac:dyDescent="0.25">
      <c r="A74" s="10"/>
      <c r="B74" s="10"/>
      <c r="C74" s="10"/>
      <c r="D74" s="10"/>
      <c r="E74" s="10"/>
      <c r="F74" s="10"/>
      <c r="G74" s="10"/>
      <c r="H74" s="10"/>
      <c r="I74" s="10"/>
      <c r="J74" s="10"/>
      <c r="K74" s="10"/>
      <c r="L74" s="50"/>
      <c r="M74" s="50"/>
      <c r="N74" s="50"/>
      <c r="O74" s="50"/>
      <c r="P74" s="50"/>
      <c r="Q74" s="50"/>
      <c r="R74" s="50"/>
      <c r="S74" s="50"/>
      <c r="T74" s="50"/>
      <c r="U74" s="50"/>
      <c r="V74" s="50"/>
      <c r="W74" s="50"/>
      <c r="X74" s="50"/>
      <c r="Y74" s="50"/>
      <c r="Z74" s="50"/>
      <c r="AA74" s="50"/>
      <c r="AB74" s="50"/>
      <c r="AC74" s="50"/>
      <c r="AD74" s="50"/>
      <c r="AE74" s="33"/>
    </row>
    <row r="75" spans="1:33" x14ac:dyDescent="0.25">
      <c r="A75" s="10"/>
      <c r="B75" s="10"/>
      <c r="C75" s="10"/>
      <c r="D75" s="10"/>
      <c r="E75" s="10"/>
      <c r="F75" s="10"/>
      <c r="G75" s="10"/>
      <c r="H75" s="10"/>
      <c r="I75" s="10"/>
      <c r="J75" s="10"/>
      <c r="K75" s="10"/>
      <c r="L75" s="50"/>
      <c r="M75" s="50"/>
      <c r="N75" s="50"/>
      <c r="O75" s="50"/>
      <c r="P75" s="50"/>
      <c r="Q75" s="50"/>
      <c r="R75" s="50"/>
      <c r="S75" s="50"/>
      <c r="T75" s="50"/>
      <c r="U75" s="50"/>
      <c r="V75" s="50"/>
      <c r="W75" s="50"/>
      <c r="X75" s="50"/>
      <c r="Y75" s="50"/>
      <c r="Z75" s="50"/>
      <c r="AA75" s="50"/>
      <c r="AB75" s="50"/>
      <c r="AC75" s="50"/>
      <c r="AD75" s="50"/>
      <c r="AE75" s="33"/>
    </row>
    <row r="76" spans="1:33" x14ac:dyDescent="0.25">
      <c r="A76" s="50"/>
      <c r="B76" s="50"/>
      <c r="C76" s="50"/>
      <c r="D76" s="50"/>
      <c r="E76" s="51"/>
      <c r="F76" s="50"/>
      <c r="G76" s="50"/>
      <c r="H76" s="50"/>
      <c r="I76" s="50"/>
      <c r="J76" s="50"/>
      <c r="K76" s="50"/>
      <c r="L76" s="50"/>
      <c r="M76" s="50"/>
      <c r="N76" s="50"/>
      <c r="O76" s="50"/>
      <c r="P76" s="50"/>
      <c r="Q76" s="50"/>
      <c r="R76" s="50"/>
      <c r="S76" s="50"/>
      <c r="T76" s="50"/>
      <c r="U76" s="50"/>
      <c r="V76" s="50"/>
      <c r="W76" s="50"/>
      <c r="X76" s="50"/>
      <c r="Y76" s="50"/>
      <c r="Z76" s="50"/>
      <c r="AA76" s="50"/>
      <c r="AB76" s="50"/>
      <c r="AC76" s="50"/>
      <c r="AD76" s="50"/>
      <c r="AE76" s="33"/>
    </row>
    <row r="77" spans="1:33" x14ac:dyDescent="0.25">
      <c r="E77" s="34"/>
    </row>
    <row r="78" spans="1:33" x14ac:dyDescent="0.25">
      <c r="E78" s="34"/>
    </row>
    <row r="79" spans="1:33" x14ac:dyDescent="0.25">
      <c r="E79" s="34"/>
    </row>
    <row r="80" spans="1:33" x14ac:dyDescent="0.25">
      <c r="E80" s="34"/>
    </row>
    <row r="81" spans="5:33" x14ac:dyDescent="0.25">
      <c r="E81" s="34"/>
    </row>
    <row r="82" spans="5:33" x14ac:dyDescent="0.25">
      <c r="E82" s="34"/>
    </row>
    <row r="83" spans="5:33" x14ac:dyDescent="0.25">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10"/>
      <c r="AG83" s="10"/>
    </row>
    <row r="84" spans="5:33" x14ac:dyDescent="0.25">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10"/>
      <c r="AG84" s="10"/>
    </row>
    <row r="85" spans="5:33" x14ac:dyDescent="0.25">
      <c r="E85" s="34"/>
      <c r="F85" s="34"/>
    </row>
    <row r="86" spans="5:33" x14ac:dyDescent="0.25">
      <c r="E86" s="34"/>
      <c r="F86" s="34"/>
    </row>
    <row r="87" spans="5:33" x14ac:dyDescent="0.25">
      <c r="E87" s="34"/>
      <c r="F87" s="34"/>
    </row>
    <row r="88" spans="5:33" x14ac:dyDescent="0.25">
      <c r="E88" s="34"/>
      <c r="F88" s="34"/>
    </row>
    <row r="89" spans="5:33" x14ac:dyDescent="0.25">
      <c r="E89" s="34"/>
      <c r="F89" s="34"/>
    </row>
    <row r="90" spans="5:33" x14ac:dyDescent="0.25">
      <c r="E90" s="34"/>
      <c r="F90" s="34"/>
    </row>
    <row r="91" spans="5:33" x14ac:dyDescent="0.25">
      <c r="E91" s="34"/>
      <c r="F91" s="34"/>
    </row>
    <row r="92" spans="5:33" x14ac:dyDescent="0.25">
      <c r="E92" s="34"/>
      <c r="F92" s="34"/>
    </row>
    <row r="93" spans="5:33" x14ac:dyDescent="0.25">
      <c r="E93" s="34"/>
      <c r="F93" s="34"/>
    </row>
    <row r="94" spans="5:33" x14ac:dyDescent="0.25">
      <c r="E94" s="34"/>
      <c r="F94" s="34"/>
    </row>
  </sheetData>
  <mergeCells count="33">
    <mergeCell ref="J65:M65"/>
    <mergeCell ref="J66:M66"/>
    <mergeCell ref="S60:U60"/>
    <mergeCell ref="S61:U61"/>
    <mergeCell ref="J57:M57"/>
    <mergeCell ref="J63:M63"/>
    <mergeCell ref="AB5:AC5"/>
    <mergeCell ref="AB6:AC6"/>
    <mergeCell ref="J64:M64"/>
    <mergeCell ref="AH57:AK57"/>
    <mergeCell ref="S5:T5"/>
    <mergeCell ref="Y5:Z5"/>
    <mergeCell ref="Y6:Z6"/>
    <mergeCell ref="V5:W5"/>
    <mergeCell ref="V6:W6"/>
    <mergeCell ref="S6:T6"/>
    <mergeCell ref="S57:U57"/>
    <mergeCell ref="G68:H68"/>
    <mergeCell ref="G67:H67"/>
    <mergeCell ref="B65:E65"/>
    <mergeCell ref="P69:T69"/>
    <mergeCell ref="J58:M58"/>
    <mergeCell ref="J59:M59"/>
    <mergeCell ref="J60:M60"/>
    <mergeCell ref="J61:M61"/>
    <mergeCell ref="J62:M62"/>
    <mergeCell ref="S62:U62"/>
    <mergeCell ref="S63:U63"/>
    <mergeCell ref="S64:U64"/>
    <mergeCell ref="S65:U65"/>
    <mergeCell ref="S66:U66"/>
    <mergeCell ref="S58:U58"/>
    <mergeCell ref="S59:U59"/>
  </mergeCells>
  <conditionalFormatting sqref="AI58:AJ58">
    <cfRule type="colorScale" priority="65">
      <colorScale>
        <cfvo type="min"/>
        <cfvo type="percentile" val="50"/>
        <cfvo type="max"/>
        <color theme="4" tint="0.39997558519241921"/>
        <color theme="4" tint="-0.249977111117893"/>
        <color theme="3" tint="-0.499984740745262"/>
      </colorScale>
    </cfRule>
  </conditionalFormatting>
  <conditionalFormatting sqref="Z33:AD33 M33:V38 X33 X34:AD38">
    <cfRule type="colorScale" priority="35">
      <colorScale>
        <cfvo type="min"/>
        <cfvo type="max"/>
        <color theme="4" tint="0.79998168889431442"/>
        <color theme="3" tint="-0.499984740745262"/>
      </colorScale>
    </cfRule>
  </conditionalFormatting>
  <conditionalFormatting sqref="AE33:AE38">
    <cfRule type="colorScale" priority="31">
      <colorScale>
        <cfvo type="min"/>
        <cfvo type="max"/>
        <color theme="4" tint="0.79998168889431442"/>
        <color theme="3" tint="-0.499984740745262"/>
      </colorScale>
    </cfRule>
  </conditionalFormatting>
  <conditionalFormatting sqref="V60:AE66 Q60:R63">
    <cfRule type="colorScale" priority="93">
      <colorScale>
        <cfvo type="min"/>
        <cfvo type="max"/>
        <color theme="4" tint="0.59999389629810485"/>
        <color theme="3" tint="-0.499984740745262"/>
      </colorScale>
    </cfRule>
  </conditionalFormatting>
  <conditionalFormatting sqref="U68:AE68 M68:O68">
    <cfRule type="colorScale" priority="95">
      <colorScale>
        <cfvo type="min"/>
        <cfvo type="max"/>
        <color theme="4" tint="0.79998168889431442"/>
        <color theme="3" tint="-0.499984740745262"/>
      </colorScale>
    </cfRule>
  </conditionalFormatting>
  <conditionalFormatting sqref="L68">
    <cfRule type="colorScale" priority="98">
      <colorScale>
        <cfvo type="min"/>
        <cfvo type="max"/>
        <color theme="0" tint="-4.9989318521683403E-2"/>
        <color theme="3" tint="-0.499984740745262"/>
      </colorScale>
    </cfRule>
  </conditionalFormatting>
  <conditionalFormatting sqref="AF60:AF66">
    <cfRule type="colorScale" priority="106">
      <colorScale>
        <cfvo type="min"/>
        <cfvo type="max"/>
        <color theme="3" tint="-0.499984740745262"/>
        <color theme="4" tint="0.79998168889431442"/>
      </colorScale>
    </cfRule>
  </conditionalFormatting>
  <conditionalFormatting sqref="AG60:AG66">
    <cfRule type="colorScale" priority="118">
      <colorScale>
        <cfvo type="min"/>
        <cfvo type="max"/>
        <color theme="4" tint="0.79998168889431442"/>
        <color theme="3" tint="-0.499984740745262"/>
      </colorScale>
    </cfRule>
  </conditionalFormatting>
  <conditionalFormatting sqref="D69:I69 F64:F67 D68:F68">
    <cfRule type="colorScale" priority="131">
      <colorScale>
        <cfvo type="min"/>
        <cfvo type="max"/>
        <color theme="4" tint="-0.499984740745262"/>
        <color theme="8" tint="0.79998168889431442"/>
      </colorScale>
    </cfRule>
  </conditionalFormatting>
  <conditionalFormatting sqref="S57:S66">
    <cfRule type="top10" dxfId="138" priority="140" rank="10"/>
  </conditionalFormatting>
  <conditionalFormatting sqref="S57:U66">
    <cfRule type="colorScale" priority="5">
      <colorScale>
        <cfvo type="min"/>
        <cfvo type="max"/>
        <color theme="3" tint="-0.499984740745262"/>
        <color theme="4" tint="0.79998168889431442"/>
      </colorScale>
    </cfRule>
  </conditionalFormatting>
  <conditionalFormatting sqref="M40:AE40 L70">
    <cfRule type="colorScale" priority="150">
      <colorScale>
        <cfvo type="min"/>
        <cfvo type="max"/>
        <color theme="4" tint="0.79998168889431442"/>
        <color theme="3" tint="-0.499984740745262"/>
      </colorScale>
    </cfRule>
  </conditionalFormatting>
  <conditionalFormatting sqref="C58:I63">
    <cfRule type="colorScale" priority="1">
      <colorScale>
        <cfvo type="min"/>
        <cfvo type="max"/>
        <color theme="4" tint="-0.499984740745262"/>
        <color theme="4" tint="0.79998168889431442"/>
      </colorScale>
    </cfRule>
  </conditionalFormatting>
  <printOptions horizontalCentered="1" verticalCentered="1"/>
  <pageMargins left="0.39370078740157483" right="0.39370078740157483" top="0.39370078740157483" bottom="0.39370078740157483" header="0.19685039370078741" footer="0.19685039370078741"/>
  <pageSetup paperSize="5" scale="10" orientation="landscape"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9" tint="0.79998168889431442"/>
  </sheetPr>
  <dimension ref="A1:Y1008"/>
  <sheetViews>
    <sheetView topLeftCell="M1" zoomScale="90" zoomScaleNormal="90" workbookViewId="0">
      <selection activeCell="P25" sqref="P25"/>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1" max="11" width="16" style="236" customWidth="1"/>
    <col min="12" max="14" width="16" style="2" customWidth="1"/>
    <col min="16" max="16" width="25.28515625" customWidth="1"/>
    <col min="17" max="17" width="19.28515625" customWidth="1"/>
    <col min="18" max="19" width="15.28515625" customWidth="1"/>
    <col min="20" max="20" width="2.28515625" customWidth="1"/>
    <col min="21" max="21" width="15.28515625" customWidth="1"/>
    <col min="22" max="25" width="21.140625" customWidth="1"/>
  </cols>
  <sheetData>
    <row r="1" spans="1:25" x14ac:dyDescent="0.25">
      <c r="L1" s="308" t="s">
        <v>1167</v>
      </c>
      <c r="M1" s="308"/>
      <c r="N1" s="308"/>
    </row>
    <row r="2" spans="1:25" x14ac:dyDescent="0.25">
      <c r="A2" s="107" t="s">
        <v>0</v>
      </c>
      <c r="B2" s="107" t="s">
        <v>1</v>
      </c>
      <c r="C2" s="107" t="s">
        <v>2</v>
      </c>
      <c r="D2" s="107" t="s">
        <v>3</v>
      </c>
      <c r="E2" s="107" t="s">
        <v>4</v>
      </c>
      <c r="F2" s="107" t="s">
        <v>5</v>
      </c>
      <c r="G2" s="107" t="s">
        <v>6</v>
      </c>
      <c r="H2" s="108" t="s">
        <v>7</v>
      </c>
      <c r="I2" s="107" t="s">
        <v>8</v>
      </c>
      <c r="J2" s="233" t="s">
        <v>9</v>
      </c>
      <c r="K2" s="191"/>
      <c r="L2" s="235" t="s">
        <v>7</v>
      </c>
      <c r="M2" s="107" t="s">
        <v>8</v>
      </c>
      <c r="N2" s="108" t="s">
        <v>9</v>
      </c>
      <c r="P2" s="306" t="s">
        <v>1106</v>
      </c>
      <c r="Q2" s="306"/>
      <c r="U2" s="3" t="s">
        <v>537</v>
      </c>
      <c r="V2" s="3" t="s">
        <v>538</v>
      </c>
      <c r="W2" s="3" t="s">
        <v>539</v>
      </c>
      <c r="X2" s="3" t="s">
        <v>542</v>
      </c>
      <c r="Y2" s="3" t="s">
        <v>540</v>
      </c>
    </row>
    <row r="3" spans="1:25" x14ac:dyDescent="0.25">
      <c r="A3" s="109" t="s">
        <v>10</v>
      </c>
      <c r="B3" s="112">
        <v>45985</v>
      </c>
      <c r="C3" s="109" t="s">
        <v>11</v>
      </c>
      <c r="D3" s="109" t="s">
        <v>12</v>
      </c>
      <c r="E3" s="109" t="s">
        <v>13</v>
      </c>
      <c r="F3" s="109" t="s">
        <v>14</v>
      </c>
      <c r="G3" s="109" t="s">
        <v>15</v>
      </c>
      <c r="H3" s="110">
        <v>112.4</v>
      </c>
      <c r="I3" s="109">
        <v>4</v>
      </c>
      <c r="J3" s="234">
        <v>449.6</v>
      </c>
      <c r="K3" s="230"/>
      <c r="L3" s="191" t="str">
        <f>IF(OR(H3 &gt; $Q$7,H3 &lt;$Q$6),"OUTLIER", "Normal")</f>
        <v>Normal</v>
      </c>
      <c r="M3" s="191" t="str">
        <f>IF(OR(I3 &gt; $Q$14,I3 &lt;$Q$13),"OUTLIER", "Normal")</f>
        <v>Normal</v>
      </c>
      <c r="N3" s="191" t="str">
        <f>IF(OR(J3 &gt; $Q$21,J3 &lt;$Q$20),"OUTLIER", "Normal")</f>
        <v>Normal</v>
      </c>
      <c r="P3" s="24" t="s">
        <v>1101</v>
      </c>
      <c r="Q3" s="24">
        <f>_xlfn.QUARTILE.INC('Data Cleaning'!$H$3:$H$1008,1)</f>
        <v>81.365000000000009</v>
      </c>
      <c r="U3" s="107" t="s">
        <v>0</v>
      </c>
      <c r="V3" s="24">
        <f>COUNTA(INDEX($A$3:$J$1008,0,MATCH(U3,$A$2:$J$2,0)))</f>
        <v>1006</v>
      </c>
      <c r="W3" s="24">
        <f>COUNTBLANK(INDEX($A$3:$J$1008,0,MATCH(U3,$A$2:$J$2,0)))</f>
        <v>0</v>
      </c>
      <c r="X3" s="24" t="str">
        <f>IF(TYPE(INDEX($A$3:$J$1008,0,MATCH(U3,$A$2:$J$2,0)))=1,"NUMBER",
IF(TYPE(INDEX($A$3:$J$1008,0,MATCH(U3,$A$2:$J$2,0)))=2,"TEXT",
IF(TYPE(INDEX($A$3:$J$1008,0,MATCH(U3,$A$2:$J$2,0)))=4,"LOGICAL",
IF(TYPE(INDEX($A$3:$J$1008,0,MATCH(U3,$A$2:$J$2,0)))=16,"ERROR",
"LAINNYA"))))</f>
        <v>TEXT</v>
      </c>
      <c r="Y3" s="307" t="s">
        <v>541</v>
      </c>
    </row>
    <row r="4" spans="1:25" ht="15" customHeight="1" x14ac:dyDescent="0.25">
      <c r="A4" s="109" t="s">
        <v>16</v>
      </c>
      <c r="B4" s="112">
        <v>45729</v>
      </c>
      <c r="C4" s="109" t="s">
        <v>17</v>
      </c>
      <c r="D4" s="109" t="s">
        <v>12</v>
      </c>
      <c r="E4" s="109" t="s">
        <v>18</v>
      </c>
      <c r="F4" s="109" t="s">
        <v>19</v>
      </c>
      <c r="G4" s="109" t="s">
        <v>20</v>
      </c>
      <c r="H4" s="110">
        <v>239.16</v>
      </c>
      <c r="I4" s="109">
        <v>4</v>
      </c>
      <c r="J4" s="234">
        <v>956.64</v>
      </c>
      <c r="K4" s="230"/>
      <c r="L4" s="191" t="str">
        <f t="shared" ref="L4:L67" si="0">IF(OR(H4 &gt; $Q$7,H4 &lt;$Q$6),"OUTLIER", "Normal")</f>
        <v>Normal</v>
      </c>
      <c r="M4" s="191" t="str">
        <f t="shared" ref="M4:M67" si="1">IF(OR(I4 &gt; $Q$14,I4 &lt;$Q$13),"OUTLIER", "Normal")</f>
        <v>Normal</v>
      </c>
      <c r="N4" s="191" t="str">
        <f t="shared" ref="N4:N67" si="2">IF(OR(J4 &gt; $Q$21,J4 &lt;$Q$20),"OUTLIER", "Normal")</f>
        <v>Normal</v>
      </c>
      <c r="P4" s="24" t="s">
        <v>1102</v>
      </c>
      <c r="Q4" s="24">
        <f>_xlfn.QUARTILE.INC('Data Cleaning'!$H$3:$H$1008,3)</f>
        <v>193.51499999999999</v>
      </c>
      <c r="U4" s="107" t="s">
        <v>1</v>
      </c>
      <c r="V4" s="24">
        <f t="shared" ref="V4:V12" si="3">COUNTA(INDEX($A$3:$J$1008,0,MATCH(U4,$A$2:$J$2,0)))</f>
        <v>1006</v>
      </c>
      <c r="W4" s="24">
        <f>COUNTBLANK(INDEX($A$3:$J$1008,0,MATCH(U4,$A$2:$J$2,0)))</f>
        <v>0</v>
      </c>
      <c r="X4" s="24" t="str">
        <f>IF(TYPE(INDEX($A$3:$J$1008,0,MATCH(U4,$A$2:$J$2,0)))=1,"DATE",
IF(TYPE(INDEX($A$3:$J$1008,0,MATCH(U4,$A$2:$J$2,0)))=2,"TEXT",
IF(TYPE(INDEX($A$3:$J$1008,0,MATCH(U4,$A$2:$J$2,0)))=4,"LOGICAL",
IF(TYPE(INDEX($A$3:$J$1008,0,MATCH(U4,$A$2:$J$2,0)))=16,"ERROR",
"LAINNYA"))))</f>
        <v>DATE</v>
      </c>
      <c r="Y4" s="307"/>
    </row>
    <row r="5" spans="1:25" x14ac:dyDescent="0.25">
      <c r="A5" s="109" t="s">
        <v>21</v>
      </c>
      <c r="B5" s="112">
        <v>45874</v>
      </c>
      <c r="C5" s="109" t="s">
        <v>11</v>
      </c>
      <c r="D5" s="109" t="s">
        <v>22</v>
      </c>
      <c r="E5" s="109" t="s">
        <v>23</v>
      </c>
      <c r="F5" s="109" t="s">
        <v>14</v>
      </c>
      <c r="G5" s="109" t="s">
        <v>20</v>
      </c>
      <c r="H5" s="110">
        <v>191.04</v>
      </c>
      <c r="I5" s="109">
        <v>2</v>
      </c>
      <c r="J5" s="234">
        <v>382.08</v>
      </c>
      <c r="K5" s="230"/>
      <c r="L5" s="191" t="str">
        <f t="shared" si="0"/>
        <v>Normal</v>
      </c>
      <c r="M5" s="191" t="str">
        <f t="shared" si="1"/>
        <v>Normal</v>
      </c>
      <c r="N5" s="191" t="str">
        <f>IF(OR(J5 &gt; $Q$21,J5 &lt;$Q$20),"OUTLIER", "Normal")</f>
        <v>Normal</v>
      </c>
      <c r="P5" s="24" t="s">
        <v>1103</v>
      </c>
      <c r="Q5" s="24">
        <f>Q4-Q3</f>
        <v>112.14999999999998</v>
      </c>
      <c r="U5" s="107" t="s">
        <v>2</v>
      </c>
      <c r="V5" s="24">
        <f t="shared" si="3"/>
        <v>1006</v>
      </c>
      <c r="W5" s="24">
        <f t="shared" ref="W5:W12" si="4">COUNTBLANK(INDEX($A$3:$J$1008,0,MATCH(U5,$A$2:$J$2,0)))</f>
        <v>0</v>
      </c>
      <c r="X5" s="24" t="str">
        <f t="shared" ref="X5:X12" si="5">IF(TYPE(INDEX($A$3:$J$1008,0,MATCH(U5,$A$2:$J$2,0)))=1,"NUMBER",
IF(TYPE(INDEX($A$3:$J$1008,0,MATCH(U5,$A$2:$J$2,0)))=2,"TEXT",
IF(TYPE(INDEX($A$3:$J$1008,0,MATCH(U5,$A$2:$J$2,0)))=4,"LOGICAL",
IF(TYPE(INDEX($A$3:$J$1008,0,MATCH(U5,$A$2:$J$2,0)))=16,"ERROR",
"LAINNYA"))))</f>
        <v>TEXT</v>
      </c>
      <c r="Y5" s="307"/>
    </row>
    <row r="6" spans="1:25" x14ac:dyDescent="0.25">
      <c r="A6" s="109" t="s">
        <v>24</v>
      </c>
      <c r="B6" s="112">
        <v>45966</v>
      </c>
      <c r="C6" s="109" t="s">
        <v>25</v>
      </c>
      <c r="D6" s="109" t="s">
        <v>26</v>
      </c>
      <c r="E6" s="109" t="s">
        <v>27</v>
      </c>
      <c r="F6" s="109" t="s">
        <v>28</v>
      </c>
      <c r="G6" s="109" t="s">
        <v>20</v>
      </c>
      <c r="H6" s="110">
        <v>161.69999999999999</v>
      </c>
      <c r="I6" s="109">
        <v>1</v>
      </c>
      <c r="J6" s="234">
        <v>161.69999999999999</v>
      </c>
      <c r="K6" s="230"/>
      <c r="L6" s="191" t="str">
        <f t="shared" si="0"/>
        <v>Normal</v>
      </c>
      <c r="M6" s="191" t="str">
        <f t="shared" si="1"/>
        <v>Normal</v>
      </c>
      <c r="N6" s="191" t="str">
        <f t="shared" si="2"/>
        <v>Normal</v>
      </c>
      <c r="P6" s="24" t="s">
        <v>1104</v>
      </c>
      <c r="Q6" s="24">
        <f>Q3-1.5*Q5</f>
        <v>-86.859999999999957</v>
      </c>
      <c r="U6" s="107" t="s">
        <v>3</v>
      </c>
      <c r="V6" s="24">
        <f t="shared" si="3"/>
        <v>1006</v>
      </c>
      <c r="W6" s="24">
        <f t="shared" si="4"/>
        <v>0</v>
      </c>
      <c r="X6" s="24" t="str">
        <f t="shared" si="5"/>
        <v>TEXT</v>
      </c>
      <c r="Y6" s="307"/>
    </row>
    <row r="7" spans="1:25" x14ac:dyDescent="0.25">
      <c r="A7" s="109" t="s">
        <v>29</v>
      </c>
      <c r="B7" s="112">
        <v>45937</v>
      </c>
      <c r="C7" s="109" t="s">
        <v>30</v>
      </c>
      <c r="D7" s="109" t="s">
        <v>31</v>
      </c>
      <c r="E7" s="109" t="s">
        <v>18</v>
      </c>
      <c r="F7" s="109" t="s">
        <v>32</v>
      </c>
      <c r="G7" s="109" t="s">
        <v>15</v>
      </c>
      <c r="H7" s="110">
        <v>64.319999999999993</v>
      </c>
      <c r="I7" s="109">
        <v>14</v>
      </c>
      <c r="J7" s="234">
        <v>900.48</v>
      </c>
      <c r="K7" s="230"/>
      <c r="L7" s="191" t="str">
        <f t="shared" si="0"/>
        <v>Normal</v>
      </c>
      <c r="M7" s="191" t="str">
        <f t="shared" si="1"/>
        <v>Normal</v>
      </c>
      <c r="N7" s="191" t="str">
        <f t="shared" si="2"/>
        <v>Normal</v>
      </c>
      <c r="P7" s="24" t="s">
        <v>1105</v>
      </c>
      <c r="Q7" s="24">
        <f>Q4+1.5*Q5</f>
        <v>361.73999999999995</v>
      </c>
      <c r="U7" s="107" t="s">
        <v>4</v>
      </c>
      <c r="V7" s="24">
        <f t="shared" si="3"/>
        <v>1006</v>
      </c>
      <c r="W7" s="24">
        <f t="shared" si="4"/>
        <v>0</v>
      </c>
      <c r="X7" s="24" t="str">
        <f t="shared" si="5"/>
        <v>TEXT</v>
      </c>
      <c r="Y7" s="307"/>
    </row>
    <row r="8" spans="1:25" x14ac:dyDescent="0.25">
      <c r="A8" s="109" t="s">
        <v>33</v>
      </c>
      <c r="B8" s="112">
        <v>45739</v>
      </c>
      <c r="C8" s="109" t="s">
        <v>34</v>
      </c>
      <c r="D8" s="109" t="s">
        <v>35</v>
      </c>
      <c r="E8" s="109" t="s">
        <v>23</v>
      </c>
      <c r="F8" s="109" t="s">
        <v>14</v>
      </c>
      <c r="G8" s="109" t="s">
        <v>36</v>
      </c>
      <c r="H8" s="110">
        <v>64.319999999999993</v>
      </c>
      <c r="I8" s="109">
        <v>14</v>
      </c>
      <c r="J8" s="234">
        <v>900.48</v>
      </c>
      <c r="K8" s="230"/>
      <c r="L8" s="191" t="str">
        <f t="shared" si="0"/>
        <v>Normal</v>
      </c>
      <c r="M8" s="191" t="str">
        <f t="shared" si="1"/>
        <v>Normal</v>
      </c>
      <c r="N8" s="191" t="str">
        <f t="shared" si="2"/>
        <v>Normal</v>
      </c>
      <c r="P8" s="231" t="s">
        <v>1169</v>
      </c>
      <c r="Q8" s="232">
        <f>COUNTIF(L3:L1008,R8)</f>
        <v>0</v>
      </c>
      <c r="R8" s="38" t="s">
        <v>1168</v>
      </c>
      <c r="U8" s="107" t="s">
        <v>5</v>
      </c>
      <c r="V8" s="24">
        <f t="shared" si="3"/>
        <v>1006</v>
      </c>
      <c r="W8" s="24">
        <f t="shared" si="4"/>
        <v>0</v>
      </c>
      <c r="X8" s="24" t="str">
        <f t="shared" si="5"/>
        <v>TEXT</v>
      </c>
      <c r="Y8" s="307"/>
    </row>
    <row r="9" spans="1:25" x14ac:dyDescent="0.25">
      <c r="A9" s="109" t="s">
        <v>37</v>
      </c>
      <c r="B9" s="112">
        <v>45710</v>
      </c>
      <c r="C9" s="109" t="s">
        <v>38</v>
      </c>
      <c r="D9" s="109" t="s">
        <v>22</v>
      </c>
      <c r="E9" s="109" t="s">
        <v>13</v>
      </c>
      <c r="F9" s="109" t="s">
        <v>39</v>
      </c>
      <c r="G9" s="109" t="s">
        <v>36</v>
      </c>
      <c r="H9" s="110">
        <v>42.78</v>
      </c>
      <c r="I9" s="109">
        <v>3</v>
      </c>
      <c r="J9" s="234">
        <v>128.34</v>
      </c>
      <c r="K9" s="230"/>
      <c r="L9" s="191" t="str">
        <f t="shared" si="0"/>
        <v>Normal</v>
      </c>
      <c r="M9" s="191" t="str">
        <f t="shared" si="1"/>
        <v>Normal</v>
      </c>
      <c r="N9" s="191" t="str">
        <f t="shared" si="2"/>
        <v>Normal</v>
      </c>
      <c r="P9" s="306" t="s">
        <v>1107</v>
      </c>
      <c r="Q9" s="306"/>
      <c r="U9" s="107" t="s">
        <v>6</v>
      </c>
      <c r="V9" s="24">
        <f t="shared" si="3"/>
        <v>1006</v>
      </c>
      <c r="W9" s="24">
        <f t="shared" si="4"/>
        <v>0</v>
      </c>
      <c r="X9" s="24" t="str">
        <f t="shared" si="5"/>
        <v>TEXT</v>
      </c>
      <c r="Y9" s="307"/>
    </row>
    <row r="10" spans="1:25" x14ac:dyDescent="0.25">
      <c r="A10" s="109" t="s">
        <v>40</v>
      </c>
      <c r="B10" s="112">
        <v>45967</v>
      </c>
      <c r="C10" s="109" t="s">
        <v>11</v>
      </c>
      <c r="D10" s="109" t="s">
        <v>12</v>
      </c>
      <c r="E10" s="109" t="s">
        <v>41</v>
      </c>
      <c r="F10" s="109" t="s">
        <v>42</v>
      </c>
      <c r="G10" s="109" t="s">
        <v>15</v>
      </c>
      <c r="H10" s="110">
        <v>220.56</v>
      </c>
      <c r="I10" s="109">
        <v>9</v>
      </c>
      <c r="J10" s="234">
        <v>1985.04</v>
      </c>
      <c r="K10" s="230"/>
      <c r="L10" s="191" t="str">
        <f t="shared" si="0"/>
        <v>Normal</v>
      </c>
      <c r="M10" s="191" t="str">
        <f t="shared" si="1"/>
        <v>Normal</v>
      </c>
      <c r="N10" s="191" t="str">
        <f t="shared" si="2"/>
        <v>Normal</v>
      </c>
      <c r="P10" s="24" t="s">
        <v>1101</v>
      </c>
      <c r="Q10" s="24">
        <f>_xlfn.QUARTILE.INC('Data Cleaning'!$I$3:$I$1008,1)</f>
        <v>6</v>
      </c>
      <c r="R10" t="s">
        <v>1166</v>
      </c>
      <c r="U10" s="108" t="s">
        <v>7</v>
      </c>
      <c r="V10" s="24">
        <f t="shared" si="3"/>
        <v>1006</v>
      </c>
      <c r="W10" s="24">
        <f t="shared" si="4"/>
        <v>0</v>
      </c>
      <c r="X10" s="24" t="str">
        <f t="shared" si="5"/>
        <v>NUMBER</v>
      </c>
      <c r="Y10" s="307"/>
    </row>
    <row r="11" spans="1:25" x14ac:dyDescent="0.25">
      <c r="A11" s="109" t="s">
        <v>43</v>
      </c>
      <c r="B11" s="112">
        <v>45851</v>
      </c>
      <c r="C11" s="109" t="s">
        <v>25</v>
      </c>
      <c r="D11" s="109" t="s">
        <v>35</v>
      </c>
      <c r="E11" s="109" t="s">
        <v>27</v>
      </c>
      <c r="F11" s="109" t="s">
        <v>42</v>
      </c>
      <c r="G11" s="109" t="s">
        <v>36</v>
      </c>
      <c r="H11" s="110">
        <v>162.25</v>
      </c>
      <c r="I11" s="109">
        <v>3</v>
      </c>
      <c r="J11" s="234">
        <v>486.75</v>
      </c>
      <c r="K11" s="230"/>
      <c r="L11" s="191" t="str">
        <f t="shared" si="0"/>
        <v>Normal</v>
      </c>
      <c r="M11" s="191" t="str">
        <f t="shared" si="1"/>
        <v>Normal</v>
      </c>
      <c r="N11" s="191" t="str">
        <f t="shared" si="2"/>
        <v>Normal</v>
      </c>
      <c r="P11" s="24" t="s">
        <v>1102</v>
      </c>
      <c r="Q11" s="24">
        <f>_xlfn.QUARTILE.INC('Data Cleaning'!$I$3:$I$1008,3)</f>
        <v>16</v>
      </c>
      <c r="U11" s="107" t="s">
        <v>8</v>
      </c>
      <c r="V11" s="24">
        <f t="shared" si="3"/>
        <v>1006</v>
      </c>
      <c r="W11" s="24">
        <f t="shared" si="4"/>
        <v>0</v>
      </c>
      <c r="X11" s="24" t="str">
        <f t="shared" si="5"/>
        <v>NUMBER</v>
      </c>
      <c r="Y11" s="307"/>
    </row>
    <row r="12" spans="1:25" x14ac:dyDescent="0.25">
      <c r="A12" s="109" t="s">
        <v>44</v>
      </c>
      <c r="B12" s="112">
        <v>45953</v>
      </c>
      <c r="C12" s="109" t="s">
        <v>17</v>
      </c>
      <c r="D12" s="109" t="s">
        <v>22</v>
      </c>
      <c r="E12" s="109" t="s">
        <v>45</v>
      </c>
      <c r="F12" s="109" t="s">
        <v>28</v>
      </c>
      <c r="G12" s="109" t="s">
        <v>15</v>
      </c>
      <c r="H12" s="110">
        <v>185.78</v>
      </c>
      <c r="I12" s="109">
        <v>7</v>
      </c>
      <c r="J12" s="234">
        <v>1300.46</v>
      </c>
      <c r="K12" s="230"/>
      <c r="L12" s="191" t="str">
        <f t="shared" si="0"/>
        <v>Normal</v>
      </c>
      <c r="M12" s="191" t="str">
        <f t="shared" si="1"/>
        <v>Normal</v>
      </c>
      <c r="N12" s="191" t="str">
        <f t="shared" si="2"/>
        <v>Normal</v>
      </c>
      <c r="P12" s="24" t="s">
        <v>1103</v>
      </c>
      <c r="Q12" s="24">
        <f>Q11-Q10</f>
        <v>10</v>
      </c>
      <c r="U12" s="108" t="s">
        <v>9</v>
      </c>
      <c r="V12" s="24">
        <f t="shared" si="3"/>
        <v>1006</v>
      </c>
      <c r="W12" s="24">
        <f t="shared" si="4"/>
        <v>0</v>
      </c>
      <c r="X12" s="24" t="str">
        <f t="shared" si="5"/>
        <v>NUMBER</v>
      </c>
      <c r="Y12" s="307"/>
    </row>
    <row r="13" spans="1:25" x14ac:dyDescent="0.25">
      <c r="A13" s="109" t="s">
        <v>46</v>
      </c>
      <c r="B13" s="112">
        <v>45806</v>
      </c>
      <c r="C13" s="109" t="s">
        <v>30</v>
      </c>
      <c r="D13" s="109" t="s">
        <v>22</v>
      </c>
      <c r="E13" s="109" t="s">
        <v>41</v>
      </c>
      <c r="F13" s="109" t="s">
        <v>32</v>
      </c>
      <c r="G13" s="109" t="s">
        <v>36</v>
      </c>
      <c r="H13" s="110">
        <v>34.53</v>
      </c>
      <c r="I13" s="109">
        <v>3</v>
      </c>
      <c r="J13" s="234">
        <v>103.59</v>
      </c>
      <c r="K13" s="230"/>
      <c r="L13" s="191" t="str">
        <f t="shared" si="0"/>
        <v>Normal</v>
      </c>
      <c r="M13" s="191" t="str">
        <f t="shared" si="1"/>
        <v>Normal</v>
      </c>
      <c r="N13" s="191" t="str">
        <f t="shared" si="2"/>
        <v>Normal</v>
      </c>
      <c r="P13" s="24" t="s">
        <v>1104</v>
      </c>
      <c r="Q13" s="24">
        <f>Q10-1.5*Q12</f>
        <v>-9</v>
      </c>
      <c r="U13" s="34"/>
    </row>
    <row r="14" spans="1:25" x14ac:dyDescent="0.25">
      <c r="A14" s="109" t="s">
        <v>47</v>
      </c>
      <c r="B14" s="112">
        <v>45983</v>
      </c>
      <c r="C14" s="109" t="s">
        <v>30</v>
      </c>
      <c r="D14" s="109" t="s">
        <v>35</v>
      </c>
      <c r="E14" s="109" t="s">
        <v>13</v>
      </c>
      <c r="F14" s="109" t="s">
        <v>14</v>
      </c>
      <c r="G14" s="109" t="s">
        <v>20</v>
      </c>
      <c r="H14" s="110">
        <v>243.38</v>
      </c>
      <c r="I14" s="109">
        <v>12</v>
      </c>
      <c r="J14" s="234">
        <v>2920.56</v>
      </c>
      <c r="K14" s="230"/>
      <c r="L14" s="191" t="str">
        <f t="shared" si="0"/>
        <v>Normal</v>
      </c>
      <c r="M14" s="191" t="str">
        <f t="shared" si="1"/>
        <v>Normal</v>
      </c>
      <c r="N14" s="191" t="str">
        <f t="shared" si="2"/>
        <v>Normal</v>
      </c>
      <c r="P14" s="24" t="s">
        <v>1105</v>
      </c>
      <c r="Q14" s="24">
        <f>Q11+1.5*Q12</f>
        <v>31</v>
      </c>
      <c r="U14" s="34"/>
    </row>
    <row r="15" spans="1:25" x14ac:dyDescent="0.25">
      <c r="A15" s="109" t="s">
        <v>48</v>
      </c>
      <c r="B15" s="112">
        <v>45794</v>
      </c>
      <c r="C15" s="109" t="s">
        <v>25</v>
      </c>
      <c r="D15" s="109" t="s">
        <v>12</v>
      </c>
      <c r="E15" s="109" t="s">
        <v>23</v>
      </c>
      <c r="F15" s="109" t="s">
        <v>42</v>
      </c>
      <c r="G15" s="109" t="s">
        <v>20</v>
      </c>
      <c r="H15" s="110">
        <v>213.14</v>
      </c>
      <c r="I15" s="109">
        <v>3</v>
      </c>
      <c r="J15" s="234">
        <v>639.41999999999996</v>
      </c>
      <c r="K15" s="230"/>
      <c r="L15" s="191" t="str">
        <f t="shared" si="0"/>
        <v>Normal</v>
      </c>
      <c r="M15" s="191" t="str">
        <f t="shared" si="1"/>
        <v>Normal</v>
      </c>
      <c r="N15" s="191" t="str">
        <f t="shared" si="2"/>
        <v>Normal</v>
      </c>
      <c r="P15" s="231" t="s">
        <v>1169</v>
      </c>
      <c r="Q15" s="232">
        <f>COUNTIF(M3:M1008,R15)</f>
        <v>0</v>
      </c>
      <c r="R15" s="38" t="s">
        <v>1168</v>
      </c>
      <c r="U15" s="34"/>
    </row>
    <row r="16" spans="1:25" x14ac:dyDescent="0.25">
      <c r="A16" s="109" t="s">
        <v>49</v>
      </c>
      <c r="B16" s="112">
        <v>45783</v>
      </c>
      <c r="C16" s="109" t="s">
        <v>38</v>
      </c>
      <c r="D16" s="109" t="s">
        <v>31</v>
      </c>
      <c r="E16" s="109" t="s">
        <v>13</v>
      </c>
      <c r="F16" s="109" t="s">
        <v>28</v>
      </c>
      <c r="G16" s="109" t="s">
        <v>20</v>
      </c>
      <c r="H16" s="110">
        <v>76.709999999999994</v>
      </c>
      <c r="I16" s="109">
        <v>6</v>
      </c>
      <c r="J16" s="234">
        <v>460.26</v>
      </c>
      <c r="K16" s="230"/>
      <c r="L16" s="191" t="str">
        <f t="shared" si="0"/>
        <v>Normal</v>
      </c>
      <c r="M16" s="191" t="str">
        <f t="shared" si="1"/>
        <v>Normal</v>
      </c>
      <c r="N16" s="191" t="str">
        <f t="shared" si="2"/>
        <v>Normal</v>
      </c>
      <c r="P16" s="306" t="s">
        <v>1108</v>
      </c>
      <c r="Q16" s="306"/>
    </row>
    <row r="17" spans="1:24" x14ac:dyDescent="0.25">
      <c r="A17" s="109" t="s">
        <v>50</v>
      </c>
      <c r="B17" s="112">
        <v>45943</v>
      </c>
      <c r="C17" s="109" t="s">
        <v>17</v>
      </c>
      <c r="D17" s="109" t="s">
        <v>35</v>
      </c>
      <c r="E17" s="109" t="s">
        <v>45</v>
      </c>
      <c r="F17" s="109" t="s">
        <v>14</v>
      </c>
      <c r="G17" s="109" t="s">
        <v>15</v>
      </c>
      <c r="H17" s="110">
        <v>70</v>
      </c>
      <c r="I17" s="109">
        <v>8</v>
      </c>
      <c r="J17" s="234">
        <v>560</v>
      </c>
      <c r="K17" s="230"/>
      <c r="L17" s="191" t="str">
        <f t="shared" si="0"/>
        <v>Normal</v>
      </c>
      <c r="M17" s="191" t="str">
        <f t="shared" si="1"/>
        <v>Normal</v>
      </c>
      <c r="N17" s="191" t="str">
        <f t="shared" si="2"/>
        <v>Normal</v>
      </c>
      <c r="P17" s="24" t="s">
        <v>1101</v>
      </c>
      <c r="Q17" s="24">
        <f>_xlfn.QUARTILE.INC('Data Cleaning'!$J$3:$J$1008,1)</f>
        <v>560.35</v>
      </c>
    </row>
    <row r="18" spans="1:24" x14ac:dyDescent="0.25">
      <c r="A18" s="109" t="s">
        <v>51</v>
      </c>
      <c r="B18" s="112">
        <v>45819</v>
      </c>
      <c r="C18" s="109" t="s">
        <v>34</v>
      </c>
      <c r="D18" s="109" t="s">
        <v>22</v>
      </c>
      <c r="E18" s="109" t="s">
        <v>23</v>
      </c>
      <c r="F18" s="109" t="s">
        <v>42</v>
      </c>
      <c r="G18" s="109" t="s">
        <v>20</v>
      </c>
      <c r="H18" s="110">
        <v>70.349999999999994</v>
      </c>
      <c r="I18" s="109">
        <v>13</v>
      </c>
      <c r="J18" s="234">
        <v>914.55</v>
      </c>
      <c r="K18" s="230"/>
      <c r="L18" s="191" t="str">
        <f t="shared" si="0"/>
        <v>Normal</v>
      </c>
      <c r="M18" s="191" t="str">
        <f t="shared" si="1"/>
        <v>Normal</v>
      </c>
      <c r="N18" s="191" t="str">
        <f t="shared" si="2"/>
        <v>Normal</v>
      </c>
      <c r="P18" s="24" t="s">
        <v>1102</v>
      </c>
      <c r="Q18" s="24">
        <f>_xlfn.QUARTILE.INC('Data Cleaning'!$J$3:$J$1008,3)</f>
        <v>2161.29</v>
      </c>
    </row>
    <row r="19" spans="1:24" x14ac:dyDescent="0.25">
      <c r="A19" s="109" t="s">
        <v>52</v>
      </c>
      <c r="B19" s="112">
        <v>45819</v>
      </c>
      <c r="C19" s="109" t="s">
        <v>17</v>
      </c>
      <c r="D19" s="109" t="s">
        <v>31</v>
      </c>
      <c r="E19" s="109" t="s">
        <v>41</v>
      </c>
      <c r="F19" s="109" t="s">
        <v>28</v>
      </c>
      <c r="G19" s="109" t="s">
        <v>36</v>
      </c>
      <c r="H19" s="110">
        <v>96.93</v>
      </c>
      <c r="I19" s="109">
        <v>7</v>
      </c>
      <c r="J19" s="234">
        <v>678.51</v>
      </c>
      <c r="K19" s="230"/>
      <c r="L19" s="191" t="str">
        <f t="shared" si="0"/>
        <v>Normal</v>
      </c>
      <c r="M19" s="191" t="str">
        <f t="shared" si="1"/>
        <v>Normal</v>
      </c>
      <c r="N19" s="191" t="str">
        <f t="shared" si="2"/>
        <v>Normal</v>
      </c>
      <c r="P19" s="24" t="s">
        <v>1103</v>
      </c>
      <c r="Q19" s="24">
        <f>Q18-Q17</f>
        <v>1600.94</v>
      </c>
    </row>
    <row r="20" spans="1:24" x14ac:dyDescent="0.25">
      <c r="A20" s="109" t="s">
        <v>53</v>
      </c>
      <c r="B20" s="112">
        <v>45731</v>
      </c>
      <c r="C20" s="109" t="s">
        <v>30</v>
      </c>
      <c r="D20" s="109" t="s">
        <v>26</v>
      </c>
      <c r="E20" s="109" t="s">
        <v>27</v>
      </c>
      <c r="F20" s="109" t="s">
        <v>42</v>
      </c>
      <c r="G20" s="109" t="s">
        <v>20</v>
      </c>
      <c r="H20" s="110">
        <v>145.44999999999999</v>
      </c>
      <c r="I20" s="109">
        <v>9</v>
      </c>
      <c r="J20" s="234">
        <v>1309.05</v>
      </c>
      <c r="K20" s="230"/>
      <c r="L20" s="191" t="str">
        <f t="shared" si="0"/>
        <v>Normal</v>
      </c>
      <c r="M20" s="191" t="str">
        <f t="shared" si="1"/>
        <v>Normal</v>
      </c>
      <c r="N20" s="191" t="str">
        <f t="shared" si="2"/>
        <v>Normal</v>
      </c>
      <c r="P20" s="24" t="s">
        <v>1104</v>
      </c>
      <c r="Q20" s="24">
        <f>Q17-1.5*Q19</f>
        <v>-1841.06</v>
      </c>
      <c r="S20" s="34"/>
      <c r="T20" s="34"/>
      <c r="U20" s="34"/>
      <c r="V20" s="34"/>
    </row>
    <row r="21" spans="1:24" x14ac:dyDescent="0.25">
      <c r="A21" s="109" t="s">
        <v>54</v>
      </c>
      <c r="B21" s="112">
        <v>45792</v>
      </c>
      <c r="C21" s="109" t="s">
        <v>38</v>
      </c>
      <c r="D21" s="109" t="s">
        <v>55</v>
      </c>
      <c r="E21" s="109" t="s">
        <v>41</v>
      </c>
      <c r="F21" s="109" t="s">
        <v>32</v>
      </c>
      <c r="G21" s="109" t="s">
        <v>15</v>
      </c>
      <c r="H21" s="110">
        <v>125.03</v>
      </c>
      <c r="I21" s="109">
        <v>19</v>
      </c>
      <c r="J21" s="234">
        <v>2375.5700000000002</v>
      </c>
      <c r="K21" s="230"/>
      <c r="L21" s="191" t="str">
        <f t="shared" si="0"/>
        <v>Normal</v>
      </c>
      <c r="M21" s="191" t="str">
        <f t="shared" si="1"/>
        <v>Normal</v>
      </c>
      <c r="N21" s="191" t="str">
        <f t="shared" si="2"/>
        <v>Normal</v>
      </c>
      <c r="P21" s="24" t="s">
        <v>1105</v>
      </c>
      <c r="Q21" s="24">
        <f>Q18+1.5*Q19</f>
        <v>4562.7</v>
      </c>
      <c r="S21" s="34"/>
      <c r="T21" s="34"/>
      <c r="U21" s="34"/>
      <c r="V21" s="34"/>
    </row>
    <row r="22" spans="1:24" x14ac:dyDescent="0.25">
      <c r="A22" s="109" t="s">
        <v>56</v>
      </c>
      <c r="B22" s="112">
        <v>45728</v>
      </c>
      <c r="C22" s="109" t="s">
        <v>38</v>
      </c>
      <c r="D22" s="109" t="s">
        <v>22</v>
      </c>
      <c r="E22" s="109" t="s">
        <v>45</v>
      </c>
      <c r="F22" s="109" t="s">
        <v>39</v>
      </c>
      <c r="G22" s="109" t="s">
        <v>15</v>
      </c>
      <c r="H22" s="110">
        <v>94.07</v>
      </c>
      <c r="I22" s="109">
        <v>17</v>
      </c>
      <c r="J22" s="234">
        <v>1599.19</v>
      </c>
      <c r="K22" s="230"/>
      <c r="L22" s="191" t="str">
        <f t="shared" si="0"/>
        <v>Normal</v>
      </c>
      <c r="M22" s="191" t="str">
        <f t="shared" si="1"/>
        <v>Normal</v>
      </c>
      <c r="N22" s="191" t="str">
        <f t="shared" si="2"/>
        <v>Normal</v>
      </c>
      <c r="P22" s="231" t="s">
        <v>1169</v>
      </c>
      <c r="Q22" s="232">
        <f>COUNTIF(N3:N1008,R22)</f>
        <v>0</v>
      </c>
      <c r="R22" s="38" t="s">
        <v>1168</v>
      </c>
      <c r="S22" s="34"/>
      <c r="T22" s="34"/>
      <c r="U22" s="191"/>
      <c r="V22" s="34"/>
      <c r="W22" s="190"/>
      <c r="X22" s="189"/>
    </row>
    <row r="23" spans="1:24" x14ac:dyDescent="0.25">
      <c r="A23" s="109" t="s">
        <v>57</v>
      </c>
      <c r="B23" s="112">
        <v>45736</v>
      </c>
      <c r="C23" s="109" t="s">
        <v>17</v>
      </c>
      <c r="D23" s="109" t="s">
        <v>31</v>
      </c>
      <c r="E23" s="109" t="s">
        <v>18</v>
      </c>
      <c r="F23" s="109" t="s">
        <v>19</v>
      </c>
      <c r="G23" s="109" t="s">
        <v>36</v>
      </c>
      <c r="H23" s="110">
        <v>164.61</v>
      </c>
      <c r="I23" s="109">
        <v>6</v>
      </c>
      <c r="J23" s="234">
        <v>987.66</v>
      </c>
      <c r="K23" s="230"/>
      <c r="L23" s="191" t="str">
        <f t="shared" si="0"/>
        <v>Normal</v>
      </c>
      <c r="M23" s="191" t="str">
        <f t="shared" si="1"/>
        <v>Normal</v>
      </c>
      <c r="N23" s="191" t="str">
        <f t="shared" si="2"/>
        <v>Normal</v>
      </c>
      <c r="S23" s="34"/>
      <c r="T23" s="34"/>
      <c r="U23" s="192"/>
      <c r="V23" s="34"/>
      <c r="X23" s="189"/>
    </row>
    <row r="24" spans="1:24" x14ac:dyDescent="0.25">
      <c r="A24" s="109" t="s">
        <v>58</v>
      </c>
      <c r="B24" s="112">
        <v>45853</v>
      </c>
      <c r="C24" s="109" t="s">
        <v>38</v>
      </c>
      <c r="D24" s="109" t="s">
        <v>55</v>
      </c>
      <c r="E24" s="109" t="s">
        <v>13</v>
      </c>
      <c r="F24" s="109" t="s">
        <v>42</v>
      </c>
      <c r="G24" s="109" t="s">
        <v>15</v>
      </c>
      <c r="H24" s="110">
        <v>60.69</v>
      </c>
      <c r="I24" s="109">
        <v>20</v>
      </c>
      <c r="J24" s="234">
        <v>1213.8</v>
      </c>
      <c r="K24" s="230"/>
      <c r="L24" s="191" t="str">
        <f t="shared" si="0"/>
        <v>Normal</v>
      </c>
      <c r="M24" s="191" t="str">
        <f t="shared" si="1"/>
        <v>Normal</v>
      </c>
      <c r="N24" s="191" t="str">
        <f t="shared" si="2"/>
        <v>Normal</v>
      </c>
      <c r="S24" s="34"/>
      <c r="T24" s="34"/>
      <c r="U24" s="191"/>
      <c r="V24" s="34"/>
    </row>
    <row r="25" spans="1:24" x14ac:dyDescent="0.25">
      <c r="A25" s="109" t="s">
        <v>59</v>
      </c>
      <c r="B25" s="112">
        <v>46006</v>
      </c>
      <c r="C25" s="109" t="s">
        <v>17</v>
      </c>
      <c r="D25" s="109" t="s">
        <v>55</v>
      </c>
      <c r="E25" s="109" t="s">
        <v>13</v>
      </c>
      <c r="F25" s="109" t="s">
        <v>39</v>
      </c>
      <c r="G25" s="109" t="s">
        <v>20</v>
      </c>
      <c r="H25" s="110">
        <v>94.27</v>
      </c>
      <c r="I25" s="109">
        <v>4</v>
      </c>
      <c r="J25" s="234">
        <v>377.08</v>
      </c>
      <c r="K25" s="230"/>
      <c r="L25" s="191" t="str">
        <f t="shared" si="0"/>
        <v>Normal</v>
      </c>
      <c r="M25" s="191" t="str">
        <f t="shared" si="1"/>
        <v>Normal</v>
      </c>
      <c r="N25" s="191" t="str">
        <f t="shared" si="2"/>
        <v>Normal</v>
      </c>
      <c r="P25" s="1"/>
      <c r="S25" s="34"/>
      <c r="T25" s="34"/>
      <c r="U25" s="34"/>
      <c r="V25" s="34"/>
    </row>
    <row r="26" spans="1:24" x14ac:dyDescent="0.25">
      <c r="A26" s="109" t="s">
        <v>60</v>
      </c>
      <c r="B26" s="112">
        <v>45832</v>
      </c>
      <c r="C26" s="109" t="s">
        <v>34</v>
      </c>
      <c r="D26" s="109" t="s">
        <v>31</v>
      </c>
      <c r="E26" s="109" t="s">
        <v>23</v>
      </c>
      <c r="F26" s="109" t="s">
        <v>61</v>
      </c>
      <c r="G26" s="109" t="s">
        <v>15</v>
      </c>
      <c r="H26" s="110">
        <v>110.6</v>
      </c>
      <c r="I26" s="109">
        <v>4</v>
      </c>
      <c r="J26" s="234">
        <v>442.4</v>
      </c>
      <c r="K26" s="230"/>
      <c r="L26" s="191" t="str">
        <f t="shared" si="0"/>
        <v>Normal</v>
      </c>
      <c r="M26" s="191" t="str">
        <f t="shared" si="1"/>
        <v>Normal</v>
      </c>
      <c r="N26" s="191" t="str">
        <f t="shared" si="2"/>
        <v>Normal</v>
      </c>
      <c r="P26" s="1"/>
      <c r="Q26" s="2"/>
      <c r="S26" s="2"/>
    </row>
    <row r="27" spans="1:24" x14ac:dyDescent="0.25">
      <c r="A27" s="109" t="s">
        <v>62</v>
      </c>
      <c r="B27" s="112">
        <v>45792</v>
      </c>
      <c r="C27" s="109" t="s">
        <v>30</v>
      </c>
      <c r="D27" s="109" t="s">
        <v>55</v>
      </c>
      <c r="E27" s="109" t="s">
        <v>45</v>
      </c>
      <c r="F27" s="109" t="s">
        <v>39</v>
      </c>
      <c r="G27" s="109" t="s">
        <v>20</v>
      </c>
      <c r="H27" s="110">
        <v>130.34</v>
      </c>
      <c r="I27" s="109">
        <v>17</v>
      </c>
      <c r="J27" s="234">
        <v>2215.7800000000002</v>
      </c>
      <c r="K27" s="230"/>
      <c r="L27" s="191" t="str">
        <f t="shared" si="0"/>
        <v>Normal</v>
      </c>
      <c r="M27" s="191" t="str">
        <f t="shared" si="1"/>
        <v>Normal</v>
      </c>
      <c r="N27" s="191" t="str">
        <f t="shared" si="2"/>
        <v>Normal</v>
      </c>
    </row>
    <row r="28" spans="1:24" x14ac:dyDescent="0.25">
      <c r="A28" s="109" t="s">
        <v>63</v>
      </c>
      <c r="B28" s="112">
        <v>45810</v>
      </c>
      <c r="C28" s="109" t="s">
        <v>25</v>
      </c>
      <c r="D28" s="109" t="s">
        <v>26</v>
      </c>
      <c r="E28" s="109" t="s">
        <v>23</v>
      </c>
      <c r="F28" s="109" t="s">
        <v>32</v>
      </c>
      <c r="G28" s="109" t="s">
        <v>15</v>
      </c>
      <c r="H28" s="110">
        <v>202.74</v>
      </c>
      <c r="I28" s="109">
        <v>17</v>
      </c>
      <c r="J28" s="234">
        <v>3446.58</v>
      </c>
      <c r="K28" s="230"/>
      <c r="L28" s="191" t="str">
        <f t="shared" si="0"/>
        <v>Normal</v>
      </c>
      <c r="M28" s="191" t="str">
        <f t="shared" si="1"/>
        <v>Normal</v>
      </c>
      <c r="N28" s="191" t="str">
        <f t="shared" si="2"/>
        <v>Normal</v>
      </c>
    </row>
    <row r="29" spans="1:24" x14ac:dyDescent="0.25">
      <c r="A29" s="109" t="s">
        <v>64</v>
      </c>
      <c r="B29" s="112">
        <v>45934</v>
      </c>
      <c r="C29" s="109" t="s">
        <v>11</v>
      </c>
      <c r="D29" s="109" t="s">
        <v>55</v>
      </c>
      <c r="E29" s="109" t="s">
        <v>13</v>
      </c>
      <c r="F29" s="109" t="s">
        <v>61</v>
      </c>
      <c r="G29" s="109" t="s">
        <v>15</v>
      </c>
      <c r="H29" s="110">
        <v>73.930000000000007</v>
      </c>
      <c r="I29" s="109">
        <v>17</v>
      </c>
      <c r="J29" s="234">
        <v>1256.81</v>
      </c>
      <c r="K29" s="230"/>
      <c r="L29" s="191" t="str">
        <f t="shared" si="0"/>
        <v>Normal</v>
      </c>
      <c r="M29" s="191" t="str">
        <f t="shared" si="1"/>
        <v>Normal</v>
      </c>
      <c r="N29" s="191" t="str">
        <f t="shared" si="2"/>
        <v>Normal</v>
      </c>
      <c r="Q29">
        <f>SUM(J3:J1008)/COUNTA(A3:A1008)</f>
        <v>1449.2937673956269</v>
      </c>
    </row>
    <row r="30" spans="1:24" x14ac:dyDescent="0.25">
      <c r="A30" s="109" t="s">
        <v>65</v>
      </c>
      <c r="B30" s="112">
        <v>45715</v>
      </c>
      <c r="C30" s="109" t="s">
        <v>34</v>
      </c>
      <c r="D30" s="109" t="s">
        <v>26</v>
      </c>
      <c r="E30" s="109" t="s">
        <v>45</v>
      </c>
      <c r="F30" s="109" t="s">
        <v>14</v>
      </c>
      <c r="G30" s="109" t="s">
        <v>20</v>
      </c>
      <c r="H30" s="110">
        <v>143.13</v>
      </c>
      <c r="I30" s="109">
        <v>12</v>
      </c>
      <c r="J30" s="234">
        <v>1717.56</v>
      </c>
      <c r="K30" s="230"/>
      <c r="L30" s="191" t="str">
        <f t="shared" si="0"/>
        <v>Normal</v>
      </c>
      <c r="M30" s="191" t="str">
        <f t="shared" si="1"/>
        <v>Normal</v>
      </c>
      <c r="N30" s="191" t="str">
        <f t="shared" si="2"/>
        <v>Normal</v>
      </c>
    </row>
    <row r="31" spans="1:24" x14ac:dyDescent="0.25">
      <c r="A31" s="109" t="s">
        <v>66</v>
      </c>
      <c r="B31" s="112">
        <v>45698</v>
      </c>
      <c r="C31" s="109" t="s">
        <v>17</v>
      </c>
      <c r="D31" s="109" t="s">
        <v>31</v>
      </c>
      <c r="E31" s="109" t="s">
        <v>45</v>
      </c>
      <c r="F31" s="109" t="s">
        <v>39</v>
      </c>
      <c r="G31" s="109" t="s">
        <v>20</v>
      </c>
      <c r="H31" s="110">
        <v>160.33000000000001</v>
      </c>
      <c r="I31" s="109">
        <v>3</v>
      </c>
      <c r="J31" s="234">
        <v>480.99</v>
      </c>
      <c r="K31" s="230"/>
      <c r="L31" s="191" t="str">
        <f t="shared" si="0"/>
        <v>Normal</v>
      </c>
      <c r="M31" s="191" t="str">
        <f t="shared" si="1"/>
        <v>Normal</v>
      </c>
      <c r="N31" s="191" t="str">
        <f t="shared" si="2"/>
        <v>Normal</v>
      </c>
    </row>
    <row r="32" spans="1:24" x14ac:dyDescent="0.25">
      <c r="A32" s="109" t="s">
        <v>67</v>
      </c>
      <c r="B32" s="112">
        <v>45722</v>
      </c>
      <c r="C32" s="109" t="s">
        <v>17</v>
      </c>
      <c r="D32" s="109" t="s">
        <v>31</v>
      </c>
      <c r="E32" s="109" t="s">
        <v>18</v>
      </c>
      <c r="F32" s="109" t="s">
        <v>14</v>
      </c>
      <c r="G32" s="109" t="s">
        <v>36</v>
      </c>
      <c r="H32" s="110">
        <v>40.22</v>
      </c>
      <c r="I32" s="109">
        <v>5</v>
      </c>
      <c r="J32" s="234">
        <v>201.1</v>
      </c>
      <c r="K32" s="230"/>
      <c r="L32" s="191" t="str">
        <f t="shared" si="0"/>
        <v>Normal</v>
      </c>
      <c r="M32" s="191" t="str">
        <f t="shared" si="1"/>
        <v>Normal</v>
      </c>
      <c r="N32" s="191" t="str">
        <f t="shared" si="2"/>
        <v>Normal</v>
      </c>
    </row>
    <row r="33" spans="1:14" x14ac:dyDescent="0.25">
      <c r="A33" s="109" t="s">
        <v>68</v>
      </c>
      <c r="B33" s="112">
        <v>45928</v>
      </c>
      <c r="C33" s="109" t="s">
        <v>38</v>
      </c>
      <c r="D33" s="109" t="s">
        <v>26</v>
      </c>
      <c r="E33" s="109" t="s">
        <v>18</v>
      </c>
      <c r="F33" s="109" t="s">
        <v>39</v>
      </c>
      <c r="G33" s="109" t="s">
        <v>20</v>
      </c>
      <c r="H33" s="110">
        <v>163.66</v>
      </c>
      <c r="I33" s="109">
        <v>20</v>
      </c>
      <c r="J33" s="234">
        <v>3273.2</v>
      </c>
      <c r="K33" s="230"/>
      <c r="L33" s="191" t="str">
        <f t="shared" si="0"/>
        <v>Normal</v>
      </c>
      <c r="M33" s="191" t="str">
        <f t="shared" si="1"/>
        <v>Normal</v>
      </c>
      <c r="N33" s="191" t="str">
        <f t="shared" si="2"/>
        <v>Normal</v>
      </c>
    </row>
    <row r="34" spans="1:14" x14ac:dyDescent="0.25">
      <c r="A34" s="109" t="s">
        <v>69</v>
      </c>
      <c r="B34" s="112">
        <v>46011</v>
      </c>
      <c r="C34" s="109" t="s">
        <v>17</v>
      </c>
      <c r="D34" s="109" t="s">
        <v>35</v>
      </c>
      <c r="E34" s="109" t="s">
        <v>41</v>
      </c>
      <c r="F34" s="109" t="s">
        <v>28</v>
      </c>
      <c r="G34" s="109" t="s">
        <v>20</v>
      </c>
      <c r="H34" s="110">
        <v>67.52</v>
      </c>
      <c r="I34" s="109">
        <v>7</v>
      </c>
      <c r="J34" s="234">
        <v>472.64</v>
      </c>
      <c r="K34" s="230"/>
      <c r="L34" s="191" t="str">
        <f t="shared" si="0"/>
        <v>Normal</v>
      </c>
      <c r="M34" s="191" t="str">
        <f t="shared" si="1"/>
        <v>Normal</v>
      </c>
      <c r="N34" s="191" t="str">
        <f t="shared" si="2"/>
        <v>Normal</v>
      </c>
    </row>
    <row r="35" spans="1:14" x14ac:dyDescent="0.25">
      <c r="A35" s="109" t="s">
        <v>70</v>
      </c>
      <c r="B35" s="112">
        <v>45849</v>
      </c>
      <c r="C35" s="109" t="s">
        <v>25</v>
      </c>
      <c r="D35" s="109" t="s">
        <v>31</v>
      </c>
      <c r="E35" s="109" t="s">
        <v>45</v>
      </c>
      <c r="F35" s="109" t="s">
        <v>14</v>
      </c>
      <c r="G35" s="109" t="s">
        <v>15</v>
      </c>
      <c r="H35" s="110">
        <v>44.31</v>
      </c>
      <c r="I35" s="109">
        <v>15</v>
      </c>
      <c r="J35" s="234">
        <v>664.65</v>
      </c>
      <c r="K35" s="230"/>
      <c r="L35" s="191" t="str">
        <f t="shared" si="0"/>
        <v>Normal</v>
      </c>
      <c r="M35" s="191" t="str">
        <f t="shared" si="1"/>
        <v>Normal</v>
      </c>
      <c r="N35" s="191" t="str">
        <f t="shared" si="2"/>
        <v>Normal</v>
      </c>
    </row>
    <row r="36" spans="1:14" x14ac:dyDescent="0.25">
      <c r="A36" s="109" t="s">
        <v>71</v>
      </c>
      <c r="B36" s="112">
        <v>45690</v>
      </c>
      <c r="C36" s="109" t="s">
        <v>11</v>
      </c>
      <c r="D36" s="109" t="s">
        <v>55</v>
      </c>
      <c r="E36" s="109" t="s">
        <v>18</v>
      </c>
      <c r="F36" s="109" t="s">
        <v>14</v>
      </c>
      <c r="G36" s="109" t="s">
        <v>20</v>
      </c>
      <c r="H36" s="110">
        <v>238.75</v>
      </c>
      <c r="I36" s="109">
        <v>11</v>
      </c>
      <c r="J36" s="234">
        <v>2626.25</v>
      </c>
      <c r="K36" s="230"/>
      <c r="L36" s="191" t="str">
        <f t="shared" si="0"/>
        <v>Normal</v>
      </c>
      <c r="M36" s="191" t="str">
        <f t="shared" si="1"/>
        <v>Normal</v>
      </c>
      <c r="N36" s="191" t="str">
        <f t="shared" si="2"/>
        <v>Normal</v>
      </c>
    </row>
    <row r="37" spans="1:14" x14ac:dyDescent="0.25">
      <c r="A37" s="109" t="s">
        <v>72</v>
      </c>
      <c r="B37" s="112">
        <v>45770</v>
      </c>
      <c r="C37" s="109" t="s">
        <v>11</v>
      </c>
      <c r="D37" s="109" t="s">
        <v>12</v>
      </c>
      <c r="E37" s="109" t="s">
        <v>27</v>
      </c>
      <c r="F37" s="109" t="s">
        <v>19</v>
      </c>
      <c r="G37" s="109" t="s">
        <v>15</v>
      </c>
      <c r="H37" s="110">
        <v>242.44</v>
      </c>
      <c r="I37" s="109">
        <v>1</v>
      </c>
      <c r="J37" s="234">
        <v>242.44</v>
      </c>
      <c r="K37" s="230"/>
      <c r="L37" s="191" t="str">
        <f t="shared" si="0"/>
        <v>Normal</v>
      </c>
      <c r="M37" s="191" t="str">
        <f t="shared" si="1"/>
        <v>Normal</v>
      </c>
      <c r="N37" s="191" t="str">
        <f t="shared" si="2"/>
        <v>Normal</v>
      </c>
    </row>
    <row r="38" spans="1:14" x14ac:dyDescent="0.25">
      <c r="A38" s="109" t="s">
        <v>73</v>
      </c>
      <c r="B38" s="112">
        <v>45692</v>
      </c>
      <c r="C38" s="109" t="s">
        <v>34</v>
      </c>
      <c r="D38" s="109" t="s">
        <v>22</v>
      </c>
      <c r="E38" s="109" t="s">
        <v>18</v>
      </c>
      <c r="F38" s="109" t="s">
        <v>14</v>
      </c>
      <c r="G38" s="109" t="s">
        <v>36</v>
      </c>
      <c r="H38" s="110">
        <v>207.85</v>
      </c>
      <c r="I38" s="109">
        <v>2</v>
      </c>
      <c r="J38" s="234">
        <v>415.7</v>
      </c>
      <c r="K38" s="230"/>
      <c r="L38" s="191" t="str">
        <f t="shared" si="0"/>
        <v>Normal</v>
      </c>
      <c r="M38" s="191" t="str">
        <f t="shared" si="1"/>
        <v>Normal</v>
      </c>
      <c r="N38" s="191" t="str">
        <f t="shared" si="2"/>
        <v>Normal</v>
      </c>
    </row>
    <row r="39" spans="1:14" x14ac:dyDescent="0.25">
      <c r="A39" s="109" t="s">
        <v>74</v>
      </c>
      <c r="B39" s="112">
        <v>46000</v>
      </c>
      <c r="C39" s="109" t="s">
        <v>30</v>
      </c>
      <c r="D39" s="109" t="s">
        <v>55</v>
      </c>
      <c r="E39" s="109" t="s">
        <v>23</v>
      </c>
      <c r="F39" s="109" t="s">
        <v>28</v>
      </c>
      <c r="G39" s="109" t="s">
        <v>20</v>
      </c>
      <c r="H39" s="110">
        <v>97.02</v>
      </c>
      <c r="I39" s="109">
        <v>16</v>
      </c>
      <c r="J39" s="234">
        <v>1552.32</v>
      </c>
      <c r="K39" s="230"/>
      <c r="L39" s="191" t="str">
        <f t="shared" si="0"/>
        <v>Normal</v>
      </c>
      <c r="M39" s="191" t="str">
        <f t="shared" si="1"/>
        <v>Normal</v>
      </c>
      <c r="N39" s="191" t="str">
        <f t="shared" si="2"/>
        <v>Normal</v>
      </c>
    </row>
    <row r="40" spans="1:14" x14ac:dyDescent="0.25">
      <c r="A40" s="109" t="s">
        <v>75</v>
      </c>
      <c r="B40" s="112">
        <v>45953</v>
      </c>
      <c r="C40" s="109" t="s">
        <v>30</v>
      </c>
      <c r="D40" s="109" t="s">
        <v>31</v>
      </c>
      <c r="E40" s="109" t="s">
        <v>41</v>
      </c>
      <c r="F40" s="109" t="s">
        <v>14</v>
      </c>
      <c r="G40" s="109" t="s">
        <v>15</v>
      </c>
      <c r="H40" s="110">
        <v>51.49</v>
      </c>
      <c r="I40" s="109">
        <v>16</v>
      </c>
      <c r="J40" s="234">
        <v>823.84</v>
      </c>
      <c r="K40" s="230"/>
      <c r="L40" s="191" t="str">
        <f t="shared" si="0"/>
        <v>Normal</v>
      </c>
      <c r="M40" s="191" t="str">
        <f t="shared" si="1"/>
        <v>Normal</v>
      </c>
      <c r="N40" s="191" t="str">
        <f t="shared" si="2"/>
        <v>Normal</v>
      </c>
    </row>
    <row r="41" spans="1:14" x14ac:dyDescent="0.25">
      <c r="A41" s="109" t="s">
        <v>76</v>
      </c>
      <c r="B41" s="112">
        <v>45707</v>
      </c>
      <c r="C41" s="109" t="s">
        <v>34</v>
      </c>
      <c r="D41" s="109" t="s">
        <v>31</v>
      </c>
      <c r="E41" s="109" t="s">
        <v>41</v>
      </c>
      <c r="F41" s="109" t="s">
        <v>61</v>
      </c>
      <c r="G41" s="109" t="s">
        <v>20</v>
      </c>
      <c r="H41" s="110">
        <v>180.53</v>
      </c>
      <c r="I41" s="109">
        <v>14</v>
      </c>
      <c r="J41" s="234">
        <v>2527.42</v>
      </c>
      <c r="K41" s="230"/>
      <c r="L41" s="191" t="str">
        <f t="shared" si="0"/>
        <v>Normal</v>
      </c>
      <c r="M41" s="191" t="str">
        <f t="shared" si="1"/>
        <v>Normal</v>
      </c>
      <c r="N41" s="191" t="str">
        <f t="shared" si="2"/>
        <v>Normal</v>
      </c>
    </row>
    <row r="42" spans="1:14" x14ac:dyDescent="0.25">
      <c r="A42" s="109" t="s">
        <v>77</v>
      </c>
      <c r="B42" s="112">
        <v>45685</v>
      </c>
      <c r="C42" s="109" t="s">
        <v>11</v>
      </c>
      <c r="D42" s="109" t="s">
        <v>31</v>
      </c>
      <c r="E42" s="109" t="s">
        <v>27</v>
      </c>
      <c r="F42" s="109" t="s">
        <v>32</v>
      </c>
      <c r="G42" s="109" t="s">
        <v>15</v>
      </c>
      <c r="H42" s="110">
        <v>126.83</v>
      </c>
      <c r="I42" s="109">
        <v>4</v>
      </c>
      <c r="J42" s="234">
        <v>507.32</v>
      </c>
      <c r="K42" s="230"/>
      <c r="L42" s="191" t="str">
        <f t="shared" si="0"/>
        <v>Normal</v>
      </c>
      <c r="M42" s="191" t="str">
        <f t="shared" si="1"/>
        <v>Normal</v>
      </c>
      <c r="N42" s="191" t="str">
        <f t="shared" si="2"/>
        <v>Normal</v>
      </c>
    </row>
    <row r="43" spans="1:14" x14ac:dyDescent="0.25">
      <c r="A43" s="109" t="s">
        <v>78</v>
      </c>
      <c r="B43" s="112">
        <v>45785</v>
      </c>
      <c r="C43" s="109" t="s">
        <v>30</v>
      </c>
      <c r="D43" s="109" t="s">
        <v>55</v>
      </c>
      <c r="E43" s="109" t="s">
        <v>41</v>
      </c>
      <c r="F43" s="109" t="s">
        <v>14</v>
      </c>
      <c r="G43" s="109" t="s">
        <v>36</v>
      </c>
      <c r="H43" s="110">
        <v>56.85</v>
      </c>
      <c r="I43" s="109">
        <v>7</v>
      </c>
      <c r="J43" s="234">
        <v>397.95</v>
      </c>
      <c r="K43" s="230"/>
      <c r="L43" s="191" t="str">
        <f t="shared" si="0"/>
        <v>Normal</v>
      </c>
      <c r="M43" s="191" t="str">
        <f t="shared" si="1"/>
        <v>Normal</v>
      </c>
      <c r="N43" s="191" t="str">
        <f t="shared" si="2"/>
        <v>Normal</v>
      </c>
    </row>
    <row r="44" spans="1:14" x14ac:dyDescent="0.25">
      <c r="A44" s="109" t="s">
        <v>79</v>
      </c>
      <c r="B44" s="112">
        <v>45751</v>
      </c>
      <c r="C44" s="109" t="s">
        <v>38</v>
      </c>
      <c r="D44" s="109" t="s">
        <v>26</v>
      </c>
      <c r="E44" s="109" t="s">
        <v>45</v>
      </c>
      <c r="F44" s="109" t="s">
        <v>61</v>
      </c>
      <c r="G44" s="109" t="s">
        <v>20</v>
      </c>
      <c r="H44" s="110">
        <v>138.94</v>
      </c>
      <c r="I44" s="109">
        <v>9</v>
      </c>
      <c r="J44" s="234">
        <v>1250.46</v>
      </c>
      <c r="K44" s="230"/>
      <c r="L44" s="191" t="str">
        <f t="shared" si="0"/>
        <v>Normal</v>
      </c>
      <c r="M44" s="191" t="str">
        <f t="shared" si="1"/>
        <v>Normal</v>
      </c>
      <c r="N44" s="191" t="str">
        <f t="shared" si="2"/>
        <v>Normal</v>
      </c>
    </row>
    <row r="45" spans="1:14" x14ac:dyDescent="0.25">
      <c r="A45" s="109" t="s">
        <v>80</v>
      </c>
      <c r="B45" s="112">
        <v>45708</v>
      </c>
      <c r="C45" s="109" t="s">
        <v>17</v>
      </c>
      <c r="D45" s="109" t="s">
        <v>55</v>
      </c>
      <c r="E45" s="109" t="s">
        <v>45</v>
      </c>
      <c r="F45" s="109" t="s">
        <v>19</v>
      </c>
      <c r="G45" s="109" t="s">
        <v>15</v>
      </c>
      <c r="H45" s="110">
        <v>37.57</v>
      </c>
      <c r="I45" s="109">
        <v>2</v>
      </c>
      <c r="J45" s="234">
        <v>75.14</v>
      </c>
      <c r="K45" s="230"/>
      <c r="L45" s="191" t="str">
        <f t="shared" si="0"/>
        <v>Normal</v>
      </c>
      <c r="M45" s="191" t="str">
        <f t="shared" si="1"/>
        <v>Normal</v>
      </c>
      <c r="N45" s="191" t="str">
        <f t="shared" si="2"/>
        <v>Normal</v>
      </c>
    </row>
    <row r="46" spans="1:14" x14ac:dyDescent="0.25">
      <c r="A46" s="109" t="s">
        <v>81</v>
      </c>
      <c r="B46" s="112">
        <v>45743</v>
      </c>
      <c r="C46" s="109" t="s">
        <v>38</v>
      </c>
      <c r="D46" s="109" t="s">
        <v>31</v>
      </c>
      <c r="E46" s="109" t="s">
        <v>23</v>
      </c>
      <c r="F46" s="109" t="s">
        <v>39</v>
      </c>
      <c r="G46" s="109" t="s">
        <v>36</v>
      </c>
      <c r="H46" s="110">
        <v>230.05</v>
      </c>
      <c r="I46" s="109">
        <v>14</v>
      </c>
      <c r="J46" s="234">
        <v>3220.7</v>
      </c>
      <c r="K46" s="230"/>
      <c r="L46" s="191" t="str">
        <f t="shared" si="0"/>
        <v>Normal</v>
      </c>
      <c r="M46" s="191" t="str">
        <f t="shared" si="1"/>
        <v>Normal</v>
      </c>
      <c r="N46" s="191" t="str">
        <f t="shared" si="2"/>
        <v>Normal</v>
      </c>
    </row>
    <row r="47" spans="1:14" x14ac:dyDescent="0.25">
      <c r="A47" s="109" t="s">
        <v>82</v>
      </c>
      <c r="B47" s="112">
        <v>45688</v>
      </c>
      <c r="C47" s="109" t="s">
        <v>38</v>
      </c>
      <c r="D47" s="109" t="s">
        <v>22</v>
      </c>
      <c r="E47" s="109" t="s">
        <v>41</v>
      </c>
      <c r="F47" s="109" t="s">
        <v>32</v>
      </c>
      <c r="G47" s="109" t="s">
        <v>36</v>
      </c>
      <c r="H47" s="110">
        <v>86.93</v>
      </c>
      <c r="I47" s="109">
        <v>6</v>
      </c>
      <c r="J47" s="234">
        <v>521.58000000000004</v>
      </c>
      <c r="K47" s="230"/>
      <c r="L47" s="191" t="str">
        <f t="shared" si="0"/>
        <v>Normal</v>
      </c>
      <c r="M47" s="191" t="str">
        <f t="shared" si="1"/>
        <v>Normal</v>
      </c>
      <c r="N47" s="191" t="str">
        <f t="shared" si="2"/>
        <v>Normal</v>
      </c>
    </row>
    <row r="48" spans="1:14" x14ac:dyDescent="0.25">
      <c r="A48" s="109" t="s">
        <v>83</v>
      </c>
      <c r="B48" s="112">
        <v>45804</v>
      </c>
      <c r="C48" s="109" t="s">
        <v>17</v>
      </c>
      <c r="D48" s="109" t="s">
        <v>12</v>
      </c>
      <c r="E48" s="109" t="s">
        <v>18</v>
      </c>
      <c r="F48" s="109" t="s">
        <v>28</v>
      </c>
      <c r="G48" s="109" t="s">
        <v>20</v>
      </c>
      <c r="H48" s="110">
        <v>175.75</v>
      </c>
      <c r="I48" s="109">
        <v>14</v>
      </c>
      <c r="J48" s="234">
        <v>2460.5</v>
      </c>
      <c r="K48" s="230"/>
      <c r="L48" s="191" t="str">
        <f t="shared" si="0"/>
        <v>Normal</v>
      </c>
      <c r="M48" s="191" t="str">
        <f t="shared" si="1"/>
        <v>Normal</v>
      </c>
      <c r="N48" s="191" t="str">
        <f t="shared" si="2"/>
        <v>Normal</v>
      </c>
    </row>
    <row r="49" spans="1:14" x14ac:dyDescent="0.25">
      <c r="A49" s="109" t="s">
        <v>84</v>
      </c>
      <c r="B49" s="112">
        <v>45907</v>
      </c>
      <c r="C49" s="109" t="s">
        <v>30</v>
      </c>
      <c r="D49" s="109" t="s">
        <v>35</v>
      </c>
      <c r="E49" s="109" t="s">
        <v>23</v>
      </c>
      <c r="F49" s="109" t="s">
        <v>19</v>
      </c>
      <c r="G49" s="109" t="s">
        <v>20</v>
      </c>
      <c r="H49" s="110">
        <v>98.58</v>
      </c>
      <c r="I49" s="109">
        <v>5</v>
      </c>
      <c r="J49" s="234">
        <v>492.9</v>
      </c>
      <c r="K49" s="230"/>
      <c r="L49" s="191" t="str">
        <f t="shared" si="0"/>
        <v>Normal</v>
      </c>
      <c r="M49" s="191" t="str">
        <f t="shared" si="1"/>
        <v>Normal</v>
      </c>
      <c r="N49" s="191" t="str">
        <f t="shared" si="2"/>
        <v>Normal</v>
      </c>
    </row>
    <row r="50" spans="1:14" x14ac:dyDescent="0.25">
      <c r="A50" s="109" t="s">
        <v>85</v>
      </c>
      <c r="B50" s="112">
        <v>45935</v>
      </c>
      <c r="C50" s="109" t="s">
        <v>17</v>
      </c>
      <c r="D50" s="109" t="s">
        <v>35</v>
      </c>
      <c r="E50" s="109" t="s">
        <v>45</v>
      </c>
      <c r="F50" s="109" t="s">
        <v>19</v>
      </c>
      <c r="G50" s="109" t="s">
        <v>20</v>
      </c>
      <c r="H50" s="110">
        <v>144.41</v>
      </c>
      <c r="I50" s="109">
        <v>2</v>
      </c>
      <c r="J50" s="234">
        <v>288.82</v>
      </c>
      <c r="K50" s="230"/>
      <c r="L50" s="191" t="str">
        <f t="shared" si="0"/>
        <v>Normal</v>
      </c>
      <c r="M50" s="191" t="str">
        <f t="shared" si="1"/>
        <v>Normal</v>
      </c>
      <c r="N50" s="191" t="str">
        <f t="shared" si="2"/>
        <v>Normal</v>
      </c>
    </row>
    <row r="51" spans="1:14" x14ac:dyDescent="0.25">
      <c r="A51" s="109" t="s">
        <v>86</v>
      </c>
      <c r="B51" s="112">
        <v>45902</v>
      </c>
      <c r="C51" s="109" t="s">
        <v>25</v>
      </c>
      <c r="D51" s="109" t="s">
        <v>26</v>
      </c>
      <c r="E51" s="109" t="s">
        <v>45</v>
      </c>
      <c r="F51" s="109" t="s">
        <v>42</v>
      </c>
      <c r="G51" s="109" t="s">
        <v>15</v>
      </c>
      <c r="H51" s="110">
        <v>150.28</v>
      </c>
      <c r="I51" s="109">
        <v>17</v>
      </c>
      <c r="J51" s="234">
        <v>2554.7600000000002</v>
      </c>
      <c r="K51" s="230"/>
      <c r="L51" s="191" t="str">
        <f t="shared" si="0"/>
        <v>Normal</v>
      </c>
      <c r="M51" s="191" t="str">
        <f t="shared" si="1"/>
        <v>Normal</v>
      </c>
      <c r="N51" s="191" t="str">
        <f t="shared" si="2"/>
        <v>Normal</v>
      </c>
    </row>
    <row r="52" spans="1:14" x14ac:dyDescent="0.25">
      <c r="A52" s="109" t="s">
        <v>87</v>
      </c>
      <c r="B52" s="112">
        <v>45753</v>
      </c>
      <c r="C52" s="109" t="s">
        <v>25</v>
      </c>
      <c r="D52" s="109" t="s">
        <v>22</v>
      </c>
      <c r="E52" s="109" t="s">
        <v>27</v>
      </c>
      <c r="F52" s="109" t="s">
        <v>39</v>
      </c>
      <c r="G52" s="109" t="s">
        <v>15</v>
      </c>
      <c r="H52" s="110">
        <v>70.67</v>
      </c>
      <c r="I52" s="109">
        <v>3</v>
      </c>
      <c r="J52" s="234">
        <v>212.01</v>
      </c>
      <c r="K52" s="230"/>
      <c r="L52" s="191" t="str">
        <f t="shared" si="0"/>
        <v>Normal</v>
      </c>
      <c r="M52" s="191" t="str">
        <f t="shared" si="1"/>
        <v>Normal</v>
      </c>
      <c r="N52" s="191" t="str">
        <f t="shared" si="2"/>
        <v>Normal</v>
      </c>
    </row>
    <row r="53" spans="1:14" x14ac:dyDescent="0.25">
      <c r="A53" s="109" t="s">
        <v>88</v>
      </c>
      <c r="B53" s="112">
        <v>45864</v>
      </c>
      <c r="C53" s="109" t="s">
        <v>25</v>
      </c>
      <c r="D53" s="109" t="s">
        <v>26</v>
      </c>
      <c r="E53" s="109" t="s">
        <v>18</v>
      </c>
      <c r="F53" s="109" t="s">
        <v>42</v>
      </c>
      <c r="G53" s="109" t="s">
        <v>15</v>
      </c>
      <c r="H53" s="110">
        <v>243.31</v>
      </c>
      <c r="I53" s="109">
        <v>4</v>
      </c>
      <c r="J53" s="234">
        <v>973.24</v>
      </c>
      <c r="K53" s="230"/>
      <c r="L53" s="191" t="str">
        <f t="shared" si="0"/>
        <v>Normal</v>
      </c>
      <c r="M53" s="191" t="str">
        <f t="shared" si="1"/>
        <v>Normal</v>
      </c>
      <c r="N53" s="191" t="str">
        <f t="shared" si="2"/>
        <v>Normal</v>
      </c>
    </row>
    <row r="54" spans="1:14" x14ac:dyDescent="0.25">
      <c r="A54" s="109" t="s">
        <v>89</v>
      </c>
      <c r="B54" s="112">
        <v>45975</v>
      </c>
      <c r="C54" s="109" t="s">
        <v>38</v>
      </c>
      <c r="D54" s="109" t="s">
        <v>12</v>
      </c>
      <c r="E54" s="109" t="s">
        <v>18</v>
      </c>
      <c r="F54" s="109" t="s">
        <v>42</v>
      </c>
      <c r="G54" s="109" t="s">
        <v>20</v>
      </c>
      <c r="H54" s="110">
        <v>200.53</v>
      </c>
      <c r="I54" s="109">
        <v>3</v>
      </c>
      <c r="J54" s="234">
        <v>601.59</v>
      </c>
      <c r="K54" s="230"/>
      <c r="L54" s="191" t="str">
        <f t="shared" si="0"/>
        <v>Normal</v>
      </c>
      <c r="M54" s="191" t="str">
        <f t="shared" si="1"/>
        <v>Normal</v>
      </c>
      <c r="N54" s="191" t="str">
        <f t="shared" si="2"/>
        <v>Normal</v>
      </c>
    </row>
    <row r="55" spans="1:14" x14ac:dyDescent="0.25">
      <c r="A55" s="109" t="s">
        <v>90</v>
      </c>
      <c r="B55" s="112">
        <v>45819</v>
      </c>
      <c r="C55" s="109" t="s">
        <v>30</v>
      </c>
      <c r="D55" s="109" t="s">
        <v>12</v>
      </c>
      <c r="E55" s="109" t="s">
        <v>27</v>
      </c>
      <c r="F55" s="109" t="s">
        <v>32</v>
      </c>
      <c r="G55" s="109" t="s">
        <v>15</v>
      </c>
      <c r="H55" s="110">
        <v>236.69</v>
      </c>
      <c r="I55" s="109">
        <v>9</v>
      </c>
      <c r="J55" s="234">
        <v>2130.21</v>
      </c>
      <c r="K55" s="230"/>
      <c r="L55" s="191" t="str">
        <f t="shared" si="0"/>
        <v>Normal</v>
      </c>
      <c r="M55" s="191" t="str">
        <f t="shared" si="1"/>
        <v>Normal</v>
      </c>
      <c r="N55" s="191" t="str">
        <f t="shared" si="2"/>
        <v>Normal</v>
      </c>
    </row>
    <row r="56" spans="1:14" x14ac:dyDescent="0.25">
      <c r="A56" s="109" t="s">
        <v>91</v>
      </c>
      <c r="B56" s="112">
        <v>45793</v>
      </c>
      <c r="C56" s="109" t="s">
        <v>30</v>
      </c>
      <c r="D56" s="109" t="s">
        <v>12</v>
      </c>
      <c r="E56" s="109" t="s">
        <v>27</v>
      </c>
      <c r="F56" s="109" t="s">
        <v>32</v>
      </c>
      <c r="G56" s="109" t="s">
        <v>36</v>
      </c>
      <c r="H56" s="110">
        <v>226.86</v>
      </c>
      <c r="I56" s="109">
        <v>13</v>
      </c>
      <c r="J56" s="234">
        <v>2949.18</v>
      </c>
      <c r="K56" s="230"/>
      <c r="L56" s="191" t="str">
        <f t="shared" si="0"/>
        <v>Normal</v>
      </c>
      <c r="M56" s="191" t="str">
        <f t="shared" si="1"/>
        <v>Normal</v>
      </c>
      <c r="N56" s="191" t="str">
        <f t="shared" si="2"/>
        <v>Normal</v>
      </c>
    </row>
    <row r="57" spans="1:14" x14ac:dyDescent="0.25">
      <c r="A57" s="109" t="s">
        <v>92</v>
      </c>
      <c r="B57" s="112">
        <v>45819</v>
      </c>
      <c r="C57" s="109" t="s">
        <v>11</v>
      </c>
      <c r="D57" s="109" t="s">
        <v>31</v>
      </c>
      <c r="E57" s="109" t="s">
        <v>18</v>
      </c>
      <c r="F57" s="109" t="s">
        <v>42</v>
      </c>
      <c r="G57" s="109" t="s">
        <v>15</v>
      </c>
      <c r="H57" s="110">
        <v>161.54</v>
      </c>
      <c r="I57" s="109">
        <v>3</v>
      </c>
      <c r="J57" s="234">
        <v>484.62</v>
      </c>
      <c r="K57" s="230"/>
      <c r="L57" s="191" t="str">
        <f t="shared" si="0"/>
        <v>Normal</v>
      </c>
      <c r="M57" s="191" t="str">
        <f t="shared" si="1"/>
        <v>Normal</v>
      </c>
      <c r="N57" s="191" t="str">
        <f t="shared" si="2"/>
        <v>Normal</v>
      </c>
    </row>
    <row r="58" spans="1:14" x14ac:dyDescent="0.25">
      <c r="A58" s="109" t="s">
        <v>93</v>
      </c>
      <c r="B58" s="112">
        <v>45695</v>
      </c>
      <c r="C58" s="109" t="s">
        <v>30</v>
      </c>
      <c r="D58" s="109" t="s">
        <v>55</v>
      </c>
      <c r="E58" s="109" t="s">
        <v>13</v>
      </c>
      <c r="F58" s="109" t="s">
        <v>14</v>
      </c>
      <c r="G58" s="109" t="s">
        <v>36</v>
      </c>
      <c r="H58" s="110">
        <v>232.81</v>
      </c>
      <c r="I58" s="109">
        <v>18</v>
      </c>
      <c r="J58" s="234">
        <v>4190.58</v>
      </c>
      <c r="K58" s="230"/>
      <c r="L58" s="191" t="str">
        <f t="shared" si="0"/>
        <v>Normal</v>
      </c>
      <c r="M58" s="191" t="str">
        <f t="shared" si="1"/>
        <v>Normal</v>
      </c>
      <c r="N58" s="191" t="str">
        <f t="shared" si="2"/>
        <v>Normal</v>
      </c>
    </row>
    <row r="59" spans="1:14" x14ac:dyDescent="0.25">
      <c r="A59" s="109" t="s">
        <v>94</v>
      </c>
      <c r="B59" s="112">
        <v>45693</v>
      </c>
      <c r="C59" s="109" t="s">
        <v>34</v>
      </c>
      <c r="D59" s="109" t="s">
        <v>35</v>
      </c>
      <c r="E59" s="109" t="s">
        <v>23</v>
      </c>
      <c r="F59" s="109" t="s">
        <v>61</v>
      </c>
      <c r="G59" s="109" t="s">
        <v>20</v>
      </c>
      <c r="H59" s="110">
        <v>49.47</v>
      </c>
      <c r="I59" s="109">
        <v>8</v>
      </c>
      <c r="J59" s="234">
        <v>395.76</v>
      </c>
      <c r="K59" s="230"/>
      <c r="L59" s="191" t="str">
        <f t="shared" si="0"/>
        <v>Normal</v>
      </c>
      <c r="M59" s="191" t="str">
        <f t="shared" si="1"/>
        <v>Normal</v>
      </c>
      <c r="N59" s="191" t="str">
        <f t="shared" si="2"/>
        <v>Normal</v>
      </c>
    </row>
    <row r="60" spans="1:14" x14ac:dyDescent="0.25">
      <c r="A60" s="109" t="s">
        <v>95</v>
      </c>
      <c r="B60" s="112">
        <v>46018</v>
      </c>
      <c r="C60" s="109" t="s">
        <v>25</v>
      </c>
      <c r="D60" s="109" t="s">
        <v>12</v>
      </c>
      <c r="E60" s="109" t="s">
        <v>18</v>
      </c>
      <c r="F60" s="109" t="s">
        <v>19</v>
      </c>
      <c r="G60" s="109" t="s">
        <v>20</v>
      </c>
      <c r="H60" s="110">
        <v>73.12</v>
      </c>
      <c r="I60" s="109">
        <v>10</v>
      </c>
      <c r="J60" s="234">
        <v>731.2</v>
      </c>
      <c r="K60" s="230"/>
      <c r="L60" s="191" t="str">
        <f t="shared" si="0"/>
        <v>Normal</v>
      </c>
      <c r="M60" s="191" t="str">
        <f t="shared" si="1"/>
        <v>Normal</v>
      </c>
      <c r="N60" s="191" t="str">
        <f t="shared" si="2"/>
        <v>Normal</v>
      </c>
    </row>
    <row r="61" spans="1:14" x14ac:dyDescent="0.25">
      <c r="A61" s="109" t="s">
        <v>96</v>
      </c>
      <c r="B61" s="112">
        <v>45941</v>
      </c>
      <c r="C61" s="109" t="s">
        <v>17</v>
      </c>
      <c r="D61" s="109" t="s">
        <v>22</v>
      </c>
      <c r="E61" s="109" t="s">
        <v>23</v>
      </c>
      <c r="F61" s="109" t="s">
        <v>32</v>
      </c>
      <c r="G61" s="109" t="s">
        <v>15</v>
      </c>
      <c r="H61" s="110">
        <v>39.950000000000003</v>
      </c>
      <c r="I61" s="109">
        <v>10</v>
      </c>
      <c r="J61" s="234">
        <v>399.5</v>
      </c>
      <c r="K61" s="230"/>
      <c r="L61" s="191" t="str">
        <f t="shared" si="0"/>
        <v>Normal</v>
      </c>
      <c r="M61" s="191" t="str">
        <f t="shared" si="1"/>
        <v>Normal</v>
      </c>
      <c r="N61" s="191" t="str">
        <f t="shared" si="2"/>
        <v>Normal</v>
      </c>
    </row>
    <row r="62" spans="1:14" x14ac:dyDescent="0.25">
      <c r="A62" s="109" t="s">
        <v>97</v>
      </c>
      <c r="B62" s="112">
        <v>45712</v>
      </c>
      <c r="C62" s="109" t="s">
        <v>30</v>
      </c>
      <c r="D62" s="109" t="s">
        <v>35</v>
      </c>
      <c r="E62" s="109" t="s">
        <v>13</v>
      </c>
      <c r="F62" s="109" t="s">
        <v>42</v>
      </c>
      <c r="G62" s="109" t="s">
        <v>15</v>
      </c>
      <c r="H62" s="110">
        <v>101.57</v>
      </c>
      <c r="I62" s="109">
        <v>18</v>
      </c>
      <c r="J62" s="234">
        <v>1828.26</v>
      </c>
      <c r="K62" s="230"/>
      <c r="L62" s="191" t="str">
        <f t="shared" si="0"/>
        <v>Normal</v>
      </c>
      <c r="M62" s="191" t="str">
        <f t="shared" si="1"/>
        <v>Normal</v>
      </c>
      <c r="N62" s="191" t="str">
        <f t="shared" si="2"/>
        <v>Normal</v>
      </c>
    </row>
    <row r="63" spans="1:14" x14ac:dyDescent="0.25">
      <c r="A63" s="109" t="s">
        <v>98</v>
      </c>
      <c r="B63" s="112">
        <v>45833</v>
      </c>
      <c r="C63" s="109" t="s">
        <v>17</v>
      </c>
      <c r="D63" s="109" t="s">
        <v>12</v>
      </c>
      <c r="E63" s="109" t="s">
        <v>13</v>
      </c>
      <c r="F63" s="109" t="s">
        <v>42</v>
      </c>
      <c r="G63" s="109" t="s">
        <v>36</v>
      </c>
      <c r="H63" s="110">
        <v>115.51</v>
      </c>
      <c r="I63" s="109">
        <v>7</v>
      </c>
      <c r="J63" s="234">
        <v>808.57</v>
      </c>
      <c r="K63" s="230"/>
      <c r="L63" s="191" t="str">
        <f t="shared" si="0"/>
        <v>Normal</v>
      </c>
      <c r="M63" s="191" t="str">
        <f t="shared" si="1"/>
        <v>Normal</v>
      </c>
      <c r="N63" s="191" t="str">
        <f t="shared" si="2"/>
        <v>Normal</v>
      </c>
    </row>
    <row r="64" spans="1:14" x14ac:dyDescent="0.25">
      <c r="A64" s="109" t="s">
        <v>99</v>
      </c>
      <c r="B64" s="112">
        <v>45786</v>
      </c>
      <c r="C64" s="109" t="s">
        <v>11</v>
      </c>
      <c r="D64" s="109" t="s">
        <v>12</v>
      </c>
      <c r="E64" s="109" t="s">
        <v>41</v>
      </c>
      <c r="F64" s="109" t="s">
        <v>39</v>
      </c>
      <c r="G64" s="109" t="s">
        <v>36</v>
      </c>
      <c r="H64" s="110">
        <v>89.7</v>
      </c>
      <c r="I64" s="109">
        <v>2</v>
      </c>
      <c r="J64" s="234">
        <v>179.4</v>
      </c>
      <c r="K64" s="230"/>
      <c r="L64" s="191" t="str">
        <f t="shared" si="0"/>
        <v>Normal</v>
      </c>
      <c r="M64" s="191" t="str">
        <f t="shared" si="1"/>
        <v>Normal</v>
      </c>
      <c r="N64" s="191" t="str">
        <f t="shared" si="2"/>
        <v>Normal</v>
      </c>
    </row>
    <row r="65" spans="1:14" x14ac:dyDescent="0.25">
      <c r="A65" s="109" t="s">
        <v>100</v>
      </c>
      <c r="B65" s="112">
        <v>45680</v>
      </c>
      <c r="C65" s="109" t="s">
        <v>34</v>
      </c>
      <c r="D65" s="109" t="s">
        <v>26</v>
      </c>
      <c r="E65" s="109" t="s">
        <v>27</v>
      </c>
      <c r="F65" s="109" t="s">
        <v>32</v>
      </c>
      <c r="G65" s="109" t="s">
        <v>15</v>
      </c>
      <c r="H65" s="110">
        <v>212.32</v>
      </c>
      <c r="I65" s="109">
        <v>1</v>
      </c>
      <c r="J65" s="234">
        <v>212.32</v>
      </c>
      <c r="K65" s="230"/>
      <c r="L65" s="191" t="str">
        <f t="shared" si="0"/>
        <v>Normal</v>
      </c>
      <c r="M65" s="191" t="str">
        <f t="shared" si="1"/>
        <v>Normal</v>
      </c>
      <c r="N65" s="191" t="str">
        <f t="shared" si="2"/>
        <v>Normal</v>
      </c>
    </row>
    <row r="66" spans="1:14" x14ac:dyDescent="0.25">
      <c r="A66" s="109" t="s">
        <v>101</v>
      </c>
      <c r="B66" s="112">
        <v>45884</v>
      </c>
      <c r="C66" s="109" t="s">
        <v>17</v>
      </c>
      <c r="D66" s="109" t="s">
        <v>31</v>
      </c>
      <c r="E66" s="109" t="s">
        <v>18</v>
      </c>
      <c r="F66" s="109" t="s">
        <v>19</v>
      </c>
      <c r="G66" s="109" t="s">
        <v>15</v>
      </c>
      <c r="H66" s="110">
        <v>108.49</v>
      </c>
      <c r="I66" s="109">
        <v>18</v>
      </c>
      <c r="J66" s="234">
        <v>1952.82</v>
      </c>
      <c r="K66" s="230"/>
      <c r="L66" s="191" t="str">
        <f t="shared" si="0"/>
        <v>Normal</v>
      </c>
      <c r="M66" s="191" t="str">
        <f t="shared" si="1"/>
        <v>Normal</v>
      </c>
      <c r="N66" s="191" t="str">
        <f t="shared" si="2"/>
        <v>Normal</v>
      </c>
    </row>
    <row r="67" spans="1:14" x14ac:dyDescent="0.25">
      <c r="A67" s="109" t="s">
        <v>102</v>
      </c>
      <c r="B67" s="112">
        <v>45696</v>
      </c>
      <c r="C67" s="109" t="s">
        <v>25</v>
      </c>
      <c r="D67" s="109" t="s">
        <v>22</v>
      </c>
      <c r="E67" s="109" t="s">
        <v>13</v>
      </c>
      <c r="F67" s="109" t="s">
        <v>42</v>
      </c>
      <c r="G67" s="109" t="s">
        <v>20</v>
      </c>
      <c r="H67" s="110">
        <v>91.81</v>
      </c>
      <c r="I67" s="109">
        <v>5</v>
      </c>
      <c r="J67" s="234">
        <v>459.05</v>
      </c>
      <c r="K67" s="230"/>
      <c r="L67" s="191" t="str">
        <f t="shared" si="0"/>
        <v>Normal</v>
      </c>
      <c r="M67" s="191" t="str">
        <f t="shared" si="1"/>
        <v>Normal</v>
      </c>
      <c r="N67" s="191" t="str">
        <f t="shared" si="2"/>
        <v>Normal</v>
      </c>
    </row>
    <row r="68" spans="1:14" x14ac:dyDescent="0.25">
      <c r="A68" s="109" t="s">
        <v>103</v>
      </c>
      <c r="B68" s="112">
        <v>45733</v>
      </c>
      <c r="C68" s="109" t="s">
        <v>30</v>
      </c>
      <c r="D68" s="109" t="s">
        <v>22</v>
      </c>
      <c r="E68" s="109" t="s">
        <v>13</v>
      </c>
      <c r="F68" s="109" t="s">
        <v>32</v>
      </c>
      <c r="G68" s="109" t="s">
        <v>15</v>
      </c>
      <c r="H68" s="110">
        <v>149.38999999999999</v>
      </c>
      <c r="I68" s="109">
        <v>14</v>
      </c>
      <c r="J68" s="234">
        <v>2091.46</v>
      </c>
      <c r="K68" s="230"/>
      <c r="L68" s="191" t="str">
        <f t="shared" ref="L68:L131" si="6">IF(OR(H68 &gt; $Q$7,H68 &lt;$Q$6),"OUTLIER", "Normal")</f>
        <v>Normal</v>
      </c>
      <c r="M68" s="191" t="str">
        <f t="shared" ref="M68:M131" si="7">IF(OR(I68 &gt; $Q$14,I68 &lt;$Q$13),"OUTLIER", "Normal")</f>
        <v>Normal</v>
      </c>
      <c r="N68" s="191" t="str">
        <f t="shared" ref="N68:N131" si="8">IF(OR(J68 &gt; $Q$21,J68 &lt;$Q$20),"OUTLIER", "Normal")</f>
        <v>Normal</v>
      </c>
    </row>
    <row r="69" spans="1:14" x14ac:dyDescent="0.25">
      <c r="A69" s="109" t="s">
        <v>104</v>
      </c>
      <c r="B69" s="112">
        <v>45841</v>
      </c>
      <c r="C69" s="109" t="s">
        <v>17</v>
      </c>
      <c r="D69" s="109" t="s">
        <v>26</v>
      </c>
      <c r="E69" s="109" t="s">
        <v>27</v>
      </c>
      <c r="F69" s="109" t="s">
        <v>19</v>
      </c>
      <c r="G69" s="109" t="s">
        <v>36</v>
      </c>
      <c r="H69" s="110">
        <v>61</v>
      </c>
      <c r="I69" s="109">
        <v>7</v>
      </c>
      <c r="J69" s="234">
        <v>427</v>
      </c>
      <c r="K69" s="230"/>
      <c r="L69" s="191" t="str">
        <f t="shared" si="6"/>
        <v>Normal</v>
      </c>
      <c r="M69" s="191" t="str">
        <f t="shared" si="7"/>
        <v>Normal</v>
      </c>
      <c r="N69" s="191" t="str">
        <f t="shared" si="8"/>
        <v>Normal</v>
      </c>
    </row>
    <row r="70" spans="1:14" x14ac:dyDescent="0.25">
      <c r="A70" s="109" t="s">
        <v>105</v>
      </c>
      <c r="B70" s="112">
        <v>45944</v>
      </c>
      <c r="C70" s="109" t="s">
        <v>25</v>
      </c>
      <c r="D70" s="109" t="s">
        <v>12</v>
      </c>
      <c r="E70" s="109" t="s">
        <v>23</v>
      </c>
      <c r="F70" s="109" t="s">
        <v>14</v>
      </c>
      <c r="G70" s="109" t="s">
        <v>15</v>
      </c>
      <c r="H70" s="110">
        <v>206.48</v>
      </c>
      <c r="I70" s="109">
        <v>14</v>
      </c>
      <c r="J70" s="234">
        <v>2890.72</v>
      </c>
      <c r="K70" s="230"/>
      <c r="L70" s="191" t="str">
        <f t="shared" si="6"/>
        <v>Normal</v>
      </c>
      <c r="M70" s="191" t="str">
        <f t="shared" si="7"/>
        <v>Normal</v>
      </c>
      <c r="N70" s="191" t="str">
        <f t="shared" si="8"/>
        <v>Normal</v>
      </c>
    </row>
    <row r="71" spans="1:14" x14ac:dyDescent="0.25">
      <c r="A71" s="109" t="s">
        <v>106</v>
      </c>
      <c r="B71" s="112">
        <v>45748</v>
      </c>
      <c r="C71" s="109" t="s">
        <v>11</v>
      </c>
      <c r="D71" s="109" t="s">
        <v>26</v>
      </c>
      <c r="E71" s="109" t="s">
        <v>27</v>
      </c>
      <c r="F71" s="109" t="s">
        <v>32</v>
      </c>
      <c r="G71" s="109" t="s">
        <v>36</v>
      </c>
      <c r="H71" s="110">
        <v>46.4</v>
      </c>
      <c r="I71" s="109">
        <v>14</v>
      </c>
      <c r="J71" s="234">
        <v>649.6</v>
      </c>
      <c r="K71" s="230"/>
      <c r="L71" s="191" t="str">
        <f t="shared" si="6"/>
        <v>Normal</v>
      </c>
      <c r="M71" s="191" t="str">
        <f t="shared" si="7"/>
        <v>Normal</v>
      </c>
      <c r="N71" s="191" t="str">
        <f t="shared" si="8"/>
        <v>Normal</v>
      </c>
    </row>
    <row r="72" spans="1:14" x14ac:dyDescent="0.25">
      <c r="A72" s="109" t="s">
        <v>107</v>
      </c>
      <c r="B72" s="112">
        <v>46000</v>
      </c>
      <c r="C72" s="109" t="s">
        <v>34</v>
      </c>
      <c r="D72" s="109" t="s">
        <v>26</v>
      </c>
      <c r="E72" s="109" t="s">
        <v>27</v>
      </c>
      <c r="F72" s="109" t="s">
        <v>19</v>
      </c>
      <c r="G72" s="109" t="s">
        <v>36</v>
      </c>
      <c r="H72" s="110">
        <v>247.12</v>
      </c>
      <c r="I72" s="109">
        <v>8</v>
      </c>
      <c r="J72" s="234">
        <v>1976.96</v>
      </c>
      <c r="K72" s="230"/>
      <c r="L72" s="191" t="str">
        <f t="shared" si="6"/>
        <v>Normal</v>
      </c>
      <c r="M72" s="191" t="str">
        <f t="shared" si="7"/>
        <v>Normal</v>
      </c>
      <c r="N72" s="191" t="str">
        <f t="shared" si="8"/>
        <v>Normal</v>
      </c>
    </row>
    <row r="73" spans="1:14" x14ac:dyDescent="0.25">
      <c r="A73" s="109" t="s">
        <v>108</v>
      </c>
      <c r="B73" s="112">
        <v>45677</v>
      </c>
      <c r="C73" s="109" t="s">
        <v>30</v>
      </c>
      <c r="D73" s="109" t="s">
        <v>26</v>
      </c>
      <c r="E73" s="109" t="s">
        <v>41</v>
      </c>
      <c r="F73" s="109" t="s">
        <v>32</v>
      </c>
      <c r="G73" s="109" t="s">
        <v>36</v>
      </c>
      <c r="H73" s="110">
        <v>199.89</v>
      </c>
      <c r="I73" s="109">
        <v>16</v>
      </c>
      <c r="J73" s="234">
        <v>3198.24</v>
      </c>
      <c r="K73" s="230"/>
      <c r="L73" s="191" t="str">
        <f t="shared" si="6"/>
        <v>Normal</v>
      </c>
      <c r="M73" s="191" t="str">
        <f t="shared" si="7"/>
        <v>Normal</v>
      </c>
      <c r="N73" s="191" t="str">
        <f t="shared" si="8"/>
        <v>Normal</v>
      </c>
    </row>
    <row r="74" spans="1:14" x14ac:dyDescent="0.25">
      <c r="A74" s="109" t="s">
        <v>109</v>
      </c>
      <c r="B74" s="112">
        <v>45774</v>
      </c>
      <c r="C74" s="109" t="s">
        <v>11</v>
      </c>
      <c r="D74" s="109" t="s">
        <v>12</v>
      </c>
      <c r="E74" s="109" t="s">
        <v>23</v>
      </c>
      <c r="F74" s="109" t="s">
        <v>61</v>
      </c>
      <c r="G74" s="109" t="s">
        <v>36</v>
      </c>
      <c r="H74" s="110">
        <v>73.72</v>
      </c>
      <c r="I74" s="109">
        <v>8</v>
      </c>
      <c r="J74" s="234">
        <v>589.76</v>
      </c>
      <c r="K74" s="230"/>
      <c r="L74" s="191" t="str">
        <f t="shared" si="6"/>
        <v>Normal</v>
      </c>
      <c r="M74" s="191" t="str">
        <f t="shared" si="7"/>
        <v>Normal</v>
      </c>
      <c r="N74" s="191" t="str">
        <f t="shared" si="8"/>
        <v>Normal</v>
      </c>
    </row>
    <row r="75" spans="1:14" x14ac:dyDescent="0.25">
      <c r="A75" s="109" t="s">
        <v>110</v>
      </c>
      <c r="B75" s="112">
        <v>45800</v>
      </c>
      <c r="C75" s="109" t="s">
        <v>34</v>
      </c>
      <c r="D75" s="109" t="s">
        <v>35</v>
      </c>
      <c r="E75" s="109" t="s">
        <v>27</v>
      </c>
      <c r="F75" s="109" t="s">
        <v>42</v>
      </c>
      <c r="G75" s="109" t="s">
        <v>36</v>
      </c>
      <c r="H75" s="110">
        <v>31.21</v>
      </c>
      <c r="I75" s="109">
        <v>3</v>
      </c>
      <c r="J75" s="234">
        <v>93.63</v>
      </c>
      <c r="K75" s="230"/>
      <c r="L75" s="191" t="str">
        <f t="shared" si="6"/>
        <v>Normal</v>
      </c>
      <c r="M75" s="191" t="str">
        <f t="shared" si="7"/>
        <v>Normal</v>
      </c>
      <c r="N75" s="191" t="str">
        <f t="shared" si="8"/>
        <v>Normal</v>
      </c>
    </row>
    <row r="76" spans="1:14" x14ac:dyDescent="0.25">
      <c r="A76" s="109" t="s">
        <v>111</v>
      </c>
      <c r="B76" s="112">
        <v>46005</v>
      </c>
      <c r="C76" s="109" t="s">
        <v>34</v>
      </c>
      <c r="D76" s="109" t="s">
        <v>22</v>
      </c>
      <c r="E76" s="109" t="s">
        <v>45</v>
      </c>
      <c r="F76" s="109" t="s">
        <v>32</v>
      </c>
      <c r="G76" s="109" t="s">
        <v>15</v>
      </c>
      <c r="H76" s="110">
        <v>209.4</v>
      </c>
      <c r="I76" s="109">
        <v>18</v>
      </c>
      <c r="J76" s="234">
        <v>3769.2</v>
      </c>
      <c r="K76" s="230"/>
      <c r="L76" s="191" t="str">
        <f t="shared" si="6"/>
        <v>Normal</v>
      </c>
      <c r="M76" s="191" t="str">
        <f t="shared" si="7"/>
        <v>Normal</v>
      </c>
      <c r="N76" s="191" t="str">
        <f t="shared" si="8"/>
        <v>Normal</v>
      </c>
    </row>
    <row r="77" spans="1:14" x14ac:dyDescent="0.25">
      <c r="A77" s="109" t="s">
        <v>112</v>
      </c>
      <c r="B77" s="112">
        <v>45955</v>
      </c>
      <c r="C77" s="109" t="s">
        <v>11</v>
      </c>
      <c r="D77" s="109" t="s">
        <v>22</v>
      </c>
      <c r="E77" s="109" t="s">
        <v>18</v>
      </c>
      <c r="F77" s="109" t="s">
        <v>61</v>
      </c>
      <c r="G77" s="109" t="s">
        <v>36</v>
      </c>
      <c r="H77" s="110">
        <v>185.51</v>
      </c>
      <c r="I77" s="109">
        <v>9</v>
      </c>
      <c r="J77" s="234">
        <v>1669.59</v>
      </c>
      <c r="K77" s="230"/>
      <c r="L77" s="191" t="str">
        <f t="shared" si="6"/>
        <v>Normal</v>
      </c>
      <c r="M77" s="191" t="str">
        <f t="shared" si="7"/>
        <v>Normal</v>
      </c>
      <c r="N77" s="191" t="str">
        <f t="shared" si="8"/>
        <v>Normal</v>
      </c>
    </row>
    <row r="78" spans="1:14" x14ac:dyDescent="0.25">
      <c r="A78" s="109" t="s">
        <v>113</v>
      </c>
      <c r="B78" s="112">
        <v>45818</v>
      </c>
      <c r="C78" s="109" t="s">
        <v>25</v>
      </c>
      <c r="D78" s="109" t="s">
        <v>55</v>
      </c>
      <c r="E78" s="109" t="s">
        <v>45</v>
      </c>
      <c r="F78" s="109" t="s">
        <v>61</v>
      </c>
      <c r="G78" s="109" t="s">
        <v>20</v>
      </c>
      <c r="H78" s="110">
        <v>190.38</v>
      </c>
      <c r="I78" s="109">
        <v>14</v>
      </c>
      <c r="J78" s="234">
        <v>2665.32</v>
      </c>
      <c r="K78" s="230"/>
      <c r="L78" s="191" t="str">
        <f t="shared" si="6"/>
        <v>Normal</v>
      </c>
      <c r="M78" s="191" t="str">
        <f t="shared" si="7"/>
        <v>Normal</v>
      </c>
      <c r="N78" s="191" t="str">
        <f t="shared" si="8"/>
        <v>Normal</v>
      </c>
    </row>
    <row r="79" spans="1:14" x14ac:dyDescent="0.25">
      <c r="A79" s="109" t="s">
        <v>114</v>
      </c>
      <c r="B79" s="112">
        <v>45755</v>
      </c>
      <c r="C79" s="109" t="s">
        <v>11</v>
      </c>
      <c r="D79" s="109" t="s">
        <v>12</v>
      </c>
      <c r="E79" s="109" t="s">
        <v>41</v>
      </c>
      <c r="F79" s="109" t="s">
        <v>19</v>
      </c>
      <c r="G79" s="109" t="s">
        <v>20</v>
      </c>
      <c r="H79" s="110">
        <v>199.68</v>
      </c>
      <c r="I79" s="109">
        <v>9</v>
      </c>
      <c r="J79" s="234">
        <v>1797.12</v>
      </c>
      <c r="K79" s="230"/>
      <c r="L79" s="191" t="str">
        <f t="shared" si="6"/>
        <v>Normal</v>
      </c>
      <c r="M79" s="191" t="str">
        <f t="shared" si="7"/>
        <v>Normal</v>
      </c>
      <c r="N79" s="191" t="str">
        <f t="shared" si="8"/>
        <v>Normal</v>
      </c>
    </row>
    <row r="80" spans="1:14" x14ac:dyDescent="0.25">
      <c r="A80" s="109" t="s">
        <v>115</v>
      </c>
      <c r="B80" s="112">
        <v>45933</v>
      </c>
      <c r="C80" s="109" t="s">
        <v>34</v>
      </c>
      <c r="D80" s="109" t="s">
        <v>31</v>
      </c>
      <c r="E80" s="109" t="s">
        <v>45</v>
      </c>
      <c r="F80" s="109" t="s">
        <v>28</v>
      </c>
      <c r="G80" s="109" t="s">
        <v>36</v>
      </c>
      <c r="H80" s="110">
        <v>46.29</v>
      </c>
      <c r="I80" s="109">
        <v>7</v>
      </c>
      <c r="J80" s="234">
        <v>324.02999999999997</v>
      </c>
      <c r="K80" s="230"/>
      <c r="L80" s="191" t="str">
        <f t="shared" si="6"/>
        <v>Normal</v>
      </c>
      <c r="M80" s="191" t="str">
        <f t="shared" si="7"/>
        <v>Normal</v>
      </c>
      <c r="N80" s="191" t="str">
        <f t="shared" si="8"/>
        <v>Normal</v>
      </c>
    </row>
    <row r="81" spans="1:14" x14ac:dyDescent="0.25">
      <c r="A81" s="109" t="s">
        <v>116</v>
      </c>
      <c r="B81" s="112">
        <v>45977</v>
      </c>
      <c r="C81" s="109" t="s">
        <v>17</v>
      </c>
      <c r="D81" s="109" t="s">
        <v>22</v>
      </c>
      <c r="E81" s="109" t="s">
        <v>27</v>
      </c>
      <c r="F81" s="109" t="s">
        <v>32</v>
      </c>
      <c r="G81" s="109" t="s">
        <v>20</v>
      </c>
      <c r="H81" s="110">
        <v>108.86</v>
      </c>
      <c r="I81" s="109">
        <v>11</v>
      </c>
      <c r="J81" s="234">
        <v>1197.46</v>
      </c>
      <c r="K81" s="230"/>
      <c r="L81" s="191" t="str">
        <f t="shared" si="6"/>
        <v>Normal</v>
      </c>
      <c r="M81" s="191" t="str">
        <f t="shared" si="7"/>
        <v>Normal</v>
      </c>
      <c r="N81" s="191" t="str">
        <f t="shared" si="8"/>
        <v>Normal</v>
      </c>
    </row>
    <row r="82" spans="1:14" x14ac:dyDescent="0.25">
      <c r="A82" s="109" t="s">
        <v>117</v>
      </c>
      <c r="B82" s="112">
        <v>45816</v>
      </c>
      <c r="C82" s="109" t="s">
        <v>34</v>
      </c>
      <c r="D82" s="109" t="s">
        <v>31</v>
      </c>
      <c r="E82" s="109" t="s">
        <v>27</v>
      </c>
      <c r="F82" s="109" t="s">
        <v>32</v>
      </c>
      <c r="G82" s="109" t="s">
        <v>20</v>
      </c>
      <c r="H82" s="110">
        <v>55.49</v>
      </c>
      <c r="I82" s="109">
        <v>14</v>
      </c>
      <c r="J82" s="234">
        <v>776.86</v>
      </c>
      <c r="K82" s="230"/>
      <c r="L82" s="191" t="str">
        <f t="shared" si="6"/>
        <v>Normal</v>
      </c>
      <c r="M82" s="191" t="str">
        <f t="shared" si="7"/>
        <v>Normal</v>
      </c>
      <c r="N82" s="191" t="str">
        <f t="shared" si="8"/>
        <v>Normal</v>
      </c>
    </row>
    <row r="83" spans="1:14" x14ac:dyDescent="0.25">
      <c r="A83" s="109" t="s">
        <v>118</v>
      </c>
      <c r="B83" s="112">
        <v>45723</v>
      </c>
      <c r="C83" s="109" t="s">
        <v>38</v>
      </c>
      <c r="D83" s="109" t="s">
        <v>12</v>
      </c>
      <c r="E83" s="109" t="s">
        <v>41</v>
      </c>
      <c r="F83" s="109" t="s">
        <v>28</v>
      </c>
      <c r="G83" s="109" t="s">
        <v>20</v>
      </c>
      <c r="H83" s="110">
        <v>219.88</v>
      </c>
      <c r="I83" s="109">
        <v>7</v>
      </c>
      <c r="J83" s="234">
        <v>1539.16</v>
      </c>
      <c r="K83" s="230"/>
      <c r="L83" s="191" t="str">
        <f t="shared" si="6"/>
        <v>Normal</v>
      </c>
      <c r="M83" s="191" t="str">
        <f t="shared" si="7"/>
        <v>Normal</v>
      </c>
      <c r="N83" s="191" t="str">
        <f t="shared" si="8"/>
        <v>Normal</v>
      </c>
    </row>
    <row r="84" spans="1:14" x14ac:dyDescent="0.25">
      <c r="A84" s="109" t="s">
        <v>119</v>
      </c>
      <c r="B84" s="112">
        <v>45747</v>
      </c>
      <c r="C84" s="109" t="s">
        <v>25</v>
      </c>
      <c r="D84" s="109" t="s">
        <v>35</v>
      </c>
      <c r="E84" s="109" t="s">
        <v>41</v>
      </c>
      <c r="F84" s="109" t="s">
        <v>42</v>
      </c>
      <c r="G84" s="109" t="s">
        <v>15</v>
      </c>
      <c r="H84" s="110">
        <v>167.13</v>
      </c>
      <c r="I84" s="109">
        <v>20</v>
      </c>
      <c r="J84" s="234">
        <v>3342.6</v>
      </c>
      <c r="K84" s="230"/>
      <c r="L84" s="191" t="str">
        <f t="shared" si="6"/>
        <v>Normal</v>
      </c>
      <c r="M84" s="191" t="str">
        <f t="shared" si="7"/>
        <v>Normal</v>
      </c>
      <c r="N84" s="191" t="str">
        <f t="shared" si="8"/>
        <v>Normal</v>
      </c>
    </row>
    <row r="85" spans="1:14" x14ac:dyDescent="0.25">
      <c r="A85" s="109" t="s">
        <v>120</v>
      </c>
      <c r="B85" s="112">
        <v>45813</v>
      </c>
      <c r="C85" s="109" t="s">
        <v>30</v>
      </c>
      <c r="D85" s="109" t="s">
        <v>31</v>
      </c>
      <c r="E85" s="109" t="s">
        <v>18</v>
      </c>
      <c r="F85" s="109" t="s">
        <v>42</v>
      </c>
      <c r="G85" s="109" t="s">
        <v>20</v>
      </c>
      <c r="H85" s="110">
        <v>102.8</v>
      </c>
      <c r="I85" s="109">
        <v>10</v>
      </c>
      <c r="J85" s="234">
        <v>1028</v>
      </c>
      <c r="K85" s="230"/>
      <c r="L85" s="191" t="str">
        <f t="shared" si="6"/>
        <v>Normal</v>
      </c>
      <c r="M85" s="191" t="str">
        <f t="shared" si="7"/>
        <v>Normal</v>
      </c>
      <c r="N85" s="191" t="str">
        <f t="shared" si="8"/>
        <v>Normal</v>
      </c>
    </row>
    <row r="86" spans="1:14" x14ac:dyDescent="0.25">
      <c r="A86" s="109" t="s">
        <v>121</v>
      </c>
      <c r="B86" s="112">
        <v>45822</v>
      </c>
      <c r="C86" s="109" t="s">
        <v>38</v>
      </c>
      <c r="D86" s="109" t="s">
        <v>31</v>
      </c>
      <c r="E86" s="109" t="s">
        <v>27</v>
      </c>
      <c r="F86" s="109" t="s">
        <v>14</v>
      </c>
      <c r="G86" s="109" t="s">
        <v>20</v>
      </c>
      <c r="H86" s="110">
        <v>43.98</v>
      </c>
      <c r="I86" s="109">
        <v>15</v>
      </c>
      <c r="J86" s="234">
        <v>659.7</v>
      </c>
      <c r="K86" s="230"/>
      <c r="L86" s="191" t="str">
        <f t="shared" si="6"/>
        <v>Normal</v>
      </c>
      <c r="M86" s="191" t="str">
        <f t="shared" si="7"/>
        <v>Normal</v>
      </c>
      <c r="N86" s="191" t="str">
        <f t="shared" si="8"/>
        <v>Normal</v>
      </c>
    </row>
    <row r="87" spans="1:14" x14ac:dyDescent="0.25">
      <c r="A87" s="109" t="s">
        <v>122</v>
      </c>
      <c r="B87" s="112">
        <v>45900</v>
      </c>
      <c r="C87" s="109" t="s">
        <v>17</v>
      </c>
      <c r="D87" s="109" t="s">
        <v>22</v>
      </c>
      <c r="E87" s="109" t="s">
        <v>13</v>
      </c>
      <c r="F87" s="109" t="s">
        <v>42</v>
      </c>
      <c r="G87" s="109" t="s">
        <v>20</v>
      </c>
      <c r="H87" s="110">
        <v>98.42</v>
      </c>
      <c r="I87" s="109">
        <v>6</v>
      </c>
      <c r="J87" s="234">
        <v>590.52</v>
      </c>
      <c r="K87" s="230"/>
      <c r="L87" s="191" t="str">
        <f t="shared" si="6"/>
        <v>Normal</v>
      </c>
      <c r="M87" s="191" t="str">
        <f t="shared" si="7"/>
        <v>Normal</v>
      </c>
      <c r="N87" s="191" t="str">
        <f t="shared" si="8"/>
        <v>Normal</v>
      </c>
    </row>
    <row r="88" spans="1:14" x14ac:dyDescent="0.25">
      <c r="A88" s="109" t="s">
        <v>123</v>
      </c>
      <c r="B88" s="112">
        <v>45982</v>
      </c>
      <c r="C88" s="109" t="s">
        <v>34</v>
      </c>
      <c r="D88" s="109" t="s">
        <v>22</v>
      </c>
      <c r="E88" s="109" t="s">
        <v>23</v>
      </c>
      <c r="F88" s="109" t="s">
        <v>28</v>
      </c>
      <c r="G88" s="109" t="s">
        <v>36</v>
      </c>
      <c r="H88" s="110">
        <v>101.54</v>
      </c>
      <c r="I88" s="109">
        <v>20</v>
      </c>
      <c r="J88" s="234">
        <v>2030.8</v>
      </c>
      <c r="K88" s="230"/>
      <c r="L88" s="191" t="str">
        <f t="shared" si="6"/>
        <v>Normal</v>
      </c>
      <c r="M88" s="191" t="str">
        <f t="shared" si="7"/>
        <v>Normal</v>
      </c>
      <c r="N88" s="191" t="str">
        <f t="shared" si="8"/>
        <v>Normal</v>
      </c>
    </row>
    <row r="89" spans="1:14" x14ac:dyDescent="0.25">
      <c r="A89" s="109" t="s">
        <v>124</v>
      </c>
      <c r="B89" s="112">
        <v>45773</v>
      </c>
      <c r="C89" s="109" t="s">
        <v>30</v>
      </c>
      <c r="D89" s="109" t="s">
        <v>22</v>
      </c>
      <c r="E89" s="109" t="s">
        <v>45</v>
      </c>
      <c r="F89" s="109" t="s">
        <v>14</v>
      </c>
      <c r="G89" s="109" t="s">
        <v>36</v>
      </c>
      <c r="H89" s="110">
        <v>190.51</v>
      </c>
      <c r="I89" s="109">
        <v>7</v>
      </c>
      <c r="J89" s="234">
        <v>1333.57</v>
      </c>
      <c r="K89" s="230"/>
      <c r="L89" s="191" t="str">
        <f t="shared" si="6"/>
        <v>Normal</v>
      </c>
      <c r="M89" s="191" t="str">
        <f t="shared" si="7"/>
        <v>Normal</v>
      </c>
      <c r="N89" s="191" t="str">
        <f t="shared" si="8"/>
        <v>Normal</v>
      </c>
    </row>
    <row r="90" spans="1:14" x14ac:dyDescent="0.25">
      <c r="A90" s="109" t="s">
        <v>125</v>
      </c>
      <c r="B90" s="112">
        <v>45970</v>
      </c>
      <c r="C90" s="109" t="s">
        <v>38</v>
      </c>
      <c r="D90" s="109" t="s">
        <v>31</v>
      </c>
      <c r="E90" s="109" t="s">
        <v>27</v>
      </c>
      <c r="F90" s="109" t="s">
        <v>42</v>
      </c>
      <c r="G90" s="109" t="s">
        <v>15</v>
      </c>
      <c r="H90" s="110">
        <v>170.26</v>
      </c>
      <c r="I90" s="109">
        <v>3</v>
      </c>
      <c r="J90" s="234">
        <v>510.78</v>
      </c>
      <c r="K90" s="230"/>
      <c r="L90" s="191" t="str">
        <f t="shared" si="6"/>
        <v>Normal</v>
      </c>
      <c r="M90" s="191" t="str">
        <f t="shared" si="7"/>
        <v>Normal</v>
      </c>
      <c r="N90" s="191" t="str">
        <f t="shared" si="8"/>
        <v>Normal</v>
      </c>
    </row>
    <row r="91" spans="1:14" x14ac:dyDescent="0.25">
      <c r="A91" s="109" t="s">
        <v>126</v>
      </c>
      <c r="B91" s="112">
        <v>46014</v>
      </c>
      <c r="C91" s="109" t="s">
        <v>38</v>
      </c>
      <c r="D91" s="109" t="s">
        <v>31</v>
      </c>
      <c r="E91" s="109" t="s">
        <v>23</v>
      </c>
      <c r="F91" s="109" t="s">
        <v>14</v>
      </c>
      <c r="G91" s="109" t="s">
        <v>20</v>
      </c>
      <c r="H91" s="110">
        <v>225.19</v>
      </c>
      <c r="I91" s="109">
        <v>13</v>
      </c>
      <c r="J91" s="234">
        <v>2927.47</v>
      </c>
      <c r="K91" s="230"/>
      <c r="L91" s="191" t="str">
        <f t="shared" si="6"/>
        <v>Normal</v>
      </c>
      <c r="M91" s="191" t="str">
        <f t="shared" si="7"/>
        <v>Normal</v>
      </c>
      <c r="N91" s="191" t="str">
        <f t="shared" si="8"/>
        <v>Normal</v>
      </c>
    </row>
    <row r="92" spans="1:14" x14ac:dyDescent="0.25">
      <c r="A92" s="109" t="s">
        <v>127</v>
      </c>
      <c r="B92" s="112">
        <v>46010</v>
      </c>
      <c r="C92" s="109" t="s">
        <v>11</v>
      </c>
      <c r="D92" s="109" t="s">
        <v>31</v>
      </c>
      <c r="E92" s="109" t="s">
        <v>23</v>
      </c>
      <c r="F92" s="109" t="s">
        <v>14</v>
      </c>
      <c r="G92" s="109" t="s">
        <v>20</v>
      </c>
      <c r="H92" s="110">
        <v>133.88999999999999</v>
      </c>
      <c r="I92" s="109">
        <v>1</v>
      </c>
      <c r="J92" s="234">
        <v>133.88999999999999</v>
      </c>
      <c r="K92" s="230"/>
      <c r="L92" s="191" t="str">
        <f t="shared" si="6"/>
        <v>Normal</v>
      </c>
      <c r="M92" s="191" t="str">
        <f t="shared" si="7"/>
        <v>Normal</v>
      </c>
      <c r="N92" s="191" t="str">
        <f t="shared" si="8"/>
        <v>Normal</v>
      </c>
    </row>
    <row r="93" spans="1:14" x14ac:dyDescent="0.25">
      <c r="A93" s="109" t="s">
        <v>128</v>
      </c>
      <c r="B93" s="112">
        <v>45923</v>
      </c>
      <c r="C93" s="109" t="s">
        <v>11</v>
      </c>
      <c r="D93" s="109" t="s">
        <v>55</v>
      </c>
      <c r="E93" s="109" t="s">
        <v>23</v>
      </c>
      <c r="F93" s="109" t="s">
        <v>39</v>
      </c>
      <c r="G93" s="109" t="s">
        <v>15</v>
      </c>
      <c r="H93" s="110">
        <v>56.31</v>
      </c>
      <c r="I93" s="109">
        <v>15</v>
      </c>
      <c r="J93" s="234">
        <v>844.65</v>
      </c>
      <c r="K93" s="230"/>
      <c r="L93" s="191" t="str">
        <f t="shared" si="6"/>
        <v>Normal</v>
      </c>
      <c r="M93" s="191" t="str">
        <f t="shared" si="7"/>
        <v>Normal</v>
      </c>
      <c r="N93" s="191" t="str">
        <f t="shared" si="8"/>
        <v>Normal</v>
      </c>
    </row>
    <row r="94" spans="1:14" x14ac:dyDescent="0.25">
      <c r="A94" s="109" t="s">
        <v>129</v>
      </c>
      <c r="B94" s="112">
        <v>45891</v>
      </c>
      <c r="C94" s="109" t="s">
        <v>38</v>
      </c>
      <c r="D94" s="109" t="s">
        <v>12</v>
      </c>
      <c r="E94" s="109" t="s">
        <v>18</v>
      </c>
      <c r="F94" s="109" t="s">
        <v>42</v>
      </c>
      <c r="G94" s="109" t="s">
        <v>20</v>
      </c>
      <c r="H94" s="110">
        <v>186.91</v>
      </c>
      <c r="I94" s="109">
        <v>5</v>
      </c>
      <c r="J94" s="234">
        <v>934.55</v>
      </c>
      <c r="K94" s="230"/>
      <c r="L94" s="191" t="str">
        <f t="shared" si="6"/>
        <v>Normal</v>
      </c>
      <c r="M94" s="191" t="str">
        <f t="shared" si="7"/>
        <v>Normal</v>
      </c>
      <c r="N94" s="191" t="str">
        <f t="shared" si="8"/>
        <v>Normal</v>
      </c>
    </row>
    <row r="95" spans="1:14" x14ac:dyDescent="0.25">
      <c r="A95" s="109" t="s">
        <v>130</v>
      </c>
      <c r="B95" s="112">
        <v>45820</v>
      </c>
      <c r="C95" s="109" t="s">
        <v>25</v>
      </c>
      <c r="D95" s="109" t="s">
        <v>12</v>
      </c>
      <c r="E95" s="109" t="s">
        <v>18</v>
      </c>
      <c r="F95" s="109" t="s">
        <v>61</v>
      </c>
      <c r="G95" s="109" t="s">
        <v>20</v>
      </c>
      <c r="H95" s="110">
        <v>197.37</v>
      </c>
      <c r="I95" s="109">
        <v>15</v>
      </c>
      <c r="J95" s="234">
        <v>2960.55</v>
      </c>
      <c r="K95" s="230"/>
      <c r="L95" s="191" t="str">
        <f t="shared" si="6"/>
        <v>Normal</v>
      </c>
      <c r="M95" s="191" t="str">
        <f t="shared" si="7"/>
        <v>Normal</v>
      </c>
      <c r="N95" s="191" t="str">
        <f t="shared" si="8"/>
        <v>Normal</v>
      </c>
    </row>
    <row r="96" spans="1:14" x14ac:dyDescent="0.25">
      <c r="A96" s="109" t="s">
        <v>131</v>
      </c>
      <c r="B96" s="112">
        <v>45886</v>
      </c>
      <c r="C96" s="109" t="s">
        <v>17</v>
      </c>
      <c r="D96" s="109" t="s">
        <v>31</v>
      </c>
      <c r="E96" s="109" t="s">
        <v>41</v>
      </c>
      <c r="F96" s="109" t="s">
        <v>32</v>
      </c>
      <c r="G96" s="109" t="s">
        <v>15</v>
      </c>
      <c r="H96" s="110">
        <v>153.47999999999999</v>
      </c>
      <c r="I96" s="109">
        <v>6</v>
      </c>
      <c r="J96" s="234">
        <v>920.88</v>
      </c>
      <c r="K96" s="230"/>
      <c r="L96" s="191" t="str">
        <f t="shared" si="6"/>
        <v>Normal</v>
      </c>
      <c r="M96" s="191" t="str">
        <f t="shared" si="7"/>
        <v>Normal</v>
      </c>
      <c r="N96" s="191" t="str">
        <f t="shared" si="8"/>
        <v>Normal</v>
      </c>
    </row>
    <row r="97" spans="1:14" x14ac:dyDescent="0.25">
      <c r="A97" s="109" t="s">
        <v>132</v>
      </c>
      <c r="B97" s="112">
        <v>45984</v>
      </c>
      <c r="C97" s="109" t="s">
        <v>25</v>
      </c>
      <c r="D97" s="109" t="s">
        <v>31</v>
      </c>
      <c r="E97" s="109" t="s">
        <v>27</v>
      </c>
      <c r="F97" s="109" t="s">
        <v>14</v>
      </c>
      <c r="G97" s="109" t="s">
        <v>36</v>
      </c>
      <c r="H97" s="110">
        <v>199.61</v>
      </c>
      <c r="I97" s="109">
        <v>9</v>
      </c>
      <c r="J97" s="234">
        <v>1796.49</v>
      </c>
      <c r="K97" s="230"/>
      <c r="L97" s="191" t="str">
        <f t="shared" si="6"/>
        <v>Normal</v>
      </c>
      <c r="M97" s="191" t="str">
        <f t="shared" si="7"/>
        <v>Normal</v>
      </c>
      <c r="N97" s="191" t="str">
        <f t="shared" si="8"/>
        <v>Normal</v>
      </c>
    </row>
    <row r="98" spans="1:14" x14ac:dyDescent="0.25">
      <c r="A98" s="109" t="s">
        <v>133</v>
      </c>
      <c r="B98" s="112">
        <v>45883</v>
      </c>
      <c r="C98" s="109" t="s">
        <v>17</v>
      </c>
      <c r="D98" s="109" t="s">
        <v>35</v>
      </c>
      <c r="E98" s="109" t="s">
        <v>23</v>
      </c>
      <c r="F98" s="109" t="s">
        <v>32</v>
      </c>
      <c r="G98" s="109" t="s">
        <v>36</v>
      </c>
      <c r="H98" s="110">
        <v>138.63999999999999</v>
      </c>
      <c r="I98" s="109">
        <v>3</v>
      </c>
      <c r="J98" s="234">
        <v>415.92</v>
      </c>
      <c r="K98" s="230"/>
      <c r="L98" s="191" t="str">
        <f t="shared" si="6"/>
        <v>Normal</v>
      </c>
      <c r="M98" s="191" t="str">
        <f t="shared" si="7"/>
        <v>Normal</v>
      </c>
      <c r="N98" s="191" t="str">
        <f t="shared" si="8"/>
        <v>Normal</v>
      </c>
    </row>
    <row r="99" spans="1:14" x14ac:dyDescent="0.25">
      <c r="A99" s="109" t="s">
        <v>134</v>
      </c>
      <c r="B99" s="112">
        <v>45821</v>
      </c>
      <c r="C99" s="109" t="s">
        <v>11</v>
      </c>
      <c r="D99" s="109" t="s">
        <v>26</v>
      </c>
      <c r="E99" s="109" t="s">
        <v>23</v>
      </c>
      <c r="F99" s="109" t="s">
        <v>14</v>
      </c>
      <c r="G99" s="109" t="s">
        <v>36</v>
      </c>
      <c r="H99" s="110">
        <v>145</v>
      </c>
      <c r="I99" s="109">
        <v>18</v>
      </c>
      <c r="J99" s="234">
        <v>2610</v>
      </c>
      <c r="K99" s="230"/>
      <c r="L99" s="191" t="str">
        <f t="shared" si="6"/>
        <v>Normal</v>
      </c>
      <c r="M99" s="191" t="str">
        <f t="shared" si="7"/>
        <v>Normal</v>
      </c>
      <c r="N99" s="191" t="str">
        <f t="shared" si="8"/>
        <v>Normal</v>
      </c>
    </row>
    <row r="100" spans="1:14" x14ac:dyDescent="0.25">
      <c r="A100" s="109" t="s">
        <v>135</v>
      </c>
      <c r="B100" s="112">
        <v>46013</v>
      </c>
      <c r="C100" s="109" t="s">
        <v>17</v>
      </c>
      <c r="D100" s="109" t="s">
        <v>26</v>
      </c>
      <c r="E100" s="109" t="s">
        <v>45</v>
      </c>
      <c r="F100" s="109" t="s">
        <v>61</v>
      </c>
      <c r="G100" s="109" t="s">
        <v>36</v>
      </c>
      <c r="H100" s="110">
        <v>124.06</v>
      </c>
      <c r="I100" s="109">
        <v>5</v>
      </c>
      <c r="J100" s="234">
        <v>620.29999999999995</v>
      </c>
      <c r="K100" s="230"/>
      <c r="L100" s="191" t="str">
        <f t="shared" si="6"/>
        <v>Normal</v>
      </c>
      <c r="M100" s="191" t="str">
        <f t="shared" si="7"/>
        <v>Normal</v>
      </c>
      <c r="N100" s="191" t="str">
        <f t="shared" si="8"/>
        <v>Normal</v>
      </c>
    </row>
    <row r="101" spans="1:14" x14ac:dyDescent="0.25">
      <c r="A101" s="109" t="s">
        <v>136</v>
      </c>
      <c r="B101" s="112">
        <v>45827</v>
      </c>
      <c r="C101" s="109" t="s">
        <v>38</v>
      </c>
      <c r="D101" s="109" t="s">
        <v>31</v>
      </c>
      <c r="E101" s="109" t="s">
        <v>45</v>
      </c>
      <c r="F101" s="109" t="s">
        <v>14</v>
      </c>
      <c r="G101" s="109" t="s">
        <v>36</v>
      </c>
      <c r="H101" s="110">
        <v>35.590000000000003</v>
      </c>
      <c r="I101" s="109">
        <v>18</v>
      </c>
      <c r="J101" s="234">
        <v>640.62</v>
      </c>
      <c r="K101" s="230"/>
      <c r="L101" s="191" t="str">
        <f t="shared" si="6"/>
        <v>Normal</v>
      </c>
      <c r="M101" s="191" t="str">
        <f t="shared" si="7"/>
        <v>Normal</v>
      </c>
      <c r="N101" s="191" t="str">
        <f t="shared" si="8"/>
        <v>Normal</v>
      </c>
    </row>
    <row r="102" spans="1:14" x14ac:dyDescent="0.25">
      <c r="A102" s="109" t="s">
        <v>137</v>
      </c>
      <c r="B102" s="112">
        <v>45857</v>
      </c>
      <c r="C102" s="109" t="s">
        <v>17</v>
      </c>
      <c r="D102" s="109" t="s">
        <v>22</v>
      </c>
      <c r="E102" s="109" t="s">
        <v>18</v>
      </c>
      <c r="F102" s="109" t="s">
        <v>61</v>
      </c>
      <c r="G102" s="109" t="s">
        <v>36</v>
      </c>
      <c r="H102" s="110">
        <v>53.74</v>
      </c>
      <c r="I102" s="109">
        <v>19</v>
      </c>
      <c r="J102" s="234">
        <v>1021.06</v>
      </c>
      <c r="K102" s="230"/>
      <c r="L102" s="191" t="str">
        <f t="shared" si="6"/>
        <v>Normal</v>
      </c>
      <c r="M102" s="191" t="str">
        <f t="shared" si="7"/>
        <v>Normal</v>
      </c>
      <c r="N102" s="191" t="str">
        <f t="shared" si="8"/>
        <v>Normal</v>
      </c>
    </row>
    <row r="103" spans="1:14" x14ac:dyDescent="0.25">
      <c r="A103" s="109" t="s">
        <v>138</v>
      </c>
      <c r="B103" s="112">
        <v>45661</v>
      </c>
      <c r="C103" s="109" t="s">
        <v>34</v>
      </c>
      <c r="D103" s="109" t="s">
        <v>31</v>
      </c>
      <c r="E103" s="109" t="s">
        <v>41</v>
      </c>
      <c r="F103" s="109" t="s">
        <v>42</v>
      </c>
      <c r="G103" s="109" t="s">
        <v>20</v>
      </c>
      <c r="H103" s="110">
        <v>36.909999999999997</v>
      </c>
      <c r="I103" s="109">
        <v>12</v>
      </c>
      <c r="J103" s="234">
        <v>442.92</v>
      </c>
      <c r="K103" s="230"/>
      <c r="L103" s="191" t="str">
        <f t="shared" si="6"/>
        <v>Normal</v>
      </c>
      <c r="M103" s="191" t="str">
        <f t="shared" si="7"/>
        <v>Normal</v>
      </c>
      <c r="N103" s="191" t="str">
        <f t="shared" si="8"/>
        <v>Normal</v>
      </c>
    </row>
    <row r="104" spans="1:14" x14ac:dyDescent="0.25">
      <c r="A104" s="109" t="s">
        <v>139</v>
      </c>
      <c r="B104" s="112">
        <v>45937</v>
      </c>
      <c r="C104" s="109" t="s">
        <v>30</v>
      </c>
      <c r="D104" s="109" t="s">
        <v>31</v>
      </c>
      <c r="E104" s="109" t="s">
        <v>23</v>
      </c>
      <c r="F104" s="109" t="s">
        <v>32</v>
      </c>
      <c r="G104" s="109" t="s">
        <v>36</v>
      </c>
      <c r="H104" s="110">
        <v>170.01</v>
      </c>
      <c r="I104" s="109">
        <v>20</v>
      </c>
      <c r="J104" s="234">
        <v>3400.2</v>
      </c>
      <c r="K104" s="230"/>
      <c r="L104" s="191" t="str">
        <f t="shared" si="6"/>
        <v>Normal</v>
      </c>
      <c r="M104" s="191" t="str">
        <f t="shared" si="7"/>
        <v>Normal</v>
      </c>
      <c r="N104" s="191" t="str">
        <f t="shared" si="8"/>
        <v>Normal</v>
      </c>
    </row>
    <row r="105" spans="1:14" x14ac:dyDescent="0.25">
      <c r="A105" s="109" t="s">
        <v>140</v>
      </c>
      <c r="B105" s="112">
        <v>45906</v>
      </c>
      <c r="C105" s="109" t="s">
        <v>38</v>
      </c>
      <c r="D105" s="109" t="s">
        <v>35</v>
      </c>
      <c r="E105" s="109" t="s">
        <v>27</v>
      </c>
      <c r="F105" s="109" t="s">
        <v>28</v>
      </c>
      <c r="G105" s="109" t="s">
        <v>36</v>
      </c>
      <c r="H105" s="110">
        <v>99.16</v>
      </c>
      <c r="I105" s="109">
        <v>1</v>
      </c>
      <c r="J105" s="234">
        <v>99.16</v>
      </c>
      <c r="K105" s="230"/>
      <c r="L105" s="191" t="str">
        <f t="shared" si="6"/>
        <v>Normal</v>
      </c>
      <c r="M105" s="191" t="str">
        <f t="shared" si="7"/>
        <v>Normal</v>
      </c>
      <c r="N105" s="191" t="str">
        <f t="shared" si="8"/>
        <v>Normal</v>
      </c>
    </row>
    <row r="106" spans="1:14" x14ac:dyDescent="0.25">
      <c r="A106" s="109" t="s">
        <v>141</v>
      </c>
      <c r="B106" s="112">
        <v>45742</v>
      </c>
      <c r="C106" s="109" t="s">
        <v>30</v>
      </c>
      <c r="D106" s="109" t="s">
        <v>55</v>
      </c>
      <c r="E106" s="109" t="s">
        <v>18</v>
      </c>
      <c r="F106" s="109" t="s">
        <v>19</v>
      </c>
      <c r="G106" s="109" t="s">
        <v>36</v>
      </c>
      <c r="H106" s="110">
        <v>141.88999999999999</v>
      </c>
      <c r="I106" s="109">
        <v>15</v>
      </c>
      <c r="J106" s="234">
        <v>2128.35</v>
      </c>
      <c r="K106" s="230"/>
      <c r="L106" s="191" t="str">
        <f t="shared" si="6"/>
        <v>Normal</v>
      </c>
      <c r="M106" s="191" t="str">
        <f t="shared" si="7"/>
        <v>Normal</v>
      </c>
      <c r="N106" s="191" t="str">
        <f t="shared" si="8"/>
        <v>Normal</v>
      </c>
    </row>
    <row r="107" spans="1:14" x14ac:dyDescent="0.25">
      <c r="A107" s="109" t="s">
        <v>142</v>
      </c>
      <c r="B107" s="112">
        <v>45961</v>
      </c>
      <c r="C107" s="109" t="s">
        <v>17</v>
      </c>
      <c r="D107" s="109" t="s">
        <v>22</v>
      </c>
      <c r="E107" s="109" t="s">
        <v>45</v>
      </c>
      <c r="F107" s="109" t="s">
        <v>28</v>
      </c>
      <c r="G107" s="109" t="s">
        <v>36</v>
      </c>
      <c r="H107" s="110">
        <v>229.66</v>
      </c>
      <c r="I107" s="109">
        <v>19</v>
      </c>
      <c r="J107" s="234">
        <v>4363.54</v>
      </c>
      <c r="K107" s="230"/>
      <c r="L107" s="191" t="str">
        <f t="shared" si="6"/>
        <v>Normal</v>
      </c>
      <c r="M107" s="191" t="str">
        <f t="shared" si="7"/>
        <v>Normal</v>
      </c>
      <c r="N107" s="191" t="str">
        <f t="shared" si="8"/>
        <v>Normal</v>
      </c>
    </row>
    <row r="108" spans="1:14" x14ac:dyDescent="0.25">
      <c r="A108" s="109" t="s">
        <v>143</v>
      </c>
      <c r="B108" s="112">
        <v>45727</v>
      </c>
      <c r="C108" s="109" t="s">
        <v>30</v>
      </c>
      <c r="D108" s="109" t="s">
        <v>22</v>
      </c>
      <c r="E108" s="109" t="s">
        <v>13</v>
      </c>
      <c r="F108" s="109" t="s">
        <v>61</v>
      </c>
      <c r="G108" s="109" t="s">
        <v>36</v>
      </c>
      <c r="H108" s="110">
        <v>84.84</v>
      </c>
      <c r="I108" s="109">
        <v>15</v>
      </c>
      <c r="J108" s="234">
        <v>1272.5999999999999</v>
      </c>
      <c r="K108" s="230"/>
      <c r="L108" s="191" t="str">
        <f t="shared" si="6"/>
        <v>Normal</v>
      </c>
      <c r="M108" s="191" t="str">
        <f t="shared" si="7"/>
        <v>Normal</v>
      </c>
      <c r="N108" s="191" t="str">
        <f t="shared" si="8"/>
        <v>Normal</v>
      </c>
    </row>
    <row r="109" spans="1:14" x14ac:dyDescent="0.25">
      <c r="A109" s="109" t="s">
        <v>144</v>
      </c>
      <c r="B109" s="112">
        <v>45766</v>
      </c>
      <c r="C109" s="109" t="s">
        <v>34</v>
      </c>
      <c r="D109" s="109" t="s">
        <v>35</v>
      </c>
      <c r="E109" s="109" t="s">
        <v>41</v>
      </c>
      <c r="F109" s="109" t="s">
        <v>32</v>
      </c>
      <c r="G109" s="109" t="s">
        <v>36</v>
      </c>
      <c r="H109" s="110">
        <v>120.28</v>
      </c>
      <c r="I109" s="109">
        <v>15</v>
      </c>
      <c r="J109" s="234">
        <v>1804.2</v>
      </c>
      <c r="K109" s="230"/>
      <c r="L109" s="191" t="str">
        <f t="shared" si="6"/>
        <v>Normal</v>
      </c>
      <c r="M109" s="191" t="str">
        <f t="shared" si="7"/>
        <v>Normal</v>
      </c>
      <c r="N109" s="191" t="str">
        <f t="shared" si="8"/>
        <v>Normal</v>
      </c>
    </row>
    <row r="110" spans="1:14" x14ac:dyDescent="0.25">
      <c r="A110" s="109" t="s">
        <v>145</v>
      </c>
      <c r="B110" s="112">
        <v>45787</v>
      </c>
      <c r="C110" s="109" t="s">
        <v>38</v>
      </c>
      <c r="D110" s="109" t="s">
        <v>22</v>
      </c>
      <c r="E110" s="109" t="s">
        <v>27</v>
      </c>
      <c r="F110" s="109" t="s">
        <v>42</v>
      </c>
      <c r="G110" s="109" t="s">
        <v>15</v>
      </c>
      <c r="H110" s="110">
        <v>196.22</v>
      </c>
      <c r="I110" s="109">
        <v>3</v>
      </c>
      <c r="J110" s="234">
        <v>588.66</v>
      </c>
      <c r="K110" s="230"/>
      <c r="L110" s="191" t="str">
        <f t="shared" si="6"/>
        <v>Normal</v>
      </c>
      <c r="M110" s="191" t="str">
        <f t="shared" si="7"/>
        <v>Normal</v>
      </c>
      <c r="N110" s="191" t="str">
        <f t="shared" si="8"/>
        <v>Normal</v>
      </c>
    </row>
    <row r="111" spans="1:14" x14ac:dyDescent="0.25">
      <c r="A111" s="109" t="s">
        <v>146</v>
      </c>
      <c r="B111" s="112">
        <v>45837</v>
      </c>
      <c r="C111" s="109" t="s">
        <v>17</v>
      </c>
      <c r="D111" s="109" t="s">
        <v>22</v>
      </c>
      <c r="E111" s="109" t="s">
        <v>27</v>
      </c>
      <c r="F111" s="109" t="s">
        <v>19</v>
      </c>
      <c r="G111" s="109" t="s">
        <v>15</v>
      </c>
      <c r="H111" s="110">
        <v>80.34</v>
      </c>
      <c r="I111" s="109">
        <v>8</v>
      </c>
      <c r="J111" s="234">
        <v>642.72</v>
      </c>
      <c r="K111" s="230"/>
      <c r="L111" s="191" t="str">
        <f t="shared" si="6"/>
        <v>Normal</v>
      </c>
      <c r="M111" s="191" t="str">
        <f t="shared" si="7"/>
        <v>Normal</v>
      </c>
      <c r="N111" s="191" t="str">
        <f t="shared" si="8"/>
        <v>Normal</v>
      </c>
    </row>
    <row r="112" spans="1:14" x14ac:dyDescent="0.25">
      <c r="A112" s="109" t="s">
        <v>147</v>
      </c>
      <c r="B112" s="112">
        <v>45784</v>
      </c>
      <c r="C112" s="109" t="s">
        <v>11</v>
      </c>
      <c r="D112" s="109" t="s">
        <v>55</v>
      </c>
      <c r="E112" s="109" t="s">
        <v>23</v>
      </c>
      <c r="F112" s="109" t="s">
        <v>14</v>
      </c>
      <c r="G112" s="109" t="s">
        <v>15</v>
      </c>
      <c r="H112" s="110">
        <v>46.94</v>
      </c>
      <c r="I112" s="109">
        <v>7</v>
      </c>
      <c r="J112" s="234">
        <v>328.58</v>
      </c>
      <c r="K112" s="230"/>
      <c r="L112" s="191" t="str">
        <f t="shared" si="6"/>
        <v>Normal</v>
      </c>
      <c r="M112" s="191" t="str">
        <f t="shared" si="7"/>
        <v>Normal</v>
      </c>
      <c r="N112" s="191" t="str">
        <f t="shared" si="8"/>
        <v>Normal</v>
      </c>
    </row>
    <row r="113" spans="1:14" x14ac:dyDescent="0.25">
      <c r="A113" s="109" t="s">
        <v>148</v>
      </c>
      <c r="B113" s="112">
        <v>45900</v>
      </c>
      <c r="C113" s="109" t="s">
        <v>25</v>
      </c>
      <c r="D113" s="109" t="s">
        <v>26</v>
      </c>
      <c r="E113" s="109" t="s">
        <v>41</v>
      </c>
      <c r="F113" s="109" t="s">
        <v>28</v>
      </c>
      <c r="G113" s="109" t="s">
        <v>36</v>
      </c>
      <c r="H113" s="110">
        <v>93.75</v>
      </c>
      <c r="I113" s="109">
        <v>4</v>
      </c>
      <c r="J113" s="234">
        <v>375</v>
      </c>
      <c r="K113" s="230"/>
      <c r="L113" s="191" t="str">
        <f t="shared" si="6"/>
        <v>Normal</v>
      </c>
      <c r="M113" s="191" t="str">
        <f t="shared" si="7"/>
        <v>Normal</v>
      </c>
      <c r="N113" s="191" t="str">
        <f t="shared" si="8"/>
        <v>Normal</v>
      </c>
    </row>
    <row r="114" spans="1:14" x14ac:dyDescent="0.25">
      <c r="A114" s="109" t="s">
        <v>149</v>
      </c>
      <c r="B114" s="112">
        <v>45846</v>
      </c>
      <c r="C114" s="109" t="s">
        <v>25</v>
      </c>
      <c r="D114" s="109" t="s">
        <v>55</v>
      </c>
      <c r="E114" s="109" t="s">
        <v>27</v>
      </c>
      <c r="F114" s="109" t="s">
        <v>28</v>
      </c>
      <c r="G114" s="109" t="s">
        <v>15</v>
      </c>
      <c r="H114" s="110">
        <v>65.47</v>
      </c>
      <c r="I114" s="109">
        <v>6</v>
      </c>
      <c r="J114" s="234">
        <v>392.82</v>
      </c>
      <c r="K114" s="230"/>
      <c r="L114" s="191" t="str">
        <f t="shared" si="6"/>
        <v>Normal</v>
      </c>
      <c r="M114" s="191" t="str">
        <f t="shared" si="7"/>
        <v>Normal</v>
      </c>
      <c r="N114" s="191" t="str">
        <f t="shared" si="8"/>
        <v>Normal</v>
      </c>
    </row>
    <row r="115" spans="1:14" x14ac:dyDescent="0.25">
      <c r="A115" s="109" t="s">
        <v>150</v>
      </c>
      <c r="B115" s="112">
        <v>45741</v>
      </c>
      <c r="C115" s="109" t="s">
        <v>11</v>
      </c>
      <c r="D115" s="109" t="s">
        <v>55</v>
      </c>
      <c r="E115" s="109" t="s">
        <v>45</v>
      </c>
      <c r="F115" s="109" t="s">
        <v>32</v>
      </c>
      <c r="G115" s="109" t="s">
        <v>20</v>
      </c>
      <c r="H115" s="110">
        <v>234.53</v>
      </c>
      <c r="I115" s="109">
        <v>10</v>
      </c>
      <c r="J115" s="234">
        <v>2345.3000000000002</v>
      </c>
      <c r="K115" s="230"/>
      <c r="L115" s="191" t="str">
        <f t="shared" si="6"/>
        <v>Normal</v>
      </c>
      <c r="M115" s="191" t="str">
        <f t="shared" si="7"/>
        <v>Normal</v>
      </c>
      <c r="N115" s="191" t="str">
        <f t="shared" si="8"/>
        <v>Normal</v>
      </c>
    </row>
    <row r="116" spans="1:14" x14ac:dyDescent="0.25">
      <c r="A116" s="109" t="s">
        <v>151</v>
      </c>
      <c r="B116" s="112">
        <v>46004</v>
      </c>
      <c r="C116" s="109" t="s">
        <v>38</v>
      </c>
      <c r="D116" s="109" t="s">
        <v>12</v>
      </c>
      <c r="E116" s="109" t="s">
        <v>23</v>
      </c>
      <c r="F116" s="109" t="s">
        <v>19</v>
      </c>
      <c r="G116" s="109" t="s">
        <v>20</v>
      </c>
      <c r="H116" s="110">
        <v>207.79</v>
      </c>
      <c r="I116" s="109">
        <v>13</v>
      </c>
      <c r="J116" s="234">
        <v>2701.27</v>
      </c>
      <c r="K116" s="230"/>
      <c r="L116" s="191" t="str">
        <f t="shared" si="6"/>
        <v>Normal</v>
      </c>
      <c r="M116" s="191" t="str">
        <f t="shared" si="7"/>
        <v>Normal</v>
      </c>
      <c r="N116" s="191" t="str">
        <f t="shared" si="8"/>
        <v>Normal</v>
      </c>
    </row>
    <row r="117" spans="1:14" x14ac:dyDescent="0.25">
      <c r="A117" s="109" t="s">
        <v>152</v>
      </c>
      <c r="B117" s="112">
        <v>46011</v>
      </c>
      <c r="C117" s="109" t="s">
        <v>11</v>
      </c>
      <c r="D117" s="109" t="s">
        <v>12</v>
      </c>
      <c r="E117" s="109" t="s">
        <v>13</v>
      </c>
      <c r="F117" s="109" t="s">
        <v>39</v>
      </c>
      <c r="G117" s="109" t="s">
        <v>20</v>
      </c>
      <c r="H117" s="110">
        <v>169.35</v>
      </c>
      <c r="I117" s="109">
        <v>8</v>
      </c>
      <c r="J117" s="234">
        <v>1354.8</v>
      </c>
      <c r="K117" s="230"/>
      <c r="L117" s="191" t="str">
        <f t="shared" si="6"/>
        <v>Normal</v>
      </c>
      <c r="M117" s="191" t="str">
        <f t="shared" si="7"/>
        <v>Normal</v>
      </c>
      <c r="N117" s="191" t="str">
        <f t="shared" si="8"/>
        <v>Normal</v>
      </c>
    </row>
    <row r="118" spans="1:14" x14ac:dyDescent="0.25">
      <c r="A118" s="109" t="s">
        <v>153</v>
      </c>
      <c r="B118" s="112">
        <v>45965</v>
      </c>
      <c r="C118" s="109" t="s">
        <v>25</v>
      </c>
      <c r="D118" s="109" t="s">
        <v>22</v>
      </c>
      <c r="E118" s="109" t="s">
        <v>13</v>
      </c>
      <c r="F118" s="109" t="s">
        <v>42</v>
      </c>
      <c r="G118" s="109" t="s">
        <v>36</v>
      </c>
      <c r="H118" s="110">
        <v>221.72</v>
      </c>
      <c r="I118" s="109">
        <v>4</v>
      </c>
      <c r="J118" s="234">
        <v>886.88</v>
      </c>
      <c r="K118" s="230"/>
      <c r="L118" s="191" t="str">
        <f t="shared" si="6"/>
        <v>Normal</v>
      </c>
      <c r="M118" s="191" t="str">
        <f t="shared" si="7"/>
        <v>Normal</v>
      </c>
      <c r="N118" s="191" t="str">
        <f t="shared" si="8"/>
        <v>Normal</v>
      </c>
    </row>
    <row r="119" spans="1:14" x14ac:dyDescent="0.25">
      <c r="A119" s="109" t="s">
        <v>154</v>
      </c>
      <c r="B119" s="112">
        <v>45996</v>
      </c>
      <c r="C119" s="109" t="s">
        <v>11</v>
      </c>
      <c r="D119" s="109" t="s">
        <v>55</v>
      </c>
      <c r="E119" s="109" t="s">
        <v>27</v>
      </c>
      <c r="F119" s="109" t="s">
        <v>32</v>
      </c>
      <c r="G119" s="109" t="s">
        <v>15</v>
      </c>
      <c r="H119" s="110">
        <v>206.81</v>
      </c>
      <c r="I119" s="109">
        <v>12</v>
      </c>
      <c r="J119" s="234">
        <v>2481.7199999999998</v>
      </c>
      <c r="K119" s="230"/>
      <c r="L119" s="191" t="str">
        <f t="shared" si="6"/>
        <v>Normal</v>
      </c>
      <c r="M119" s="191" t="str">
        <f t="shared" si="7"/>
        <v>Normal</v>
      </c>
      <c r="N119" s="191" t="str">
        <f t="shared" si="8"/>
        <v>Normal</v>
      </c>
    </row>
    <row r="120" spans="1:14" x14ac:dyDescent="0.25">
      <c r="A120" s="109" t="s">
        <v>155</v>
      </c>
      <c r="B120" s="112">
        <v>45873</v>
      </c>
      <c r="C120" s="109" t="s">
        <v>11</v>
      </c>
      <c r="D120" s="109" t="s">
        <v>31</v>
      </c>
      <c r="E120" s="109" t="s">
        <v>13</v>
      </c>
      <c r="F120" s="109" t="s">
        <v>28</v>
      </c>
      <c r="G120" s="109" t="s">
        <v>36</v>
      </c>
      <c r="H120" s="110">
        <v>71.05</v>
      </c>
      <c r="I120" s="109">
        <v>16</v>
      </c>
      <c r="J120" s="234">
        <v>1136.8</v>
      </c>
      <c r="K120" s="230"/>
      <c r="L120" s="191" t="str">
        <f t="shared" si="6"/>
        <v>Normal</v>
      </c>
      <c r="M120" s="191" t="str">
        <f t="shared" si="7"/>
        <v>Normal</v>
      </c>
      <c r="N120" s="191" t="str">
        <f t="shared" si="8"/>
        <v>Normal</v>
      </c>
    </row>
    <row r="121" spans="1:14" x14ac:dyDescent="0.25">
      <c r="A121" s="109" t="s">
        <v>156</v>
      </c>
      <c r="B121" s="112">
        <v>46020</v>
      </c>
      <c r="C121" s="109" t="s">
        <v>38</v>
      </c>
      <c r="D121" s="109" t="s">
        <v>26</v>
      </c>
      <c r="E121" s="109" t="s">
        <v>27</v>
      </c>
      <c r="F121" s="109" t="s">
        <v>42</v>
      </c>
      <c r="G121" s="109" t="s">
        <v>20</v>
      </c>
      <c r="H121" s="110">
        <v>226.36</v>
      </c>
      <c r="I121" s="109">
        <v>5</v>
      </c>
      <c r="J121" s="234">
        <v>1131.8</v>
      </c>
      <c r="K121" s="230"/>
      <c r="L121" s="191" t="str">
        <f t="shared" si="6"/>
        <v>Normal</v>
      </c>
      <c r="M121" s="191" t="str">
        <f t="shared" si="7"/>
        <v>Normal</v>
      </c>
      <c r="N121" s="191" t="str">
        <f t="shared" si="8"/>
        <v>Normal</v>
      </c>
    </row>
    <row r="122" spans="1:14" x14ac:dyDescent="0.25">
      <c r="A122" s="109" t="s">
        <v>157</v>
      </c>
      <c r="B122" s="112">
        <v>45796</v>
      </c>
      <c r="C122" s="109" t="s">
        <v>25</v>
      </c>
      <c r="D122" s="109" t="s">
        <v>31</v>
      </c>
      <c r="E122" s="109" t="s">
        <v>41</v>
      </c>
      <c r="F122" s="109" t="s">
        <v>61</v>
      </c>
      <c r="G122" s="109" t="s">
        <v>20</v>
      </c>
      <c r="H122" s="110">
        <v>148.66</v>
      </c>
      <c r="I122" s="109">
        <v>20</v>
      </c>
      <c r="J122" s="234">
        <v>2973.2</v>
      </c>
      <c r="K122" s="230"/>
      <c r="L122" s="191" t="str">
        <f t="shared" si="6"/>
        <v>Normal</v>
      </c>
      <c r="M122" s="191" t="str">
        <f t="shared" si="7"/>
        <v>Normal</v>
      </c>
      <c r="N122" s="191" t="str">
        <f t="shared" si="8"/>
        <v>Normal</v>
      </c>
    </row>
    <row r="123" spans="1:14" x14ac:dyDescent="0.25">
      <c r="A123" s="109" t="s">
        <v>158</v>
      </c>
      <c r="B123" s="112">
        <v>45961</v>
      </c>
      <c r="C123" s="109" t="s">
        <v>34</v>
      </c>
      <c r="D123" s="109" t="s">
        <v>26</v>
      </c>
      <c r="E123" s="109" t="s">
        <v>45</v>
      </c>
      <c r="F123" s="109" t="s">
        <v>32</v>
      </c>
      <c r="G123" s="109" t="s">
        <v>36</v>
      </c>
      <c r="H123" s="110">
        <v>207.64</v>
      </c>
      <c r="I123" s="109">
        <v>9</v>
      </c>
      <c r="J123" s="234">
        <v>1868.76</v>
      </c>
      <c r="K123" s="230"/>
      <c r="L123" s="191" t="str">
        <f t="shared" si="6"/>
        <v>Normal</v>
      </c>
      <c r="M123" s="191" t="str">
        <f t="shared" si="7"/>
        <v>Normal</v>
      </c>
      <c r="N123" s="191" t="str">
        <f t="shared" si="8"/>
        <v>Normal</v>
      </c>
    </row>
    <row r="124" spans="1:14" x14ac:dyDescent="0.25">
      <c r="A124" s="109" t="s">
        <v>159</v>
      </c>
      <c r="B124" s="112">
        <v>45782</v>
      </c>
      <c r="C124" s="109" t="s">
        <v>25</v>
      </c>
      <c r="D124" s="109" t="s">
        <v>55</v>
      </c>
      <c r="E124" s="109" t="s">
        <v>27</v>
      </c>
      <c r="F124" s="109" t="s">
        <v>61</v>
      </c>
      <c r="G124" s="109" t="s">
        <v>36</v>
      </c>
      <c r="H124" s="110">
        <v>227.14</v>
      </c>
      <c r="I124" s="109">
        <v>15</v>
      </c>
      <c r="J124" s="234">
        <v>3407.1</v>
      </c>
      <c r="K124" s="230"/>
      <c r="L124" s="191" t="str">
        <f t="shared" si="6"/>
        <v>Normal</v>
      </c>
      <c r="M124" s="191" t="str">
        <f t="shared" si="7"/>
        <v>Normal</v>
      </c>
      <c r="N124" s="191" t="str">
        <f t="shared" si="8"/>
        <v>Normal</v>
      </c>
    </row>
    <row r="125" spans="1:14" x14ac:dyDescent="0.25">
      <c r="A125" s="109" t="s">
        <v>160</v>
      </c>
      <c r="B125" s="112">
        <v>45672</v>
      </c>
      <c r="C125" s="109" t="s">
        <v>34</v>
      </c>
      <c r="D125" s="109" t="s">
        <v>26</v>
      </c>
      <c r="E125" s="109" t="s">
        <v>41</v>
      </c>
      <c r="F125" s="109" t="s">
        <v>14</v>
      </c>
      <c r="G125" s="109" t="s">
        <v>36</v>
      </c>
      <c r="H125" s="110">
        <v>99.96</v>
      </c>
      <c r="I125" s="109">
        <v>16</v>
      </c>
      <c r="J125" s="234">
        <v>1599.36</v>
      </c>
      <c r="K125" s="230"/>
      <c r="L125" s="191" t="str">
        <f t="shared" si="6"/>
        <v>Normal</v>
      </c>
      <c r="M125" s="191" t="str">
        <f t="shared" si="7"/>
        <v>Normal</v>
      </c>
      <c r="N125" s="191" t="str">
        <f t="shared" si="8"/>
        <v>Normal</v>
      </c>
    </row>
    <row r="126" spans="1:14" x14ac:dyDescent="0.25">
      <c r="A126" s="109" t="s">
        <v>161</v>
      </c>
      <c r="B126" s="112">
        <v>45790</v>
      </c>
      <c r="C126" s="109" t="s">
        <v>34</v>
      </c>
      <c r="D126" s="109" t="s">
        <v>55</v>
      </c>
      <c r="E126" s="109" t="s">
        <v>27</v>
      </c>
      <c r="F126" s="109" t="s">
        <v>32</v>
      </c>
      <c r="G126" s="109" t="s">
        <v>20</v>
      </c>
      <c r="H126" s="110">
        <v>54.21</v>
      </c>
      <c r="I126" s="109">
        <v>11</v>
      </c>
      <c r="J126" s="234">
        <v>596.30999999999995</v>
      </c>
      <c r="K126" s="230"/>
      <c r="L126" s="191" t="str">
        <f t="shared" si="6"/>
        <v>Normal</v>
      </c>
      <c r="M126" s="191" t="str">
        <f t="shared" si="7"/>
        <v>Normal</v>
      </c>
      <c r="N126" s="191" t="str">
        <f t="shared" si="8"/>
        <v>Normal</v>
      </c>
    </row>
    <row r="127" spans="1:14" x14ac:dyDescent="0.25">
      <c r="A127" s="109" t="s">
        <v>162</v>
      </c>
      <c r="B127" s="112">
        <v>45663</v>
      </c>
      <c r="C127" s="109" t="s">
        <v>30</v>
      </c>
      <c r="D127" s="109" t="s">
        <v>22</v>
      </c>
      <c r="E127" s="109" t="s">
        <v>23</v>
      </c>
      <c r="F127" s="109" t="s">
        <v>28</v>
      </c>
      <c r="G127" s="109" t="s">
        <v>36</v>
      </c>
      <c r="H127" s="110">
        <v>80.150000000000006</v>
      </c>
      <c r="I127" s="109">
        <v>17</v>
      </c>
      <c r="J127" s="234">
        <v>1362.55</v>
      </c>
      <c r="K127" s="230"/>
      <c r="L127" s="191" t="str">
        <f t="shared" si="6"/>
        <v>Normal</v>
      </c>
      <c r="M127" s="191" t="str">
        <f t="shared" si="7"/>
        <v>Normal</v>
      </c>
      <c r="N127" s="191" t="str">
        <f t="shared" si="8"/>
        <v>Normal</v>
      </c>
    </row>
    <row r="128" spans="1:14" x14ac:dyDescent="0.25">
      <c r="A128" s="109" t="s">
        <v>163</v>
      </c>
      <c r="B128" s="112">
        <v>45908</v>
      </c>
      <c r="C128" s="109" t="s">
        <v>30</v>
      </c>
      <c r="D128" s="109" t="s">
        <v>12</v>
      </c>
      <c r="E128" s="109" t="s">
        <v>41</v>
      </c>
      <c r="F128" s="109" t="s">
        <v>28</v>
      </c>
      <c r="G128" s="109" t="s">
        <v>20</v>
      </c>
      <c r="H128" s="110">
        <v>123.96</v>
      </c>
      <c r="I128" s="109">
        <v>18</v>
      </c>
      <c r="J128" s="234">
        <v>2231.2800000000002</v>
      </c>
      <c r="K128" s="230"/>
      <c r="L128" s="191" t="str">
        <f t="shared" si="6"/>
        <v>Normal</v>
      </c>
      <c r="M128" s="191" t="str">
        <f t="shared" si="7"/>
        <v>Normal</v>
      </c>
      <c r="N128" s="191" t="str">
        <f t="shared" si="8"/>
        <v>Normal</v>
      </c>
    </row>
    <row r="129" spans="1:14" x14ac:dyDescent="0.25">
      <c r="A129" s="109" t="s">
        <v>164</v>
      </c>
      <c r="B129" s="112">
        <v>45909</v>
      </c>
      <c r="C129" s="109" t="s">
        <v>11</v>
      </c>
      <c r="D129" s="109" t="s">
        <v>22</v>
      </c>
      <c r="E129" s="109" t="s">
        <v>13</v>
      </c>
      <c r="F129" s="109" t="s">
        <v>14</v>
      </c>
      <c r="G129" s="109" t="s">
        <v>36</v>
      </c>
      <c r="H129" s="110">
        <v>209.96</v>
      </c>
      <c r="I129" s="109">
        <v>15</v>
      </c>
      <c r="J129" s="234">
        <v>3149.4</v>
      </c>
      <c r="K129" s="230"/>
      <c r="L129" s="191" t="str">
        <f t="shared" si="6"/>
        <v>Normal</v>
      </c>
      <c r="M129" s="191" t="str">
        <f t="shared" si="7"/>
        <v>Normal</v>
      </c>
      <c r="N129" s="191" t="str">
        <f t="shared" si="8"/>
        <v>Normal</v>
      </c>
    </row>
    <row r="130" spans="1:14" x14ac:dyDescent="0.25">
      <c r="A130" s="109" t="s">
        <v>165</v>
      </c>
      <c r="B130" s="112">
        <v>46012</v>
      </c>
      <c r="C130" s="109" t="s">
        <v>34</v>
      </c>
      <c r="D130" s="109" t="s">
        <v>12</v>
      </c>
      <c r="E130" s="109" t="s">
        <v>18</v>
      </c>
      <c r="F130" s="109" t="s">
        <v>32</v>
      </c>
      <c r="G130" s="109" t="s">
        <v>36</v>
      </c>
      <c r="H130" s="110">
        <v>219.36</v>
      </c>
      <c r="I130" s="109">
        <v>8</v>
      </c>
      <c r="J130" s="234">
        <v>1754.88</v>
      </c>
      <c r="K130" s="230"/>
      <c r="L130" s="191" t="str">
        <f t="shared" si="6"/>
        <v>Normal</v>
      </c>
      <c r="M130" s="191" t="str">
        <f t="shared" si="7"/>
        <v>Normal</v>
      </c>
      <c r="N130" s="191" t="str">
        <f t="shared" si="8"/>
        <v>Normal</v>
      </c>
    </row>
    <row r="131" spans="1:14" x14ac:dyDescent="0.25">
      <c r="A131" s="109" t="s">
        <v>166</v>
      </c>
      <c r="B131" s="112">
        <v>45941</v>
      </c>
      <c r="C131" s="109" t="s">
        <v>34</v>
      </c>
      <c r="D131" s="109" t="s">
        <v>31</v>
      </c>
      <c r="E131" s="109" t="s">
        <v>27</v>
      </c>
      <c r="F131" s="109" t="s">
        <v>42</v>
      </c>
      <c r="G131" s="109" t="s">
        <v>36</v>
      </c>
      <c r="H131" s="110">
        <v>31.53</v>
      </c>
      <c r="I131" s="109">
        <v>17</v>
      </c>
      <c r="J131" s="234">
        <v>536.01</v>
      </c>
      <c r="K131" s="230"/>
      <c r="L131" s="191" t="str">
        <f t="shared" si="6"/>
        <v>Normal</v>
      </c>
      <c r="M131" s="191" t="str">
        <f t="shared" si="7"/>
        <v>Normal</v>
      </c>
      <c r="N131" s="191" t="str">
        <f t="shared" si="8"/>
        <v>Normal</v>
      </c>
    </row>
    <row r="132" spans="1:14" x14ac:dyDescent="0.25">
      <c r="A132" s="109" t="s">
        <v>167</v>
      </c>
      <c r="B132" s="112">
        <v>45838</v>
      </c>
      <c r="C132" s="109" t="s">
        <v>34</v>
      </c>
      <c r="D132" s="109" t="s">
        <v>35</v>
      </c>
      <c r="E132" s="109" t="s">
        <v>13</v>
      </c>
      <c r="F132" s="109" t="s">
        <v>14</v>
      </c>
      <c r="G132" s="109" t="s">
        <v>15</v>
      </c>
      <c r="H132" s="110">
        <v>142.36000000000001</v>
      </c>
      <c r="I132" s="109">
        <v>15</v>
      </c>
      <c r="J132" s="234">
        <v>2135.4</v>
      </c>
      <c r="K132" s="230"/>
      <c r="L132" s="191" t="str">
        <f t="shared" ref="L132:L195" si="9">IF(OR(H132 &gt; $Q$7,H132 &lt;$Q$6),"OUTLIER", "Normal")</f>
        <v>Normal</v>
      </c>
      <c r="M132" s="191" t="str">
        <f t="shared" ref="M132:M195" si="10">IF(OR(I132 &gt; $Q$14,I132 &lt;$Q$13),"OUTLIER", "Normal")</f>
        <v>Normal</v>
      </c>
      <c r="N132" s="191" t="str">
        <f t="shared" ref="N132:N195" si="11">IF(OR(J132 &gt; $Q$21,J132 &lt;$Q$20),"OUTLIER", "Normal")</f>
        <v>Normal</v>
      </c>
    </row>
    <row r="133" spans="1:14" x14ac:dyDescent="0.25">
      <c r="A133" s="109" t="s">
        <v>168</v>
      </c>
      <c r="B133" s="112">
        <v>45756</v>
      </c>
      <c r="C133" s="109" t="s">
        <v>11</v>
      </c>
      <c r="D133" s="109" t="s">
        <v>12</v>
      </c>
      <c r="E133" s="109" t="s">
        <v>18</v>
      </c>
      <c r="F133" s="109" t="s">
        <v>39</v>
      </c>
      <c r="G133" s="109" t="s">
        <v>20</v>
      </c>
      <c r="H133" s="110">
        <v>121.83</v>
      </c>
      <c r="I133" s="109">
        <v>11</v>
      </c>
      <c r="J133" s="234">
        <v>1340.13</v>
      </c>
      <c r="K133" s="230"/>
      <c r="L133" s="191" t="str">
        <f t="shared" si="9"/>
        <v>Normal</v>
      </c>
      <c r="M133" s="191" t="str">
        <f t="shared" si="10"/>
        <v>Normal</v>
      </c>
      <c r="N133" s="191" t="str">
        <f t="shared" si="11"/>
        <v>Normal</v>
      </c>
    </row>
    <row r="134" spans="1:14" x14ac:dyDescent="0.25">
      <c r="A134" s="109" t="s">
        <v>169</v>
      </c>
      <c r="B134" s="112">
        <v>45752</v>
      </c>
      <c r="C134" s="109" t="s">
        <v>30</v>
      </c>
      <c r="D134" s="109" t="s">
        <v>12</v>
      </c>
      <c r="E134" s="109" t="s">
        <v>41</v>
      </c>
      <c r="F134" s="109" t="s">
        <v>32</v>
      </c>
      <c r="G134" s="109" t="s">
        <v>20</v>
      </c>
      <c r="H134" s="110">
        <v>78.86</v>
      </c>
      <c r="I134" s="109">
        <v>7</v>
      </c>
      <c r="J134" s="234">
        <v>552.02</v>
      </c>
      <c r="K134" s="230"/>
      <c r="L134" s="191" t="str">
        <f t="shared" si="9"/>
        <v>Normal</v>
      </c>
      <c r="M134" s="191" t="str">
        <f t="shared" si="10"/>
        <v>Normal</v>
      </c>
      <c r="N134" s="191" t="str">
        <f t="shared" si="11"/>
        <v>Normal</v>
      </c>
    </row>
    <row r="135" spans="1:14" x14ac:dyDescent="0.25">
      <c r="A135" s="109" t="s">
        <v>170</v>
      </c>
      <c r="B135" s="112">
        <v>45959</v>
      </c>
      <c r="C135" s="109" t="s">
        <v>25</v>
      </c>
      <c r="D135" s="109" t="s">
        <v>35</v>
      </c>
      <c r="E135" s="109" t="s">
        <v>45</v>
      </c>
      <c r="F135" s="109" t="s">
        <v>39</v>
      </c>
      <c r="G135" s="109" t="s">
        <v>15</v>
      </c>
      <c r="H135" s="110">
        <v>56.37</v>
      </c>
      <c r="I135" s="109">
        <v>17</v>
      </c>
      <c r="J135" s="234">
        <v>958.29</v>
      </c>
      <c r="K135" s="230"/>
      <c r="L135" s="191" t="str">
        <f t="shared" si="9"/>
        <v>Normal</v>
      </c>
      <c r="M135" s="191" t="str">
        <f t="shared" si="10"/>
        <v>Normal</v>
      </c>
      <c r="N135" s="191" t="str">
        <f t="shared" si="11"/>
        <v>Normal</v>
      </c>
    </row>
    <row r="136" spans="1:14" x14ac:dyDescent="0.25">
      <c r="A136" s="109" t="s">
        <v>171</v>
      </c>
      <c r="B136" s="112">
        <v>45809</v>
      </c>
      <c r="C136" s="109" t="s">
        <v>34</v>
      </c>
      <c r="D136" s="109" t="s">
        <v>26</v>
      </c>
      <c r="E136" s="109" t="s">
        <v>13</v>
      </c>
      <c r="F136" s="109" t="s">
        <v>19</v>
      </c>
      <c r="G136" s="109" t="s">
        <v>20</v>
      </c>
      <c r="H136" s="110">
        <v>104.28</v>
      </c>
      <c r="I136" s="109">
        <v>8</v>
      </c>
      <c r="J136" s="234">
        <v>834.24</v>
      </c>
      <c r="K136" s="230"/>
      <c r="L136" s="191" t="str">
        <f t="shared" si="9"/>
        <v>Normal</v>
      </c>
      <c r="M136" s="191" t="str">
        <f t="shared" si="10"/>
        <v>Normal</v>
      </c>
      <c r="N136" s="191" t="str">
        <f t="shared" si="11"/>
        <v>Normal</v>
      </c>
    </row>
    <row r="137" spans="1:14" x14ac:dyDescent="0.25">
      <c r="A137" s="109" t="s">
        <v>172</v>
      </c>
      <c r="B137" s="112">
        <v>45931</v>
      </c>
      <c r="C137" s="109" t="s">
        <v>34</v>
      </c>
      <c r="D137" s="109" t="s">
        <v>22</v>
      </c>
      <c r="E137" s="109" t="s">
        <v>45</v>
      </c>
      <c r="F137" s="109" t="s">
        <v>42</v>
      </c>
      <c r="G137" s="109" t="s">
        <v>36</v>
      </c>
      <c r="H137" s="110">
        <v>237.44</v>
      </c>
      <c r="I137" s="109">
        <v>5</v>
      </c>
      <c r="J137" s="234">
        <v>1187.2</v>
      </c>
      <c r="K137" s="230"/>
      <c r="L137" s="191" t="str">
        <f t="shared" si="9"/>
        <v>Normal</v>
      </c>
      <c r="M137" s="191" t="str">
        <f t="shared" si="10"/>
        <v>Normal</v>
      </c>
      <c r="N137" s="191" t="str">
        <f t="shared" si="11"/>
        <v>Normal</v>
      </c>
    </row>
    <row r="138" spans="1:14" x14ac:dyDescent="0.25">
      <c r="A138" s="109" t="s">
        <v>173</v>
      </c>
      <c r="B138" s="112">
        <v>46015</v>
      </c>
      <c r="C138" s="109" t="s">
        <v>17</v>
      </c>
      <c r="D138" s="109" t="s">
        <v>31</v>
      </c>
      <c r="E138" s="109" t="s">
        <v>45</v>
      </c>
      <c r="F138" s="109" t="s">
        <v>39</v>
      </c>
      <c r="G138" s="109" t="s">
        <v>15</v>
      </c>
      <c r="H138" s="110">
        <v>101.1</v>
      </c>
      <c r="I138" s="109">
        <v>5</v>
      </c>
      <c r="J138" s="234">
        <v>505.5</v>
      </c>
      <c r="K138" s="230"/>
      <c r="L138" s="191" t="str">
        <f t="shared" si="9"/>
        <v>Normal</v>
      </c>
      <c r="M138" s="191" t="str">
        <f t="shared" si="10"/>
        <v>Normal</v>
      </c>
      <c r="N138" s="191" t="str">
        <f t="shared" si="11"/>
        <v>Normal</v>
      </c>
    </row>
    <row r="139" spans="1:14" x14ac:dyDescent="0.25">
      <c r="A139" s="109" t="s">
        <v>174</v>
      </c>
      <c r="B139" s="112">
        <v>45951</v>
      </c>
      <c r="C139" s="109" t="s">
        <v>38</v>
      </c>
      <c r="D139" s="109" t="s">
        <v>31</v>
      </c>
      <c r="E139" s="109" t="s">
        <v>41</v>
      </c>
      <c r="F139" s="109" t="s">
        <v>32</v>
      </c>
      <c r="G139" s="109" t="s">
        <v>15</v>
      </c>
      <c r="H139" s="110">
        <v>144.13</v>
      </c>
      <c r="I139" s="109">
        <v>10</v>
      </c>
      <c r="J139" s="234">
        <v>1441.3</v>
      </c>
      <c r="K139" s="230"/>
      <c r="L139" s="191" t="str">
        <f t="shared" si="9"/>
        <v>Normal</v>
      </c>
      <c r="M139" s="191" t="str">
        <f t="shared" si="10"/>
        <v>Normal</v>
      </c>
      <c r="N139" s="191" t="str">
        <f t="shared" si="11"/>
        <v>Normal</v>
      </c>
    </row>
    <row r="140" spans="1:14" x14ac:dyDescent="0.25">
      <c r="A140" s="109" t="s">
        <v>175</v>
      </c>
      <c r="B140" s="112">
        <v>45684</v>
      </c>
      <c r="C140" s="109" t="s">
        <v>38</v>
      </c>
      <c r="D140" s="109" t="s">
        <v>22</v>
      </c>
      <c r="E140" s="109" t="s">
        <v>45</v>
      </c>
      <c r="F140" s="109" t="s">
        <v>61</v>
      </c>
      <c r="G140" s="109" t="s">
        <v>36</v>
      </c>
      <c r="H140" s="110">
        <v>184.66</v>
      </c>
      <c r="I140" s="109">
        <v>9</v>
      </c>
      <c r="J140" s="234">
        <v>1661.94</v>
      </c>
      <c r="K140" s="230"/>
      <c r="L140" s="191" t="str">
        <f t="shared" si="9"/>
        <v>Normal</v>
      </c>
      <c r="M140" s="191" t="str">
        <f t="shared" si="10"/>
        <v>Normal</v>
      </c>
      <c r="N140" s="191" t="str">
        <f t="shared" si="11"/>
        <v>Normal</v>
      </c>
    </row>
    <row r="141" spans="1:14" x14ac:dyDescent="0.25">
      <c r="A141" s="109" t="s">
        <v>176</v>
      </c>
      <c r="B141" s="112">
        <v>45695</v>
      </c>
      <c r="C141" s="109" t="s">
        <v>17</v>
      </c>
      <c r="D141" s="109" t="s">
        <v>12</v>
      </c>
      <c r="E141" s="109" t="s">
        <v>45</v>
      </c>
      <c r="F141" s="109" t="s">
        <v>14</v>
      </c>
      <c r="G141" s="109" t="s">
        <v>15</v>
      </c>
      <c r="H141" s="110">
        <v>110</v>
      </c>
      <c r="I141" s="109">
        <v>19</v>
      </c>
      <c r="J141" s="234">
        <v>2090</v>
      </c>
      <c r="K141" s="230"/>
      <c r="L141" s="191" t="str">
        <f t="shared" si="9"/>
        <v>Normal</v>
      </c>
      <c r="M141" s="191" t="str">
        <f t="shared" si="10"/>
        <v>Normal</v>
      </c>
      <c r="N141" s="191" t="str">
        <f t="shared" si="11"/>
        <v>Normal</v>
      </c>
    </row>
    <row r="142" spans="1:14" x14ac:dyDescent="0.25">
      <c r="A142" s="109" t="s">
        <v>177</v>
      </c>
      <c r="B142" s="112">
        <v>45946</v>
      </c>
      <c r="C142" s="109" t="s">
        <v>11</v>
      </c>
      <c r="D142" s="109" t="s">
        <v>26</v>
      </c>
      <c r="E142" s="109" t="s">
        <v>45</v>
      </c>
      <c r="F142" s="109" t="s">
        <v>42</v>
      </c>
      <c r="G142" s="109" t="s">
        <v>36</v>
      </c>
      <c r="H142" s="110">
        <v>243.79</v>
      </c>
      <c r="I142" s="109">
        <v>10</v>
      </c>
      <c r="J142" s="234">
        <v>2437.9</v>
      </c>
      <c r="K142" s="230"/>
      <c r="L142" s="191" t="str">
        <f t="shared" si="9"/>
        <v>Normal</v>
      </c>
      <c r="M142" s="191" t="str">
        <f t="shared" si="10"/>
        <v>Normal</v>
      </c>
      <c r="N142" s="191" t="str">
        <f t="shared" si="11"/>
        <v>Normal</v>
      </c>
    </row>
    <row r="143" spans="1:14" x14ac:dyDescent="0.25">
      <c r="A143" s="109" t="s">
        <v>178</v>
      </c>
      <c r="B143" s="112">
        <v>45968</v>
      </c>
      <c r="C143" s="109" t="s">
        <v>25</v>
      </c>
      <c r="D143" s="109" t="s">
        <v>26</v>
      </c>
      <c r="E143" s="109" t="s">
        <v>18</v>
      </c>
      <c r="F143" s="109" t="s">
        <v>61</v>
      </c>
      <c r="G143" s="109" t="s">
        <v>36</v>
      </c>
      <c r="H143" s="110">
        <v>241.74</v>
      </c>
      <c r="I143" s="109">
        <v>20</v>
      </c>
      <c r="J143" s="234">
        <v>4562.1000000000004</v>
      </c>
      <c r="K143" s="230"/>
      <c r="L143" s="191" t="str">
        <f t="shared" si="9"/>
        <v>Normal</v>
      </c>
      <c r="M143" s="191" t="str">
        <f t="shared" si="10"/>
        <v>Normal</v>
      </c>
      <c r="N143" s="191" t="str">
        <f t="shared" si="11"/>
        <v>Normal</v>
      </c>
    </row>
    <row r="144" spans="1:14" x14ac:dyDescent="0.25">
      <c r="A144" s="109" t="s">
        <v>179</v>
      </c>
      <c r="B144" s="112">
        <v>45884</v>
      </c>
      <c r="C144" s="109" t="s">
        <v>25</v>
      </c>
      <c r="D144" s="109" t="s">
        <v>31</v>
      </c>
      <c r="E144" s="109" t="s">
        <v>13</v>
      </c>
      <c r="F144" s="109" t="s">
        <v>42</v>
      </c>
      <c r="G144" s="109" t="s">
        <v>20</v>
      </c>
      <c r="H144" s="110">
        <v>85.39</v>
      </c>
      <c r="I144" s="109">
        <v>10</v>
      </c>
      <c r="J144" s="234">
        <v>853.9</v>
      </c>
      <c r="K144" s="230"/>
      <c r="L144" s="191" t="str">
        <f t="shared" si="9"/>
        <v>Normal</v>
      </c>
      <c r="M144" s="191" t="str">
        <f t="shared" si="10"/>
        <v>Normal</v>
      </c>
      <c r="N144" s="191" t="str">
        <f t="shared" si="11"/>
        <v>Normal</v>
      </c>
    </row>
    <row r="145" spans="1:14" x14ac:dyDescent="0.25">
      <c r="A145" s="109" t="s">
        <v>180</v>
      </c>
      <c r="B145" s="112">
        <v>45688</v>
      </c>
      <c r="C145" s="109" t="s">
        <v>17</v>
      </c>
      <c r="D145" s="109" t="s">
        <v>22</v>
      </c>
      <c r="E145" s="109" t="s">
        <v>23</v>
      </c>
      <c r="F145" s="109" t="s">
        <v>28</v>
      </c>
      <c r="G145" s="109" t="s">
        <v>15</v>
      </c>
      <c r="H145" s="110">
        <v>139.38999999999999</v>
      </c>
      <c r="I145" s="109">
        <v>20</v>
      </c>
      <c r="J145" s="234">
        <v>2787.8</v>
      </c>
      <c r="K145" s="230"/>
      <c r="L145" s="191" t="str">
        <f t="shared" si="9"/>
        <v>Normal</v>
      </c>
      <c r="M145" s="191" t="str">
        <f t="shared" si="10"/>
        <v>Normal</v>
      </c>
      <c r="N145" s="191" t="str">
        <f t="shared" si="11"/>
        <v>Normal</v>
      </c>
    </row>
    <row r="146" spans="1:14" x14ac:dyDescent="0.25">
      <c r="A146" s="109" t="s">
        <v>181</v>
      </c>
      <c r="B146" s="112">
        <v>45793</v>
      </c>
      <c r="C146" s="109" t="s">
        <v>30</v>
      </c>
      <c r="D146" s="109" t="s">
        <v>26</v>
      </c>
      <c r="E146" s="109" t="s">
        <v>23</v>
      </c>
      <c r="F146" s="109" t="s">
        <v>42</v>
      </c>
      <c r="G146" s="109" t="s">
        <v>15</v>
      </c>
      <c r="H146" s="110">
        <v>96.19</v>
      </c>
      <c r="I146" s="109">
        <v>3</v>
      </c>
      <c r="J146" s="234">
        <v>288.57</v>
      </c>
      <c r="K146" s="230"/>
      <c r="L146" s="191" t="str">
        <f t="shared" si="9"/>
        <v>Normal</v>
      </c>
      <c r="M146" s="191" t="str">
        <f t="shared" si="10"/>
        <v>Normal</v>
      </c>
      <c r="N146" s="191" t="str">
        <f t="shared" si="11"/>
        <v>Normal</v>
      </c>
    </row>
    <row r="147" spans="1:14" x14ac:dyDescent="0.25">
      <c r="A147" s="109" t="s">
        <v>182</v>
      </c>
      <c r="B147" s="112">
        <v>45738</v>
      </c>
      <c r="C147" s="109" t="s">
        <v>38</v>
      </c>
      <c r="D147" s="109" t="s">
        <v>31</v>
      </c>
      <c r="E147" s="109" t="s">
        <v>27</v>
      </c>
      <c r="F147" s="109" t="s">
        <v>42</v>
      </c>
      <c r="G147" s="109" t="s">
        <v>36</v>
      </c>
      <c r="H147" s="110">
        <v>92.66</v>
      </c>
      <c r="I147" s="109">
        <v>1</v>
      </c>
      <c r="J147" s="234">
        <v>92.66</v>
      </c>
      <c r="K147" s="230"/>
      <c r="L147" s="191" t="str">
        <f t="shared" si="9"/>
        <v>Normal</v>
      </c>
      <c r="M147" s="191" t="str">
        <f t="shared" si="10"/>
        <v>Normal</v>
      </c>
      <c r="N147" s="191" t="str">
        <f t="shared" si="11"/>
        <v>Normal</v>
      </c>
    </row>
    <row r="148" spans="1:14" x14ac:dyDescent="0.25">
      <c r="A148" s="109" t="s">
        <v>183</v>
      </c>
      <c r="B148" s="112">
        <v>45807</v>
      </c>
      <c r="C148" s="109" t="s">
        <v>30</v>
      </c>
      <c r="D148" s="109" t="s">
        <v>35</v>
      </c>
      <c r="E148" s="109" t="s">
        <v>27</v>
      </c>
      <c r="F148" s="109" t="s">
        <v>32</v>
      </c>
      <c r="G148" s="109" t="s">
        <v>20</v>
      </c>
      <c r="H148" s="110">
        <v>38.119999999999997</v>
      </c>
      <c r="I148" s="109">
        <v>2</v>
      </c>
      <c r="J148" s="234">
        <v>76.239999999999995</v>
      </c>
      <c r="K148" s="230"/>
      <c r="L148" s="191" t="str">
        <f t="shared" si="9"/>
        <v>Normal</v>
      </c>
      <c r="M148" s="191" t="str">
        <f t="shared" si="10"/>
        <v>Normal</v>
      </c>
      <c r="N148" s="191" t="str">
        <f t="shared" si="11"/>
        <v>Normal</v>
      </c>
    </row>
    <row r="149" spans="1:14" x14ac:dyDescent="0.25">
      <c r="A149" s="109" t="s">
        <v>184</v>
      </c>
      <c r="B149" s="112">
        <v>45890</v>
      </c>
      <c r="C149" s="109" t="s">
        <v>17</v>
      </c>
      <c r="D149" s="109" t="s">
        <v>26</v>
      </c>
      <c r="E149" s="109" t="s">
        <v>13</v>
      </c>
      <c r="F149" s="109" t="s">
        <v>39</v>
      </c>
      <c r="G149" s="109" t="s">
        <v>20</v>
      </c>
      <c r="H149" s="110">
        <v>164.1</v>
      </c>
      <c r="I149" s="109">
        <v>3</v>
      </c>
      <c r="J149" s="234">
        <v>492.3</v>
      </c>
      <c r="K149" s="230"/>
      <c r="L149" s="191" t="str">
        <f t="shared" si="9"/>
        <v>Normal</v>
      </c>
      <c r="M149" s="191" t="str">
        <f t="shared" si="10"/>
        <v>Normal</v>
      </c>
      <c r="N149" s="191" t="str">
        <f t="shared" si="11"/>
        <v>Normal</v>
      </c>
    </row>
    <row r="150" spans="1:14" x14ac:dyDescent="0.25">
      <c r="A150" s="109" t="s">
        <v>185</v>
      </c>
      <c r="B150" s="112">
        <v>45959</v>
      </c>
      <c r="C150" s="109" t="s">
        <v>38</v>
      </c>
      <c r="D150" s="109" t="s">
        <v>22</v>
      </c>
      <c r="E150" s="109" t="s">
        <v>18</v>
      </c>
      <c r="F150" s="109" t="s">
        <v>14</v>
      </c>
      <c r="G150" s="109" t="s">
        <v>20</v>
      </c>
      <c r="H150" s="110">
        <v>140.59</v>
      </c>
      <c r="I150" s="109">
        <v>7</v>
      </c>
      <c r="J150" s="234">
        <v>984.13</v>
      </c>
      <c r="K150" s="230"/>
      <c r="L150" s="191" t="str">
        <f t="shared" si="9"/>
        <v>Normal</v>
      </c>
      <c r="M150" s="191" t="str">
        <f t="shared" si="10"/>
        <v>Normal</v>
      </c>
      <c r="N150" s="191" t="str">
        <f t="shared" si="11"/>
        <v>Normal</v>
      </c>
    </row>
    <row r="151" spans="1:14" x14ac:dyDescent="0.25">
      <c r="A151" s="109" t="s">
        <v>186</v>
      </c>
      <c r="B151" s="112">
        <v>45734</v>
      </c>
      <c r="C151" s="109" t="s">
        <v>30</v>
      </c>
      <c r="D151" s="109" t="s">
        <v>22</v>
      </c>
      <c r="E151" s="109" t="s">
        <v>45</v>
      </c>
      <c r="F151" s="109" t="s">
        <v>14</v>
      </c>
      <c r="G151" s="109" t="s">
        <v>36</v>
      </c>
      <c r="H151" s="110">
        <v>41.33</v>
      </c>
      <c r="I151" s="109">
        <v>9</v>
      </c>
      <c r="J151" s="234">
        <v>371.97</v>
      </c>
      <c r="K151" s="230"/>
      <c r="L151" s="191" t="str">
        <f t="shared" si="9"/>
        <v>Normal</v>
      </c>
      <c r="M151" s="191" t="str">
        <f t="shared" si="10"/>
        <v>Normal</v>
      </c>
      <c r="N151" s="191" t="str">
        <f t="shared" si="11"/>
        <v>Normal</v>
      </c>
    </row>
    <row r="152" spans="1:14" x14ac:dyDescent="0.25">
      <c r="A152" s="109" t="s">
        <v>187</v>
      </c>
      <c r="B152" s="112">
        <v>45962</v>
      </c>
      <c r="C152" s="109" t="s">
        <v>34</v>
      </c>
      <c r="D152" s="109" t="s">
        <v>31</v>
      </c>
      <c r="E152" s="109" t="s">
        <v>45</v>
      </c>
      <c r="F152" s="109" t="s">
        <v>61</v>
      </c>
      <c r="G152" s="109" t="s">
        <v>20</v>
      </c>
      <c r="H152" s="110">
        <v>91.3</v>
      </c>
      <c r="I152" s="109">
        <v>19</v>
      </c>
      <c r="J152" s="234">
        <v>1734.7</v>
      </c>
      <c r="K152" s="230"/>
      <c r="L152" s="191" t="str">
        <f t="shared" si="9"/>
        <v>Normal</v>
      </c>
      <c r="M152" s="191" t="str">
        <f t="shared" si="10"/>
        <v>Normal</v>
      </c>
      <c r="N152" s="191" t="str">
        <f t="shared" si="11"/>
        <v>Normal</v>
      </c>
    </row>
    <row r="153" spans="1:14" x14ac:dyDescent="0.25">
      <c r="A153" s="109" t="s">
        <v>188</v>
      </c>
      <c r="B153" s="112">
        <v>45813</v>
      </c>
      <c r="C153" s="109" t="s">
        <v>34</v>
      </c>
      <c r="D153" s="109" t="s">
        <v>55</v>
      </c>
      <c r="E153" s="109" t="s">
        <v>18</v>
      </c>
      <c r="F153" s="109" t="s">
        <v>61</v>
      </c>
      <c r="G153" s="109" t="s">
        <v>36</v>
      </c>
      <c r="H153" s="110">
        <v>229.82</v>
      </c>
      <c r="I153" s="109">
        <v>13</v>
      </c>
      <c r="J153" s="234">
        <v>2987.66</v>
      </c>
      <c r="K153" s="230"/>
      <c r="L153" s="191" t="str">
        <f t="shared" si="9"/>
        <v>Normal</v>
      </c>
      <c r="M153" s="191" t="str">
        <f t="shared" si="10"/>
        <v>Normal</v>
      </c>
      <c r="N153" s="191" t="str">
        <f t="shared" si="11"/>
        <v>Normal</v>
      </c>
    </row>
    <row r="154" spans="1:14" x14ac:dyDescent="0.25">
      <c r="A154" s="109" t="s">
        <v>189</v>
      </c>
      <c r="B154" s="112">
        <v>45699</v>
      </c>
      <c r="C154" s="109" t="s">
        <v>11</v>
      </c>
      <c r="D154" s="109" t="s">
        <v>31</v>
      </c>
      <c r="E154" s="109" t="s">
        <v>27</v>
      </c>
      <c r="F154" s="109" t="s">
        <v>32</v>
      </c>
      <c r="G154" s="109" t="s">
        <v>20</v>
      </c>
      <c r="H154" s="110">
        <v>82.7</v>
      </c>
      <c r="I154" s="109">
        <v>20</v>
      </c>
      <c r="J154" s="234">
        <v>1654</v>
      </c>
      <c r="K154" s="230"/>
      <c r="L154" s="191" t="str">
        <f t="shared" si="9"/>
        <v>Normal</v>
      </c>
      <c r="M154" s="191" t="str">
        <f t="shared" si="10"/>
        <v>Normal</v>
      </c>
      <c r="N154" s="191" t="str">
        <f t="shared" si="11"/>
        <v>Normal</v>
      </c>
    </row>
    <row r="155" spans="1:14" x14ac:dyDescent="0.25">
      <c r="A155" s="109" t="s">
        <v>190</v>
      </c>
      <c r="B155" s="112">
        <v>45786</v>
      </c>
      <c r="C155" s="109" t="s">
        <v>11</v>
      </c>
      <c r="D155" s="109" t="s">
        <v>26</v>
      </c>
      <c r="E155" s="109" t="s">
        <v>27</v>
      </c>
      <c r="F155" s="109" t="s">
        <v>39</v>
      </c>
      <c r="G155" s="109" t="s">
        <v>20</v>
      </c>
      <c r="H155" s="110">
        <v>61.88</v>
      </c>
      <c r="I155" s="109">
        <v>1</v>
      </c>
      <c r="J155" s="234">
        <v>61.88</v>
      </c>
      <c r="K155" s="230"/>
      <c r="L155" s="191" t="str">
        <f t="shared" si="9"/>
        <v>Normal</v>
      </c>
      <c r="M155" s="191" t="str">
        <f t="shared" si="10"/>
        <v>Normal</v>
      </c>
      <c r="N155" s="191" t="str">
        <f t="shared" si="11"/>
        <v>Normal</v>
      </c>
    </row>
    <row r="156" spans="1:14" x14ac:dyDescent="0.25">
      <c r="A156" s="109" t="s">
        <v>191</v>
      </c>
      <c r="B156" s="112">
        <v>45958</v>
      </c>
      <c r="C156" s="109" t="s">
        <v>17</v>
      </c>
      <c r="D156" s="109" t="s">
        <v>35</v>
      </c>
      <c r="E156" s="109" t="s">
        <v>18</v>
      </c>
      <c r="F156" s="109" t="s">
        <v>19</v>
      </c>
      <c r="G156" s="109" t="s">
        <v>15</v>
      </c>
      <c r="H156" s="110">
        <v>137.68</v>
      </c>
      <c r="I156" s="109">
        <v>1</v>
      </c>
      <c r="J156" s="234">
        <v>137.68</v>
      </c>
      <c r="K156" s="230"/>
      <c r="L156" s="191" t="str">
        <f t="shared" si="9"/>
        <v>Normal</v>
      </c>
      <c r="M156" s="191" t="str">
        <f t="shared" si="10"/>
        <v>Normal</v>
      </c>
      <c r="N156" s="191" t="str">
        <f t="shared" si="11"/>
        <v>Normal</v>
      </c>
    </row>
    <row r="157" spans="1:14" x14ac:dyDescent="0.25">
      <c r="A157" s="109" t="s">
        <v>192</v>
      </c>
      <c r="B157" s="112">
        <v>45898</v>
      </c>
      <c r="C157" s="109" t="s">
        <v>17</v>
      </c>
      <c r="D157" s="109" t="s">
        <v>31</v>
      </c>
      <c r="E157" s="109" t="s">
        <v>13</v>
      </c>
      <c r="F157" s="109" t="s">
        <v>14</v>
      </c>
      <c r="G157" s="109" t="s">
        <v>20</v>
      </c>
      <c r="H157" s="110">
        <v>246.84</v>
      </c>
      <c r="I157" s="109">
        <v>17</v>
      </c>
      <c r="J157" s="234">
        <v>4196.28</v>
      </c>
      <c r="K157" s="230"/>
      <c r="L157" s="191" t="str">
        <f t="shared" si="9"/>
        <v>Normal</v>
      </c>
      <c r="M157" s="191" t="str">
        <f t="shared" si="10"/>
        <v>Normal</v>
      </c>
      <c r="N157" s="191" t="str">
        <f t="shared" si="11"/>
        <v>Normal</v>
      </c>
    </row>
    <row r="158" spans="1:14" x14ac:dyDescent="0.25">
      <c r="A158" s="109" t="s">
        <v>193</v>
      </c>
      <c r="B158" s="112">
        <v>45881</v>
      </c>
      <c r="C158" s="109" t="s">
        <v>11</v>
      </c>
      <c r="D158" s="109" t="s">
        <v>31</v>
      </c>
      <c r="E158" s="109" t="s">
        <v>13</v>
      </c>
      <c r="F158" s="109" t="s">
        <v>61</v>
      </c>
      <c r="G158" s="109" t="s">
        <v>36</v>
      </c>
      <c r="H158" s="110">
        <v>83.25</v>
      </c>
      <c r="I158" s="109">
        <v>16</v>
      </c>
      <c r="J158" s="234">
        <v>1332</v>
      </c>
      <c r="K158" s="230"/>
      <c r="L158" s="191" t="str">
        <f t="shared" si="9"/>
        <v>Normal</v>
      </c>
      <c r="M158" s="191" t="str">
        <f t="shared" si="10"/>
        <v>Normal</v>
      </c>
      <c r="N158" s="191" t="str">
        <f t="shared" si="11"/>
        <v>Normal</v>
      </c>
    </row>
    <row r="159" spans="1:14" x14ac:dyDescent="0.25">
      <c r="A159" s="109" t="s">
        <v>194</v>
      </c>
      <c r="B159" s="112">
        <v>45822</v>
      </c>
      <c r="C159" s="109" t="s">
        <v>30</v>
      </c>
      <c r="D159" s="109" t="s">
        <v>35</v>
      </c>
      <c r="E159" s="109" t="s">
        <v>41</v>
      </c>
      <c r="F159" s="109" t="s">
        <v>28</v>
      </c>
      <c r="G159" s="109" t="s">
        <v>36</v>
      </c>
      <c r="H159" s="110">
        <v>177.87</v>
      </c>
      <c r="I159" s="109">
        <v>4</v>
      </c>
      <c r="J159" s="234">
        <v>711.48</v>
      </c>
      <c r="K159" s="230"/>
      <c r="L159" s="191" t="str">
        <f t="shared" si="9"/>
        <v>Normal</v>
      </c>
      <c r="M159" s="191" t="str">
        <f t="shared" si="10"/>
        <v>Normal</v>
      </c>
      <c r="N159" s="191" t="str">
        <f t="shared" si="11"/>
        <v>Normal</v>
      </c>
    </row>
    <row r="160" spans="1:14" x14ac:dyDescent="0.25">
      <c r="A160" s="109" t="s">
        <v>195</v>
      </c>
      <c r="B160" s="112">
        <v>45805</v>
      </c>
      <c r="C160" s="109" t="s">
        <v>25</v>
      </c>
      <c r="D160" s="109" t="s">
        <v>22</v>
      </c>
      <c r="E160" s="109" t="s">
        <v>41</v>
      </c>
      <c r="F160" s="109" t="s">
        <v>19</v>
      </c>
      <c r="G160" s="109" t="s">
        <v>36</v>
      </c>
      <c r="H160" s="110">
        <v>197.56</v>
      </c>
      <c r="I160" s="109">
        <v>13</v>
      </c>
      <c r="J160" s="234">
        <v>2568.2800000000002</v>
      </c>
      <c r="K160" s="230"/>
      <c r="L160" s="191" t="str">
        <f t="shared" si="9"/>
        <v>Normal</v>
      </c>
      <c r="M160" s="191" t="str">
        <f t="shared" si="10"/>
        <v>Normal</v>
      </c>
      <c r="N160" s="191" t="str">
        <f t="shared" si="11"/>
        <v>Normal</v>
      </c>
    </row>
    <row r="161" spans="1:14" x14ac:dyDescent="0.25">
      <c r="A161" s="109" t="s">
        <v>196</v>
      </c>
      <c r="B161" s="112">
        <v>45787</v>
      </c>
      <c r="C161" s="109" t="s">
        <v>11</v>
      </c>
      <c r="D161" s="109" t="s">
        <v>31</v>
      </c>
      <c r="E161" s="109" t="s">
        <v>18</v>
      </c>
      <c r="F161" s="109" t="s">
        <v>39</v>
      </c>
      <c r="G161" s="109" t="s">
        <v>15</v>
      </c>
      <c r="H161" s="110">
        <v>82.28</v>
      </c>
      <c r="I161" s="109">
        <v>11</v>
      </c>
      <c r="J161" s="234">
        <v>905.08</v>
      </c>
      <c r="K161" s="230"/>
      <c r="L161" s="191" t="str">
        <f t="shared" si="9"/>
        <v>Normal</v>
      </c>
      <c r="M161" s="191" t="str">
        <f t="shared" si="10"/>
        <v>Normal</v>
      </c>
      <c r="N161" s="191" t="str">
        <f t="shared" si="11"/>
        <v>Normal</v>
      </c>
    </row>
    <row r="162" spans="1:14" x14ac:dyDescent="0.25">
      <c r="A162" s="109" t="s">
        <v>197</v>
      </c>
      <c r="B162" s="112">
        <v>45994</v>
      </c>
      <c r="C162" s="109" t="s">
        <v>38</v>
      </c>
      <c r="D162" s="109" t="s">
        <v>31</v>
      </c>
      <c r="E162" s="109" t="s">
        <v>45</v>
      </c>
      <c r="F162" s="109" t="s">
        <v>14</v>
      </c>
      <c r="G162" s="109" t="s">
        <v>20</v>
      </c>
      <c r="H162" s="110">
        <v>190.21</v>
      </c>
      <c r="I162" s="109">
        <v>18</v>
      </c>
      <c r="J162" s="234">
        <v>3423.78</v>
      </c>
      <c r="K162" s="230"/>
      <c r="L162" s="191" t="str">
        <f t="shared" si="9"/>
        <v>Normal</v>
      </c>
      <c r="M162" s="191" t="str">
        <f t="shared" si="10"/>
        <v>Normal</v>
      </c>
      <c r="N162" s="191" t="str">
        <f t="shared" si="11"/>
        <v>Normal</v>
      </c>
    </row>
    <row r="163" spans="1:14" x14ac:dyDescent="0.25">
      <c r="A163" s="109" t="s">
        <v>198</v>
      </c>
      <c r="B163" s="112">
        <v>45843</v>
      </c>
      <c r="C163" s="109" t="s">
        <v>38</v>
      </c>
      <c r="D163" s="109" t="s">
        <v>12</v>
      </c>
      <c r="E163" s="109" t="s">
        <v>41</v>
      </c>
      <c r="F163" s="109" t="s">
        <v>39</v>
      </c>
      <c r="G163" s="109" t="s">
        <v>15</v>
      </c>
      <c r="H163" s="110">
        <v>110.91</v>
      </c>
      <c r="I163" s="109">
        <v>20</v>
      </c>
      <c r="J163" s="234">
        <v>2218.1999999999998</v>
      </c>
      <c r="K163" s="230"/>
      <c r="L163" s="191" t="str">
        <f t="shared" si="9"/>
        <v>Normal</v>
      </c>
      <c r="M163" s="191" t="str">
        <f t="shared" si="10"/>
        <v>Normal</v>
      </c>
      <c r="N163" s="191" t="str">
        <f t="shared" si="11"/>
        <v>Normal</v>
      </c>
    </row>
    <row r="164" spans="1:14" x14ac:dyDescent="0.25">
      <c r="A164" s="109" t="s">
        <v>199</v>
      </c>
      <c r="B164" s="112">
        <v>45762</v>
      </c>
      <c r="C164" s="109" t="s">
        <v>25</v>
      </c>
      <c r="D164" s="109" t="s">
        <v>26</v>
      </c>
      <c r="E164" s="109" t="s">
        <v>13</v>
      </c>
      <c r="F164" s="109" t="s">
        <v>61</v>
      </c>
      <c r="G164" s="109" t="s">
        <v>20</v>
      </c>
      <c r="H164" s="110">
        <v>169.11</v>
      </c>
      <c r="I164" s="109">
        <v>9</v>
      </c>
      <c r="J164" s="234">
        <v>1521.99</v>
      </c>
      <c r="K164" s="230"/>
      <c r="L164" s="191" t="str">
        <f t="shared" si="9"/>
        <v>Normal</v>
      </c>
      <c r="M164" s="191" t="str">
        <f t="shared" si="10"/>
        <v>Normal</v>
      </c>
      <c r="N164" s="191" t="str">
        <f t="shared" si="11"/>
        <v>Normal</v>
      </c>
    </row>
    <row r="165" spans="1:14" x14ac:dyDescent="0.25">
      <c r="A165" s="109" t="s">
        <v>200</v>
      </c>
      <c r="B165" s="112">
        <v>45906</v>
      </c>
      <c r="C165" s="109" t="s">
        <v>11</v>
      </c>
      <c r="D165" s="109" t="s">
        <v>12</v>
      </c>
      <c r="E165" s="109" t="s">
        <v>18</v>
      </c>
      <c r="F165" s="109" t="s">
        <v>39</v>
      </c>
      <c r="G165" s="109" t="s">
        <v>15</v>
      </c>
      <c r="H165" s="110">
        <v>169.38</v>
      </c>
      <c r="I165" s="109">
        <v>4</v>
      </c>
      <c r="J165" s="234">
        <v>677.52</v>
      </c>
      <c r="K165" s="230"/>
      <c r="L165" s="191" t="str">
        <f t="shared" si="9"/>
        <v>Normal</v>
      </c>
      <c r="M165" s="191" t="str">
        <f t="shared" si="10"/>
        <v>Normal</v>
      </c>
      <c r="N165" s="191" t="str">
        <f t="shared" si="11"/>
        <v>Normal</v>
      </c>
    </row>
    <row r="166" spans="1:14" x14ac:dyDescent="0.25">
      <c r="A166" s="109" t="s">
        <v>201</v>
      </c>
      <c r="B166" s="112">
        <v>46021</v>
      </c>
      <c r="C166" s="109" t="s">
        <v>34</v>
      </c>
      <c r="D166" s="109" t="s">
        <v>55</v>
      </c>
      <c r="E166" s="109" t="s">
        <v>45</v>
      </c>
      <c r="F166" s="109" t="s">
        <v>42</v>
      </c>
      <c r="G166" s="109" t="s">
        <v>36</v>
      </c>
      <c r="H166" s="110">
        <v>147.87</v>
      </c>
      <c r="I166" s="109">
        <v>6</v>
      </c>
      <c r="J166" s="234">
        <v>887.22</v>
      </c>
      <c r="K166" s="230"/>
      <c r="L166" s="191" t="str">
        <f t="shared" si="9"/>
        <v>Normal</v>
      </c>
      <c r="M166" s="191" t="str">
        <f t="shared" si="10"/>
        <v>Normal</v>
      </c>
      <c r="N166" s="191" t="str">
        <f t="shared" si="11"/>
        <v>Normal</v>
      </c>
    </row>
    <row r="167" spans="1:14" x14ac:dyDescent="0.25">
      <c r="A167" s="109" t="s">
        <v>202</v>
      </c>
      <c r="B167" s="112">
        <v>45705</v>
      </c>
      <c r="C167" s="109" t="s">
        <v>11</v>
      </c>
      <c r="D167" s="109" t="s">
        <v>31</v>
      </c>
      <c r="E167" s="109" t="s">
        <v>45</v>
      </c>
      <c r="F167" s="109" t="s">
        <v>28</v>
      </c>
      <c r="G167" s="109" t="s">
        <v>15</v>
      </c>
      <c r="H167" s="110">
        <v>49.86</v>
      </c>
      <c r="I167" s="109">
        <v>8</v>
      </c>
      <c r="J167" s="234">
        <v>398.88</v>
      </c>
      <c r="K167" s="230"/>
      <c r="L167" s="191" t="str">
        <f t="shared" si="9"/>
        <v>Normal</v>
      </c>
      <c r="M167" s="191" t="str">
        <f t="shared" si="10"/>
        <v>Normal</v>
      </c>
      <c r="N167" s="191" t="str">
        <f t="shared" si="11"/>
        <v>Normal</v>
      </c>
    </row>
    <row r="168" spans="1:14" x14ac:dyDescent="0.25">
      <c r="A168" s="109" t="s">
        <v>203</v>
      </c>
      <c r="B168" s="112">
        <v>45913</v>
      </c>
      <c r="C168" s="109" t="s">
        <v>25</v>
      </c>
      <c r="D168" s="109" t="s">
        <v>12</v>
      </c>
      <c r="E168" s="109" t="s">
        <v>13</v>
      </c>
      <c r="F168" s="109" t="s">
        <v>61</v>
      </c>
      <c r="G168" s="109" t="s">
        <v>36</v>
      </c>
      <c r="H168" s="110">
        <v>213.77</v>
      </c>
      <c r="I168" s="109">
        <v>10</v>
      </c>
      <c r="J168" s="234">
        <v>2137.6999999999998</v>
      </c>
      <c r="K168" s="230"/>
      <c r="L168" s="191" t="str">
        <f t="shared" si="9"/>
        <v>Normal</v>
      </c>
      <c r="M168" s="191" t="str">
        <f t="shared" si="10"/>
        <v>Normal</v>
      </c>
      <c r="N168" s="191" t="str">
        <f t="shared" si="11"/>
        <v>Normal</v>
      </c>
    </row>
    <row r="169" spans="1:14" x14ac:dyDescent="0.25">
      <c r="A169" s="109" t="s">
        <v>204</v>
      </c>
      <c r="B169" s="112">
        <v>45899</v>
      </c>
      <c r="C169" s="109" t="s">
        <v>38</v>
      </c>
      <c r="D169" s="109" t="s">
        <v>55</v>
      </c>
      <c r="E169" s="109" t="s">
        <v>23</v>
      </c>
      <c r="F169" s="109" t="s">
        <v>61</v>
      </c>
      <c r="G169" s="109" t="s">
        <v>15</v>
      </c>
      <c r="H169" s="110">
        <v>100.57</v>
      </c>
      <c r="I169" s="109">
        <v>8</v>
      </c>
      <c r="J169" s="234">
        <v>804.56</v>
      </c>
      <c r="K169" s="230"/>
      <c r="L169" s="191" t="str">
        <f t="shared" si="9"/>
        <v>Normal</v>
      </c>
      <c r="M169" s="191" t="str">
        <f t="shared" si="10"/>
        <v>Normal</v>
      </c>
      <c r="N169" s="191" t="str">
        <f t="shared" si="11"/>
        <v>Normal</v>
      </c>
    </row>
    <row r="170" spans="1:14" x14ac:dyDescent="0.25">
      <c r="A170" s="109" t="s">
        <v>205</v>
      </c>
      <c r="B170" s="112">
        <v>45964</v>
      </c>
      <c r="C170" s="109" t="s">
        <v>17</v>
      </c>
      <c r="D170" s="109" t="s">
        <v>26</v>
      </c>
      <c r="E170" s="109" t="s">
        <v>45</v>
      </c>
      <c r="F170" s="109" t="s">
        <v>32</v>
      </c>
      <c r="G170" s="109" t="s">
        <v>36</v>
      </c>
      <c r="H170" s="110">
        <v>71.03</v>
      </c>
      <c r="I170" s="109">
        <v>17</v>
      </c>
      <c r="J170" s="234">
        <v>1207.51</v>
      </c>
      <c r="K170" s="230"/>
      <c r="L170" s="191" t="str">
        <f t="shared" si="9"/>
        <v>Normal</v>
      </c>
      <c r="M170" s="191" t="str">
        <f t="shared" si="10"/>
        <v>Normal</v>
      </c>
      <c r="N170" s="191" t="str">
        <f t="shared" si="11"/>
        <v>Normal</v>
      </c>
    </row>
    <row r="171" spans="1:14" x14ac:dyDescent="0.25">
      <c r="A171" s="109" t="s">
        <v>206</v>
      </c>
      <c r="B171" s="112">
        <v>45832</v>
      </c>
      <c r="C171" s="109" t="s">
        <v>34</v>
      </c>
      <c r="D171" s="109" t="s">
        <v>22</v>
      </c>
      <c r="E171" s="109" t="s">
        <v>13</v>
      </c>
      <c r="F171" s="109" t="s">
        <v>28</v>
      </c>
      <c r="G171" s="109" t="s">
        <v>36</v>
      </c>
      <c r="H171" s="110">
        <v>38.97</v>
      </c>
      <c r="I171" s="109">
        <v>17</v>
      </c>
      <c r="J171" s="234">
        <v>662.49</v>
      </c>
      <c r="K171" s="230"/>
      <c r="L171" s="191" t="str">
        <f t="shared" si="9"/>
        <v>Normal</v>
      </c>
      <c r="M171" s="191" t="str">
        <f t="shared" si="10"/>
        <v>Normal</v>
      </c>
      <c r="N171" s="191" t="str">
        <f t="shared" si="11"/>
        <v>Normal</v>
      </c>
    </row>
    <row r="172" spans="1:14" x14ac:dyDescent="0.25">
      <c r="A172" s="109" t="s">
        <v>207</v>
      </c>
      <c r="B172" s="112">
        <v>45958</v>
      </c>
      <c r="C172" s="109" t="s">
        <v>17</v>
      </c>
      <c r="D172" s="109" t="s">
        <v>31</v>
      </c>
      <c r="E172" s="109" t="s">
        <v>23</v>
      </c>
      <c r="F172" s="109" t="s">
        <v>61</v>
      </c>
      <c r="G172" s="109" t="s">
        <v>20</v>
      </c>
      <c r="H172" s="110">
        <v>160</v>
      </c>
      <c r="I172" s="109">
        <v>19</v>
      </c>
      <c r="J172" s="234">
        <v>3040</v>
      </c>
      <c r="K172" s="230"/>
      <c r="L172" s="191" t="str">
        <f t="shared" si="9"/>
        <v>Normal</v>
      </c>
      <c r="M172" s="191" t="str">
        <f t="shared" si="10"/>
        <v>Normal</v>
      </c>
      <c r="N172" s="191" t="str">
        <f t="shared" si="11"/>
        <v>Normal</v>
      </c>
    </row>
    <row r="173" spans="1:14" x14ac:dyDescent="0.25">
      <c r="A173" s="109" t="s">
        <v>208</v>
      </c>
      <c r="B173" s="112">
        <v>45905</v>
      </c>
      <c r="C173" s="109" t="s">
        <v>34</v>
      </c>
      <c r="D173" s="109" t="s">
        <v>55</v>
      </c>
      <c r="E173" s="109" t="s">
        <v>18</v>
      </c>
      <c r="F173" s="109" t="s">
        <v>61</v>
      </c>
      <c r="G173" s="109" t="s">
        <v>36</v>
      </c>
      <c r="H173" s="110">
        <v>179.06</v>
      </c>
      <c r="I173" s="109">
        <v>12</v>
      </c>
      <c r="J173" s="234">
        <v>2148.7199999999998</v>
      </c>
      <c r="K173" s="230"/>
      <c r="L173" s="191" t="str">
        <f t="shared" si="9"/>
        <v>Normal</v>
      </c>
      <c r="M173" s="191" t="str">
        <f t="shared" si="10"/>
        <v>Normal</v>
      </c>
      <c r="N173" s="191" t="str">
        <f t="shared" si="11"/>
        <v>Normal</v>
      </c>
    </row>
    <row r="174" spans="1:14" x14ac:dyDescent="0.25">
      <c r="A174" s="109" t="s">
        <v>209</v>
      </c>
      <c r="B174" s="112">
        <v>45822</v>
      </c>
      <c r="C174" s="109" t="s">
        <v>17</v>
      </c>
      <c r="D174" s="109" t="s">
        <v>26</v>
      </c>
      <c r="E174" s="109" t="s">
        <v>18</v>
      </c>
      <c r="F174" s="109" t="s">
        <v>61</v>
      </c>
      <c r="G174" s="109" t="s">
        <v>15</v>
      </c>
      <c r="H174" s="110">
        <v>33.65</v>
      </c>
      <c r="I174" s="109">
        <v>7</v>
      </c>
      <c r="J174" s="234">
        <v>235.55</v>
      </c>
      <c r="K174" s="230"/>
      <c r="L174" s="191" t="str">
        <f t="shared" si="9"/>
        <v>Normal</v>
      </c>
      <c r="M174" s="191" t="str">
        <f t="shared" si="10"/>
        <v>Normal</v>
      </c>
      <c r="N174" s="191" t="str">
        <f t="shared" si="11"/>
        <v>Normal</v>
      </c>
    </row>
    <row r="175" spans="1:14" x14ac:dyDescent="0.25">
      <c r="A175" s="109" t="s">
        <v>210</v>
      </c>
      <c r="B175" s="112">
        <v>45868</v>
      </c>
      <c r="C175" s="109" t="s">
        <v>34</v>
      </c>
      <c r="D175" s="109" t="s">
        <v>12</v>
      </c>
      <c r="E175" s="109" t="s">
        <v>41</v>
      </c>
      <c r="F175" s="109" t="s">
        <v>28</v>
      </c>
      <c r="G175" s="109" t="s">
        <v>36</v>
      </c>
      <c r="H175" s="110">
        <v>142.66</v>
      </c>
      <c r="I175" s="109">
        <v>2</v>
      </c>
      <c r="J175" s="234">
        <v>285.32</v>
      </c>
      <c r="K175" s="230"/>
      <c r="L175" s="191" t="str">
        <f t="shared" si="9"/>
        <v>Normal</v>
      </c>
      <c r="M175" s="191" t="str">
        <f t="shared" si="10"/>
        <v>Normal</v>
      </c>
      <c r="N175" s="191" t="str">
        <f t="shared" si="11"/>
        <v>Normal</v>
      </c>
    </row>
    <row r="176" spans="1:14" x14ac:dyDescent="0.25">
      <c r="A176" s="109" t="s">
        <v>211</v>
      </c>
      <c r="B176" s="112">
        <v>45855</v>
      </c>
      <c r="C176" s="109" t="s">
        <v>38</v>
      </c>
      <c r="D176" s="109" t="s">
        <v>22</v>
      </c>
      <c r="E176" s="109" t="s">
        <v>23</v>
      </c>
      <c r="F176" s="109" t="s">
        <v>42</v>
      </c>
      <c r="G176" s="109" t="s">
        <v>20</v>
      </c>
      <c r="H176" s="110">
        <v>79.83</v>
      </c>
      <c r="I176" s="109">
        <v>5</v>
      </c>
      <c r="J176" s="234">
        <v>399.15</v>
      </c>
      <c r="K176" s="230"/>
      <c r="L176" s="191" t="str">
        <f t="shared" si="9"/>
        <v>Normal</v>
      </c>
      <c r="M176" s="191" t="str">
        <f t="shared" si="10"/>
        <v>Normal</v>
      </c>
      <c r="N176" s="191" t="str">
        <f t="shared" si="11"/>
        <v>Normal</v>
      </c>
    </row>
    <row r="177" spans="1:14" x14ac:dyDescent="0.25">
      <c r="A177" s="109" t="s">
        <v>212</v>
      </c>
      <c r="B177" s="112">
        <v>45827</v>
      </c>
      <c r="C177" s="109" t="s">
        <v>38</v>
      </c>
      <c r="D177" s="109" t="s">
        <v>22</v>
      </c>
      <c r="E177" s="109" t="s">
        <v>18</v>
      </c>
      <c r="F177" s="109" t="s">
        <v>61</v>
      </c>
      <c r="G177" s="109" t="s">
        <v>15</v>
      </c>
      <c r="H177" s="110">
        <v>171.94</v>
      </c>
      <c r="I177" s="109">
        <v>4</v>
      </c>
      <c r="J177" s="234">
        <v>687.76</v>
      </c>
      <c r="K177" s="230"/>
      <c r="L177" s="191" t="str">
        <f t="shared" si="9"/>
        <v>Normal</v>
      </c>
      <c r="M177" s="191" t="str">
        <f t="shared" si="10"/>
        <v>Normal</v>
      </c>
      <c r="N177" s="191" t="str">
        <f t="shared" si="11"/>
        <v>Normal</v>
      </c>
    </row>
    <row r="178" spans="1:14" x14ac:dyDescent="0.25">
      <c r="A178" s="109" t="s">
        <v>213</v>
      </c>
      <c r="B178" s="112">
        <v>45731</v>
      </c>
      <c r="C178" s="109" t="s">
        <v>17</v>
      </c>
      <c r="D178" s="109" t="s">
        <v>26</v>
      </c>
      <c r="E178" s="109" t="s">
        <v>45</v>
      </c>
      <c r="F178" s="109" t="s">
        <v>61</v>
      </c>
      <c r="G178" s="109" t="s">
        <v>36</v>
      </c>
      <c r="H178" s="110">
        <v>68.36</v>
      </c>
      <c r="I178" s="109">
        <v>14</v>
      </c>
      <c r="J178" s="234">
        <v>957.04</v>
      </c>
      <c r="K178" s="230"/>
      <c r="L178" s="191" t="str">
        <f t="shared" si="9"/>
        <v>Normal</v>
      </c>
      <c r="M178" s="191" t="str">
        <f t="shared" si="10"/>
        <v>Normal</v>
      </c>
      <c r="N178" s="191" t="str">
        <f t="shared" si="11"/>
        <v>Normal</v>
      </c>
    </row>
    <row r="179" spans="1:14" x14ac:dyDescent="0.25">
      <c r="A179" s="109" t="s">
        <v>214</v>
      </c>
      <c r="B179" s="112">
        <v>45831</v>
      </c>
      <c r="C179" s="109" t="s">
        <v>17</v>
      </c>
      <c r="D179" s="109" t="s">
        <v>31</v>
      </c>
      <c r="E179" s="109" t="s">
        <v>27</v>
      </c>
      <c r="F179" s="109" t="s">
        <v>19</v>
      </c>
      <c r="G179" s="109" t="s">
        <v>36</v>
      </c>
      <c r="H179" s="110">
        <v>182.01</v>
      </c>
      <c r="I179" s="109">
        <v>20</v>
      </c>
      <c r="J179" s="234">
        <v>3640.2</v>
      </c>
      <c r="K179" s="230"/>
      <c r="L179" s="191" t="str">
        <f t="shared" si="9"/>
        <v>Normal</v>
      </c>
      <c r="M179" s="191" t="str">
        <f t="shared" si="10"/>
        <v>Normal</v>
      </c>
      <c r="N179" s="191" t="str">
        <f t="shared" si="11"/>
        <v>Normal</v>
      </c>
    </row>
    <row r="180" spans="1:14" x14ac:dyDescent="0.25">
      <c r="A180" s="109" t="s">
        <v>215</v>
      </c>
      <c r="B180" s="112">
        <v>46003</v>
      </c>
      <c r="C180" s="109" t="s">
        <v>38</v>
      </c>
      <c r="D180" s="109" t="s">
        <v>35</v>
      </c>
      <c r="E180" s="109" t="s">
        <v>27</v>
      </c>
      <c r="F180" s="109" t="s">
        <v>28</v>
      </c>
      <c r="G180" s="109" t="s">
        <v>36</v>
      </c>
      <c r="H180" s="110">
        <v>115.08</v>
      </c>
      <c r="I180" s="109">
        <v>18</v>
      </c>
      <c r="J180" s="234">
        <v>2071.44</v>
      </c>
      <c r="K180" s="230"/>
      <c r="L180" s="191" t="str">
        <f t="shared" si="9"/>
        <v>Normal</v>
      </c>
      <c r="M180" s="191" t="str">
        <f t="shared" si="10"/>
        <v>Normal</v>
      </c>
      <c r="N180" s="191" t="str">
        <f t="shared" si="11"/>
        <v>Normal</v>
      </c>
    </row>
    <row r="181" spans="1:14" x14ac:dyDescent="0.25">
      <c r="A181" s="109" t="s">
        <v>216</v>
      </c>
      <c r="B181" s="112">
        <v>45935</v>
      </c>
      <c r="C181" s="109" t="s">
        <v>25</v>
      </c>
      <c r="D181" s="109" t="s">
        <v>22</v>
      </c>
      <c r="E181" s="109" t="s">
        <v>23</v>
      </c>
      <c r="F181" s="109" t="s">
        <v>28</v>
      </c>
      <c r="G181" s="109" t="s">
        <v>20</v>
      </c>
      <c r="H181" s="110">
        <v>236.08</v>
      </c>
      <c r="I181" s="109">
        <v>2</v>
      </c>
      <c r="J181" s="234">
        <v>472.16</v>
      </c>
      <c r="K181" s="230"/>
      <c r="L181" s="191" t="str">
        <f t="shared" si="9"/>
        <v>Normal</v>
      </c>
      <c r="M181" s="191" t="str">
        <f t="shared" si="10"/>
        <v>Normal</v>
      </c>
      <c r="N181" s="191" t="str">
        <f t="shared" si="11"/>
        <v>Normal</v>
      </c>
    </row>
    <row r="182" spans="1:14" x14ac:dyDescent="0.25">
      <c r="A182" s="109" t="s">
        <v>217</v>
      </c>
      <c r="B182" s="112">
        <v>45805</v>
      </c>
      <c r="C182" s="109" t="s">
        <v>17</v>
      </c>
      <c r="D182" s="109" t="s">
        <v>22</v>
      </c>
      <c r="E182" s="109" t="s">
        <v>41</v>
      </c>
      <c r="F182" s="109" t="s">
        <v>19</v>
      </c>
      <c r="G182" s="109" t="s">
        <v>20</v>
      </c>
      <c r="H182" s="110">
        <v>60.25</v>
      </c>
      <c r="I182" s="109">
        <v>8</v>
      </c>
      <c r="J182" s="234">
        <v>482</v>
      </c>
      <c r="K182" s="230"/>
      <c r="L182" s="191" t="str">
        <f t="shared" si="9"/>
        <v>Normal</v>
      </c>
      <c r="M182" s="191" t="str">
        <f t="shared" si="10"/>
        <v>Normal</v>
      </c>
      <c r="N182" s="191" t="str">
        <f t="shared" si="11"/>
        <v>Normal</v>
      </c>
    </row>
    <row r="183" spans="1:14" x14ac:dyDescent="0.25">
      <c r="A183" s="109" t="s">
        <v>218</v>
      </c>
      <c r="B183" s="112">
        <v>46018</v>
      </c>
      <c r="C183" s="109" t="s">
        <v>38</v>
      </c>
      <c r="D183" s="109" t="s">
        <v>26</v>
      </c>
      <c r="E183" s="109" t="s">
        <v>27</v>
      </c>
      <c r="F183" s="109" t="s">
        <v>32</v>
      </c>
      <c r="G183" s="109" t="s">
        <v>15</v>
      </c>
      <c r="H183" s="110">
        <v>105.03</v>
      </c>
      <c r="I183" s="109">
        <v>4</v>
      </c>
      <c r="J183" s="234">
        <v>420.12</v>
      </c>
      <c r="K183" s="230"/>
      <c r="L183" s="191" t="str">
        <f t="shared" si="9"/>
        <v>Normal</v>
      </c>
      <c r="M183" s="191" t="str">
        <f t="shared" si="10"/>
        <v>Normal</v>
      </c>
      <c r="N183" s="191" t="str">
        <f t="shared" si="11"/>
        <v>Normal</v>
      </c>
    </row>
    <row r="184" spans="1:14" x14ac:dyDescent="0.25">
      <c r="A184" s="109" t="s">
        <v>219</v>
      </c>
      <c r="B184" s="112">
        <v>45681</v>
      </c>
      <c r="C184" s="109" t="s">
        <v>11</v>
      </c>
      <c r="D184" s="109" t="s">
        <v>35</v>
      </c>
      <c r="E184" s="109" t="s">
        <v>13</v>
      </c>
      <c r="F184" s="109" t="s">
        <v>32</v>
      </c>
      <c r="G184" s="109" t="s">
        <v>36</v>
      </c>
      <c r="H184" s="110">
        <v>54.96</v>
      </c>
      <c r="I184" s="109">
        <v>11</v>
      </c>
      <c r="J184" s="234">
        <v>604.55999999999995</v>
      </c>
      <c r="K184" s="230"/>
      <c r="L184" s="191" t="str">
        <f t="shared" si="9"/>
        <v>Normal</v>
      </c>
      <c r="M184" s="191" t="str">
        <f t="shared" si="10"/>
        <v>Normal</v>
      </c>
      <c r="N184" s="191" t="str">
        <f t="shared" si="11"/>
        <v>Normal</v>
      </c>
    </row>
    <row r="185" spans="1:14" x14ac:dyDescent="0.25">
      <c r="A185" s="109" t="s">
        <v>220</v>
      </c>
      <c r="B185" s="112">
        <v>45732</v>
      </c>
      <c r="C185" s="109" t="s">
        <v>25</v>
      </c>
      <c r="D185" s="109" t="s">
        <v>31</v>
      </c>
      <c r="E185" s="109" t="s">
        <v>18</v>
      </c>
      <c r="F185" s="109" t="s">
        <v>28</v>
      </c>
      <c r="G185" s="109" t="s">
        <v>15</v>
      </c>
      <c r="H185" s="110">
        <v>233.43</v>
      </c>
      <c r="I185" s="109">
        <v>8</v>
      </c>
      <c r="J185" s="234">
        <v>1867.44</v>
      </c>
      <c r="K185" s="230"/>
      <c r="L185" s="191" t="str">
        <f t="shared" si="9"/>
        <v>Normal</v>
      </c>
      <c r="M185" s="191" t="str">
        <f t="shared" si="10"/>
        <v>Normal</v>
      </c>
      <c r="N185" s="191" t="str">
        <f t="shared" si="11"/>
        <v>Normal</v>
      </c>
    </row>
    <row r="186" spans="1:14" x14ac:dyDescent="0.25">
      <c r="A186" s="109" t="s">
        <v>221</v>
      </c>
      <c r="B186" s="112">
        <v>45745</v>
      </c>
      <c r="C186" s="109" t="s">
        <v>11</v>
      </c>
      <c r="D186" s="109" t="s">
        <v>55</v>
      </c>
      <c r="E186" s="109" t="s">
        <v>41</v>
      </c>
      <c r="F186" s="109" t="s">
        <v>42</v>
      </c>
      <c r="G186" s="109" t="s">
        <v>20</v>
      </c>
      <c r="H186" s="110">
        <v>223.01</v>
      </c>
      <c r="I186" s="109">
        <v>6</v>
      </c>
      <c r="J186" s="234">
        <v>1338.06</v>
      </c>
      <c r="K186" s="230"/>
      <c r="L186" s="191" t="str">
        <f t="shared" si="9"/>
        <v>Normal</v>
      </c>
      <c r="M186" s="191" t="str">
        <f t="shared" si="10"/>
        <v>Normal</v>
      </c>
      <c r="N186" s="191" t="str">
        <f t="shared" si="11"/>
        <v>Normal</v>
      </c>
    </row>
    <row r="187" spans="1:14" x14ac:dyDescent="0.25">
      <c r="A187" s="109" t="s">
        <v>222</v>
      </c>
      <c r="B187" s="112">
        <v>45781</v>
      </c>
      <c r="C187" s="109" t="s">
        <v>25</v>
      </c>
      <c r="D187" s="109" t="s">
        <v>26</v>
      </c>
      <c r="E187" s="109" t="s">
        <v>23</v>
      </c>
      <c r="F187" s="109" t="s">
        <v>61</v>
      </c>
      <c r="G187" s="109" t="s">
        <v>20</v>
      </c>
      <c r="H187" s="110">
        <v>86.75</v>
      </c>
      <c r="I187" s="109">
        <v>16</v>
      </c>
      <c r="J187" s="234">
        <v>1388</v>
      </c>
      <c r="K187" s="230"/>
      <c r="L187" s="191" t="str">
        <f t="shared" si="9"/>
        <v>Normal</v>
      </c>
      <c r="M187" s="191" t="str">
        <f t="shared" si="10"/>
        <v>Normal</v>
      </c>
      <c r="N187" s="191" t="str">
        <f t="shared" si="11"/>
        <v>Normal</v>
      </c>
    </row>
    <row r="188" spans="1:14" x14ac:dyDescent="0.25">
      <c r="A188" s="109" t="s">
        <v>223</v>
      </c>
      <c r="B188" s="112">
        <v>45788</v>
      </c>
      <c r="C188" s="109" t="s">
        <v>34</v>
      </c>
      <c r="D188" s="109" t="s">
        <v>12</v>
      </c>
      <c r="E188" s="109" t="s">
        <v>45</v>
      </c>
      <c r="F188" s="109" t="s">
        <v>39</v>
      </c>
      <c r="G188" s="109" t="s">
        <v>36</v>
      </c>
      <c r="H188" s="110">
        <v>175.2</v>
      </c>
      <c r="I188" s="109">
        <v>15</v>
      </c>
      <c r="J188" s="234">
        <v>2628</v>
      </c>
      <c r="K188" s="230"/>
      <c r="L188" s="191" t="str">
        <f t="shared" si="9"/>
        <v>Normal</v>
      </c>
      <c r="M188" s="191" t="str">
        <f t="shared" si="10"/>
        <v>Normal</v>
      </c>
      <c r="N188" s="191" t="str">
        <f t="shared" si="11"/>
        <v>Normal</v>
      </c>
    </row>
    <row r="189" spans="1:14" x14ac:dyDescent="0.25">
      <c r="A189" s="109" t="s">
        <v>224</v>
      </c>
      <c r="B189" s="112">
        <v>45805</v>
      </c>
      <c r="C189" s="109" t="s">
        <v>30</v>
      </c>
      <c r="D189" s="109" t="s">
        <v>22</v>
      </c>
      <c r="E189" s="109" t="s">
        <v>41</v>
      </c>
      <c r="F189" s="109" t="s">
        <v>32</v>
      </c>
      <c r="G189" s="109" t="s">
        <v>20</v>
      </c>
      <c r="H189" s="110">
        <v>209.79</v>
      </c>
      <c r="I189" s="109">
        <v>18</v>
      </c>
      <c r="J189" s="234">
        <v>3776.22</v>
      </c>
      <c r="K189" s="230"/>
      <c r="L189" s="191" t="str">
        <f t="shared" si="9"/>
        <v>Normal</v>
      </c>
      <c r="M189" s="191" t="str">
        <f t="shared" si="10"/>
        <v>Normal</v>
      </c>
      <c r="N189" s="191" t="str">
        <f t="shared" si="11"/>
        <v>Normal</v>
      </c>
    </row>
    <row r="190" spans="1:14" x14ac:dyDescent="0.25">
      <c r="A190" s="109" t="s">
        <v>225</v>
      </c>
      <c r="B190" s="112">
        <v>45811</v>
      </c>
      <c r="C190" s="109" t="s">
        <v>17</v>
      </c>
      <c r="D190" s="109" t="s">
        <v>35</v>
      </c>
      <c r="E190" s="109" t="s">
        <v>41</v>
      </c>
      <c r="F190" s="109" t="s">
        <v>39</v>
      </c>
      <c r="G190" s="109" t="s">
        <v>36</v>
      </c>
      <c r="H190" s="110">
        <v>152.13999999999999</v>
      </c>
      <c r="I190" s="109">
        <v>14</v>
      </c>
      <c r="J190" s="234">
        <v>2129.96</v>
      </c>
      <c r="K190" s="230"/>
      <c r="L190" s="191" t="str">
        <f t="shared" si="9"/>
        <v>Normal</v>
      </c>
      <c r="M190" s="191" t="str">
        <f t="shared" si="10"/>
        <v>Normal</v>
      </c>
      <c r="N190" s="191" t="str">
        <f t="shared" si="11"/>
        <v>Normal</v>
      </c>
    </row>
    <row r="191" spans="1:14" x14ac:dyDescent="0.25">
      <c r="A191" s="109" t="s">
        <v>226</v>
      </c>
      <c r="B191" s="112">
        <v>45759</v>
      </c>
      <c r="C191" s="109" t="s">
        <v>38</v>
      </c>
      <c r="D191" s="109" t="s">
        <v>22</v>
      </c>
      <c r="E191" s="109" t="s">
        <v>23</v>
      </c>
      <c r="F191" s="109" t="s">
        <v>61</v>
      </c>
      <c r="G191" s="109" t="s">
        <v>20</v>
      </c>
      <c r="H191" s="110">
        <v>146.52000000000001</v>
      </c>
      <c r="I191" s="109">
        <v>13</v>
      </c>
      <c r="J191" s="234">
        <v>1904.76</v>
      </c>
      <c r="K191" s="230"/>
      <c r="L191" s="191" t="str">
        <f t="shared" si="9"/>
        <v>Normal</v>
      </c>
      <c r="M191" s="191" t="str">
        <f t="shared" si="10"/>
        <v>Normal</v>
      </c>
      <c r="N191" s="191" t="str">
        <f t="shared" si="11"/>
        <v>Normal</v>
      </c>
    </row>
    <row r="192" spans="1:14" x14ac:dyDescent="0.25">
      <c r="A192" s="109" t="s">
        <v>227</v>
      </c>
      <c r="B192" s="112">
        <v>45841</v>
      </c>
      <c r="C192" s="109" t="s">
        <v>34</v>
      </c>
      <c r="D192" s="109" t="s">
        <v>12</v>
      </c>
      <c r="E192" s="109" t="s">
        <v>13</v>
      </c>
      <c r="F192" s="109" t="s">
        <v>19</v>
      </c>
      <c r="G192" s="109" t="s">
        <v>20</v>
      </c>
      <c r="H192" s="110">
        <v>83.21</v>
      </c>
      <c r="I192" s="109">
        <v>19</v>
      </c>
      <c r="J192" s="234">
        <v>1580.99</v>
      </c>
      <c r="K192" s="230"/>
      <c r="L192" s="191" t="str">
        <f t="shared" si="9"/>
        <v>Normal</v>
      </c>
      <c r="M192" s="191" t="str">
        <f t="shared" si="10"/>
        <v>Normal</v>
      </c>
      <c r="N192" s="191" t="str">
        <f t="shared" si="11"/>
        <v>Normal</v>
      </c>
    </row>
    <row r="193" spans="1:14" x14ac:dyDescent="0.25">
      <c r="A193" s="109" t="s">
        <v>228</v>
      </c>
      <c r="B193" s="112">
        <v>45860</v>
      </c>
      <c r="C193" s="109" t="s">
        <v>11</v>
      </c>
      <c r="D193" s="109" t="s">
        <v>55</v>
      </c>
      <c r="E193" s="109" t="s">
        <v>27</v>
      </c>
      <c r="F193" s="109" t="s">
        <v>39</v>
      </c>
      <c r="G193" s="109" t="s">
        <v>20</v>
      </c>
      <c r="H193" s="110">
        <v>50.48</v>
      </c>
      <c r="I193" s="109">
        <v>9</v>
      </c>
      <c r="J193" s="234">
        <v>454.32</v>
      </c>
      <c r="K193" s="230"/>
      <c r="L193" s="191" t="str">
        <f t="shared" si="9"/>
        <v>Normal</v>
      </c>
      <c r="M193" s="191" t="str">
        <f t="shared" si="10"/>
        <v>Normal</v>
      </c>
      <c r="N193" s="191" t="str">
        <f t="shared" si="11"/>
        <v>Normal</v>
      </c>
    </row>
    <row r="194" spans="1:14" x14ac:dyDescent="0.25">
      <c r="A194" s="109" t="s">
        <v>229</v>
      </c>
      <c r="B194" s="112">
        <v>45683</v>
      </c>
      <c r="C194" s="109" t="s">
        <v>17</v>
      </c>
      <c r="D194" s="109" t="s">
        <v>31</v>
      </c>
      <c r="E194" s="109" t="s">
        <v>13</v>
      </c>
      <c r="F194" s="109" t="s">
        <v>39</v>
      </c>
      <c r="G194" s="109" t="s">
        <v>15</v>
      </c>
      <c r="H194" s="110">
        <v>227.39</v>
      </c>
      <c r="I194" s="109">
        <v>20</v>
      </c>
      <c r="J194" s="234">
        <v>4547.8</v>
      </c>
      <c r="K194" s="230"/>
      <c r="L194" s="191" t="str">
        <f t="shared" si="9"/>
        <v>Normal</v>
      </c>
      <c r="M194" s="191" t="str">
        <f t="shared" si="10"/>
        <v>Normal</v>
      </c>
      <c r="N194" s="191" t="str">
        <f t="shared" si="11"/>
        <v>Normal</v>
      </c>
    </row>
    <row r="195" spans="1:14" x14ac:dyDescent="0.25">
      <c r="A195" s="109" t="s">
        <v>230</v>
      </c>
      <c r="B195" s="112">
        <v>45968</v>
      </c>
      <c r="C195" s="109" t="s">
        <v>30</v>
      </c>
      <c r="D195" s="109" t="s">
        <v>12</v>
      </c>
      <c r="E195" s="109" t="s">
        <v>23</v>
      </c>
      <c r="F195" s="109" t="s">
        <v>42</v>
      </c>
      <c r="G195" s="109" t="s">
        <v>36</v>
      </c>
      <c r="H195" s="110">
        <v>228.09</v>
      </c>
      <c r="I195" s="109">
        <v>12</v>
      </c>
      <c r="J195" s="234">
        <v>2737.08</v>
      </c>
      <c r="K195" s="230"/>
      <c r="L195" s="191" t="str">
        <f t="shared" si="9"/>
        <v>Normal</v>
      </c>
      <c r="M195" s="191" t="str">
        <f t="shared" si="10"/>
        <v>Normal</v>
      </c>
      <c r="N195" s="191" t="str">
        <f t="shared" si="11"/>
        <v>Normal</v>
      </c>
    </row>
    <row r="196" spans="1:14" x14ac:dyDescent="0.25">
      <c r="A196" s="109" t="s">
        <v>231</v>
      </c>
      <c r="B196" s="112">
        <v>46005</v>
      </c>
      <c r="C196" s="109" t="s">
        <v>17</v>
      </c>
      <c r="D196" s="109" t="s">
        <v>22</v>
      </c>
      <c r="E196" s="109" t="s">
        <v>27</v>
      </c>
      <c r="F196" s="109" t="s">
        <v>28</v>
      </c>
      <c r="G196" s="109" t="s">
        <v>15</v>
      </c>
      <c r="H196" s="110">
        <v>169.28</v>
      </c>
      <c r="I196" s="109">
        <v>5</v>
      </c>
      <c r="J196" s="234">
        <v>846.4</v>
      </c>
      <c r="K196" s="230"/>
      <c r="L196" s="191" t="str">
        <f t="shared" ref="L196:L259" si="12">IF(OR(H196 &gt; $Q$7,H196 &lt;$Q$6),"OUTLIER", "Normal")</f>
        <v>Normal</v>
      </c>
      <c r="M196" s="191" t="str">
        <f t="shared" ref="M196:M259" si="13">IF(OR(I196 &gt; $Q$14,I196 &lt;$Q$13),"OUTLIER", "Normal")</f>
        <v>Normal</v>
      </c>
      <c r="N196" s="191" t="str">
        <f t="shared" ref="N196:N259" si="14">IF(OR(J196 &gt; $Q$21,J196 &lt;$Q$20),"OUTLIER", "Normal")</f>
        <v>Normal</v>
      </c>
    </row>
    <row r="197" spans="1:14" x14ac:dyDescent="0.25">
      <c r="A197" s="109" t="s">
        <v>232</v>
      </c>
      <c r="B197" s="112">
        <v>45816</v>
      </c>
      <c r="C197" s="109" t="s">
        <v>11</v>
      </c>
      <c r="D197" s="109" t="s">
        <v>55</v>
      </c>
      <c r="E197" s="109" t="s">
        <v>13</v>
      </c>
      <c r="F197" s="109" t="s">
        <v>28</v>
      </c>
      <c r="G197" s="109" t="s">
        <v>15</v>
      </c>
      <c r="H197" s="110">
        <v>104.59</v>
      </c>
      <c r="I197" s="109">
        <v>15</v>
      </c>
      <c r="J197" s="234">
        <v>1568.85</v>
      </c>
      <c r="K197" s="230"/>
      <c r="L197" s="191" t="str">
        <f t="shared" si="12"/>
        <v>Normal</v>
      </c>
      <c r="M197" s="191" t="str">
        <f t="shared" si="13"/>
        <v>Normal</v>
      </c>
      <c r="N197" s="191" t="str">
        <f t="shared" si="14"/>
        <v>Normal</v>
      </c>
    </row>
    <row r="198" spans="1:14" x14ac:dyDescent="0.25">
      <c r="A198" s="109" t="s">
        <v>233</v>
      </c>
      <c r="B198" s="112">
        <v>45704</v>
      </c>
      <c r="C198" s="109" t="s">
        <v>34</v>
      </c>
      <c r="D198" s="109" t="s">
        <v>12</v>
      </c>
      <c r="E198" s="109" t="s">
        <v>41</v>
      </c>
      <c r="F198" s="109" t="s">
        <v>14</v>
      </c>
      <c r="G198" s="109" t="s">
        <v>15</v>
      </c>
      <c r="H198" s="110">
        <v>106.83</v>
      </c>
      <c r="I198" s="109">
        <v>10</v>
      </c>
      <c r="J198" s="234">
        <v>1068.3</v>
      </c>
      <c r="K198" s="230"/>
      <c r="L198" s="191" t="str">
        <f t="shared" si="12"/>
        <v>Normal</v>
      </c>
      <c r="M198" s="191" t="str">
        <f t="shared" si="13"/>
        <v>Normal</v>
      </c>
      <c r="N198" s="191" t="str">
        <f t="shared" si="14"/>
        <v>Normal</v>
      </c>
    </row>
    <row r="199" spans="1:14" x14ac:dyDescent="0.25">
      <c r="A199" s="109" t="s">
        <v>234</v>
      </c>
      <c r="B199" s="112">
        <v>45725</v>
      </c>
      <c r="C199" s="109" t="s">
        <v>34</v>
      </c>
      <c r="D199" s="109" t="s">
        <v>55</v>
      </c>
      <c r="E199" s="109" t="s">
        <v>18</v>
      </c>
      <c r="F199" s="109" t="s">
        <v>32</v>
      </c>
      <c r="G199" s="109" t="s">
        <v>15</v>
      </c>
      <c r="H199" s="110">
        <v>189.71</v>
      </c>
      <c r="I199" s="109">
        <v>18</v>
      </c>
      <c r="J199" s="234">
        <v>3414.78</v>
      </c>
      <c r="K199" s="230"/>
      <c r="L199" s="191" t="str">
        <f t="shared" si="12"/>
        <v>Normal</v>
      </c>
      <c r="M199" s="191" t="str">
        <f t="shared" si="13"/>
        <v>Normal</v>
      </c>
      <c r="N199" s="191" t="str">
        <f t="shared" si="14"/>
        <v>Normal</v>
      </c>
    </row>
    <row r="200" spans="1:14" x14ac:dyDescent="0.25">
      <c r="A200" s="109" t="s">
        <v>235</v>
      </c>
      <c r="B200" s="112">
        <v>45789</v>
      </c>
      <c r="C200" s="109" t="s">
        <v>34</v>
      </c>
      <c r="D200" s="109" t="s">
        <v>12</v>
      </c>
      <c r="E200" s="109" t="s">
        <v>13</v>
      </c>
      <c r="F200" s="109" t="s">
        <v>39</v>
      </c>
      <c r="G200" s="109" t="s">
        <v>15</v>
      </c>
      <c r="H200" s="110">
        <v>227.36</v>
      </c>
      <c r="I200" s="109">
        <v>16</v>
      </c>
      <c r="J200" s="234">
        <v>3637.76</v>
      </c>
      <c r="K200" s="230"/>
      <c r="L200" s="191" t="str">
        <f t="shared" si="12"/>
        <v>Normal</v>
      </c>
      <c r="M200" s="191" t="str">
        <f t="shared" si="13"/>
        <v>Normal</v>
      </c>
      <c r="N200" s="191" t="str">
        <f t="shared" si="14"/>
        <v>Normal</v>
      </c>
    </row>
    <row r="201" spans="1:14" x14ac:dyDescent="0.25">
      <c r="A201" s="109" t="s">
        <v>236</v>
      </c>
      <c r="B201" s="112">
        <v>45897</v>
      </c>
      <c r="C201" s="109" t="s">
        <v>30</v>
      </c>
      <c r="D201" s="109" t="s">
        <v>26</v>
      </c>
      <c r="E201" s="109" t="s">
        <v>27</v>
      </c>
      <c r="F201" s="109" t="s">
        <v>28</v>
      </c>
      <c r="G201" s="109" t="s">
        <v>20</v>
      </c>
      <c r="H201" s="110">
        <v>225.16</v>
      </c>
      <c r="I201" s="109">
        <v>3</v>
      </c>
      <c r="J201" s="234">
        <v>675.48</v>
      </c>
      <c r="K201" s="230"/>
      <c r="L201" s="191" t="str">
        <f t="shared" si="12"/>
        <v>Normal</v>
      </c>
      <c r="M201" s="191" t="str">
        <f t="shared" si="13"/>
        <v>Normal</v>
      </c>
      <c r="N201" s="191" t="str">
        <f t="shared" si="14"/>
        <v>Normal</v>
      </c>
    </row>
    <row r="202" spans="1:14" x14ac:dyDescent="0.25">
      <c r="A202" s="109" t="s">
        <v>237</v>
      </c>
      <c r="B202" s="112">
        <v>45861</v>
      </c>
      <c r="C202" s="109" t="s">
        <v>34</v>
      </c>
      <c r="D202" s="109" t="s">
        <v>22</v>
      </c>
      <c r="E202" s="109" t="s">
        <v>41</v>
      </c>
      <c r="F202" s="109" t="s">
        <v>19</v>
      </c>
      <c r="G202" s="109" t="s">
        <v>36</v>
      </c>
      <c r="H202" s="110">
        <v>201.57</v>
      </c>
      <c r="I202" s="109">
        <v>18</v>
      </c>
      <c r="J202" s="234">
        <v>3628.26</v>
      </c>
      <c r="K202" s="230"/>
      <c r="L202" s="191" t="str">
        <f t="shared" si="12"/>
        <v>Normal</v>
      </c>
      <c r="M202" s="191" t="str">
        <f t="shared" si="13"/>
        <v>Normal</v>
      </c>
      <c r="N202" s="191" t="str">
        <f t="shared" si="14"/>
        <v>Normal</v>
      </c>
    </row>
    <row r="203" spans="1:14" x14ac:dyDescent="0.25">
      <c r="A203" s="109" t="s">
        <v>238</v>
      </c>
      <c r="B203" s="112">
        <v>45932</v>
      </c>
      <c r="C203" s="109" t="s">
        <v>38</v>
      </c>
      <c r="D203" s="109" t="s">
        <v>35</v>
      </c>
      <c r="E203" s="109" t="s">
        <v>27</v>
      </c>
      <c r="F203" s="109" t="s">
        <v>28</v>
      </c>
      <c r="G203" s="109" t="s">
        <v>20</v>
      </c>
      <c r="H203" s="110">
        <v>171.25</v>
      </c>
      <c r="I203" s="109">
        <v>4</v>
      </c>
      <c r="J203" s="234">
        <v>685</v>
      </c>
      <c r="K203" s="230"/>
      <c r="L203" s="191" t="str">
        <f t="shared" si="12"/>
        <v>Normal</v>
      </c>
      <c r="M203" s="191" t="str">
        <f t="shared" si="13"/>
        <v>Normal</v>
      </c>
      <c r="N203" s="191" t="str">
        <f t="shared" si="14"/>
        <v>Normal</v>
      </c>
    </row>
    <row r="204" spans="1:14" x14ac:dyDescent="0.25">
      <c r="A204" s="109" t="s">
        <v>239</v>
      </c>
      <c r="B204" s="112">
        <v>45792</v>
      </c>
      <c r="C204" s="109" t="s">
        <v>38</v>
      </c>
      <c r="D204" s="109" t="s">
        <v>12</v>
      </c>
      <c r="E204" s="109" t="s">
        <v>13</v>
      </c>
      <c r="F204" s="109" t="s">
        <v>19</v>
      </c>
      <c r="G204" s="109" t="s">
        <v>20</v>
      </c>
      <c r="H204" s="110">
        <v>48.51</v>
      </c>
      <c r="I204" s="109">
        <v>19</v>
      </c>
      <c r="J204" s="234">
        <v>921.69</v>
      </c>
      <c r="K204" s="230"/>
      <c r="L204" s="191" t="str">
        <f t="shared" si="12"/>
        <v>Normal</v>
      </c>
      <c r="M204" s="191" t="str">
        <f t="shared" si="13"/>
        <v>Normal</v>
      </c>
      <c r="N204" s="191" t="str">
        <f t="shared" si="14"/>
        <v>Normal</v>
      </c>
    </row>
    <row r="205" spans="1:14" x14ac:dyDescent="0.25">
      <c r="A205" s="109" t="s">
        <v>240</v>
      </c>
      <c r="B205" s="112">
        <v>45777</v>
      </c>
      <c r="C205" s="109" t="s">
        <v>11</v>
      </c>
      <c r="D205" s="109" t="s">
        <v>55</v>
      </c>
      <c r="E205" s="109" t="s">
        <v>18</v>
      </c>
      <c r="F205" s="109" t="s">
        <v>32</v>
      </c>
      <c r="G205" s="109" t="s">
        <v>20</v>
      </c>
      <c r="H205" s="110">
        <v>65.56</v>
      </c>
      <c r="I205" s="109">
        <v>16</v>
      </c>
      <c r="J205" s="234">
        <v>1048.96</v>
      </c>
      <c r="K205" s="230"/>
      <c r="L205" s="191" t="str">
        <f t="shared" si="12"/>
        <v>Normal</v>
      </c>
      <c r="M205" s="191" t="str">
        <f t="shared" si="13"/>
        <v>Normal</v>
      </c>
      <c r="N205" s="191" t="str">
        <f t="shared" si="14"/>
        <v>Normal</v>
      </c>
    </row>
    <row r="206" spans="1:14" x14ac:dyDescent="0.25">
      <c r="A206" s="109" t="s">
        <v>241</v>
      </c>
      <c r="B206" s="112">
        <v>45771</v>
      </c>
      <c r="C206" s="109" t="s">
        <v>17</v>
      </c>
      <c r="D206" s="109" t="s">
        <v>31</v>
      </c>
      <c r="E206" s="109" t="s">
        <v>27</v>
      </c>
      <c r="F206" s="109" t="s">
        <v>32</v>
      </c>
      <c r="G206" s="109" t="s">
        <v>20</v>
      </c>
      <c r="H206" s="110">
        <v>227.68</v>
      </c>
      <c r="I206" s="109">
        <v>3</v>
      </c>
      <c r="J206" s="234">
        <v>683.04</v>
      </c>
      <c r="K206" s="230"/>
      <c r="L206" s="191" t="str">
        <f t="shared" si="12"/>
        <v>Normal</v>
      </c>
      <c r="M206" s="191" t="str">
        <f t="shared" si="13"/>
        <v>Normal</v>
      </c>
      <c r="N206" s="191" t="str">
        <f t="shared" si="14"/>
        <v>Normal</v>
      </c>
    </row>
    <row r="207" spans="1:14" x14ac:dyDescent="0.25">
      <c r="A207" s="109" t="s">
        <v>242</v>
      </c>
      <c r="B207" s="112">
        <v>45867</v>
      </c>
      <c r="C207" s="109" t="s">
        <v>30</v>
      </c>
      <c r="D207" s="109" t="s">
        <v>22</v>
      </c>
      <c r="E207" s="109" t="s">
        <v>45</v>
      </c>
      <c r="F207" s="109" t="s">
        <v>32</v>
      </c>
      <c r="G207" s="109" t="s">
        <v>36</v>
      </c>
      <c r="H207" s="110">
        <v>163.41</v>
      </c>
      <c r="I207" s="109">
        <v>4</v>
      </c>
      <c r="J207" s="234">
        <v>653.64</v>
      </c>
      <c r="K207" s="230"/>
      <c r="L207" s="191" t="str">
        <f t="shared" si="12"/>
        <v>Normal</v>
      </c>
      <c r="M207" s="191" t="str">
        <f t="shared" si="13"/>
        <v>Normal</v>
      </c>
      <c r="N207" s="191" t="str">
        <f t="shared" si="14"/>
        <v>Normal</v>
      </c>
    </row>
    <row r="208" spans="1:14" x14ac:dyDescent="0.25">
      <c r="A208" s="109" t="s">
        <v>243</v>
      </c>
      <c r="B208" s="112">
        <v>45717</v>
      </c>
      <c r="C208" s="109" t="s">
        <v>30</v>
      </c>
      <c r="D208" s="109" t="s">
        <v>55</v>
      </c>
      <c r="E208" s="109" t="s">
        <v>23</v>
      </c>
      <c r="F208" s="109" t="s">
        <v>61</v>
      </c>
      <c r="G208" s="109" t="s">
        <v>36</v>
      </c>
      <c r="H208" s="110">
        <v>32.020000000000003</v>
      </c>
      <c r="I208" s="109">
        <v>4</v>
      </c>
      <c r="J208" s="234">
        <v>128.08000000000001</v>
      </c>
      <c r="K208" s="230"/>
      <c r="L208" s="191" t="str">
        <f t="shared" si="12"/>
        <v>Normal</v>
      </c>
      <c r="M208" s="191" t="str">
        <f t="shared" si="13"/>
        <v>Normal</v>
      </c>
      <c r="N208" s="191" t="str">
        <f t="shared" si="14"/>
        <v>Normal</v>
      </c>
    </row>
    <row r="209" spans="1:14" x14ac:dyDescent="0.25">
      <c r="A209" s="109" t="s">
        <v>244</v>
      </c>
      <c r="B209" s="112">
        <v>45847</v>
      </c>
      <c r="C209" s="109" t="s">
        <v>38</v>
      </c>
      <c r="D209" s="109" t="s">
        <v>55</v>
      </c>
      <c r="E209" s="109" t="s">
        <v>27</v>
      </c>
      <c r="F209" s="109" t="s">
        <v>28</v>
      </c>
      <c r="G209" s="109" t="s">
        <v>15</v>
      </c>
      <c r="H209" s="110">
        <v>52.32</v>
      </c>
      <c r="I209" s="109">
        <v>18</v>
      </c>
      <c r="J209" s="234">
        <v>941.76</v>
      </c>
      <c r="K209" s="230"/>
      <c r="L209" s="191" t="str">
        <f t="shared" si="12"/>
        <v>Normal</v>
      </c>
      <c r="M209" s="191" t="str">
        <f t="shared" si="13"/>
        <v>Normal</v>
      </c>
      <c r="N209" s="191" t="str">
        <f t="shared" si="14"/>
        <v>Normal</v>
      </c>
    </row>
    <row r="210" spans="1:14" x14ac:dyDescent="0.25">
      <c r="A210" s="109" t="s">
        <v>245</v>
      </c>
      <c r="B210" s="112">
        <v>45870</v>
      </c>
      <c r="C210" s="109" t="s">
        <v>38</v>
      </c>
      <c r="D210" s="109" t="s">
        <v>55</v>
      </c>
      <c r="E210" s="109" t="s">
        <v>41</v>
      </c>
      <c r="F210" s="109" t="s">
        <v>32</v>
      </c>
      <c r="G210" s="109" t="s">
        <v>15</v>
      </c>
      <c r="H210" s="110">
        <v>175.97</v>
      </c>
      <c r="I210" s="109">
        <v>4</v>
      </c>
      <c r="J210" s="234">
        <v>703.88</v>
      </c>
      <c r="K210" s="230"/>
      <c r="L210" s="191" t="str">
        <f t="shared" si="12"/>
        <v>Normal</v>
      </c>
      <c r="M210" s="191" t="str">
        <f t="shared" si="13"/>
        <v>Normal</v>
      </c>
      <c r="N210" s="191" t="str">
        <f t="shared" si="14"/>
        <v>Normal</v>
      </c>
    </row>
    <row r="211" spans="1:14" x14ac:dyDescent="0.25">
      <c r="A211" s="109" t="s">
        <v>246</v>
      </c>
      <c r="B211" s="112">
        <v>46011</v>
      </c>
      <c r="C211" s="109" t="s">
        <v>30</v>
      </c>
      <c r="D211" s="109" t="s">
        <v>31</v>
      </c>
      <c r="E211" s="109" t="s">
        <v>41</v>
      </c>
      <c r="F211" s="109" t="s">
        <v>14</v>
      </c>
      <c r="G211" s="109" t="s">
        <v>36</v>
      </c>
      <c r="H211" s="110">
        <v>31.11</v>
      </c>
      <c r="I211" s="109">
        <v>12</v>
      </c>
      <c r="J211" s="234">
        <v>373.32</v>
      </c>
      <c r="K211" s="230"/>
      <c r="L211" s="191" t="str">
        <f t="shared" si="12"/>
        <v>Normal</v>
      </c>
      <c r="M211" s="191" t="str">
        <f t="shared" si="13"/>
        <v>Normal</v>
      </c>
      <c r="N211" s="191" t="str">
        <f t="shared" si="14"/>
        <v>Normal</v>
      </c>
    </row>
    <row r="212" spans="1:14" x14ac:dyDescent="0.25">
      <c r="A212" s="109" t="s">
        <v>247</v>
      </c>
      <c r="B212" s="112">
        <v>45708</v>
      </c>
      <c r="C212" s="109" t="s">
        <v>25</v>
      </c>
      <c r="D212" s="109" t="s">
        <v>12</v>
      </c>
      <c r="E212" s="109" t="s">
        <v>13</v>
      </c>
      <c r="F212" s="109" t="s">
        <v>19</v>
      </c>
      <c r="G212" s="109" t="s">
        <v>36</v>
      </c>
      <c r="H212" s="110">
        <v>65.38</v>
      </c>
      <c r="I212" s="109">
        <v>12</v>
      </c>
      <c r="J212" s="234">
        <v>784.56</v>
      </c>
      <c r="K212" s="230"/>
      <c r="L212" s="191" t="str">
        <f t="shared" si="12"/>
        <v>Normal</v>
      </c>
      <c r="M212" s="191" t="str">
        <f t="shared" si="13"/>
        <v>Normal</v>
      </c>
      <c r="N212" s="191" t="str">
        <f t="shared" si="14"/>
        <v>Normal</v>
      </c>
    </row>
    <row r="213" spans="1:14" x14ac:dyDescent="0.25">
      <c r="A213" s="109" t="s">
        <v>248</v>
      </c>
      <c r="B213" s="112">
        <v>45799</v>
      </c>
      <c r="C213" s="109" t="s">
        <v>11</v>
      </c>
      <c r="D213" s="109" t="s">
        <v>31</v>
      </c>
      <c r="E213" s="109" t="s">
        <v>45</v>
      </c>
      <c r="F213" s="109" t="s">
        <v>28</v>
      </c>
      <c r="G213" s="109" t="s">
        <v>15</v>
      </c>
      <c r="H213" s="110">
        <v>150.72</v>
      </c>
      <c r="I213" s="109">
        <v>7</v>
      </c>
      <c r="J213" s="234">
        <v>1055.04</v>
      </c>
      <c r="K213" s="230"/>
      <c r="L213" s="191" t="str">
        <f t="shared" si="12"/>
        <v>Normal</v>
      </c>
      <c r="M213" s="191" t="str">
        <f t="shared" si="13"/>
        <v>Normal</v>
      </c>
      <c r="N213" s="191" t="str">
        <f t="shared" si="14"/>
        <v>Normal</v>
      </c>
    </row>
    <row r="214" spans="1:14" x14ac:dyDescent="0.25">
      <c r="A214" s="109" t="s">
        <v>249</v>
      </c>
      <c r="B214" s="112">
        <v>45986</v>
      </c>
      <c r="C214" s="109" t="s">
        <v>11</v>
      </c>
      <c r="D214" s="109" t="s">
        <v>22</v>
      </c>
      <c r="E214" s="109" t="s">
        <v>13</v>
      </c>
      <c r="F214" s="109" t="s">
        <v>14</v>
      </c>
      <c r="G214" s="109" t="s">
        <v>15</v>
      </c>
      <c r="H214" s="110">
        <v>182.22</v>
      </c>
      <c r="I214" s="109">
        <v>20</v>
      </c>
      <c r="J214" s="234">
        <v>3644.4</v>
      </c>
      <c r="K214" s="230"/>
      <c r="L214" s="191" t="str">
        <f t="shared" si="12"/>
        <v>Normal</v>
      </c>
      <c r="M214" s="191" t="str">
        <f t="shared" si="13"/>
        <v>Normal</v>
      </c>
      <c r="N214" s="191" t="str">
        <f t="shared" si="14"/>
        <v>Normal</v>
      </c>
    </row>
    <row r="215" spans="1:14" x14ac:dyDescent="0.25">
      <c r="A215" s="109" t="s">
        <v>250</v>
      </c>
      <c r="B215" s="112">
        <v>45947</v>
      </c>
      <c r="C215" s="109" t="s">
        <v>11</v>
      </c>
      <c r="D215" s="109" t="s">
        <v>55</v>
      </c>
      <c r="E215" s="109" t="s">
        <v>23</v>
      </c>
      <c r="F215" s="109" t="s">
        <v>42</v>
      </c>
      <c r="G215" s="109" t="s">
        <v>15</v>
      </c>
      <c r="H215" s="110">
        <v>173.43</v>
      </c>
      <c r="I215" s="109">
        <v>7</v>
      </c>
      <c r="J215" s="234">
        <v>1214.01</v>
      </c>
      <c r="K215" s="230"/>
      <c r="L215" s="191" t="str">
        <f t="shared" si="12"/>
        <v>Normal</v>
      </c>
      <c r="M215" s="191" t="str">
        <f t="shared" si="13"/>
        <v>Normal</v>
      </c>
      <c r="N215" s="191" t="str">
        <f t="shared" si="14"/>
        <v>Normal</v>
      </c>
    </row>
    <row r="216" spans="1:14" x14ac:dyDescent="0.25">
      <c r="A216" s="109" t="s">
        <v>251</v>
      </c>
      <c r="B216" s="112">
        <v>45777</v>
      </c>
      <c r="C216" s="109" t="s">
        <v>30</v>
      </c>
      <c r="D216" s="109" t="s">
        <v>55</v>
      </c>
      <c r="E216" s="109" t="s">
        <v>45</v>
      </c>
      <c r="F216" s="109" t="s">
        <v>32</v>
      </c>
      <c r="G216" s="109" t="s">
        <v>15</v>
      </c>
      <c r="H216" s="110">
        <v>79.34</v>
      </c>
      <c r="I216" s="109">
        <v>11</v>
      </c>
      <c r="J216" s="234">
        <v>872.74</v>
      </c>
      <c r="K216" s="230"/>
      <c r="L216" s="191" t="str">
        <f t="shared" si="12"/>
        <v>Normal</v>
      </c>
      <c r="M216" s="191" t="str">
        <f t="shared" si="13"/>
        <v>Normal</v>
      </c>
      <c r="N216" s="191" t="str">
        <f t="shared" si="14"/>
        <v>Normal</v>
      </c>
    </row>
    <row r="217" spans="1:14" x14ac:dyDescent="0.25">
      <c r="A217" s="109" t="s">
        <v>252</v>
      </c>
      <c r="B217" s="112">
        <v>45724</v>
      </c>
      <c r="C217" s="109" t="s">
        <v>34</v>
      </c>
      <c r="D217" s="109" t="s">
        <v>26</v>
      </c>
      <c r="E217" s="109" t="s">
        <v>45</v>
      </c>
      <c r="F217" s="109" t="s">
        <v>28</v>
      </c>
      <c r="G217" s="109" t="s">
        <v>15</v>
      </c>
      <c r="H217" s="110">
        <v>186.68</v>
      </c>
      <c r="I217" s="109">
        <v>18</v>
      </c>
      <c r="J217" s="234">
        <v>3360.24</v>
      </c>
      <c r="K217" s="230"/>
      <c r="L217" s="191" t="str">
        <f t="shared" si="12"/>
        <v>Normal</v>
      </c>
      <c r="M217" s="191" t="str">
        <f t="shared" si="13"/>
        <v>Normal</v>
      </c>
      <c r="N217" s="191" t="str">
        <f t="shared" si="14"/>
        <v>Normal</v>
      </c>
    </row>
    <row r="218" spans="1:14" x14ac:dyDescent="0.25">
      <c r="A218" s="109" t="s">
        <v>253</v>
      </c>
      <c r="B218" s="112">
        <v>45725</v>
      </c>
      <c r="C218" s="109" t="s">
        <v>34</v>
      </c>
      <c r="D218" s="109" t="s">
        <v>26</v>
      </c>
      <c r="E218" s="109" t="s">
        <v>18</v>
      </c>
      <c r="F218" s="109" t="s">
        <v>32</v>
      </c>
      <c r="G218" s="109" t="s">
        <v>15</v>
      </c>
      <c r="H218" s="110">
        <v>82.19</v>
      </c>
      <c r="I218" s="109">
        <v>1</v>
      </c>
      <c r="J218" s="234">
        <v>82.19</v>
      </c>
      <c r="K218" s="230"/>
      <c r="L218" s="191" t="str">
        <f t="shared" si="12"/>
        <v>Normal</v>
      </c>
      <c r="M218" s="191" t="str">
        <f t="shared" si="13"/>
        <v>Normal</v>
      </c>
      <c r="N218" s="191" t="str">
        <f t="shared" si="14"/>
        <v>Normal</v>
      </c>
    </row>
    <row r="219" spans="1:14" x14ac:dyDescent="0.25">
      <c r="A219" s="109" t="s">
        <v>254</v>
      </c>
      <c r="B219" s="112">
        <v>45747</v>
      </c>
      <c r="C219" s="109" t="s">
        <v>11</v>
      </c>
      <c r="D219" s="109" t="s">
        <v>26</v>
      </c>
      <c r="E219" s="109" t="s">
        <v>27</v>
      </c>
      <c r="F219" s="109" t="s">
        <v>61</v>
      </c>
      <c r="G219" s="109" t="s">
        <v>20</v>
      </c>
      <c r="H219" s="110">
        <v>101.59</v>
      </c>
      <c r="I219" s="109">
        <v>9</v>
      </c>
      <c r="J219" s="234">
        <v>914.31</v>
      </c>
      <c r="K219" s="230"/>
      <c r="L219" s="191" t="str">
        <f t="shared" si="12"/>
        <v>Normal</v>
      </c>
      <c r="M219" s="191" t="str">
        <f t="shared" si="13"/>
        <v>Normal</v>
      </c>
      <c r="N219" s="191" t="str">
        <f t="shared" si="14"/>
        <v>Normal</v>
      </c>
    </row>
    <row r="220" spans="1:14" x14ac:dyDescent="0.25">
      <c r="A220" s="109" t="s">
        <v>255</v>
      </c>
      <c r="B220" s="112">
        <v>45716</v>
      </c>
      <c r="C220" s="109" t="s">
        <v>38</v>
      </c>
      <c r="D220" s="109" t="s">
        <v>31</v>
      </c>
      <c r="E220" s="109" t="s">
        <v>13</v>
      </c>
      <c r="F220" s="109" t="s">
        <v>42</v>
      </c>
      <c r="G220" s="109" t="s">
        <v>20</v>
      </c>
      <c r="H220" s="110">
        <v>194.23</v>
      </c>
      <c r="I220" s="109">
        <v>3</v>
      </c>
      <c r="J220" s="234">
        <v>582.69000000000005</v>
      </c>
      <c r="K220" s="230"/>
      <c r="L220" s="191" t="str">
        <f t="shared" si="12"/>
        <v>Normal</v>
      </c>
      <c r="M220" s="191" t="str">
        <f t="shared" si="13"/>
        <v>Normal</v>
      </c>
      <c r="N220" s="191" t="str">
        <f t="shared" si="14"/>
        <v>Normal</v>
      </c>
    </row>
    <row r="221" spans="1:14" x14ac:dyDescent="0.25">
      <c r="A221" s="109" t="s">
        <v>256</v>
      </c>
      <c r="B221" s="112">
        <v>45713</v>
      </c>
      <c r="C221" s="109" t="s">
        <v>25</v>
      </c>
      <c r="D221" s="109" t="s">
        <v>26</v>
      </c>
      <c r="E221" s="109" t="s">
        <v>18</v>
      </c>
      <c r="F221" s="109" t="s">
        <v>19</v>
      </c>
      <c r="G221" s="109" t="s">
        <v>20</v>
      </c>
      <c r="H221" s="110">
        <v>172.92</v>
      </c>
      <c r="I221" s="109">
        <v>15</v>
      </c>
      <c r="J221" s="234">
        <v>2593.8000000000002</v>
      </c>
      <c r="K221" s="230"/>
      <c r="L221" s="191" t="str">
        <f t="shared" si="12"/>
        <v>Normal</v>
      </c>
      <c r="M221" s="191" t="str">
        <f t="shared" si="13"/>
        <v>Normal</v>
      </c>
      <c r="N221" s="191" t="str">
        <f t="shared" si="14"/>
        <v>Normal</v>
      </c>
    </row>
    <row r="222" spans="1:14" x14ac:dyDescent="0.25">
      <c r="A222" s="109" t="s">
        <v>257</v>
      </c>
      <c r="B222" s="112">
        <v>45995</v>
      </c>
      <c r="C222" s="109" t="s">
        <v>34</v>
      </c>
      <c r="D222" s="109" t="s">
        <v>31</v>
      </c>
      <c r="E222" s="109" t="s">
        <v>27</v>
      </c>
      <c r="F222" s="109" t="s">
        <v>19</v>
      </c>
      <c r="G222" s="109" t="s">
        <v>15</v>
      </c>
      <c r="H222" s="110">
        <v>216.83</v>
      </c>
      <c r="I222" s="109">
        <v>17</v>
      </c>
      <c r="J222" s="234">
        <v>3686.11</v>
      </c>
      <c r="K222" s="230"/>
      <c r="L222" s="191" t="str">
        <f t="shared" si="12"/>
        <v>Normal</v>
      </c>
      <c r="M222" s="191" t="str">
        <f t="shared" si="13"/>
        <v>Normal</v>
      </c>
      <c r="N222" s="191" t="str">
        <f t="shared" si="14"/>
        <v>Normal</v>
      </c>
    </row>
    <row r="223" spans="1:14" x14ac:dyDescent="0.25">
      <c r="A223" s="109" t="s">
        <v>258</v>
      </c>
      <c r="B223" s="112">
        <v>45903</v>
      </c>
      <c r="C223" s="109" t="s">
        <v>38</v>
      </c>
      <c r="D223" s="109" t="s">
        <v>12</v>
      </c>
      <c r="E223" s="109" t="s">
        <v>45</v>
      </c>
      <c r="F223" s="109" t="s">
        <v>61</v>
      </c>
      <c r="G223" s="109" t="s">
        <v>20</v>
      </c>
      <c r="H223" s="110">
        <v>174.67</v>
      </c>
      <c r="I223" s="109">
        <v>13</v>
      </c>
      <c r="J223" s="234">
        <v>2270.71</v>
      </c>
      <c r="K223" s="230"/>
      <c r="L223" s="191" t="str">
        <f t="shared" si="12"/>
        <v>Normal</v>
      </c>
      <c r="M223" s="191" t="str">
        <f t="shared" si="13"/>
        <v>Normal</v>
      </c>
      <c r="N223" s="191" t="str">
        <f t="shared" si="14"/>
        <v>Normal</v>
      </c>
    </row>
    <row r="224" spans="1:14" x14ac:dyDescent="0.25">
      <c r="A224" s="109" t="s">
        <v>259</v>
      </c>
      <c r="B224" s="112">
        <v>45885</v>
      </c>
      <c r="C224" s="109" t="s">
        <v>11</v>
      </c>
      <c r="D224" s="109" t="s">
        <v>35</v>
      </c>
      <c r="E224" s="109" t="s">
        <v>18</v>
      </c>
      <c r="F224" s="109" t="s">
        <v>14</v>
      </c>
      <c r="G224" s="109" t="s">
        <v>15</v>
      </c>
      <c r="H224" s="110">
        <v>155.03</v>
      </c>
      <c r="I224" s="109">
        <v>3</v>
      </c>
      <c r="J224" s="234">
        <v>465.09</v>
      </c>
      <c r="K224" s="230"/>
      <c r="L224" s="191" t="str">
        <f t="shared" si="12"/>
        <v>Normal</v>
      </c>
      <c r="M224" s="191" t="str">
        <f t="shared" si="13"/>
        <v>Normal</v>
      </c>
      <c r="N224" s="191" t="str">
        <f t="shared" si="14"/>
        <v>Normal</v>
      </c>
    </row>
    <row r="225" spans="1:14" x14ac:dyDescent="0.25">
      <c r="A225" s="109" t="s">
        <v>260</v>
      </c>
      <c r="B225" s="112">
        <v>45722</v>
      </c>
      <c r="C225" s="109" t="s">
        <v>25</v>
      </c>
      <c r="D225" s="109" t="s">
        <v>12</v>
      </c>
      <c r="E225" s="109" t="s">
        <v>18</v>
      </c>
      <c r="F225" s="109" t="s">
        <v>42</v>
      </c>
      <c r="G225" s="109" t="s">
        <v>20</v>
      </c>
      <c r="H225" s="110">
        <v>50.61</v>
      </c>
      <c r="I225" s="109">
        <v>9</v>
      </c>
      <c r="J225" s="234">
        <v>455.49</v>
      </c>
      <c r="K225" s="230"/>
      <c r="L225" s="191" t="str">
        <f t="shared" si="12"/>
        <v>Normal</v>
      </c>
      <c r="M225" s="191" t="str">
        <f t="shared" si="13"/>
        <v>Normal</v>
      </c>
      <c r="N225" s="191" t="str">
        <f t="shared" si="14"/>
        <v>Normal</v>
      </c>
    </row>
    <row r="226" spans="1:14" x14ac:dyDescent="0.25">
      <c r="A226" s="109" t="s">
        <v>261</v>
      </c>
      <c r="B226" s="112">
        <v>45824</v>
      </c>
      <c r="C226" s="109" t="s">
        <v>25</v>
      </c>
      <c r="D226" s="109" t="s">
        <v>55</v>
      </c>
      <c r="E226" s="109" t="s">
        <v>13</v>
      </c>
      <c r="F226" s="109" t="s">
        <v>61</v>
      </c>
      <c r="G226" s="109" t="s">
        <v>20</v>
      </c>
      <c r="H226" s="110">
        <v>110.9</v>
      </c>
      <c r="I226" s="109">
        <v>13</v>
      </c>
      <c r="J226" s="234">
        <v>1441.7</v>
      </c>
      <c r="K226" s="230"/>
      <c r="L226" s="191" t="str">
        <f t="shared" si="12"/>
        <v>Normal</v>
      </c>
      <c r="M226" s="191" t="str">
        <f t="shared" si="13"/>
        <v>Normal</v>
      </c>
      <c r="N226" s="191" t="str">
        <f t="shared" si="14"/>
        <v>Normal</v>
      </c>
    </row>
    <row r="227" spans="1:14" x14ac:dyDescent="0.25">
      <c r="A227" s="109" t="s">
        <v>262</v>
      </c>
      <c r="B227" s="112">
        <v>45967</v>
      </c>
      <c r="C227" s="109" t="s">
        <v>11</v>
      </c>
      <c r="D227" s="109" t="s">
        <v>12</v>
      </c>
      <c r="E227" s="109" t="s">
        <v>45</v>
      </c>
      <c r="F227" s="109" t="s">
        <v>39</v>
      </c>
      <c r="G227" s="109" t="s">
        <v>20</v>
      </c>
      <c r="H227" s="110">
        <v>88.34</v>
      </c>
      <c r="I227" s="109">
        <v>14</v>
      </c>
      <c r="J227" s="234">
        <v>1236.76</v>
      </c>
      <c r="K227" s="230"/>
      <c r="L227" s="191" t="str">
        <f t="shared" si="12"/>
        <v>Normal</v>
      </c>
      <c r="M227" s="191" t="str">
        <f t="shared" si="13"/>
        <v>Normal</v>
      </c>
      <c r="N227" s="191" t="str">
        <f t="shared" si="14"/>
        <v>Normal</v>
      </c>
    </row>
    <row r="228" spans="1:14" x14ac:dyDescent="0.25">
      <c r="A228" s="109" t="s">
        <v>263</v>
      </c>
      <c r="B228" s="112">
        <v>45991</v>
      </c>
      <c r="C228" s="109" t="s">
        <v>17</v>
      </c>
      <c r="D228" s="109" t="s">
        <v>26</v>
      </c>
      <c r="E228" s="109" t="s">
        <v>41</v>
      </c>
      <c r="F228" s="109" t="s">
        <v>61</v>
      </c>
      <c r="G228" s="109" t="s">
        <v>15</v>
      </c>
      <c r="H228" s="110">
        <v>83.68</v>
      </c>
      <c r="I228" s="109">
        <v>18</v>
      </c>
      <c r="J228" s="234">
        <v>1506.24</v>
      </c>
      <c r="K228" s="230"/>
      <c r="L228" s="191" t="str">
        <f t="shared" si="12"/>
        <v>Normal</v>
      </c>
      <c r="M228" s="191" t="str">
        <f t="shared" si="13"/>
        <v>Normal</v>
      </c>
      <c r="N228" s="191" t="str">
        <f t="shared" si="14"/>
        <v>Normal</v>
      </c>
    </row>
    <row r="229" spans="1:14" x14ac:dyDescent="0.25">
      <c r="A229" s="109" t="s">
        <v>264</v>
      </c>
      <c r="B229" s="112">
        <v>45869</v>
      </c>
      <c r="C229" s="109" t="s">
        <v>38</v>
      </c>
      <c r="D229" s="109" t="s">
        <v>31</v>
      </c>
      <c r="E229" s="109" t="s">
        <v>41</v>
      </c>
      <c r="F229" s="109" t="s">
        <v>28</v>
      </c>
      <c r="G229" s="109" t="s">
        <v>15</v>
      </c>
      <c r="H229" s="110">
        <v>244.06</v>
      </c>
      <c r="I229" s="109">
        <v>11</v>
      </c>
      <c r="J229" s="234">
        <v>2684.66</v>
      </c>
      <c r="K229" s="230"/>
      <c r="L229" s="191" t="str">
        <f t="shared" si="12"/>
        <v>Normal</v>
      </c>
      <c r="M229" s="191" t="str">
        <f t="shared" si="13"/>
        <v>Normal</v>
      </c>
      <c r="N229" s="191" t="str">
        <f t="shared" si="14"/>
        <v>Normal</v>
      </c>
    </row>
    <row r="230" spans="1:14" x14ac:dyDescent="0.25">
      <c r="A230" s="109" t="s">
        <v>265</v>
      </c>
      <c r="B230" s="112">
        <v>45818</v>
      </c>
      <c r="C230" s="109" t="s">
        <v>34</v>
      </c>
      <c r="D230" s="109" t="s">
        <v>12</v>
      </c>
      <c r="E230" s="109" t="s">
        <v>13</v>
      </c>
      <c r="F230" s="109" t="s">
        <v>32</v>
      </c>
      <c r="G230" s="109" t="s">
        <v>15</v>
      </c>
      <c r="H230" s="110">
        <v>116.48</v>
      </c>
      <c r="I230" s="109">
        <v>14</v>
      </c>
      <c r="J230" s="234">
        <v>1630.72</v>
      </c>
      <c r="K230" s="230"/>
      <c r="L230" s="191" t="str">
        <f t="shared" si="12"/>
        <v>Normal</v>
      </c>
      <c r="M230" s="191" t="str">
        <f t="shared" si="13"/>
        <v>Normal</v>
      </c>
      <c r="N230" s="191" t="str">
        <f t="shared" si="14"/>
        <v>Normal</v>
      </c>
    </row>
    <row r="231" spans="1:14" x14ac:dyDescent="0.25">
      <c r="A231" s="109" t="s">
        <v>266</v>
      </c>
      <c r="B231" s="112">
        <v>46009</v>
      </c>
      <c r="C231" s="109" t="s">
        <v>11</v>
      </c>
      <c r="D231" s="109" t="s">
        <v>22</v>
      </c>
      <c r="E231" s="109" t="s">
        <v>45</v>
      </c>
      <c r="F231" s="109" t="s">
        <v>19</v>
      </c>
      <c r="G231" s="109" t="s">
        <v>36</v>
      </c>
      <c r="H231" s="110">
        <v>226.25</v>
      </c>
      <c r="I231" s="109">
        <v>16</v>
      </c>
      <c r="J231" s="234">
        <v>3620</v>
      </c>
      <c r="K231" s="230"/>
      <c r="L231" s="191" t="str">
        <f t="shared" si="12"/>
        <v>Normal</v>
      </c>
      <c r="M231" s="191" t="str">
        <f t="shared" si="13"/>
        <v>Normal</v>
      </c>
      <c r="N231" s="191" t="str">
        <f t="shared" si="14"/>
        <v>Normal</v>
      </c>
    </row>
    <row r="232" spans="1:14" x14ac:dyDescent="0.25">
      <c r="A232" s="109" t="s">
        <v>267</v>
      </c>
      <c r="B232" s="112">
        <v>45707</v>
      </c>
      <c r="C232" s="109" t="s">
        <v>30</v>
      </c>
      <c r="D232" s="109" t="s">
        <v>55</v>
      </c>
      <c r="E232" s="109" t="s">
        <v>45</v>
      </c>
      <c r="F232" s="109" t="s">
        <v>42</v>
      </c>
      <c r="G232" s="109" t="s">
        <v>20</v>
      </c>
      <c r="H232" s="110">
        <v>168.85</v>
      </c>
      <c r="I232" s="109">
        <v>12</v>
      </c>
      <c r="J232" s="234">
        <v>2026.2</v>
      </c>
      <c r="K232" s="230"/>
      <c r="L232" s="191" t="str">
        <f t="shared" si="12"/>
        <v>Normal</v>
      </c>
      <c r="M232" s="191" t="str">
        <f t="shared" si="13"/>
        <v>Normal</v>
      </c>
      <c r="N232" s="191" t="str">
        <f t="shared" si="14"/>
        <v>Normal</v>
      </c>
    </row>
    <row r="233" spans="1:14" x14ac:dyDescent="0.25">
      <c r="A233" s="109" t="s">
        <v>268</v>
      </c>
      <c r="B233" s="112">
        <v>45945</v>
      </c>
      <c r="C233" s="109" t="s">
        <v>17</v>
      </c>
      <c r="D233" s="109" t="s">
        <v>22</v>
      </c>
      <c r="E233" s="109" t="s">
        <v>41</v>
      </c>
      <c r="F233" s="109" t="s">
        <v>32</v>
      </c>
      <c r="G233" s="109" t="s">
        <v>20</v>
      </c>
      <c r="H233" s="110">
        <v>204.86</v>
      </c>
      <c r="I233" s="109">
        <v>11</v>
      </c>
      <c r="J233" s="234">
        <v>2253.46</v>
      </c>
      <c r="K233" s="230"/>
      <c r="L233" s="191" t="str">
        <f t="shared" si="12"/>
        <v>Normal</v>
      </c>
      <c r="M233" s="191" t="str">
        <f t="shared" si="13"/>
        <v>Normal</v>
      </c>
      <c r="N233" s="191" t="str">
        <f t="shared" si="14"/>
        <v>Normal</v>
      </c>
    </row>
    <row r="234" spans="1:14" x14ac:dyDescent="0.25">
      <c r="A234" s="109" t="s">
        <v>269</v>
      </c>
      <c r="B234" s="112">
        <v>45874</v>
      </c>
      <c r="C234" s="109" t="s">
        <v>34</v>
      </c>
      <c r="D234" s="109" t="s">
        <v>55</v>
      </c>
      <c r="E234" s="109" t="s">
        <v>13</v>
      </c>
      <c r="F234" s="109" t="s">
        <v>32</v>
      </c>
      <c r="G234" s="109" t="s">
        <v>15</v>
      </c>
      <c r="H234" s="110">
        <v>140.58000000000001</v>
      </c>
      <c r="I234" s="109">
        <v>2</v>
      </c>
      <c r="J234" s="234">
        <v>281.16000000000003</v>
      </c>
      <c r="K234" s="230"/>
      <c r="L234" s="191" t="str">
        <f t="shared" si="12"/>
        <v>Normal</v>
      </c>
      <c r="M234" s="191" t="str">
        <f t="shared" si="13"/>
        <v>Normal</v>
      </c>
      <c r="N234" s="191" t="str">
        <f t="shared" si="14"/>
        <v>Normal</v>
      </c>
    </row>
    <row r="235" spans="1:14" x14ac:dyDescent="0.25">
      <c r="A235" s="109" t="s">
        <v>270</v>
      </c>
      <c r="B235" s="112">
        <v>45953</v>
      </c>
      <c r="C235" s="109" t="s">
        <v>30</v>
      </c>
      <c r="D235" s="109" t="s">
        <v>26</v>
      </c>
      <c r="E235" s="109" t="s">
        <v>27</v>
      </c>
      <c r="F235" s="109" t="s">
        <v>61</v>
      </c>
      <c r="G235" s="109" t="s">
        <v>15</v>
      </c>
      <c r="H235" s="110">
        <v>156.91999999999999</v>
      </c>
      <c r="I235" s="109">
        <v>17</v>
      </c>
      <c r="J235" s="234">
        <v>2667.64</v>
      </c>
      <c r="K235" s="230"/>
      <c r="L235" s="191" t="str">
        <f t="shared" si="12"/>
        <v>Normal</v>
      </c>
      <c r="M235" s="191" t="str">
        <f t="shared" si="13"/>
        <v>Normal</v>
      </c>
      <c r="N235" s="191" t="str">
        <f t="shared" si="14"/>
        <v>Normal</v>
      </c>
    </row>
    <row r="236" spans="1:14" x14ac:dyDescent="0.25">
      <c r="A236" s="109" t="s">
        <v>271</v>
      </c>
      <c r="B236" s="112">
        <v>45713</v>
      </c>
      <c r="C236" s="109" t="s">
        <v>25</v>
      </c>
      <c r="D236" s="109" t="s">
        <v>35</v>
      </c>
      <c r="E236" s="109" t="s">
        <v>45</v>
      </c>
      <c r="F236" s="109" t="s">
        <v>39</v>
      </c>
      <c r="G236" s="109" t="s">
        <v>36</v>
      </c>
      <c r="H236" s="110">
        <v>138.35</v>
      </c>
      <c r="I236" s="109">
        <v>12</v>
      </c>
      <c r="J236" s="234">
        <v>1660.2</v>
      </c>
      <c r="K236" s="230"/>
      <c r="L236" s="191" t="str">
        <f t="shared" si="12"/>
        <v>Normal</v>
      </c>
      <c r="M236" s="191" t="str">
        <f t="shared" si="13"/>
        <v>Normal</v>
      </c>
      <c r="N236" s="191" t="str">
        <f t="shared" si="14"/>
        <v>Normal</v>
      </c>
    </row>
    <row r="237" spans="1:14" x14ac:dyDescent="0.25">
      <c r="A237" s="109" t="s">
        <v>272</v>
      </c>
      <c r="B237" s="112">
        <v>45951</v>
      </c>
      <c r="C237" s="109" t="s">
        <v>38</v>
      </c>
      <c r="D237" s="109" t="s">
        <v>55</v>
      </c>
      <c r="E237" s="109" t="s">
        <v>18</v>
      </c>
      <c r="F237" s="109" t="s">
        <v>42</v>
      </c>
      <c r="G237" s="109" t="s">
        <v>20</v>
      </c>
      <c r="H237" s="110">
        <v>72.95</v>
      </c>
      <c r="I237" s="109">
        <v>8</v>
      </c>
      <c r="J237" s="234">
        <v>583.6</v>
      </c>
      <c r="K237" s="230"/>
      <c r="L237" s="191" t="str">
        <f t="shared" si="12"/>
        <v>Normal</v>
      </c>
      <c r="M237" s="191" t="str">
        <f t="shared" si="13"/>
        <v>Normal</v>
      </c>
      <c r="N237" s="191" t="str">
        <f t="shared" si="14"/>
        <v>Normal</v>
      </c>
    </row>
    <row r="238" spans="1:14" x14ac:dyDescent="0.25">
      <c r="A238" s="109" t="s">
        <v>273</v>
      </c>
      <c r="B238" s="112">
        <v>45987</v>
      </c>
      <c r="C238" s="109" t="s">
        <v>11</v>
      </c>
      <c r="D238" s="109" t="s">
        <v>55</v>
      </c>
      <c r="E238" s="109" t="s">
        <v>27</v>
      </c>
      <c r="F238" s="109" t="s">
        <v>39</v>
      </c>
      <c r="G238" s="109" t="s">
        <v>20</v>
      </c>
      <c r="H238" s="110">
        <v>188.94</v>
      </c>
      <c r="I238" s="109">
        <v>18</v>
      </c>
      <c r="J238" s="234">
        <v>3400.92</v>
      </c>
      <c r="K238" s="230"/>
      <c r="L238" s="191" t="str">
        <f t="shared" si="12"/>
        <v>Normal</v>
      </c>
      <c r="M238" s="191" t="str">
        <f t="shared" si="13"/>
        <v>Normal</v>
      </c>
      <c r="N238" s="191" t="str">
        <f t="shared" si="14"/>
        <v>Normal</v>
      </c>
    </row>
    <row r="239" spans="1:14" x14ac:dyDescent="0.25">
      <c r="A239" s="109" t="s">
        <v>274</v>
      </c>
      <c r="B239" s="112">
        <v>45794</v>
      </c>
      <c r="C239" s="109" t="s">
        <v>30</v>
      </c>
      <c r="D239" s="109" t="s">
        <v>35</v>
      </c>
      <c r="E239" s="109" t="s">
        <v>27</v>
      </c>
      <c r="F239" s="109" t="s">
        <v>39</v>
      </c>
      <c r="G239" s="109" t="s">
        <v>36</v>
      </c>
      <c r="H239" s="110">
        <v>91.77</v>
      </c>
      <c r="I239" s="109">
        <v>1</v>
      </c>
      <c r="J239" s="234">
        <v>91.77</v>
      </c>
      <c r="K239" s="230"/>
      <c r="L239" s="191" t="str">
        <f t="shared" si="12"/>
        <v>Normal</v>
      </c>
      <c r="M239" s="191" t="str">
        <f t="shared" si="13"/>
        <v>Normal</v>
      </c>
      <c r="N239" s="191" t="str">
        <f t="shared" si="14"/>
        <v>Normal</v>
      </c>
    </row>
    <row r="240" spans="1:14" x14ac:dyDescent="0.25">
      <c r="A240" s="109" t="s">
        <v>275</v>
      </c>
      <c r="B240" s="112">
        <v>45831</v>
      </c>
      <c r="C240" s="109" t="s">
        <v>11</v>
      </c>
      <c r="D240" s="109" t="s">
        <v>26</v>
      </c>
      <c r="E240" s="109" t="s">
        <v>23</v>
      </c>
      <c r="F240" s="109" t="s">
        <v>42</v>
      </c>
      <c r="G240" s="109" t="s">
        <v>20</v>
      </c>
      <c r="H240" s="110">
        <v>35.35</v>
      </c>
      <c r="I240" s="109">
        <v>12</v>
      </c>
      <c r="J240" s="234">
        <v>424.2</v>
      </c>
      <c r="K240" s="230"/>
      <c r="L240" s="191" t="str">
        <f t="shared" si="12"/>
        <v>Normal</v>
      </c>
      <c r="M240" s="191" t="str">
        <f t="shared" si="13"/>
        <v>Normal</v>
      </c>
      <c r="N240" s="191" t="str">
        <f t="shared" si="14"/>
        <v>Normal</v>
      </c>
    </row>
    <row r="241" spans="1:14" x14ac:dyDescent="0.25">
      <c r="A241" s="109" t="s">
        <v>276</v>
      </c>
      <c r="B241" s="112">
        <v>45863</v>
      </c>
      <c r="C241" s="109" t="s">
        <v>30</v>
      </c>
      <c r="D241" s="109" t="s">
        <v>12</v>
      </c>
      <c r="E241" s="109" t="s">
        <v>27</v>
      </c>
      <c r="F241" s="109" t="s">
        <v>19</v>
      </c>
      <c r="G241" s="109" t="s">
        <v>15</v>
      </c>
      <c r="H241" s="110">
        <v>172</v>
      </c>
      <c r="I241" s="109">
        <v>3</v>
      </c>
      <c r="J241" s="234">
        <v>516</v>
      </c>
      <c r="K241" s="230"/>
      <c r="L241" s="191" t="str">
        <f t="shared" si="12"/>
        <v>Normal</v>
      </c>
      <c r="M241" s="191" t="str">
        <f t="shared" si="13"/>
        <v>Normal</v>
      </c>
      <c r="N241" s="191" t="str">
        <f t="shared" si="14"/>
        <v>Normal</v>
      </c>
    </row>
    <row r="242" spans="1:14" x14ac:dyDescent="0.25">
      <c r="A242" s="109" t="s">
        <v>277</v>
      </c>
      <c r="B242" s="112">
        <v>45929</v>
      </c>
      <c r="C242" s="109" t="s">
        <v>38</v>
      </c>
      <c r="D242" s="109" t="s">
        <v>31</v>
      </c>
      <c r="E242" s="109" t="s">
        <v>41</v>
      </c>
      <c r="F242" s="109" t="s">
        <v>32</v>
      </c>
      <c r="G242" s="109" t="s">
        <v>15</v>
      </c>
      <c r="H242" s="110">
        <v>68.959999999999994</v>
      </c>
      <c r="I242" s="109">
        <v>7</v>
      </c>
      <c r="J242" s="234">
        <v>482.72</v>
      </c>
      <c r="K242" s="230"/>
      <c r="L242" s="191" t="str">
        <f t="shared" si="12"/>
        <v>Normal</v>
      </c>
      <c r="M242" s="191" t="str">
        <f t="shared" si="13"/>
        <v>Normal</v>
      </c>
      <c r="N242" s="191" t="str">
        <f t="shared" si="14"/>
        <v>Normal</v>
      </c>
    </row>
    <row r="243" spans="1:14" x14ac:dyDescent="0.25">
      <c r="A243" s="109" t="s">
        <v>278</v>
      </c>
      <c r="B243" s="112">
        <v>45847</v>
      </c>
      <c r="C243" s="109" t="s">
        <v>17</v>
      </c>
      <c r="D243" s="109" t="s">
        <v>35</v>
      </c>
      <c r="E243" s="109" t="s">
        <v>18</v>
      </c>
      <c r="F243" s="109" t="s">
        <v>42</v>
      </c>
      <c r="G243" s="109" t="s">
        <v>15</v>
      </c>
      <c r="H243" s="110">
        <v>236.9</v>
      </c>
      <c r="I243" s="109">
        <v>10</v>
      </c>
      <c r="J243" s="234">
        <v>2369</v>
      </c>
      <c r="K243" s="230"/>
      <c r="L243" s="191" t="str">
        <f t="shared" si="12"/>
        <v>Normal</v>
      </c>
      <c r="M243" s="191" t="str">
        <f t="shared" si="13"/>
        <v>Normal</v>
      </c>
      <c r="N243" s="191" t="str">
        <f t="shared" si="14"/>
        <v>Normal</v>
      </c>
    </row>
    <row r="244" spans="1:14" x14ac:dyDescent="0.25">
      <c r="A244" s="109" t="s">
        <v>279</v>
      </c>
      <c r="B244" s="112">
        <v>45684</v>
      </c>
      <c r="C244" s="109" t="s">
        <v>30</v>
      </c>
      <c r="D244" s="109" t="s">
        <v>55</v>
      </c>
      <c r="E244" s="109" t="s">
        <v>45</v>
      </c>
      <c r="F244" s="109" t="s">
        <v>28</v>
      </c>
      <c r="G244" s="109" t="s">
        <v>15</v>
      </c>
      <c r="H244" s="110">
        <v>239.86</v>
      </c>
      <c r="I244" s="109">
        <v>5</v>
      </c>
      <c r="J244" s="234">
        <v>1199.3</v>
      </c>
      <c r="K244" s="230"/>
      <c r="L244" s="191" t="str">
        <f t="shared" si="12"/>
        <v>Normal</v>
      </c>
      <c r="M244" s="191" t="str">
        <f t="shared" si="13"/>
        <v>Normal</v>
      </c>
      <c r="N244" s="191" t="str">
        <f t="shared" si="14"/>
        <v>Normal</v>
      </c>
    </row>
    <row r="245" spans="1:14" x14ac:dyDescent="0.25">
      <c r="A245" s="109" t="s">
        <v>280</v>
      </c>
      <c r="B245" s="112">
        <v>45797</v>
      </c>
      <c r="C245" s="109" t="s">
        <v>17</v>
      </c>
      <c r="D245" s="109" t="s">
        <v>31</v>
      </c>
      <c r="E245" s="109" t="s">
        <v>41</v>
      </c>
      <c r="F245" s="109" t="s">
        <v>42</v>
      </c>
      <c r="G245" s="109" t="s">
        <v>36</v>
      </c>
      <c r="H245" s="110">
        <v>231.27</v>
      </c>
      <c r="I245" s="109">
        <v>15</v>
      </c>
      <c r="J245" s="234">
        <v>3469.05</v>
      </c>
      <c r="K245" s="230"/>
      <c r="L245" s="191" t="str">
        <f t="shared" si="12"/>
        <v>Normal</v>
      </c>
      <c r="M245" s="191" t="str">
        <f t="shared" si="13"/>
        <v>Normal</v>
      </c>
      <c r="N245" s="191" t="str">
        <f t="shared" si="14"/>
        <v>Normal</v>
      </c>
    </row>
    <row r="246" spans="1:14" x14ac:dyDescent="0.25">
      <c r="A246" s="109" t="s">
        <v>281</v>
      </c>
      <c r="B246" s="112">
        <v>45870</v>
      </c>
      <c r="C246" s="109" t="s">
        <v>30</v>
      </c>
      <c r="D246" s="109" t="s">
        <v>55</v>
      </c>
      <c r="E246" s="109" t="s">
        <v>45</v>
      </c>
      <c r="F246" s="109" t="s">
        <v>32</v>
      </c>
      <c r="G246" s="109" t="s">
        <v>36</v>
      </c>
      <c r="H246" s="110">
        <v>111.43</v>
      </c>
      <c r="I246" s="109">
        <v>9</v>
      </c>
      <c r="J246" s="234">
        <v>1002.87</v>
      </c>
      <c r="K246" s="230"/>
      <c r="L246" s="191" t="str">
        <f t="shared" si="12"/>
        <v>Normal</v>
      </c>
      <c r="M246" s="191" t="str">
        <f t="shared" si="13"/>
        <v>Normal</v>
      </c>
      <c r="N246" s="191" t="str">
        <f t="shared" si="14"/>
        <v>Normal</v>
      </c>
    </row>
    <row r="247" spans="1:14" x14ac:dyDescent="0.25">
      <c r="A247" s="109" t="s">
        <v>282</v>
      </c>
      <c r="B247" s="112">
        <v>45714</v>
      </c>
      <c r="C247" s="109" t="s">
        <v>17</v>
      </c>
      <c r="D247" s="109" t="s">
        <v>12</v>
      </c>
      <c r="E247" s="109" t="s">
        <v>18</v>
      </c>
      <c r="F247" s="109" t="s">
        <v>61</v>
      </c>
      <c r="G247" s="109" t="s">
        <v>20</v>
      </c>
      <c r="H247" s="110">
        <v>33.4</v>
      </c>
      <c r="I247" s="109">
        <v>10</v>
      </c>
      <c r="J247" s="234">
        <v>334</v>
      </c>
      <c r="K247" s="230"/>
      <c r="L247" s="191" t="str">
        <f t="shared" si="12"/>
        <v>Normal</v>
      </c>
      <c r="M247" s="191" t="str">
        <f t="shared" si="13"/>
        <v>Normal</v>
      </c>
      <c r="N247" s="191" t="str">
        <f t="shared" si="14"/>
        <v>Normal</v>
      </c>
    </row>
    <row r="248" spans="1:14" x14ac:dyDescent="0.25">
      <c r="A248" s="109" t="s">
        <v>283</v>
      </c>
      <c r="B248" s="112">
        <v>45999</v>
      </c>
      <c r="C248" s="109" t="s">
        <v>11</v>
      </c>
      <c r="D248" s="109" t="s">
        <v>26</v>
      </c>
      <c r="E248" s="109" t="s">
        <v>41</v>
      </c>
      <c r="F248" s="109" t="s">
        <v>42</v>
      </c>
      <c r="G248" s="109" t="s">
        <v>15</v>
      </c>
      <c r="H248" s="110">
        <v>234.23</v>
      </c>
      <c r="I248" s="109">
        <v>10</v>
      </c>
      <c r="J248" s="234">
        <v>2342.3000000000002</v>
      </c>
      <c r="K248" s="230"/>
      <c r="L248" s="191" t="str">
        <f t="shared" si="12"/>
        <v>Normal</v>
      </c>
      <c r="M248" s="191" t="str">
        <f t="shared" si="13"/>
        <v>Normal</v>
      </c>
      <c r="N248" s="191" t="str">
        <f t="shared" si="14"/>
        <v>Normal</v>
      </c>
    </row>
    <row r="249" spans="1:14" x14ac:dyDescent="0.25">
      <c r="A249" s="109" t="s">
        <v>284</v>
      </c>
      <c r="B249" s="112">
        <v>45661</v>
      </c>
      <c r="C249" s="109" t="s">
        <v>34</v>
      </c>
      <c r="D249" s="109" t="s">
        <v>26</v>
      </c>
      <c r="E249" s="109" t="s">
        <v>23</v>
      </c>
      <c r="F249" s="109" t="s">
        <v>39</v>
      </c>
      <c r="G249" s="109" t="s">
        <v>36</v>
      </c>
      <c r="H249" s="110">
        <v>124.2</v>
      </c>
      <c r="I249" s="109">
        <v>7</v>
      </c>
      <c r="J249" s="234">
        <v>869.4</v>
      </c>
      <c r="K249" s="230"/>
      <c r="L249" s="191" t="str">
        <f t="shared" si="12"/>
        <v>Normal</v>
      </c>
      <c r="M249" s="191" t="str">
        <f t="shared" si="13"/>
        <v>Normal</v>
      </c>
      <c r="N249" s="191" t="str">
        <f t="shared" si="14"/>
        <v>Normal</v>
      </c>
    </row>
    <row r="250" spans="1:14" x14ac:dyDescent="0.25">
      <c r="A250" s="109" t="s">
        <v>285</v>
      </c>
      <c r="B250" s="112">
        <v>45806</v>
      </c>
      <c r="C250" s="109" t="s">
        <v>11</v>
      </c>
      <c r="D250" s="109" t="s">
        <v>22</v>
      </c>
      <c r="E250" s="109" t="s">
        <v>41</v>
      </c>
      <c r="F250" s="109" t="s">
        <v>28</v>
      </c>
      <c r="G250" s="109" t="s">
        <v>36</v>
      </c>
      <c r="H250" s="110">
        <v>242.66</v>
      </c>
      <c r="I250" s="109">
        <v>11</v>
      </c>
      <c r="J250" s="234">
        <v>2669.26</v>
      </c>
      <c r="K250" s="230"/>
      <c r="L250" s="191" t="str">
        <f t="shared" si="12"/>
        <v>Normal</v>
      </c>
      <c r="M250" s="191" t="str">
        <f t="shared" si="13"/>
        <v>Normal</v>
      </c>
      <c r="N250" s="191" t="str">
        <f t="shared" si="14"/>
        <v>Normal</v>
      </c>
    </row>
    <row r="251" spans="1:14" x14ac:dyDescent="0.25">
      <c r="A251" s="109" t="s">
        <v>286</v>
      </c>
      <c r="B251" s="112">
        <v>45747</v>
      </c>
      <c r="C251" s="109" t="s">
        <v>38</v>
      </c>
      <c r="D251" s="109" t="s">
        <v>55</v>
      </c>
      <c r="E251" s="109" t="s">
        <v>27</v>
      </c>
      <c r="F251" s="109" t="s">
        <v>14</v>
      </c>
      <c r="G251" s="109" t="s">
        <v>20</v>
      </c>
      <c r="H251" s="110">
        <v>242</v>
      </c>
      <c r="I251" s="109">
        <v>5</v>
      </c>
      <c r="J251" s="234">
        <v>1210</v>
      </c>
      <c r="K251" s="230"/>
      <c r="L251" s="191" t="str">
        <f t="shared" si="12"/>
        <v>Normal</v>
      </c>
      <c r="M251" s="191" t="str">
        <f t="shared" si="13"/>
        <v>Normal</v>
      </c>
      <c r="N251" s="191" t="str">
        <f t="shared" si="14"/>
        <v>Normal</v>
      </c>
    </row>
    <row r="252" spans="1:14" x14ac:dyDescent="0.25">
      <c r="A252" s="109" t="s">
        <v>287</v>
      </c>
      <c r="B252" s="112">
        <v>45944</v>
      </c>
      <c r="C252" s="109" t="s">
        <v>11</v>
      </c>
      <c r="D252" s="109" t="s">
        <v>31</v>
      </c>
      <c r="E252" s="109" t="s">
        <v>27</v>
      </c>
      <c r="F252" s="109" t="s">
        <v>19</v>
      </c>
      <c r="G252" s="109" t="s">
        <v>36</v>
      </c>
      <c r="H252" s="110">
        <v>217.66</v>
      </c>
      <c r="I252" s="109">
        <v>12</v>
      </c>
      <c r="J252" s="234">
        <v>2611.92</v>
      </c>
      <c r="K252" s="230"/>
      <c r="L252" s="191" t="str">
        <f t="shared" si="12"/>
        <v>Normal</v>
      </c>
      <c r="M252" s="191" t="str">
        <f t="shared" si="13"/>
        <v>Normal</v>
      </c>
      <c r="N252" s="191" t="str">
        <f t="shared" si="14"/>
        <v>Normal</v>
      </c>
    </row>
    <row r="253" spans="1:14" x14ac:dyDescent="0.25">
      <c r="A253" s="109" t="s">
        <v>288</v>
      </c>
      <c r="B253" s="112">
        <v>45667</v>
      </c>
      <c r="C253" s="109" t="s">
        <v>11</v>
      </c>
      <c r="D253" s="109" t="s">
        <v>35</v>
      </c>
      <c r="E253" s="109" t="s">
        <v>18</v>
      </c>
      <c r="F253" s="109" t="s">
        <v>61</v>
      </c>
      <c r="G253" s="109" t="s">
        <v>20</v>
      </c>
      <c r="H253" s="110">
        <v>94.78</v>
      </c>
      <c r="I253" s="109">
        <v>15</v>
      </c>
      <c r="J253" s="234">
        <v>1421.7</v>
      </c>
      <c r="K253" s="230"/>
      <c r="L253" s="191" t="str">
        <f t="shared" si="12"/>
        <v>Normal</v>
      </c>
      <c r="M253" s="191" t="str">
        <f t="shared" si="13"/>
        <v>Normal</v>
      </c>
      <c r="N253" s="191" t="str">
        <f t="shared" si="14"/>
        <v>Normal</v>
      </c>
    </row>
    <row r="254" spans="1:14" x14ac:dyDescent="0.25">
      <c r="A254" s="109" t="s">
        <v>289</v>
      </c>
      <c r="B254" s="112">
        <v>45865</v>
      </c>
      <c r="C254" s="109" t="s">
        <v>34</v>
      </c>
      <c r="D254" s="109" t="s">
        <v>22</v>
      </c>
      <c r="E254" s="109" t="s">
        <v>41</v>
      </c>
      <c r="F254" s="109" t="s">
        <v>19</v>
      </c>
      <c r="G254" s="109" t="s">
        <v>36</v>
      </c>
      <c r="H254" s="110">
        <v>114.72</v>
      </c>
      <c r="I254" s="109">
        <v>14</v>
      </c>
      <c r="J254" s="234">
        <v>1606.08</v>
      </c>
      <c r="K254" s="230"/>
      <c r="L254" s="191" t="str">
        <f t="shared" si="12"/>
        <v>Normal</v>
      </c>
      <c r="M254" s="191" t="str">
        <f t="shared" si="13"/>
        <v>Normal</v>
      </c>
      <c r="N254" s="191" t="str">
        <f t="shared" si="14"/>
        <v>Normal</v>
      </c>
    </row>
    <row r="255" spans="1:14" x14ac:dyDescent="0.25">
      <c r="A255" s="109" t="s">
        <v>290</v>
      </c>
      <c r="B255" s="112">
        <v>45745</v>
      </c>
      <c r="C255" s="109" t="s">
        <v>38</v>
      </c>
      <c r="D255" s="109" t="s">
        <v>12</v>
      </c>
      <c r="E255" s="109" t="s">
        <v>13</v>
      </c>
      <c r="F255" s="109" t="s">
        <v>19</v>
      </c>
      <c r="G255" s="109" t="s">
        <v>36</v>
      </c>
      <c r="H255" s="110">
        <v>217.25</v>
      </c>
      <c r="I255" s="109">
        <v>20</v>
      </c>
      <c r="J255" s="234">
        <v>4345</v>
      </c>
      <c r="K255" s="230"/>
      <c r="L255" s="191" t="str">
        <f t="shared" si="12"/>
        <v>Normal</v>
      </c>
      <c r="M255" s="191" t="str">
        <f t="shared" si="13"/>
        <v>Normal</v>
      </c>
      <c r="N255" s="191" t="str">
        <f t="shared" si="14"/>
        <v>Normal</v>
      </c>
    </row>
    <row r="256" spans="1:14" x14ac:dyDescent="0.25">
      <c r="A256" s="109" t="s">
        <v>291</v>
      </c>
      <c r="B256" s="112">
        <v>45712</v>
      </c>
      <c r="C256" s="109" t="s">
        <v>38</v>
      </c>
      <c r="D256" s="109" t="s">
        <v>55</v>
      </c>
      <c r="E256" s="109" t="s">
        <v>41</v>
      </c>
      <c r="F256" s="109" t="s">
        <v>42</v>
      </c>
      <c r="G256" s="109" t="s">
        <v>15</v>
      </c>
      <c r="H256" s="110">
        <v>99.72</v>
      </c>
      <c r="I256" s="109">
        <v>8</v>
      </c>
      <c r="J256" s="234">
        <v>797.76</v>
      </c>
      <c r="K256" s="230"/>
      <c r="L256" s="191" t="str">
        <f t="shared" si="12"/>
        <v>Normal</v>
      </c>
      <c r="M256" s="191" t="str">
        <f t="shared" si="13"/>
        <v>Normal</v>
      </c>
      <c r="N256" s="191" t="str">
        <f t="shared" si="14"/>
        <v>Normal</v>
      </c>
    </row>
    <row r="257" spans="1:14" x14ac:dyDescent="0.25">
      <c r="A257" s="109" t="s">
        <v>292</v>
      </c>
      <c r="B257" s="112">
        <v>45860</v>
      </c>
      <c r="C257" s="109" t="s">
        <v>17</v>
      </c>
      <c r="D257" s="109" t="s">
        <v>35</v>
      </c>
      <c r="E257" s="109" t="s">
        <v>23</v>
      </c>
      <c r="F257" s="109" t="s">
        <v>32</v>
      </c>
      <c r="G257" s="109" t="s">
        <v>15</v>
      </c>
      <c r="H257" s="110">
        <v>67.290000000000006</v>
      </c>
      <c r="I257" s="109">
        <v>10</v>
      </c>
      <c r="J257" s="234">
        <v>672.9</v>
      </c>
      <c r="K257" s="230"/>
      <c r="L257" s="191" t="str">
        <f t="shared" si="12"/>
        <v>Normal</v>
      </c>
      <c r="M257" s="191" t="str">
        <f t="shared" si="13"/>
        <v>Normal</v>
      </c>
      <c r="N257" s="191" t="str">
        <f t="shared" si="14"/>
        <v>Normal</v>
      </c>
    </row>
    <row r="258" spans="1:14" x14ac:dyDescent="0.25">
      <c r="A258" s="109" t="s">
        <v>293</v>
      </c>
      <c r="B258" s="112">
        <v>45697</v>
      </c>
      <c r="C258" s="109" t="s">
        <v>17</v>
      </c>
      <c r="D258" s="109" t="s">
        <v>22</v>
      </c>
      <c r="E258" s="109" t="s">
        <v>18</v>
      </c>
      <c r="F258" s="109" t="s">
        <v>42</v>
      </c>
      <c r="G258" s="109" t="s">
        <v>15</v>
      </c>
      <c r="H258" s="110">
        <v>152.5</v>
      </c>
      <c r="I258" s="109">
        <v>17</v>
      </c>
      <c r="J258" s="234">
        <v>2592.5</v>
      </c>
      <c r="K258" s="230"/>
      <c r="L258" s="191" t="str">
        <f t="shared" si="12"/>
        <v>Normal</v>
      </c>
      <c r="M258" s="191" t="str">
        <f t="shared" si="13"/>
        <v>Normal</v>
      </c>
      <c r="N258" s="191" t="str">
        <f t="shared" si="14"/>
        <v>Normal</v>
      </c>
    </row>
    <row r="259" spans="1:14" x14ac:dyDescent="0.25">
      <c r="A259" s="109" t="s">
        <v>294</v>
      </c>
      <c r="B259" s="112">
        <v>45836</v>
      </c>
      <c r="C259" s="109" t="s">
        <v>17</v>
      </c>
      <c r="D259" s="109" t="s">
        <v>12</v>
      </c>
      <c r="E259" s="109" t="s">
        <v>23</v>
      </c>
      <c r="F259" s="109" t="s">
        <v>14</v>
      </c>
      <c r="G259" s="109" t="s">
        <v>15</v>
      </c>
      <c r="H259" s="110">
        <v>235.95</v>
      </c>
      <c r="I259" s="109">
        <v>12</v>
      </c>
      <c r="J259" s="234">
        <v>2831.4</v>
      </c>
      <c r="K259" s="230"/>
      <c r="L259" s="191" t="str">
        <f t="shared" si="12"/>
        <v>Normal</v>
      </c>
      <c r="M259" s="191" t="str">
        <f t="shared" si="13"/>
        <v>Normal</v>
      </c>
      <c r="N259" s="191" t="str">
        <f t="shared" si="14"/>
        <v>Normal</v>
      </c>
    </row>
    <row r="260" spans="1:14" x14ac:dyDescent="0.25">
      <c r="A260" s="109" t="s">
        <v>295</v>
      </c>
      <c r="B260" s="112">
        <v>45732</v>
      </c>
      <c r="C260" s="109" t="s">
        <v>30</v>
      </c>
      <c r="D260" s="109" t="s">
        <v>26</v>
      </c>
      <c r="E260" s="109" t="s">
        <v>18</v>
      </c>
      <c r="F260" s="109" t="s">
        <v>14</v>
      </c>
      <c r="G260" s="109" t="s">
        <v>20</v>
      </c>
      <c r="H260" s="110">
        <v>183.13</v>
      </c>
      <c r="I260" s="109">
        <v>9</v>
      </c>
      <c r="J260" s="234">
        <v>1648.17</v>
      </c>
      <c r="K260" s="230"/>
      <c r="L260" s="191" t="str">
        <f t="shared" ref="L260:L323" si="15">IF(OR(H260 &gt; $Q$7,H260 &lt;$Q$6),"OUTLIER", "Normal")</f>
        <v>Normal</v>
      </c>
      <c r="M260" s="191" t="str">
        <f t="shared" ref="M260:M323" si="16">IF(OR(I260 &gt; $Q$14,I260 &lt;$Q$13),"OUTLIER", "Normal")</f>
        <v>Normal</v>
      </c>
      <c r="N260" s="191" t="str">
        <f t="shared" ref="N260:N323" si="17">IF(OR(J260 &gt; $Q$21,J260 &lt;$Q$20),"OUTLIER", "Normal")</f>
        <v>Normal</v>
      </c>
    </row>
    <row r="261" spans="1:14" x14ac:dyDescent="0.25">
      <c r="A261" s="109" t="s">
        <v>296</v>
      </c>
      <c r="B261" s="112">
        <v>45696</v>
      </c>
      <c r="C261" s="109" t="s">
        <v>17</v>
      </c>
      <c r="D261" s="109" t="s">
        <v>31</v>
      </c>
      <c r="E261" s="109" t="s">
        <v>41</v>
      </c>
      <c r="F261" s="109" t="s">
        <v>39</v>
      </c>
      <c r="G261" s="109" t="s">
        <v>20</v>
      </c>
      <c r="H261" s="110">
        <v>155.41</v>
      </c>
      <c r="I261" s="109">
        <v>6</v>
      </c>
      <c r="J261" s="234">
        <v>932.46</v>
      </c>
      <c r="K261" s="230"/>
      <c r="L261" s="191" t="str">
        <f t="shared" si="15"/>
        <v>Normal</v>
      </c>
      <c r="M261" s="191" t="str">
        <f t="shared" si="16"/>
        <v>Normal</v>
      </c>
      <c r="N261" s="191" t="str">
        <f t="shared" si="17"/>
        <v>Normal</v>
      </c>
    </row>
    <row r="262" spans="1:14" x14ac:dyDescent="0.25">
      <c r="A262" s="109" t="s">
        <v>297</v>
      </c>
      <c r="B262" s="112">
        <v>45954</v>
      </c>
      <c r="C262" s="109" t="s">
        <v>17</v>
      </c>
      <c r="D262" s="109" t="s">
        <v>55</v>
      </c>
      <c r="E262" s="109" t="s">
        <v>27</v>
      </c>
      <c r="F262" s="109" t="s">
        <v>28</v>
      </c>
      <c r="G262" s="109" t="s">
        <v>20</v>
      </c>
      <c r="H262" s="110">
        <v>51.38</v>
      </c>
      <c r="I262" s="109">
        <v>15</v>
      </c>
      <c r="J262" s="234">
        <v>770.7</v>
      </c>
      <c r="K262" s="230"/>
      <c r="L262" s="191" t="str">
        <f t="shared" si="15"/>
        <v>Normal</v>
      </c>
      <c r="M262" s="191" t="str">
        <f t="shared" si="16"/>
        <v>Normal</v>
      </c>
      <c r="N262" s="191" t="str">
        <f t="shared" si="17"/>
        <v>Normal</v>
      </c>
    </row>
    <row r="263" spans="1:14" x14ac:dyDescent="0.25">
      <c r="A263" s="109" t="s">
        <v>298</v>
      </c>
      <c r="B263" s="112">
        <v>45823</v>
      </c>
      <c r="C263" s="109" t="s">
        <v>30</v>
      </c>
      <c r="D263" s="109" t="s">
        <v>31</v>
      </c>
      <c r="E263" s="109" t="s">
        <v>45</v>
      </c>
      <c r="F263" s="109" t="s">
        <v>61</v>
      </c>
      <c r="G263" s="109" t="s">
        <v>36</v>
      </c>
      <c r="H263" s="110">
        <v>165.3</v>
      </c>
      <c r="I263" s="109">
        <v>11</v>
      </c>
      <c r="J263" s="234">
        <v>1818.3</v>
      </c>
      <c r="K263" s="230"/>
      <c r="L263" s="191" t="str">
        <f t="shared" si="15"/>
        <v>Normal</v>
      </c>
      <c r="M263" s="191" t="str">
        <f t="shared" si="16"/>
        <v>Normal</v>
      </c>
      <c r="N263" s="191" t="str">
        <f t="shared" si="17"/>
        <v>Normal</v>
      </c>
    </row>
    <row r="264" spans="1:14" x14ac:dyDescent="0.25">
      <c r="A264" s="109" t="s">
        <v>299</v>
      </c>
      <c r="B264" s="112">
        <v>45981</v>
      </c>
      <c r="C264" s="109" t="s">
        <v>34</v>
      </c>
      <c r="D264" s="109" t="s">
        <v>55</v>
      </c>
      <c r="E264" s="109" t="s">
        <v>45</v>
      </c>
      <c r="F264" s="109" t="s">
        <v>32</v>
      </c>
      <c r="G264" s="109" t="s">
        <v>20</v>
      </c>
      <c r="H264" s="110">
        <v>247.81</v>
      </c>
      <c r="I264" s="109">
        <v>10</v>
      </c>
      <c r="J264" s="234">
        <v>2478.1</v>
      </c>
      <c r="K264" s="230"/>
      <c r="L264" s="191" t="str">
        <f t="shared" si="15"/>
        <v>Normal</v>
      </c>
      <c r="M264" s="191" t="str">
        <f t="shared" si="16"/>
        <v>Normal</v>
      </c>
      <c r="N264" s="191" t="str">
        <f t="shared" si="17"/>
        <v>Normal</v>
      </c>
    </row>
    <row r="265" spans="1:14" x14ac:dyDescent="0.25">
      <c r="A265" s="109" t="s">
        <v>300</v>
      </c>
      <c r="B265" s="112">
        <v>45695</v>
      </c>
      <c r="C265" s="109" t="s">
        <v>38</v>
      </c>
      <c r="D265" s="109" t="s">
        <v>31</v>
      </c>
      <c r="E265" s="109" t="s">
        <v>45</v>
      </c>
      <c r="F265" s="109" t="s">
        <v>19</v>
      </c>
      <c r="G265" s="109" t="s">
        <v>36</v>
      </c>
      <c r="H265" s="110">
        <v>60.82</v>
      </c>
      <c r="I265" s="109">
        <v>10</v>
      </c>
      <c r="J265" s="234">
        <v>608.20000000000005</v>
      </c>
      <c r="K265" s="230"/>
      <c r="L265" s="191" t="str">
        <f t="shared" si="15"/>
        <v>Normal</v>
      </c>
      <c r="M265" s="191" t="str">
        <f t="shared" si="16"/>
        <v>Normal</v>
      </c>
      <c r="N265" s="191" t="str">
        <f t="shared" si="17"/>
        <v>Normal</v>
      </c>
    </row>
    <row r="266" spans="1:14" x14ac:dyDescent="0.25">
      <c r="A266" s="109" t="s">
        <v>301</v>
      </c>
      <c r="B266" s="112">
        <v>45804</v>
      </c>
      <c r="C266" s="109" t="s">
        <v>17</v>
      </c>
      <c r="D266" s="109" t="s">
        <v>22</v>
      </c>
      <c r="E266" s="109" t="s">
        <v>18</v>
      </c>
      <c r="F266" s="109" t="s">
        <v>42</v>
      </c>
      <c r="G266" s="109" t="s">
        <v>20</v>
      </c>
      <c r="H266" s="110">
        <v>144.03</v>
      </c>
      <c r="I266" s="109">
        <v>3</v>
      </c>
      <c r="J266" s="234">
        <v>432.09</v>
      </c>
      <c r="K266" s="230"/>
      <c r="L266" s="191" t="str">
        <f t="shared" si="15"/>
        <v>Normal</v>
      </c>
      <c r="M266" s="191" t="str">
        <f t="shared" si="16"/>
        <v>Normal</v>
      </c>
      <c r="N266" s="191" t="str">
        <f t="shared" si="17"/>
        <v>Normal</v>
      </c>
    </row>
    <row r="267" spans="1:14" x14ac:dyDescent="0.25">
      <c r="A267" s="109" t="s">
        <v>302</v>
      </c>
      <c r="B267" s="112">
        <v>45854</v>
      </c>
      <c r="C267" s="109" t="s">
        <v>25</v>
      </c>
      <c r="D267" s="109" t="s">
        <v>55</v>
      </c>
      <c r="E267" s="109" t="s">
        <v>27</v>
      </c>
      <c r="F267" s="109" t="s">
        <v>19</v>
      </c>
      <c r="G267" s="109" t="s">
        <v>36</v>
      </c>
      <c r="H267" s="110">
        <v>223.02</v>
      </c>
      <c r="I267" s="109">
        <v>15</v>
      </c>
      <c r="J267" s="234">
        <v>3345.3</v>
      </c>
      <c r="K267" s="230"/>
      <c r="L267" s="191" t="str">
        <f t="shared" si="15"/>
        <v>Normal</v>
      </c>
      <c r="M267" s="191" t="str">
        <f t="shared" si="16"/>
        <v>Normal</v>
      </c>
      <c r="N267" s="191" t="str">
        <f t="shared" si="17"/>
        <v>Normal</v>
      </c>
    </row>
    <row r="268" spans="1:14" x14ac:dyDescent="0.25">
      <c r="A268" s="109" t="s">
        <v>303</v>
      </c>
      <c r="B268" s="112">
        <v>45950</v>
      </c>
      <c r="C268" s="109" t="s">
        <v>34</v>
      </c>
      <c r="D268" s="109" t="s">
        <v>55</v>
      </c>
      <c r="E268" s="109" t="s">
        <v>41</v>
      </c>
      <c r="F268" s="109" t="s">
        <v>42</v>
      </c>
      <c r="G268" s="109" t="s">
        <v>15</v>
      </c>
      <c r="H268" s="110">
        <v>192.97</v>
      </c>
      <c r="I268" s="109">
        <v>7</v>
      </c>
      <c r="J268" s="234">
        <v>1350.79</v>
      </c>
      <c r="K268" s="230"/>
      <c r="L268" s="191" t="str">
        <f t="shared" si="15"/>
        <v>Normal</v>
      </c>
      <c r="M268" s="191" t="str">
        <f t="shared" si="16"/>
        <v>Normal</v>
      </c>
      <c r="N268" s="191" t="str">
        <f t="shared" si="17"/>
        <v>Normal</v>
      </c>
    </row>
    <row r="269" spans="1:14" x14ac:dyDescent="0.25">
      <c r="A269" s="109" t="s">
        <v>304</v>
      </c>
      <c r="B269" s="112">
        <v>45689</v>
      </c>
      <c r="C269" s="109" t="s">
        <v>11</v>
      </c>
      <c r="D269" s="109" t="s">
        <v>35</v>
      </c>
      <c r="E269" s="109" t="s">
        <v>27</v>
      </c>
      <c r="F269" s="109" t="s">
        <v>19</v>
      </c>
      <c r="G269" s="109" t="s">
        <v>20</v>
      </c>
      <c r="H269" s="110">
        <v>183.34</v>
      </c>
      <c r="I269" s="109">
        <v>15</v>
      </c>
      <c r="J269" s="234">
        <v>2750.1</v>
      </c>
      <c r="K269" s="230"/>
      <c r="L269" s="191" t="str">
        <f t="shared" si="15"/>
        <v>Normal</v>
      </c>
      <c r="M269" s="191" t="str">
        <f t="shared" si="16"/>
        <v>Normal</v>
      </c>
      <c r="N269" s="191" t="str">
        <f t="shared" si="17"/>
        <v>Normal</v>
      </c>
    </row>
    <row r="270" spans="1:14" x14ac:dyDescent="0.25">
      <c r="A270" s="109" t="s">
        <v>305</v>
      </c>
      <c r="B270" s="112">
        <v>45988</v>
      </c>
      <c r="C270" s="109" t="s">
        <v>11</v>
      </c>
      <c r="D270" s="109" t="s">
        <v>26</v>
      </c>
      <c r="E270" s="109" t="s">
        <v>27</v>
      </c>
      <c r="F270" s="109" t="s">
        <v>61</v>
      </c>
      <c r="G270" s="109" t="s">
        <v>36</v>
      </c>
      <c r="H270" s="110">
        <v>184.55</v>
      </c>
      <c r="I270" s="109">
        <v>6</v>
      </c>
      <c r="J270" s="234">
        <v>1107.3</v>
      </c>
      <c r="K270" s="230"/>
      <c r="L270" s="191" t="str">
        <f t="shared" si="15"/>
        <v>Normal</v>
      </c>
      <c r="M270" s="191" t="str">
        <f t="shared" si="16"/>
        <v>Normal</v>
      </c>
      <c r="N270" s="191" t="str">
        <f t="shared" si="17"/>
        <v>Normal</v>
      </c>
    </row>
    <row r="271" spans="1:14" x14ac:dyDescent="0.25">
      <c r="A271" s="109" t="s">
        <v>306</v>
      </c>
      <c r="B271" s="112">
        <v>45926</v>
      </c>
      <c r="C271" s="109" t="s">
        <v>25</v>
      </c>
      <c r="D271" s="109" t="s">
        <v>26</v>
      </c>
      <c r="E271" s="109" t="s">
        <v>13</v>
      </c>
      <c r="F271" s="109" t="s">
        <v>32</v>
      </c>
      <c r="G271" s="109" t="s">
        <v>36</v>
      </c>
      <c r="H271" s="110">
        <v>109.09</v>
      </c>
      <c r="I271" s="109">
        <v>17</v>
      </c>
      <c r="J271" s="234">
        <v>1854.53</v>
      </c>
      <c r="K271" s="230"/>
      <c r="L271" s="191" t="str">
        <f t="shared" si="15"/>
        <v>Normal</v>
      </c>
      <c r="M271" s="191" t="str">
        <f t="shared" si="16"/>
        <v>Normal</v>
      </c>
      <c r="N271" s="191" t="str">
        <f t="shared" si="17"/>
        <v>Normal</v>
      </c>
    </row>
    <row r="272" spans="1:14" x14ac:dyDescent="0.25">
      <c r="A272" s="109" t="s">
        <v>307</v>
      </c>
      <c r="B272" s="112">
        <v>45856</v>
      </c>
      <c r="C272" s="109" t="s">
        <v>34</v>
      </c>
      <c r="D272" s="109" t="s">
        <v>12</v>
      </c>
      <c r="E272" s="109" t="s">
        <v>18</v>
      </c>
      <c r="F272" s="109" t="s">
        <v>19</v>
      </c>
      <c r="G272" s="109" t="s">
        <v>20</v>
      </c>
      <c r="H272" s="110">
        <v>94.59</v>
      </c>
      <c r="I272" s="109">
        <v>14</v>
      </c>
      <c r="J272" s="234">
        <v>1324.26</v>
      </c>
      <c r="K272" s="230"/>
      <c r="L272" s="191" t="str">
        <f t="shared" si="15"/>
        <v>Normal</v>
      </c>
      <c r="M272" s="191" t="str">
        <f t="shared" si="16"/>
        <v>Normal</v>
      </c>
      <c r="N272" s="191" t="str">
        <f t="shared" si="17"/>
        <v>Normal</v>
      </c>
    </row>
    <row r="273" spans="1:14" x14ac:dyDescent="0.25">
      <c r="A273" s="109" t="s">
        <v>308</v>
      </c>
      <c r="B273" s="112">
        <v>45989</v>
      </c>
      <c r="C273" s="109" t="s">
        <v>11</v>
      </c>
      <c r="D273" s="109" t="s">
        <v>35</v>
      </c>
      <c r="E273" s="109" t="s">
        <v>45</v>
      </c>
      <c r="F273" s="109" t="s">
        <v>42</v>
      </c>
      <c r="G273" s="109" t="s">
        <v>20</v>
      </c>
      <c r="H273" s="110">
        <v>208.06</v>
      </c>
      <c r="I273" s="109">
        <v>11</v>
      </c>
      <c r="J273" s="234">
        <v>2288.66</v>
      </c>
      <c r="K273" s="230"/>
      <c r="L273" s="191" t="str">
        <f t="shared" si="15"/>
        <v>Normal</v>
      </c>
      <c r="M273" s="191" t="str">
        <f t="shared" si="16"/>
        <v>Normal</v>
      </c>
      <c r="N273" s="191" t="str">
        <f t="shared" si="17"/>
        <v>Normal</v>
      </c>
    </row>
    <row r="274" spans="1:14" x14ac:dyDescent="0.25">
      <c r="A274" s="109" t="s">
        <v>309</v>
      </c>
      <c r="B274" s="112">
        <v>45855</v>
      </c>
      <c r="C274" s="109" t="s">
        <v>34</v>
      </c>
      <c r="D274" s="109" t="s">
        <v>12</v>
      </c>
      <c r="E274" s="109" t="s">
        <v>27</v>
      </c>
      <c r="F274" s="109" t="s">
        <v>42</v>
      </c>
      <c r="G274" s="109" t="s">
        <v>15</v>
      </c>
      <c r="H274" s="110">
        <v>208.22</v>
      </c>
      <c r="I274" s="109">
        <v>10</v>
      </c>
      <c r="J274" s="234">
        <v>2082.1999999999998</v>
      </c>
      <c r="K274" s="230"/>
      <c r="L274" s="191" t="str">
        <f t="shared" si="15"/>
        <v>Normal</v>
      </c>
      <c r="M274" s="191" t="str">
        <f t="shared" si="16"/>
        <v>Normal</v>
      </c>
      <c r="N274" s="191" t="str">
        <f t="shared" si="17"/>
        <v>Normal</v>
      </c>
    </row>
    <row r="275" spans="1:14" x14ac:dyDescent="0.25">
      <c r="A275" s="109" t="s">
        <v>310</v>
      </c>
      <c r="B275" s="112">
        <v>45828</v>
      </c>
      <c r="C275" s="109" t="s">
        <v>25</v>
      </c>
      <c r="D275" s="109" t="s">
        <v>12</v>
      </c>
      <c r="E275" s="109" t="s">
        <v>23</v>
      </c>
      <c r="F275" s="109" t="s">
        <v>32</v>
      </c>
      <c r="G275" s="109" t="s">
        <v>36</v>
      </c>
      <c r="H275" s="110">
        <v>220.76</v>
      </c>
      <c r="I275" s="109">
        <v>3</v>
      </c>
      <c r="J275" s="234">
        <v>662.28</v>
      </c>
      <c r="K275" s="230"/>
      <c r="L275" s="191" t="str">
        <f t="shared" si="15"/>
        <v>Normal</v>
      </c>
      <c r="M275" s="191" t="str">
        <f t="shared" si="16"/>
        <v>Normal</v>
      </c>
      <c r="N275" s="191" t="str">
        <f t="shared" si="17"/>
        <v>Normal</v>
      </c>
    </row>
    <row r="276" spans="1:14" x14ac:dyDescent="0.25">
      <c r="A276" s="109" t="s">
        <v>311</v>
      </c>
      <c r="B276" s="112">
        <v>45993</v>
      </c>
      <c r="C276" s="109" t="s">
        <v>30</v>
      </c>
      <c r="D276" s="109" t="s">
        <v>55</v>
      </c>
      <c r="E276" s="109" t="s">
        <v>27</v>
      </c>
      <c r="F276" s="109" t="s">
        <v>19</v>
      </c>
      <c r="G276" s="109" t="s">
        <v>36</v>
      </c>
      <c r="H276" s="110">
        <v>230.91</v>
      </c>
      <c r="I276" s="109">
        <v>13</v>
      </c>
      <c r="J276" s="234">
        <v>3001.83</v>
      </c>
      <c r="K276" s="230"/>
      <c r="L276" s="191" t="str">
        <f t="shared" si="15"/>
        <v>Normal</v>
      </c>
      <c r="M276" s="191" t="str">
        <f t="shared" si="16"/>
        <v>Normal</v>
      </c>
      <c r="N276" s="191" t="str">
        <f t="shared" si="17"/>
        <v>Normal</v>
      </c>
    </row>
    <row r="277" spans="1:14" x14ac:dyDescent="0.25">
      <c r="A277" s="109" t="s">
        <v>312</v>
      </c>
      <c r="B277" s="112">
        <v>45944</v>
      </c>
      <c r="C277" s="109" t="s">
        <v>17</v>
      </c>
      <c r="D277" s="109" t="s">
        <v>35</v>
      </c>
      <c r="E277" s="109" t="s">
        <v>23</v>
      </c>
      <c r="F277" s="109" t="s">
        <v>28</v>
      </c>
      <c r="G277" s="109" t="s">
        <v>20</v>
      </c>
      <c r="H277" s="110">
        <v>142.5</v>
      </c>
      <c r="I277" s="109">
        <v>13</v>
      </c>
      <c r="J277" s="234">
        <v>1852.5</v>
      </c>
      <c r="K277" s="230"/>
      <c r="L277" s="191" t="str">
        <f t="shared" si="15"/>
        <v>Normal</v>
      </c>
      <c r="M277" s="191" t="str">
        <f t="shared" si="16"/>
        <v>Normal</v>
      </c>
      <c r="N277" s="191" t="str">
        <f t="shared" si="17"/>
        <v>Normal</v>
      </c>
    </row>
    <row r="278" spans="1:14" x14ac:dyDescent="0.25">
      <c r="A278" s="109" t="s">
        <v>313</v>
      </c>
      <c r="B278" s="112">
        <v>46008</v>
      </c>
      <c r="C278" s="109" t="s">
        <v>11</v>
      </c>
      <c r="D278" s="109" t="s">
        <v>12</v>
      </c>
      <c r="E278" s="109" t="s">
        <v>27</v>
      </c>
      <c r="F278" s="109" t="s">
        <v>61</v>
      </c>
      <c r="G278" s="109" t="s">
        <v>20</v>
      </c>
      <c r="H278" s="110">
        <v>140.33000000000001</v>
      </c>
      <c r="I278" s="109">
        <v>17</v>
      </c>
      <c r="J278" s="234">
        <v>2385.61</v>
      </c>
      <c r="K278" s="230"/>
      <c r="L278" s="191" t="str">
        <f t="shared" si="15"/>
        <v>Normal</v>
      </c>
      <c r="M278" s="191" t="str">
        <f t="shared" si="16"/>
        <v>Normal</v>
      </c>
      <c r="N278" s="191" t="str">
        <f t="shared" si="17"/>
        <v>Normal</v>
      </c>
    </row>
    <row r="279" spans="1:14" x14ac:dyDescent="0.25">
      <c r="A279" s="109" t="s">
        <v>314</v>
      </c>
      <c r="B279" s="112">
        <v>45843</v>
      </c>
      <c r="C279" s="109" t="s">
        <v>34</v>
      </c>
      <c r="D279" s="109" t="s">
        <v>35</v>
      </c>
      <c r="E279" s="109" t="s">
        <v>23</v>
      </c>
      <c r="F279" s="109" t="s">
        <v>14</v>
      </c>
      <c r="G279" s="109" t="s">
        <v>36</v>
      </c>
      <c r="H279" s="110">
        <v>205.62</v>
      </c>
      <c r="I279" s="109">
        <v>1</v>
      </c>
      <c r="J279" s="234">
        <v>205.62</v>
      </c>
      <c r="K279" s="230"/>
      <c r="L279" s="191" t="str">
        <f t="shared" si="15"/>
        <v>Normal</v>
      </c>
      <c r="M279" s="191" t="str">
        <f t="shared" si="16"/>
        <v>Normal</v>
      </c>
      <c r="N279" s="191" t="str">
        <f t="shared" si="17"/>
        <v>Normal</v>
      </c>
    </row>
    <row r="280" spans="1:14" x14ac:dyDescent="0.25">
      <c r="A280" s="109" t="s">
        <v>315</v>
      </c>
      <c r="B280" s="112">
        <v>45906</v>
      </c>
      <c r="C280" s="109" t="s">
        <v>30</v>
      </c>
      <c r="D280" s="109" t="s">
        <v>26</v>
      </c>
      <c r="E280" s="109" t="s">
        <v>23</v>
      </c>
      <c r="F280" s="109" t="s">
        <v>19</v>
      </c>
      <c r="G280" s="109" t="s">
        <v>36</v>
      </c>
      <c r="H280" s="110">
        <v>172.99</v>
      </c>
      <c r="I280" s="109">
        <v>7</v>
      </c>
      <c r="J280" s="234">
        <v>1210.93</v>
      </c>
      <c r="K280" s="230"/>
      <c r="L280" s="191" t="str">
        <f t="shared" si="15"/>
        <v>Normal</v>
      </c>
      <c r="M280" s="191" t="str">
        <f t="shared" si="16"/>
        <v>Normal</v>
      </c>
      <c r="N280" s="191" t="str">
        <f t="shared" si="17"/>
        <v>Normal</v>
      </c>
    </row>
    <row r="281" spans="1:14" x14ac:dyDescent="0.25">
      <c r="A281" s="109" t="s">
        <v>316</v>
      </c>
      <c r="B281" s="112">
        <v>45709</v>
      </c>
      <c r="C281" s="109" t="s">
        <v>25</v>
      </c>
      <c r="D281" s="109" t="s">
        <v>12</v>
      </c>
      <c r="E281" s="109" t="s">
        <v>18</v>
      </c>
      <c r="F281" s="109" t="s">
        <v>19</v>
      </c>
      <c r="G281" s="109" t="s">
        <v>20</v>
      </c>
      <c r="H281" s="110">
        <v>184.43</v>
      </c>
      <c r="I281" s="109">
        <v>17</v>
      </c>
      <c r="J281" s="234">
        <v>3135.31</v>
      </c>
      <c r="K281" s="230"/>
      <c r="L281" s="191" t="str">
        <f t="shared" si="15"/>
        <v>Normal</v>
      </c>
      <c r="M281" s="191" t="str">
        <f t="shared" si="16"/>
        <v>Normal</v>
      </c>
      <c r="N281" s="191" t="str">
        <f t="shared" si="17"/>
        <v>Normal</v>
      </c>
    </row>
    <row r="282" spans="1:14" x14ac:dyDescent="0.25">
      <c r="A282" s="109" t="s">
        <v>317</v>
      </c>
      <c r="B282" s="112">
        <v>45830</v>
      </c>
      <c r="C282" s="109" t="s">
        <v>30</v>
      </c>
      <c r="D282" s="109" t="s">
        <v>55</v>
      </c>
      <c r="E282" s="109" t="s">
        <v>41</v>
      </c>
      <c r="F282" s="109" t="s">
        <v>14</v>
      </c>
      <c r="G282" s="109" t="s">
        <v>15</v>
      </c>
      <c r="H282" s="110">
        <v>205.07</v>
      </c>
      <c r="I282" s="109">
        <v>20</v>
      </c>
      <c r="J282" s="234">
        <v>4101.3999999999996</v>
      </c>
      <c r="K282" s="230"/>
      <c r="L282" s="191" t="str">
        <f t="shared" si="15"/>
        <v>Normal</v>
      </c>
      <c r="M282" s="191" t="str">
        <f t="shared" si="16"/>
        <v>Normal</v>
      </c>
      <c r="N282" s="191" t="str">
        <f t="shared" si="17"/>
        <v>Normal</v>
      </c>
    </row>
    <row r="283" spans="1:14" x14ac:dyDescent="0.25">
      <c r="A283" s="109" t="s">
        <v>318</v>
      </c>
      <c r="B283" s="112">
        <v>45750</v>
      </c>
      <c r="C283" s="109" t="s">
        <v>30</v>
      </c>
      <c r="D283" s="109" t="s">
        <v>12</v>
      </c>
      <c r="E283" s="109" t="s">
        <v>41</v>
      </c>
      <c r="F283" s="109" t="s">
        <v>19</v>
      </c>
      <c r="G283" s="109" t="s">
        <v>36</v>
      </c>
      <c r="H283" s="110">
        <v>225.8</v>
      </c>
      <c r="I283" s="109">
        <v>20</v>
      </c>
      <c r="J283" s="234">
        <v>4516</v>
      </c>
      <c r="K283" s="230"/>
      <c r="L283" s="191" t="str">
        <f t="shared" si="15"/>
        <v>Normal</v>
      </c>
      <c r="M283" s="191" t="str">
        <f t="shared" si="16"/>
        <v>Normal</v>
      </c>
      <c r="N283" s="191" t="str">
        <f t="shared" si="17"/>
        <v>Normal</v>
      </c>
    </row>
    <row r="284" spans="1:14" x14ac:dyDescent="0.25">
      <c r="A284" s="109" t="s">
        <v>319</v>
      </c>
      <c r="B284" s="112">
        <v>45844</v>
      </c>
      <c r="C284" s="109" t="s">
        <v>38</v>
      </c>
      <c r="D284" s="109" t="s">
        <v>55</v>
      </c>
      <c r="E284" s="109" t="s">
        <v>13</v>
      </c>
      <c r="F284" s="109" t="s">
        <v>39</v>
      </c>
      <c r="G284" s="109" t="s">
        <v>20</v>
      </c>
      <c r="H284" s="110">
        <v>104.36</v>
      </c>
      <c r="I284" s="109">
        <v>8</v>
      </c>
      <c r="J284" s="234">
        <v>834.88</v>
      </c>
      <c r="K284" s="230"/>
      <c r="L284" s="191" t="str">
        <f t="shared" si="15"/>
        <v>Normal</v>
      </c>
      <c r="M284" s="191" t="str">
        <f t="shared" si="16"/>
        <v>Normal</v>
      </c>
      <c r="N284" s="191" t="str">
        <f t="shared" si="17"/>
        <v>Normal</v>
      </c>
    </row>
    <row r="285" spans="1:14" x14ac:dyDescent="0.25">
      <c r="A285" s="109" t="s">
        <v>320</v>
      </c>
      <c r="B285" s="112">
        <v>45887</v>
      </c>
      <c r="C285" s="109" t="s">
        <v>25</v>
      </c>
      <c r="D285" s="109" t="s">
        <v>26</v>
      </c>
      <c r="E285" s="109" t="s">
        <v>13</v>
      </c>
      <c r="F285" s="109" t="s">
        <v>39</v>
      </c>
      <c r="G285" s="109" t="s">
        <v>36</v>
      </c>
      <c r="H285" s="110">
        <v>112.63</v>
      </c>
      <c r="I285" s="109">
        <v>8</v>
      </c>
      <c r="J285" s="234">
        <v>901.04</v>
      </c>
      <c r="K285" s="230"/>
      <c r="L285" s="191" t="str">
        <f t="shared" si="15"/>
        <v>Normal</v>
      </c>
      <c r="M285" s="191" t="str">
        <f t="shared" si="16"/>
        <v>Normal</v>
      </c>
      <c r="N285" s="191" t="str">
        <f t="shared" si="17"/>
        <v>Normal</v>
      </c>
    </row>
    <row r="286" spans="1:14" x14ac:dyDescent="0.25">
      <c r="A286" s="109" t="s">
        <v>321</v>
      </c>
      <c r="B286" s="112">
        <v>45757</v>
      </c>
      <c r="C286" s="109" t="s">
        <v>17</v>
      </c>
      <c r="D286" s="109" t="s">
        <v>55</v>
      </c>
      <c r="E286" s="109" t="s">
        <v>41</v>
      </c>
      <c r="F286" s="109" t="s">
        <v>61</v>
      </c>
      <c r="G286" s="109" t="s">
        <v>36</v>
      </c>
      <c r="H286" s="110">
        <v>50.68</v>
      </c>
      <c r="I286" s="109">
        <v>12</v>
      </c>
      <c r="J286" s="234">
        <v>608.16</v>
      </c>
      <c r="K286" s="230"/>
      <c r="L286" s="191" t="str">
        <f t="shared" si="15"/>
        <v>Normal</v>
      </c>
      <c r="M286" s="191" t="str">
        <f t="shared" si="16"/>
        <v>Normal</v>
      </c>
      <c r="N286" s="191" t="str">
        <f t="shared" si="17"/>
        <v>Normal</v>
      </c>
    </row>
    <row r="287" spans="1:14" x14ac:dyDescent="0.25">
      <c r="A287" s="109" t="s">
        <v>322</v>
      </c>
      <c r="B287" s="112">
        <v>45853</v>
      </c>
      <c r="C287" s="109" t="s">
        <v>25</v>
      </c>
      <c r="D287" s="109" t="s">
        <v>31</v>
      </c>
      <c r="E287" s="109" t="s">
        <v>23</v>
      </c>
      <c r="F287" s="109" t="s">
        <v>39</v>
      </c>
      <c r="G287" s="109" t="s">
        <v>15</v>
      </c>
      <c r="H287" s="110">
        <v>157.22</v>
      </c>
      <c r="I287" s="109">
        <v>17</v>
      </c>
      <c r="J287" s="234">
        <v>2672.74</v>
      </c>
      <c r="K287" s="230"/>
      <c r="L287" s="191" t="str">
        <f t="shared" si="15"/>
        <v>Normal</v>
      </c>
      <c r="M287" s="191" t="str">
        <f t="shared" si="16"/>
        <v>Normal</v>
      </c>
      <c r="N287" s="191" t="str">
        <f t="shared" si="17"/>
        <v>Normal</v>
      </c>
    </row>
    <row r="288" spans="1:14" x14ac:dyDescent="0.25">
      <c r="A288" s="109" t="s">
        <v>323</v>
      </c>
      <c r="B288" s="112">
        <v>45967</v>
      </c>
      <c r="C288" s="109" t="s">
        <v>34</v>
      </c>
      <c r="D288" s="109" t="s">
        <v>22</v>
      </c>
      <c r="E288" s="109" t="s">
        <v>27</v>
      </c>
      <c r="F288" s="109" t="s">
        <v>61</v>
      </c>
      <c r="G288" s="109" t="s">
        <v>36</v>
      </c>
      <c r="H288" s="110">
        <v>37.909999999999997</v>
      </c>
      <c r="I288" s="109">
        <v>5</v>
      </c>
      <c r="J288" s="234">
        <v>189.55</v>
      </c>
      <c r="K288" s="230"/>
      <c r="L288" s="191" t="str">
        <f t="shared" si="15"/>
        <v>Normal</v>
      </c>
      <c r="M288" s="191" t="str">
        <f t="shared" si="16"/>
        <v>Normal</v>
      </c>
      <c r="N288" s="191" t="str">
        <f t="shared" si="17"/>
        <v>Normal</v>
      </c>
    </row>
    <row r="289" spans="1:14" x14ac:dyDescent="0.25">
      <c r="A289" s="109" t="s">
        <v>324</v>
      </c>
      <c r="B289" s="112">
        <v>45941</v>
      </c>
      <c r="C289" s="109" t="s">
        <v>17</v>
      </c>
      <c r="D289" s="109" t="s">
        <v>55</v>
      </c>
      <c r="E289" s="109" t="s">
        <v>45</v>
      </c>
      <c r="F289" s="109" t="s">
        <v>32</v>
      </c>
      <c r="G289" s="109" t="s">
        <v>15</v>
      </c>
      <c r="H289" s="110">
        <v>132.43</v>
      </c>
      <c r="I289" s="109">
        <v>4</v>
      </c>
      <c r="J289" s="234">
        <v>529.72</v>
      </c>
      <c r="K289" s="230"/>
      <c r="L289" s="191" t="str">
        <f t="shared" si="15"/>
        <v>Normal</v>
      </c>
      <c r="M289" s="191" t="str">
        <f t="shared" si="16"/>
        <v>Normal</v>
      </c>
      <c r="N289" s="191" t="str">
        <f t="shared" si="17"/>
        <v>Normal</v>
      </c>
    </row>
    <row r="290" spans="1:14" x14ac:dyDescent="0.25">
      <c r="A290" s="109" t="s">
        <v>325</v>
      </c>
      <c r="B290" s="112">
        <v>45740</v>
      </c>
      <c r="C290" s="109" t="s">
        <v>38</v>
      </c>
      <c r="D290" s="109" t="s">
        <v>55</v>
      </c>
      <c r="E290" s="109" t="s">
        <v>23</v>
      </c>
      <c r="F290" s="109" t="s">
        <v>39</v>
      </c>
      <c r="G290" s="109" t="s">
        <v>36</v>
      </c>
      <c r="H290" s="110">
        <v>149.38</v>
      </c>
      <c r="I290" s="109">
        <v>9</v>
      </c>
      <c r="J290" s="234">
        <v>1344.42</v>
      </c>
      <c r="K290" s="230"/>
      <c r="L290" s="191" t="str">
        <f t="shared" si="15"/>
        <v>Normal</v>
      </c>
      <c r="M290" s="191" t="str">
        <f t="shared" si="16"/>
        <v>Normal</v>
      </c>
      <c r="N290" s="191" t="str">
        <f t="shared" si="17"/>
        <v>Normal</v>
      </c>
    </row>
    <row r="291" spans="1:14" x14ac:dyDescent="0.25">
      <c r="A291" s="109" t="s">
        <v>326</v>
      </c>
      <c r="B291" s="112">
        <v>45704</v>
      </c>
      <c r="C291" s="109" t="s">
        <v>38</v>
      </c>
      <c r="D291" s="109" t="s">
        <v>35</v>
      </c>
      <c r="E291" s="109" t="s">
        <v>45</v>
      </c>
      <c r="F291" s="109" t="s">
        <v>61</v>
      </c>
      <c r="G291" s="109" t="s">
        <v>15</v>
      </c>
      <c r="H291" s="110">
        <v>93.04</v>
      </c>
      <c r="I291" s="109">
        <v>8</v>
      </c>
      <c r="J291" s="234">
        <v>744.32</v>
      </c>
      <c r="K291" s="230"/>
      <c r="L291" s="191" t="str">
        <f t="shared" si="15"/>
        <v>Normal</v>
      </c>
      <c r="M291" s="191" t="str">
        <f t="shared" si="16"/>
        <v>Normal</v>
      </c>
      <c r="N291" s="191" t="str">
        <f t="shared" si="17"/>
        <v>Normal</v>
      </c>
    </row>
    <row r="292" spans="1:14" x14ac:dyDescent="0.25">
      <c r="A292" s="109" t="s">
        <v>327</v>
      </c>
      <c r="B292" s="112">
        <v>45860</v>
      </c>
      <c r="C292" s="109" t="s">
        <v>34</v>
      </c>
      <c r="D292" s="109" t="s">
        <v>26</v>
      </c>
      <c r="E292" s="109" t="s">
        <v>41</v>
      </c>
      <c r="F292" s="109" t="s">
        <v>19</v>
      </c>
      <c r="G292" s="109" t="s">
        <v>36</v>
      </c>
      <c r="H292" s="110">
        <v>159.97999999999999</v>
      </c>
      <c r="I292" s="109">
        <v>17</v>
      </c>
      <c r="J292" s="234">
        <v>2719.66</v>
      </c>
      <c r="K292" s="230"/>
      <c r="L292" s="191" t="str">
        <f t="shared" si="15"/>
        <v>Normal</v>
      </c>
      <c r="M292" s="191" t="str">
        <f t="shared" si="16"/>
        <v>Normal</v>
      </c>
      <c r="N292" s="191" t="str">
        <f t="shared" si="17"/>
        <v>Normal</v>
      </c>
    </row>
    <row r="293" spans="1:14" x14ac:dyDescent="0.25">
      <c r="A293" s="109" t="s">
        <v>328</v>
      </c>
      <c r="B293" s="112">
        <v>45772</v>
      </c>
      <c r="C293" s="109" t="s">
        <v>34</v>
      </c>
      <c r="D293" s="109" t="s">
        <v>22</v>
      </c>
      <c r="E293" s="109" t="s">
        <v>27</v>
      </c>
      <c r="F293" s="109" t="s">
        <v>28</v>
      </c>
      <c r="G293" s="109" t="s">
        <v>36</v>
      </c>
      <c r="H293" s="110">
        <v>36.71</v>
      </c>
      <c r="I293" s="109">
        <v>1</v>
      </c>
      <c r="J293" s="234">
        <v>36.71</v>
      </c>
      <c r="K293" s="230"/>
      <c r="L293" s="191" t="str">
        <f t="shared" si="15"/>
        <v>Normal</v>
      </c>
      <c r="M293" s="191" t="str">
        <f t="shared" si="16"/>
        <v>Normal</v>
      </c>
      <c r="N293" s="191" t="str">
        <f t="shared" si="17"/>
        <v>Normal</v>
      </c>
    </row>
    <row r="294" spans="1:14" x14ac:dyDescent="0.25">
      <c r="A294" s="109" t="s">
        <v>329</v>
      </c>
      <c r="B294" s="112">
        <v>45732</v>
      </c>
      <c r="C294" s="109" t="s">
        <v>11</v>
      </c>
      <c r="D294" s="109" t="s">
        <v>35</v>
      </c>
      <c r="E294" s="109" t="s">
        <v>41</v>
      </c>
      <c r="F294" s="109" t="s">
        <v>28</v>
      </c>
      <c r="G294" s="109" t="s">
        <v>15</v>
      </c>
      <c r="H294" s="110">
        <v>38.22</v>
      </c>
      <c r="I294" s="109">
        <v>5</v>
      </c>
      <c r="J294" s="234">
        <v>191.1</v>
      </c>
      <c r="K294" s="230"/>
      <c r="L294" s="191" t="str">
        <f t="shared" si="15"/>
        <v>Normal</v>
      </c>
      <c r="M294" s="191" t="str">
        <f t="shared" si="16"/>
        <v>Normal</v>
      </c>
      <c r="N294" s="191" t="str">
        <f t="shared" si="17"/>
        <v>Normal</v>
      </c>
    </row>
    <row r="295" spans="1:14" x14ac:dyDescent="0.25">
      <c r="A295" s="109" t="s">
        <v>330</v>
      </c>
      <c r="B295" s="112">
        <v>46019</v>
      </c>
      <c r="C295" s="109" t="s">
        <v>38</v>
      </c>
      <c r="D295" s="109" t="s">
        <v>55</v>
      </c>
      <c r="E295" s="109" t="s">
        <v>45</v>
      </c>
      <c r="F295" s="109" t="s">
        <v>19</v>
      </c>
      <c r="G295" s="109" t="s">
        <v>15</v>
      </c>
      <c r="H295" s="110">
        <v>210.97</v>
      </c>
      <c r="I295" s="109">
        <v>16</v>
      </c>
      <c r="J295" s="234">
        <v>3375.52</v>
      </c>
      <c r="K295" s="230"/>
      <c r="L295" s="191" t="str">
        <f t="shared" si="15"/>
        <v>Normal</v>
      </c>
      <c r="M295" s="191" t="str">
        <f t="shared" si="16"/>
        <v>Normal</v>
      </c>
      <c r="N295" s="191" t="str">
        <f t="shared" si="17"/>
        <v>Normal</v>
      </c>
    </row>
    <row r="296" spans="1:14" x14ac:dyDescent="0.25">
      <c r="A296" s="109" t="s">
        <v>331</v>
      </c>
      <c r="B296" s="112">
        <v>45789</v>
      </c>
      <c r="C296" s="109" t="s">
        <v>30</v>
      </c>
      <c r="D296" s="109" t="s">
        <v>55</v>
      </c>
      <c r="E296" s="109" t="s">
        <v>27</v>
      </c>
      <c r="F296" s="109" t="s">
        <v>42</v>
      </c>
      <c r="G296" s="109" t="s">
        <v>20</v>
      </c>
      <c r="H296" s="110">
        <v>109.24</v>
      </c>
      <c r="I296" s="109">
        <v>7</v>
      </c>
      <c r="J296" s="234">
        <v>764.68</v>
      </c>
      <c r="K296" s="230"/>
      <c r="L296" s="191" t="str">
        <f t="shared" si="15"/>
        <v>Normal</v>
      </c>
      <c r="M296" s="191" t="str">
        <f t="shared" si="16"/>
        <v>Normal</v>
      </c>
      <c r="N296" s="191" t="str">
        <f t="shared" si="17"/>
        <v>Normal</v>
      </c>
    </row>
    <row r="297" spans="1:14" x14ac:dyDescent="0.25">
      <c r="A297" s="109" t="s">
        <v>332</v>
      </c>
      <c r="B297" s="112">
        <v>45874</v>
      </c>
      <c r="C297" s="109" t="s">
        <v>34</v>
      </c>
      <c r="D297" s="109" t="s">
        <v>26</v>
      </c>
      <c r="E297" s="109" t="s">
        <v>13</v>
      </c>
      <c r="F297" s="109" t="s">
        <v>19</v>
      </c>
      <c r="G297" s="109" t="s">
        <v>15</v>
      </c>
      <c r="H297" s="110">
        <v>57.95</v>
      </c>
      <c r="I297" s="109">
        <v>4</v>
      </c>
      <c r="J297" s="234">
        <v>231.8</v>
      </c>
      <c r="K297" s="230"/>
      <c r="L297" s="191" t="str">
        <f t="shared" si="15"/>
        <v>Normal</v>
      </c>
      <c r="M297" s="191" t="str">
        <f t="shared" si="16"/>
        <v>Normal</v>
      </c>
      <c r="N297" s="191" t="str">
        <f t="shared" si="17"/>
        <v>Normal</v>
      </c>
    </row>
    <row r="298" spans="1:14" x14ac:dyDescent="0.25">
      <c r="A298" s="109" t="s">
        <v>333</v>
      </c>
      <c r="B298" s="112">
        <v>45780</v>
      </c>
      <c r="C298" s="109" t="s">
        <v>17</v>
      </c>
      <c r="D298" s="109" t="s">
        <v>55</v>
      </c>
      <c r="E298" s="109" t="s">
        <v>41</v>
      </c>
      <c r="F298" s="109" t="s">
        <v>19</v>
      </c>
      <c r="G298" s="109" t="s">
        <v>15</v>
      </c>
      <c r="H298" s="110">
        <v>144.88999999999999</v>
      </c>
      <c r="I298" s="109">
        <v>14</v>
      </c>
      <c r="J298" s="234">
        <v>2028.46</v>
      </c>
      <c r="K298" s="230"/>
      <c r="L298" s="191" t="str">
        <f t="shared" si="15"/>
        <v>Normal</v>
      </c>
      <c r="M298" s="191" t="str">
        <f t="shared" si="16"/>
        <v>Normal</v>
      </c>
      <c r="N298" s="191" t="str">
        <f t="shared" si="17"/>
        <v>Normal</v>
      </c>
    </row>
    <row r="299" spans="1:14" x14ac:dyDescent="0.25">
      <c r="A299" s="109" t="s">
        <v>334</v>
      </c>
      <c r="B299" s="112">
        <v>45913</v>
      </c>
      <c r="C299" s="109" t="s">
        <v>25</v>
      </c>
      <c r="D299" s="109" t="s">
        <v>22</v>
      </c>
      <c r="E299" s="109" t="s">
        <v>27</v>
      </c>
      <c r="F299" s="109" t="s">
        <v>42</v>
      </c>
      <c r="G299" s="109" t="s">
        <v>20</v>
      </c>
      <c r="H299" s="110">
        <v>199.4</v>
      </c>
      <c r="I299" s="109">
        <v>20</v>
      </c>
      <c r="J299" s="234">
        <v>3988</v>
      </c>
      <c r="K299" s="230"/>
      <c r="L299" s="191" t="str">
        <f t="shared" si="15"/>
        <v>Normal</v>
      </c>
      <c r="M299" s="191" t="str">
        <f t="shared" si="16"/>
        <v>Normal</v>
      </c>
      <c r="N299" s="191" t="str">
        <f t="shared" si="17"/>
        <v>Normal</v>
      </c>
    </row>
    <row r="300" spans="1:14" x14ac:dyDescent="0.25">
      <c r="A300" s="109" t="s">
        <v>335</v>
      </c>
      <c r="B300" s="112">
        <v>45781</v>
      </c>
      <c r="C300" s="109" t="s">
        <v>34</v>
      </c>
      <c r="D300" s="109" t="s">
        <v>31</v>
      </c>
      <c r="E300" s="109" t="s">
        <v>45</v>
      </c>
      <c r="F300" s="109" t="s">
        <v>42</v>
      </c>
      <c r="G300" s="109" t="s">
        <v>36</v>
      </c>
      <c r="H300" s="110">
        <v>77.48</v>
      </c>
      <c r="I300" s="109">
        <v>5</v>
      </c>
      <c r="J300" s="234">
        <v>387.4</v>
      </c>
      <c r="K300" s="230"/>
      <c r="L300" s="191" t="str">
        <f t="shared" si="15"/>
        <v>Normal</v>
      </c>
      <c r="M300" s="191" t="str">
        <f t="shared" si="16"/>
        <v>Normal</v>
      </c>
      <c r="N300" s="191" t="str">
        <f t="shared" si="17"/>
        <v>Normal</v>
      </c>
    </row>
    <row r="301" spans="1:14" x14ac:dyDescent="0.25">
      <c r="A301" s="109" t="s">
        <v>336</v>
      </c>
      <c r="B301" s="112">
        <v>45781</v>
      </c>
      <c r="C301" s="109" t="s">
        <v>38</v>
      </c>
      <c r="D301" s="109" t="s">
        <v>26</v>
      </c>
      <c r="E301" s="109" t="s">
        <v>27</v>
      </c>
      <c r="F301" s="109" t="s">
        <v>28</v>
      </c>
      <c r="G301" s="109" t="s">
        <v>15</v>
      </c>
      <c r="H301" s="110">
        <v>167.04</v>
      </c>
      <c r="I301" s="109">
        <v>19</v>
      </c>
      <c r="J301" s="234">
        <v>3173.76</v>
      </c>
      <c r="K301" s="230"/>
      <c r="L301" s="191" t="str">
        <f t="shared" si="15"/>
        <v>Normal</v>
      </c>
      <c r="M301" s="191" t="str">
        <f t="shared" si="16"/>
        <v>Normal</v>
      </c>
      <c r="N301" s="191" t="str">
        <f t="shared" si="17"/>
        <v>Normal</v>
      </c>
    </row>
    <row r="302" spans="1:14" x14ac:dyDescent="0.25">
      <c r="A302" s="109" t="s">
        <v>337</v>
      </c>
      <c r="B302" s="112">
        <v>45926</v>
      </c>
      <c r="C302" s="109" t="s">
        <v>11</v>
      </c>
      <c r="D302" s="109" t="s">
        <v>55</v>
      </c>
      <c r="E302" s="109" t="s">
        <v>18</v>
      </c>
      <c r="F302" s="109" t="s">
        <v>42</v>
      </c>
      <c r="G302" s="109" t="s">
        <v>20</v>
      </c>
      <c r="H302" s="110">
        <v>48.78</v>
      </c>
      <c r="I302" s="109">
        <v>12</v>
      </c>
      <c r="J302" s="234">
        <v>585.36</v>
      </c>
      <c r="K302" s="230"/>
      <c r="L302" s="191" t="str">
        <f t="shared" si="15"/>
        <v>Normal</v>
      </c>
      <c r="M302" s="191" t="str">
        <f t="shared" si="16"/>
        <v>Normal</v>
      </c>
      <c r="N302" s="191" t="str">
        <f t="shared" si="17"/>
        <v>Normal</v>
      </c>
    </row>
    <row r="303" spans="1:14" x14ac:dyDescent="0.25">
      <c r="A303" s="109" t="s">
        <v>338</v>
      </c>
      <c r="B303" s="112">
        <v>45941</v>
      </c>
      <c r="C303" s="109" t="s">
        <v>38</v>
      </c>
      <c r="D303" s="109" t="s">
        <v>31</v>
      </c>
      <c r="E303" s="109" t="s">
        <v>45</v>
      </c>
      <c r="F303" s="109" t="s">
        <v>28</v>
      </c>
      <c r="G303" s="109" t="s">
        <v>36</v>
      </c>
      <c r="H303" s="110">
        <v>41.37</v>
      </c>
      <c r="I303" s="109">
        <v>1</v>
      </c>
      <c r="J303" s="234">
        <v>41.37</v>
      </c>
      <c r="K303" s="230"/>
      <c r="L303" s="191" t="str">
        <f t="shared" si="15"/>
        <v>Normal</v>
      </c>
      <c r="M303" s="191" t="str">
        <f t="shared" si="16"/>
        <v>Normal</v>
      </c>
      <c r="N303" s="191" t="str">
        <f t="shared" si="17"/>
        <v>Normal</v>
      </c>
    </row>
    <row r="304" spans="1:14" x14ac:dyDescent="0.25">
      <c r="A304" s="109" t="s">
        <v>339</v>
      </c>
      <c r="B304" s="112">
        <v>45849</v>
      </c>
      <c r="C304" s="109" t="s">
        <v>17</v>
      </c>
      <c r="D304" s="109" t="s">
        <v>22</v>
      </c>
      <c r="E304" s="109" t="s">
        <v>13</v>
      </c>
      <c r="F304" s="109" t="s">
        <v>39</v>
      </c>
      <c r="G304" s="109" t="s">
        <v>15</v>
      </c>
      <c r="H304" s="110">
        <v>146.9</v>
      </c>
      <c r="I304" s="109">
        <v>9</v>
      </c>
      <c r="J304" s="234">
        <v>1322.1</v>
      </c>
      <c r="K304" s="230"/>
      <c r="L304" s="191" t="str">
        <f t="shared" si="15"/>
        <v>Normal</v>
      </c>
      <c r="M304" s="191" t="str">
        <f t="shared" si="16"/>
        <v>Normal</v>
      </c>
      <c r="N304" s="191" t="str">
        <f t="shared" si="17"/>
        <v>Normal</v>
      </c>
    </row>
    <row r="305" spans="1:14" x14ac:dyDescent="0.25">
      <c r="A305" s="109" t="s">
        <v>340</v>
      </c>
      <c r="B305" s="112">
        <v>45834</v>
      </c>
      <c r="C305" s="109" t="s">
        <v>17</v>
      </c>
      <c r="D305" s="109" t="s">
        <v>12</v>
      </c>
      <c r="E305" s="109" t="s">
        <v>27</v>
      </c>
      <c r="F305" s="109" t="s">
        <v>19</v>
      </c>
      <c r="G305" s="109" t="s">
        <v>20</v>
      </c>
      <c r="H305" s="110">
        <v>148.94</v>
      </c>
      <c r="I305" s="109">
        <v>8</v>
      </c>
      <c r="J305" s="234">
        <v>1191.52</v>
      </c>
      <c r="K305" s="230"/>
      <c r="L305" s="191" t="str">
        <f t="shared" si="15"/>
        <v>Normal</v>
      </c>
      <c r="M305" s="191" t="str">
        <f t="shared" si="16"/>
        <v>Normal</v>
      </c>
      <c r="N305" s="191" t="str">
        <f t="shared" si="17"/>
        <v>Normal</v>
      </c>
    </row>
    <row r="306" spans="1:14" x14ac:dyDescent="0.25">
      <c r="A306" s="109" t="s">
        <v>341</v>
      </c>
      <c r="B306" s="112">
        <v>45828</v>
      </c>
      <c r="C306" s="109" t="s">
        <v>11</v>
      </c>
      <c r="D306" s="109" t="s">
        <v>35</v>
      </c>
      <c r="E306" s="109" t="s">
        <v>18</v>
      </c>
      <c r="F306" s="109" t="s">
        <v>32</v>
      </c>
      <c r="G306" s="109" t="s">
        <v>20</v>
      </c>
      <c r="H306" s="110">
        <v>170.23</v>
      </c>
      <c r="I306" s="109">
        <v>5</v>
      </c>
      <c r="J306" s="234">
        <v>851.15</v>
      </c>
      <c r="K306" s="230"/>
      <c r="L306" s="191" t="str">
        <f t="shared" si="15"/>
        <v>Normal</v>
      </c>
      <c r="M306" s="191" t="str">
        <f t="shared" si="16"/>
        <v>Normal</v>
      </c>
      <c r="N306" s="191" t="str">
        <f t="shared" si="17"/>
        <v>Normal</v>
      </c>
    </row>
    <row r="307" spans="1:14" x14ac:dyDescent="0.25">
      <c r="A307" s="109" t="s">
        <v>342</v>
      </c>
      <c r="B307" s="112">
        <v>45747</v>
      </c>
      <c r="C307" s="109" t="s">
        <v>17</v>
      </c>
      <c r="D307" s="109" t="s">
        <v>31</v>
      </c>
      <c r="E307" s="109" t="s">
        <v>27</v>
      </c>
      <c r="F307" s="109" t="s">
        <v>14</v>
      </c>
      <c r="G307" s="109" t="s">
        <v>15</v>
      </c>
      <c r="H307" s="110">
        <v>189.74</v>
      </c>
      <c r="I307" s="109">
        <v>15</v>
      </c>
      <c r="J307" s="234">
        <v>2846.1</v>
      </c>
      <c r="K307" s="230"/>
      <c r="L307" s="191" t="str">
        <f t="shared" si="15"/>
        <v>Normal</v>
      </c>
      <c r="M307" s="191" t="str">
        <f t="shared" si="16"/>
        <v>Normal</v>
      </c>
      <c r="N307" s="191" t="str">
        <f t="shared" si="17"/>
        <v>Normal</v>
      </c>
    </row>
    <row r="308" spans="1:14" x14ac:dyDescent="0.25">
      <c r="A308" s="109" t="s">
        <v>343</v>
      </c>
      <c r="B308" s="112">
        <v>45690</v>
      </c>
      <c r="C308" s="109" t="s">
        <v>11</v>
      </c>
      <c r="D308" s="109" t="s">
        <v>35</v>
      </c>
      <c r="E308" s="109" t="s">
        <v>23</v>
      </c>
      <c r="F308" s="109" t="s">
        <v>19</v>
      </c>
      <c r="G308" s="109" t="s">
        <v>15</v>
      </c>
      <c r="H308" s="110">
        <v>244.69</v>
      </c>
      <c r="I308" s="109">
        <v>15</v>
      </c>
      <c r="J308" s="234">
        <v>3670.35</v>
      </c>
      <c r="K308" s="230"/>
      <c r="L308" s="191" t="str">
        <f t="shared" si="15"/>
        <v>Normal</v>
      </c>
      <c r="M308" s="191" t="str">
        <f t="shared" si="16"/>
        <v>Normal</v>
      </c>
      <c r="N308" s="191" t="str">
        <f t="shared" si="17"/>
        <v>Normal</v>
      </c>
    </row>
    <row r="309" spans="1:14" x14ac:dyDescent="0.25">
      <c r="A309" s="109" t="s">
        <v>344</v>
      </c>
      <c r="B309" s="112">
        <v>45679</v>
      </c>
      <c r="C309" s="109" t="s">
        <v>34</v>
      </c>
      <c r="D309" s="109" t="s">
        <v>55</v>
      </c>
      <c r="E309" s="109" t="s">
        <v>41</v>
      </c>
      <c r="F309" s="109" t="s">
        <v>39</v>
      </c>
      <c r="G309" s="109" t="s">
        <v>20</v>
      </c>
      <c r="H309" s="110">
        <v>143.59</v>
      </c>
      <c r="I309" s="109">
        <v>11</v>
      </c>
      <c r="J309" s="234">
        <v>1579.49</v>
      </c>
      <c r="K309" s="230"/>
      <c r="L309" s="191" t="str">
        <f t="shared" si="15"/>
        <v>Normal</v>
      </c>
      <c r="M309" s="191" t="str">
        <f t="shared" si="16"/>
        <v>Normal</v>
      </c>
      <c r="N309" s="191" t="str">
        <f t="shared" si="17"/>
        <v>Normal</v>
      </c>
    </row>
    <row r="310" spans="1:14" x14ac:dyDescent="0.25">
      <c r="A310" s="109" t="s">
        <v>345</v>
      </c>
      <c r="B310" s="112">
        <v>45900</v>
      </c>
      <c r="C310" s="109" t="s">
        <v>11</v>
      </c>
      <c r="D310" s="109" t="s">
        <v>12</v>
      </c>
      <c r="E310" s="109" t="s">
        <v>23</v>
      </c>
      <c r="F310" s="109" t="s">
        <v>32</v>
      </c>
      <c r="G310" s="109" t="s">
        <v>36</v>
      </c>
      <c r="H310" s="110">
        <v>101.05</v>
      </c>
      <c r="I310" s="109">
        <v>9</v>
      </c>
      <c r="J310" s="234">
        <v>909.45</v>
      </c>
      <c r="K310" s="230"/>
      <c r="L310" s="191" t="str">
        <f t="shared" si="15"/>
        <v>Normal</v>
      </c>
      <c r="M310" s="191" t="str">
        <f t="shared" si="16"/>
        <v>Normal</v>
      </c>
      <c r="N310" s="191" t="str">
        <f t="shared" si="17"/>
        <v>Normal</v>
      </c>
    </row>
    <row r="311" spans="1:14" x14ac:dyDescent="0.25">
      <c r="A311" s="109" t="s">
        <v>346</v>
      </c>
      <c r="B311" s="112">
        <v>45682</v>
      </c>
      <c r="C311" s="109" t="s">
        <v>34</v>
      </c>
      <c r="D311" s="109" t="s">
        <v>22</v>
      </c>
      <c r="E311" s="109" t="s">
        <v>13</v>
      </c>
      <c r="F311" s="109" t="s">
        <v>61</v>
      </c>
      <c r="G311" s="109" t="s">
        <v>36</v>
      </c>
      <c r="H311" s="110">
        <v>204.94</v>
      </c>
      <c r="I311" s="109">
        <v>11</v>
      </c>
      <c r="J311" s="234">
        <v>2254.34</v>
      </c>
      <c r="K311" s="230"/>
      <c r="L311" s="191" t="str">
        <f t="shared" si="15"/>
        <v>Normal</v>
      </c>
      <c r="M311" s="191" t="str">
        <f t="shared" si="16"/>
        <v>Normal</v>
      </c>
      <c r="N311" s="191" t="str">
        <f t="shared" si="17"/>
        <v>Normal</v>
      </c>
    </row>
    <row r="312" spans="1:14" x14ac:dyDescent="0.25">
      <c r="A312" s="109" t="s">
        <v>347</v>
      </c>
      <c r="B312" s="112">
        <v>45883</v>
      </c>
      <c r="C312" s="109" t="s">
        <v>34</v>
      </c>
      <c r="D312" s="109" t="s">
        <v>26</v>
      </c>
      <c r="E312" s="109" t="s">
        <v>41</v>
      </c>
      <c r="F312" s="109" t="s">
        <v>28</v>
      </c>
      <c r="G312" s="109" t="s">
        <v>36</v>
      </c>
      <c r="H312" s="110">
        <v>89.58</v>
      </c>
      <c r="I312" s="109">
        <v>13</v>
      </c>
      <c r="J312" s="234">
        <v>1164.54</v>
      </c>
      <c r="K312" s="230"/>
      <c r="L312" s="191" t="str">
        <f t="shared" si="15"/>
        <v>Normal</v>
      </c>
      <c r="M312" s="191" t="str">
        <f t="shared" si="16"/>
        <v>Normal</v>
      </c>
      <c r="N312" s="191" t="str">
        <f t="shared" si="17"/>
        <v>Normal</v>
      </c>
    </row>
    <row r="313" spans="1:14" x14ac:dyDescent="0.25">
      <c r="A313" s="109" t="s">
        <v>348</v>
      </c>
      <c r="B313" s="112">
        <v>45846</v>
      </c>
      <c r="C313" s="109" t="s">
        <v>34</v>
      </c>
      <c r="D313" s="109" t="s">
        <v>22</v>
      </c>
      <c r="E313" s="109" t="s">
        <v>27</v>
      </c>
      <c r="F313" s="109" t="s">
        <v>61</v>
      </c>
      <c r="G313" s="109" t="s">
        <v>15</v>
      </c>
      <c r="H313" s="110">
        <v>126.57</v>
      </c>
      <c r="I313" s="109">
        <v>17</v>
      </c>
      <c r="J313" s="234">
        <v>2151.69</v>
      </c>
      <c r="K313" s="230"/>
      <c r="L313" s="191" t="str">
        <f t="shared" si="15"/>
        <v>Normal</v>
      </c>
      <c r="M313" s="191" t="str">
        <f t="shared" si="16"/>
        <v>Normal</v>
      </c>
      <c r="N313" s="191" t="str">
        <f t="shared" si="17"/>
        <v>Normal</v>
      </c>
    </row>
    <row r="314" spans="1:14" x14ac:dyDescent="0.25">
      <c r="A314" s="109" t="s">
        <v>349</v>
      </c>
      <c r="B314" s="112">
        <v>45878</v>
      </c>
      <c r="C314" s="109" t="s">
        <v>30</v>
      </c>
      <c r="D314" s="109" t="s">
        <v>55</v>
      </c>
      <c r="E314" s="109" t="s">
        <v>13</v>
      </c>
      <c r="F314" s="109" t="s">
        <v>32</v>
      </c>
      <c r="G314" s="109" t="s">
        <v>15</v>
      </c>
      <c r="H314" s="110">
        <v>47.26</v>
      </c>
      <c r="I314" s="109">
        <v>20</v>
      </c>
      <c r="J314" s="234">
        <v>945.2</v>
      </c>
      <c r="K314" s="230"/>
      <c r="L314" s="191" t="str">
        <f t="shared" si="15"/>
        <v>Normal</v>
      </c>
      <c r="M314" s="191" t="str">
        <f t="shared" si="16"/>
        <v>Normal</v>
      </c>
      <c r="N314" s="191" t="str">
        <f t="shared" si="17"/>
        <v>Normal</v>
      </c>
    </row>
    <row r="315" spans="1:14" x14ac:dyDescent="0.25">
      <c r="A315" s="109" t="s">
        <v>350</v>
      </c>
      <c r="B315" s="112">
        <v>45698</v>
      </c>
      <c r="C315" s="109" t="s">
        <v>17</v>
      </c>
      <c r="D315" s="109" t="s">
        <v>35</v>
      </c>
      <c r="E315" s="109" t="s">
        <v>13</v>
      </c>
      <c r="F315" s="109" t="s">
        <v>61</v>
      </c>
      <c r="G315" s="109" t="s">
        <v>20</v>
      </c>
      <c r="H315" s="110">
        <v>35.58</v>
      </c>
      <c r="I315" s="109">
        <v>11</v>
      </c>
      <c r="J315" s="234">
        <v>391.38</v>
      </c>
      <c r="K315" s="230"/>
      <c r="L315" s="191" t="str">
        <f t="shared" si="15"/>
        <v>Normal</v>
      </c>
      <c r="M315" s="191" t="str">
        <f t="shared" si="16"/>
        <v>Normal</v>
      </c>
      <c r="N315" s="191" t="str">
        <f t="shared" si="17"/>
        <v>Normal</v>
      </c>
    </row>
    <row r="316" spans="1:14" x14ac:dyDescent="0.25">
      <c r="A316" s="109" t="s">
        <v>351</v>
      </c>
      <c r="B316" s="112">
        <v>45876</v>
      </c>
      <c r="C316" s="109" t="s">
        <v>17</v>
      </c>
      <c r="D316" s="109" t="s">
        <v>31</v>
      </c>
      <c r="E316" s="109" t="s">
        <v>13</v>
      </c>
      <c r="F316" s="109" t="s">
        <v>61</v>
      </c>
      <c r="G316" s="109" t="s">
        <v>15</v>
      </c>
      <c r="H316" s="110">
        <v>241.78</v>
      </c>
      <c r="I316" s="109">
        <v>6</v>
      </c>
      <c r="J316" s="234">
        <v>1450.68</v>
      </c>
      <c r="K316" s="230"/>
      <c r="L316" s="191" t="str">
        <f t="shared" si="15"/>
        <v>Normal</v>
      </c>
      <c r="M316" s="191" t="str">
        <f t="shared" si="16"/>
        <v>Normal</v>
      </c>
      <c r="N316" s="191" t="str">
        <f t="shared" si="17"/>
        <v>Normal</v>
      </c>
    </row>
    <row r="317" spans="1:14" x14ac:dyDescent="0.25">
      <c r="A317" s="109" t="s">
        <v>352</v>
      </c>
      <c r="B317" s="112">
        <v>45838</v>
      </c>
      <c r="C317" s="109" t="s">
        <v>38</v>
      </c>
      <c r="D317" s="109" t="s">
        <v>35</v>
      </c>
      <c r="E317" s="109" t="s">
        <v>27</v>
      </c>
      <c r="F317" s="109" t="s">
        <v>39</v>
      </c>
      <c r="G317" s="109" t="s">
        <v>15</v>
      </c>
      <c r="H317" s="110">
        <v>213.92</v>
      </c>
      <c r="I317" s="109">
        <v>20</v>
      </c>
      <c r="J317" s="234">
        <v>4278.3999999999996</v>
      </c>
      <c r="K317" s="230"/>
      <c r="L317" s="191" t="str">
        <f t="shared" si="15"/>
        <v>Normal</v>
      </c>
      <c r="M317" s="191" t="str">
        <f t="shared" si="16"/>
        <v>Normal</v>
      </c>
      <c r="N317" s="191" t="str">
        <f t="shared" si="17"/>
        <v>Normal</v>
      </c>
    </row>
    <row r="318" spans="1:14" x14ac:dyDescent="0.25">
      <c r="A318" s="109" t="s">
        <v>353</v>
      </c>
      <c r="B318" s="112">
        <v>45696</v>
      </c>
      <c r="C318" s="109" t="s">
        <v>34</v>
      </c>
      <c r="D318" s="109" t="s">
        <v>55</v>
      </c>
      <c r="E318" s="109" t="s">
        <v>27</v>
      </c>
      <c r="F318" s="109" t="s">
        <v>28</v>
      </c>
      <c r="G318" s="109" t="s">
        <v>15</v>
      </c>
      <c r="H318" s="110">
        <v>183.11</v>
      </c>
      <c r="I318" s="109">
        <v>13</v>
      </c>
      <c r="J318" s="234">
        <v>2380.4299999999998</v>
      </c>
      <c r="K318" s="230"/>
      <c r="L318" s="191" t="str">
        <f t="shared" si="15"/>
        <v>Normal</v>
      </c>
      <c r="M318" s="191" t="str">
        <f t="shared" si="16"/>
        <v>Normal</v>
      </c>
      <c r="N318" s="191" t="str">
        <f t="shared" si="17"/>
        <v>Normal</v>
      </c>
    </row>
    <row r="319" spans="1:14" x14ac:dyDescent="0.25">
      <c r="A319" s="109" t="s">
        <v>354</v>
      </c>
      <c r="B319" s="112">
        <v>45673</v>
      </c>
      <c r="C319" s="109" t="s">
        <v>25</v>
      </c>
      <c r="D319" s="109" t="s">
        <v>12</v>
      </c>
      <c r="E319" s="109" t="s">
        <v>41</v>
      </c>
      <c r="F319" s="109" t="s">
        <v>19</v>
      </c>
      <c r="G319" s="109" t="s">
        <v>15</v>
      </c>
      <c r="H319" s="110">
        <v>119.97</v>
      </c>
      <c r="I319" s="109">
        <v>5</v>
      </c>
      <c r="J319" s="234">
        <v>599.85</v>
      </c>
      <c r="K319" s="230"/>
      <c r="L319" s="191" t="str">
        <f t="shared" si="15"/>
        <v>Normal</v>
      </c>
      <c r="M319" s="191" t="str">
        <f t="shared" si="16"/>
        <v>Normal</v>
      </c>
      <c r="N319" s="191" t="str">
        <f t="shared" si="17"/>
        <v>Normal</v>
      </c>
    </row>
    <row r="320" spans="1:14" x14ac:dyDescent="0.25">
      <c r="A320" s="109" t="s">
        <v>355</v>
      </c>
      <c r="B320" s="112">
        <v>45692</v>
      </c>
      <c r="C320" s="109" t="s">
        <v>17</v>
      </c>
      <c r="D320" s="109" t="s">
        <v>35</v>
      </c>
      <c r="E320" s="109" t="s">
        <v>13</v>
      </c>
      <c r="F320" s="109" t="s">
        <v>61</v>
      </c>
      <c r="G320" s="109" t="s">
        <v>20</v>
      </c>
      <c r="H320" s="110">
        <v>68.12</v>
      </c>
      <c r="I320" s="109">
        <v>8</v>
      </c>
      <c r="J320" s="234">
        <v>544.96</v>
      </c>
      <c r="K320" s="230"/>
      <c r="L320" s="191" t="str">
        <f t="shared" si="15"/>
        <v>Normal</v>
      </c>
      <c r="M320" s="191" t="str">
        <f t="shared" si="16"/>
        <v>Normal</v>
      </c>
      <c r="N320" s="191" t="str">
        <f t="shared" si="17"/>
        <v>Normal</v>
      </c>
    </row>
    <row r="321" spans="1:14" x14ac:dyDescent="0.25">
      <c r="A321" s="109" t="s">
        <v>356</v>
      </c>
      <c r="B321" s="112">
        <v>45674</v>
      </c>
      <c r="C321" s="109" t="s">
        <v>30</v>
      </c>
      <c r="D321" s="109" t="s">
        <v>12</v>
      </c>
      <c r="E321" s="109" t="s">
        <v>41</v>
      </c>
      <c r="F321" s="109" t="s">
        <v>32</v>
      </c>
      <c r="G321" s="109" t="s">
        <v>36</v>
      </c>
      <c r="H321" s="110">
        <v>64.42</v>
      </c>
      <c r="I321" s="109">
        <v>20</v>
      </c>
      <c r="J321" s="234">
        <v>1288.4000000000001</v>
      </c>
      <c r="K321" s="230"/>
      <c r="L321" s="191" t="str">
        <f t="shared" si="15"/>
        <v>Normal</v>
      </c>
      <c r="M321" s="191" t="str">
        <f t="shared" si="16"/>
        <v>Normal</v>
      </c>
      <c r="N321" s="191" t="str">
        <f t="shared" si="17"/>
        <v>Normal</v>
      </c>
    </row>
    <row r="322" spans="1:14" x14ac:dyDescent="0.25">
      <c r="A322" s="109" t="s">
        <v>357</v>
      </c>
      <c r="B322" s="112">
        <v>45885</v>
      </c>
      <c r="C322" s="109" t="s">
        <v>25</v>
      </c>
      <c r="D322" s="109" t="s">
        <v>26</v>
      </c>
      <c r="E322" s="109" t="s">
        <v>18</v>
      </c>
      <c r="F322" s="109" t="s">
        <v>32</v>
      </c>
      <c r="G322" s="109" t="s">
        <v>36</v>
      </c>
      <c r="H322" s="110">
        <v>85.05</v>
      </c>
      <c r="I322" s="109">
        <v>3</v>
      </c>
      <c r="J322" s="234">
        <v>255.15</v>
      </c>
      <c r="K322" s="230"/>
      <c r="L322" s="191" t="str">
        <f t="shared" si="15"/>
        <v>Normal</v>
      </c>
      <c r="M322" s="191" t="str">
        <f t="shared" si="16"/>
        <v>Normal</v>
      </c>
      <c r="N322" s="191" t="str">
        <f t="shared" si="17"/>
        <v>Normal</v>
      </c>
    </row>
    <row r="323" spans="1:14" x14ac:dyDescent="0.25">
      <c r="A323" s="109" t="s">
        <v>358</v>
      </c>
      <c r="B323" s="112">
        <v>45818</v>
      </c>
      <c r="C323" s="109" t="s">
        <v>30</v>
      </c>
      <c r="D323" s="109" t="s">
        <v>22</v>
      </c>
      <c r="E323" s="109" t="s">
        <v>45</v>
      </c>
      <c r="F323" s="109" t="s">
        <v>28</v>
      </c>
      <c r="G323" s="109" t="s">
        <v>15</v>
      </c>
      <c r="H323" s="110">
        <v>150.83000000000001</v>
      </c>
      <c r="I323" s="109">
        <v>9</v>
      </c>
      <c r="J323" s="234">
        <v>1357.47</v>
      </c>
      <c r="K323" s="230"/>
      <c r="L323" s="191" t="str">
        <f t="shared" si="15"/>
        <v>Normal</v>
      </c>
      <c r="M323" s="191" t="str">
        <f t="shared" si="16"/>
        <v>Normal</v>
      </c>
      <c r="N323" s="191" t="str">
        <f t="shared" si="17"/>
        <v>Normal</v>
      </c>
    </row>
    <row r="324" spans="1:14" x14ac:dyDescent="0.25">
      <c r="A324" s="109" t="s">
        <v>359</v>
      </c>
      <c r="B324" s="112">
        <v>45913</v>
      </c>
      <c r="C324" s="109" t="s">
        <v>38</v>
      </c>
      <c r="D324" s="109" t="s">
        <v>55</v>
      </c>
      <c r="E324" s="109" t="s">
        <v>45</v>
      </c>
      <c r="F324" s="109" t="s">
        <v>32</v>
      </c>
      <c r="G324" s="109" t="s">
        <v>36</v>
      </c>
      <c r="H324" s="110">
        <v>187.21</v>
      </c>
      <c r="I324" s="109">
        <v>17</v>
      </c>
      <c r="J324" s="234">
        <v>3182.57</v>
      </c>
      <c r="K324" s="230"/>
      <c r="L324" s="191" t="str">
        <f t="shared" ref="L324:L387" si="18">IF(OR(H324 &gt; $Q$7,H324 &lt;$Q$6),"OUTLIER", "Normal")</f>
        <v>Normal</v>
      </c>
      <c r="M324" s="191" t="str">
        <f t="shared" ref="M324:M387" si="19">IF(OR(I324 &gt; $Q$14,I324 &lt;$Q$13),"OUTLIER", "Normal")</f>
        <v>Normal</v>
      </c>
      <c r="N324" s="191" t="str">
        <f t="shared" ref="N324:N387" si="20">IF(OR(J324 &gt; $Q$21,J324 &lt;$Q$20),"OUTLIER", "Normal")</f>
        <v>Normal</v>
      </c>
    </row>
    <row r="325" spans="1:14" x14ac:dyDescent="0.25">
      <c r="A325" s="109" t="s">
        <v>360</v>
      </c>
      <c r="B325" s="112">
        <v>46018</v>
      </c>
      <c r="C325" s="109" t="s">
        <v>30</v>
      </c>
      <c r="D325" s="109" t="s">
        <v>55</v>
      </c>
      <c r="E325" s="109" t="s">
        <v>13</v>
      </c>
      <c r="F325" s="109" t="s">
        <v>28</v>
      </c>
      <c r="G325" s="109" t="s">
        <v>36</v>
      </c>
      <c r="H325" s="110">
        <v>175.24</v>
      </c>
      <c r="I325" s="109">
        <v>15</v>
      </c>
      <c r="J325" s="234">
        <v>2628.6</v>
      </c>
      <c r="K325" s="230"/>
      <c r="L325" s="191" t="str">
        <f t="shared" si="18"/>
        <v>Normal</v>
      </c>
      <c r="M325" s="191" t="str">
        <f t="shared" si="19"/>
        <v>Normal</v>
      </c>
      <c r="N325" s="191" t="str">
        <f t="shared" si="20"/>
        <v>Normal</v>
      </c>
    </row>
    <row r="326" spans="1:14" x14ac:dyDescent="0.25">
      <c r="A326" s="109" t="s">
        <v>361</v>
      </c>
      <c r="B326" s="112">
        <v>45760</v>
      </c>
      <c r="C326" s="109" t="s">
        <v>30</v>
      </c>
      <c r="D326" s="109" t="s">
        <v>22</v>
      </c>
      <c r="E326" s="109" t="s">
        <v>41</v>
      </c>
      <c r="F326" s="109" t="s">
        <v>14</v>
      </c>
      <c r="G326" s="109" t="s">
        <v>20</v>
      </c>
      <c r="H326" s="110">
        <v>91.59</v>
      </c>
      <c r="I326" s="109">
        <v>4</v>
      </c>
      <c r="J326" s="234">
        <v>366.36</v>
      </c>
      <c r="K326" s="230"/>
      <c r="L326" s="191" t="str">
        <f t="shared" si="18"/>
        <v>Normal</v>
      </c>
      <c r="M326" s="191" t="str">
        <f t="shared" si="19"/>
        <v>Normal</v>
      </c>
      <c r="N326" s="191" t="str">
        <f t="shared" si="20"/>
        <v>Normal</v>
      </c>
    </row>
    <row r="327" spans="1:14" x14ac:dyDescent="0.25">
      <c r="A327" s="109" t="s">
        <v>362</v>
      </c>
      <c r="B327" s="112">
        <v>45885</v>
      </c>
      <c r="C327" s="109" t="s">
        <v>17</v>
      </c>
      <c r="D327" s="109" t="s">
        <v>35</v>
      </c>
      <c r="E327" s="109" t="s">
        <v>27</v>
      </c>
      <c r="F327" s="109" t="s">
        <v>32</v>
      </c>
      <c r="G327" s="109" t="s">
        <v>20</v>
      </c>
      <c r="H327" s="110">
        <v>240.07</v>
      </c>
      <c r="I327" s="109">
        <v>3</v>
      </c>
      <c r="J327" s="234">
        <v>720.21</v>
      </c>
      <c r="K327" s="230"/>
      <c r="L327" s="191" t="str">
        <f t="shared" si="18"/>
        <v>Normal</v>
      </c>
      <c r="M327" s="191" t="str">
        <f t="shared" si="19"/>
        <v>Normal</v>
      </c>
      <c r="N327" s="191" t="str">
        <f t="shared" si="20"/>
        <v>Normal</v>
      </c>
    </row>
    <row r="328" spans="1:14" x14ac:dyDescent="0.25">
      <c r="A328" s="109" t="s">
        <v>363</v>
      </c>
      <c r="B328" s="112">
        <v>45691</v>
      </c>
      <c r="C328" s="109" t="s">
        <v>25</v>
      </c>
      <c r="D328" s="109" t="s">
        <v>35</v>
      </c>
      <c r="E328" s="109" t="s">
        <v>13</v>
      </c>
      <c r="F328" s="109" t="s">
        <v>39</v>
      </c>
      <c r="G328" s="109" t="s">
        <v>15</v>
      </c>
      <c r="H328" s="110">
        <v>192.34</v>
      </c>
      <c r="I328" s="109">
        <v>18</v>
      </c>
      <c r="J328" s="234">
        <v>3462.12</v>
      </c>
      <c r="K328" s="230"/>
      <c r="L328" s="191" t="str">
        <f t="shared" si="18"/>
        <v>Normal</v>
      </c>
      <c r="M328" s="191" t="str">
        <f t="shared" si="19"/>
        <v>Normal</v>
      </c>
      <c r="N328" s="191" t="str">
        <f t="shared" si="20"/>
        <v>Normal</v>
      </c>
    </row>
    <row r="329" spans="1:14" x14ac:dyDescent="0.25">
      <c r="A329" s="109" t="s">
        <v>364</v>
      </c>
      <c r="B329" s="112">
        <v>46022</v>
      </c>
      <c r="C329" s="109" t="s">
        <v>34</v>
      </c>
      <c r="D329" s="109" t="s">
        <v>55</v>
      </c>
      <c r="E329" s="109" t="s">
        <v>23</v>
      </c>
      <c r="F329" s="109" t="s">
        <v>19</v>
      </c>
      <c r="G329" s="109" t="s">
        <v>15</v>
      </c>
      <c r="H329" s="110">
        <v>151.96</v>
      </c>
      <c r="I329" s="109">
        <v>6</v>
      </c>
      <c r="J329" s="234">
        <v>911.76</v>
      </c>
      <c r="K329" s="230"/>
      <c r="L329" s="191" t="str">
        <f t="shared" si="18"/>
        <v>Normal</v>
      </c>
      <c r="M329" s="191" t="str">
        <f t="shared" si="19"/>
        <v>Normal</v>
      </c>
      <c r="N329" s="191" t="str">
        <f t="shared" si="20"/>
        <v>Normal</v>
      </c>
    </row>
    <row r="330" spans="1:14" x14ac:dyDescent="0.25">
      <c r="A330" s="109" t="s">
        <v>365</v>
      </c>
      <c r="B330" s="112">
        <v>45729</v>
      </c>
      <c r="C330" s="109" t="s">
        <v>38</v>
      </c>
      <c r="D330" s="109" t="s">
        <v>22</v>
      </c>
      <c r="E330" s="109" t="s">
        <v>13</v>
      </c>
      <c r="F330" s="109" t="s">
        <v>42</v>
      </c>
      <c r="G330" s="109" t="s">
        <v>20</v>
      </c>
      <c r="H330" s="110">
        <v>164.58</v>
      </c>
      <c r="I330" s="109">
        <v>8</v>
      </c>
      <c r="J330" s="234">
        <v>1316.64</v>
      </c>
      <c r="K330" s="230"/>
      <c r="L330" s="191" t="str">
        <f t="shared" si="18"/>
        <v>Normal</v>
      </c>
      <c r="M330" s="191" t="str">
        <f t="shared" si="19"/>
        <v>Normal</v>
      </c>
      <c r="N330" s="191" t="str">
        <f t="shared" si="20"/>
        <v>Normal</v>
      </c>
    </row>
    <row r="331" spans="1:14" x14ac:dyDescent="0.25">
      <c r="A331" s="109" t="s">
        <v>366</v>
      </c>
      <c r="B331" s="112">
        <v>45846</v>
      </c>
      <c r="C331" s="109" t="s">
        <v>25</v>
      </c>
      <c r="D331" s="109" t="s">
        <v>26</v>
      </c>
      <c r="E331" s="109" t="s">
        <v>18</v>
      </c>
      <c r="F331" s="109" t="s">
        <v>19</v>
      </c>
      <c r="G331" s="109" t="s">
        <v>15</v>
      </c>
      <c r="H331" s="110">
        <v>122.31</v>
      </c>
      <c r="I331" s="109">
        <v>15</v>
      </c>
      <c r="J331" s="234">
        <v>1834.65</v>
      </c>
      <c r="K331" s="230"/>
      <c r="L331" s="191" t="str">
        <f t="shared" si="18"/>
        <v>Normal</v>
      </c>
      <c r="M331" s="191" t="str">
        <f t="shared" si="19"/>
        <v>Normal</v>
      </c>
      <c r="N331" s="191" t="str">
        <f t="shared" si="20"/>
        <v>Normal</v>
      </c>
    </row>
    <row r="332" spans="1:14" x14ac:dyDescent="0.25">
      <c r="A332" s="109" t="s">
        <v>367</v>
      </c>
      <c r="B332" s="112">
        <v>45816</v>
      </c>
      <c r="C332" s="109" t="s">
        <v>17</v>
      </c>
      <c r="D332" s="109" t="s">
        <v>12</v>
      </c>
      <c r="E332" s="109" t="s">
        <v>41</v>
      </c>
      <c r="F332" s="109" t="s">
        <v>42</v>
      </c>
      <c r="G332" s="109" t="s">
        <v>36</v>
      </c>
      <c r="H332" s="110">
        <v>84.5</v>
      </c>
      <c r="I332" s="109">
        <v>13</v>
      </c>
      <c r="J332" s="234">
        <v>1098.5</v>
      </c>
      <c r="K332" s="230"/>
      <c r="L332" s="191" t="str">
        <f t="shared" si="18"/>
        <v>Normal</v>
      </c>
      <c r="M332" s="191" t="str">
        <f t="shared" si="19"/>
        <v>Normal</v>
      </c>
      <c r="N332" s="191" t="str">
        <f t="shared" si="20"/>
        <v>Normal</v>
      </c>
    </row>
    <row r="333" spans="1:14" x14ac:dyDescent="0.25">
      <c r="A333" s="109" t="s">
        <v>368</v>
      </c>
      <c r="B333" s="112">
        <v>45867</v>
      </c>
      <c r="C333" s="109" t="s">
        <v>11</v>
      </c>
      <c r="D333" s="109" t="s">
        <v>26</v>
      </c>
      <c r="E333" s="109" t="s">
        <v>13</v>
      </c>
      <c r="F333" s="109" t="s">
        <v>28</v>
      </c>
      <c r="G333" s="109" t="s">
        <v>15</v>
      </c>
      <c r="H333" s="110">
        <v>108.31</v>
      </c>
      <c r="I333" s="109">
        <v>19</v>
      </c>
      <c r="J333" s="234">
        <v>2057.89</v>
      </c>
      <c r="K333" s="230"/>
      <c r="L333" s="191" t="str">
        <f t="shared" si="18"/>
        <v>Normal</v>
      </c>
      <c r="M333" s="191" t="str">
        <f t="shared" si="19"/>
        <v>Normal</v>
      </c>
      <c r="N333" s="191" t="str">
        <f t="shared" si="20"/>
        <v>Normal</v>
      </c>
    </row>
    <row r="334" spans="1:14" x14ac:dyDescent="0.25">
      <c r="A334" s="109" t="s">
        <v>369</v>
      </c>
      <c r="B334" s="112">
        <v>45888</v>
      </c>
      <c r="C334" s="109" t="s">
        <v>17</v>
      </c>
      <c r="D334" s="109" t="s">
        <v>55</v>
      </c>
      <c r="E334" s="109" t="s">
        <v>13</v>
      </c>
      <c r="F334" s="109" t="s">
        <v>14</v>
      </c>
      <c r="G334" s="109" t="s">
        <v>20</v>
      </c>
      <c r="H334" s="110">
        <v>196.73</v>
      </c>
      <c r="I334" s="109">
        <v>15</v>
      </c>
      <c r="J334" s="234">
        <v>2950.95</v>
      </c>
      <c r="K334" s="230"/>
      <c r="L334" s="191" t="str">
        <f t="shared" si="18"/>
        <v>Normal</v>
      </c>
      <c r="M334" s="191" t="str">
        <f t="shared" si="19"/>
        <v>Normal</v>
      </c>
      <c r="N334" s="191" t="str">
        <f t="shared" si="20"/>
        <v>Normal</v>
      </c>
    </row>
    <row r="335" spans="1:14" x14ac:dyDescent="0.25">
      <c r="A335" s="109" t="s">
        <v>370</v>
      </c>
      <c r="B335" s="112">
        <v>45985</v>
      </c>
      <c r="C335" s="109" t="s">
        <v>30</v>
      </c>
      <c r="D335" s="109" t="s">
        <v>26</v>
      </c>
      <c r="E335" s="109" t="s">
        <v>41</v>
      </c>
      <c r="F335" s="109" t="s">
        <v>42</v>
      </c>
      <c r="G335" s="109" t="s">
        <v>15</v>
      </c>
      <c r="H335" s="110">
        <v>33.17</v>
      </c>
      <c r="I335" s="109">
        <v>19</v>
      </c>
      <c r="J335" s="234">
        <v>630.23</v>
      </c>
      <c r="K335" s="230"/>
      <c r="L335" s="191" t="str">
        <f t="shared" si="18"/>
        <v>Normal</v>
      </c>
      <c r="M335" s="191" t="str">
        <f t="shared" si="19"/>
        <v>Normal</v>
      </c>
      <c r="N335" s="191" t="str">
        <f t="shared" si="20"/>
        <v>Normal</v>
      </c>
    </row>
    <row r="336" spans="1:14" x14ac:dyDescent="0.25">
      <c r="A336" s="109" t="s">
        <v>371</v>
      </c>
      <c r="B336" s="112">
        <v>45721</v>
      </c>
      <c r="C336" s="109" t="s">
        <v>30</v>
      </c>
      <c r="D336" s="109" t="s">
        <v>35</v>
      </c>
      <c r="E336" s="109" t="s">
        <v>23</v>
      </c>
      <c r="F336" s="109" t="s">
        <v>14</v>
      </c>
      <c r="G336" s="109" t="s">
        <v>36</v>
      </c>
      <c r="H336" s="110">
        <v>55.54</v>
      </c>
      <c r="I336" s="109">
        <v>17</v>
      </c>
      <c r="J336" s="234">
        <v>944.18</v>
      </c>
      <c r="K336" s="230"/>
      <c r="L336" s="191" t="str">
        <f t="shared" si="18"/>
        <v>Normal</v>
      </c>
      <c r="M336" s="191" t="str">
        <f t="shared" si="19"/>
        <v>Normal</v>
      </c>
      <c r="N336" s="191" t="str">
        <f t="shared" si="20"/>
        <v>Normal</v>
      </c>
    </row>
    <row r="337" spans="1:14" x14ac:dyDescent="0.25">
      <c r="A337" s="109" t="s">
        <v>372</v>
      </c>
      <c r="B337" s="112">
        <v>46021</v>
      </c>
      <c r="C337" s="109" t="s">
        <v>34</v>
      </c>
      <c r="D337" s="109" t="s">
        <v>55</v>
      </c>
      <c r="E337" s="109" t="s">
        <v>13</v>
      </c>
      <c r="F337" s="109" t="s">
        <v>39</v>
      </c>
      <c r="G337" s="109" t="s">
        <v>15</v>
      </c>
      <c r="H337" s="110">
        <v>40.119999999999997</v>
      </c>
      <c r="I337" s="109">
        <v>8</v>
      </c>
      <c r="J337" s="234">
        <v>320.95999999999998</v>
      </c>
      <c r="K337" s="230"/>
      <c r="L337" s="191" t="str">
        <f t="shared" si="18"/>
        <v>Normal</v>
      </c>
      <c r="M337" s="191" t="str">
        <f t="shared" si="19"/>
        <v>Normal</v>
      </c>
      <c r="N337" s="191" t="str">
        <f t="shared" si="20"/>
        <v>Normal</v>
      </c>
    </row>
    <row r="338" spans="1:14" x14ac:dyDescent="0.25">
      <c r="A338" s="109" t="s">
        <v>373</v>
      </c>
      <c r="B338" s="112">
        <v>45786</v>
      </c>
      <c r="C338" s="109" t="s">
        <v>17</v>
      </c>
      <c r="D338" s="109" t="s">
        <v>55</v>
      </c>
      <c r="E338" s="109" t="s">
        <v>13</v>
      </c>
      <c r="F338" s="109" t="s">
        <v>14</v>
      </c>
      <c r="G338" s="109" t="s">
        <v>20</v>
      </c>
      <c r="H338" s="110">
        <v>38.96</v>
      </c>
      <c r="I338" s="109">
        <v>7</v>
      </c>
      <c r="J338" s="234">
        <v>272.72000000000003</v>
      </c>
      <c r="K338" s="230"/>
      <c r="L338" s="191" t="str">
        <f t="shared" si="18"/>
        <v>Normal</v>
      </c>
      <c r="M338" s="191" t="str">
        <f t="shared" si="19"/>
        <v>Normal</v>
      </c>
      <c r="N338" s="191" t="str">
        <f t="shared" si="20"/>
        <v>Normal</v>
      </c>
    </row>
    <row r="339" spans="1:14" x14ac:dyDescent="0.25">
      <c r="A339" s="109" t="s">
        <v>374</v>
      </c>
      <c r="B339" s="112">
        <v>45813</v>
      </c>
      <c r="C339" s="109" t="s">
        <v>25</v>
      </c>
      <c r="D339" s="109" t="s">
        <v>22</v>
      </c>
      <c r="E339" s="109" t="s">
        <v>18</v>
      </c>
      <c r="F339" s="109" t="s">
        <v>28</v>
      </c>
      <c r="G339" s="109" t="s">
        <v>15</v>
      </c>
      <c r="H339" s="110">
        <v>218.2</v>
      </c>
      <c r="I339" s="109">
        <v>20</v>
      </c>
      <c r="J339" s="234">
        <v>4364</v>
      </c>
      <c r="K339" s="230"/>
      <c r="L339" s="191" t="str">
        <f t="shared" si="18"/>
        <v>Normal</v>
      </c>
      <c r="M339" s="191" t="str">
        <f t="shared" si="19"/>
        <v>Normal</v>
      </c>
      <c r="N339" s="191" t="str">
        <f t="shared" si="20"/>
        <v>Normal</v>
      </c>
    </row>
    <row r="340" spans="1:14" x14ac:dyDescent="0.25">
      <c r="A340" s="109" t="s">
        <v>375</v>
      </c>
      <c r="B340" s="112">
        <v>45961</v>
      </c>
      <c r="C340" s="109" t="s">
        <v>30</v>
      </c>
      <c r="D340" s="109" t="s">
        <v>26</v>
      </c>
      <c r="E340" s="109" t="s">
        <v>27</v>
      </c>
      <c r="F340" s="109" t="s">
        <v>42</v>
      </c>
      <c r="G340" s="109" t="s">
        <v>20</v>
      </c>
      <c r="H340" s="110">
        <v>184.8</v>
      </c>
      <c r="I340" s="109">
        <v>19</v>
      </c>
      <c r="J340" s="234">
        <v>3511.2</v>
      </c>
      <c r="K340" s="230"/>
      <c r="L340" s="191" t="str">
        <f t="shared" si="18"/>
        <v>Normal</v>
      </c>
      <c r="M340" s="191" t="str">
        <f t="shared" si="19"/>
        <v>Normal</v>
      </c>
      <c r="N340" s="191" t="str">
        <f t="shared" si="20"/>
        <v>Normal</v>
      </c>
    </row>
    <row r="341" spans="1:14" x14ac:dyDescent="0.25">
      <c r="A341" s="109" t="s">
        <v>376</v>
      </c>
      <c r="B341" s="112">
        <v>45967</v>
      </c>
      <c r="C341" s="109" t="s">
        <v>25</v>
      </c>
      <c r="D341" s="109" t="s">
        <v>22</v>
      </c>
      <c r="E341" s="109" t="s">
        <v>45</v>
      </c>
      <c r="F341" s="109" t="s">
        <v>19</v>
      </c>
      <c r="G341" s="109" t="s">
        <v>15</v>
      </c>
      <c r="H341" s="110">
        <v>134.32</v>
      </c>
      <c r="I341" s="109">
        <v>11</v>
      </c>
      <c r="J341" s="234">
        <v>1477.52</v>
      </c>
      <c r="K341" s="230"/>
      <c r="L341" s="191" t="str">
        <f t="shared" si="18"/>
        <v>Normal</v>
      </c>
      <c r="M341" s="191" t="str">
        <f t="shared" si="19"/>
        <v>Normal</v>
      </c>
      <c r="N341" s="191" t="str">
        <f t="shared" si="20"/>
        <v>Normal</v>
      </c>
    </row>
    <row r="342" spans="1:14" x14ac:dyDescent="0.25">
      <c r="A342" s="109" t="s">
        <v>377</v>
      </c>
      <c r="B342" s="112">
        <v>45986</v>
      </c>
      <c r="C342" s="109" t="s">
        <v>34</v>
      </c>
      <c r="D342" s="109" t="s">
        <v>12</v>
      </c>
      <c r="E342" s="109" t="s">
        <v>23</v>
      </c>
      <c r="F342" s="109" t="s">
        <v>39</v>
      </c>
      <c r="G342" s="109" t="s">
        <v>20</v>
      </c>
      <c r="H342" s="110">
        <v>51.52</v>
      </c>
      <c r="I342" s="109">
        <v>19</v>
      </c>
      <c r="J342" s="234">
        <v>978.88</v>
      </c>
      <c r="K342" s="230"/>
      <c r="L342" s="191" t="str">
        <f t="shared" si="18"/>
        <v>Normal</v>
      </c>
      <c r="M342" s="191" t="str">
        <f t="shared" si="19"/>
        <v>Normal</v>
      </c>
      <c r="N342" s="191" t="str">
        <f t="shared" si="20"/>
        <v>Normal</v>
      </c>
    </row>
    <row r="343" spans="1:14" x14ac:dyDescent="0.25">
      <c r="A343" s="109" t="s">
        <v>378</v>
      </c>
      <c r="B343" s="112">
        <v>45871</v>
      </c>
      <c r="C343" s="109" t="s">
        <v>17</v>
      </c>
      <c r="D343" s="109" t="s">
        <v>22</v>
      </c>
      <c r="E343" s="109" t="s">
        <v>41</v>
      </c>
      <c r="F343" s="109" t="s">
        <v>28</v>
      </c>
      <c r="G343" s="109" t="s">
        <v>20</v>
      </c>
      <c r="H343" s="110">
        <v>138.16</v>
      </c>
      <c r="I343" s="109">
        <v>20</v>
      </c>
      <c r="J343" s="234">
        <v>2763.2</v>
      </c>
      <c r="K343" s="230"/>
      <c r="L343" s="191" t="str">
        <f t="shared" si="18"/>
        <v>Normal</v>
      </c>
      <c r="M343" s="191" t="str">
        <f t="shared" si="19"/>
        <v>Normal</v>
      </c>
      <c r="N343" s="191" t="str">
        <f t="shared" si="20"/>
        <v>Normal</v>
      </c>
    </row>
    <row r="344" spans="1:14" x14ac:dyDescent="0.25">
      <c r="A344" s="109" t="s">
        <v>379</v>
      </c>
      <c r="B344" s="112">
        <v>45806</v>
      </c>
      <c r="C344" s="109" t="s">
        <v>38</v>
      </c>
      <c r="D344" s="109" t="s">
        <v>26</v>
      </c>
      <c r="E344" s="109" t="s">
        <v>27</v>
      </c>
      <c r="F344" s="109" t="s">
        <v>61</v>
      </c>
      <c r="G344" s="109" t="s">
        <v>36</v>
      </c>
      <c r="H344" s="110">
        <v>134.16</v>
      </c>
      <c r="I344" s="109">
        <v>10</v>
      </c>
      <c r="J344" s="234">
        <v>1341.6</v>
      </c>
      <c r="K344" s="230"/>
      <c r="L344" s="191" t="str">
        <f t="shared" si="18"/>
        <v>Normal</v>
      </c>
      <c r="M344" s="191" t="str">
        <f t="shared" si="19"/>
        <v>Normal</v>
      </c>
      <c r="N344" s="191" t="str">
        <f t="shared" si="20"/>
        <v>Normal</v>
      </c>
    </row>
    <row r="345" spans="1:14" x14ac:dyDescent="0.25">
      <c r="A345" s="109" t="s">
        <v>380</v>
      </c>
      <c r="B345" s="112">
        <v>45890</v>
      </c>
      <c r="C345" s="109" t="s">
        <v>17</v>
      </c>
      <c r="D345" s="109" t="s">
        <v>22</v>
      </c>
      <c r="E345" s="109" t="s">
        <v>23</v>
      </c>
      <c r="F345" s="109" t="s">
        <v>61</v>
      </c>
      <c r="G345" s="109" t="s">
        <v>36</v>
      </c>
      <c r="H345" s="110">
        <v>68.099999999999994</v>
      </c>
      <c r="I345" s="109">
        <v>3</v>
      </c>
      <c r="J345" s="234">
        <v>204.3</v>
      </c>
      <c r="K345" s="230"/>
      <c r="L345" s="191" t="str">
        <f t="shared" si="18"/>
        <v>Normal</v>
      </c>
      <c r="M345" s="191" t="str">
        <f t="shared" si="19"/>
        <v>Normal</v>
      </c>
      <c r="N345" s="191" t="str">
        <f t="shared" si="20"/>
        <v>Normal</v>
      </c>
    </row>
    <row r="346" spans="1:14" x14ac:dyDescent="0.25">
      <c r="A346" s="109" t="s">
        <v>381</v>
      </c>
      <c r="B346" s="112">
        <v>45905</v>
      </c>
      <c r="C346" s="109" t="s">
        <v>30</v>
      </c>
      <c r="D346" s="109" t="s">
        <v>35</v>
      </c>
      <c r="E346" s="109" t="s">
        <v>18</v>
      </c>
      <c r="F346" s="109" t="s">
        <v>14</v>
      </c>
      <c r="G346" s="109" t="s">
        <v>36</v>
      </c>
      <c r="H346" s="110">
        <v>125.45</v>
      </c>
      <c r="I346" s="109">
        <v>15</v>
      </c>
      <c r="J346" s="234">
        <v>1881.75</v>
      </c>
      <c r="K346" s="230"/>
      <c r="L346" s="191" t="str">
        <f t="shared" si="18"/>
        <v>Normal</v>
      </c>
      <c r="M346" s="191" t="str">
        <f t="shared" si="19"/>
        <v>Normal</v>
      </c>
      <c r="N346" s="191" t="str">
        <f t="shared" si="20"/>
        <v>Normal</v>
      </c>
    </row>
    <row r="347" spans="1:14" x14ac:dyDescent="0.25">
      <c r="A347" s="109" t="s">
        <v>382</v>
      </c>
      <c r="B347" s="112">
        <v>45821</v>
      </c>
      <c r="C347" s="109" t="s">
        <v>38</v>
      </c>
      <c r="D347" s="109" t="s">
        <v>26</v>
      </c>
      <c r="E347" s="109" t="s">
        <v>13</v>
      </c>
      <c r="F347" s="109" t="s">
        <v>42</v>
      </c>
      <c r="G347" s="109" t="s">
        <v>20</v>
      </c>
      <c r="H347" s="110">
        <v>117.67</v>
      </c>
      <c r="I347" s="109">
        <v>12</v>
      </c>
      <c r="J347" s="234">
        <v>1412.04</v>
      </c>
      <c r="K347" s="230"/>
      <c r="L347" s="191" t="str">
        <f t="shared" si="18"/>
        <v>Normal</v>
      </c>
      <c r="M347" s="191" t="str">
        <f t="shared" si="19"/>
        <v>Normal</v>
      </c>
      <c r="N347" s="191" t="str">
        <f t="shared" si="20"/>
        <v>Normal</v>
      </c>
    </row>
    <row r="348" spans="1:14" x14ac:dyDescent="0.25">
      <c r="A348" s="109" t="s">
        <v>383</v>
      </c>
      <c r="B348" s="112">
        <v>45712</v>
      </c>
      <c r="C348" s="109" t="s">
        <v>30</v>
      </c>
      <c r="D348" s="109" t="s">
        <v>31</v>
      </c>
      <c r="E348" s="109" t="s">
        <v>45</v>
      </c>
      <c r="F348" s="109" t="s">
        <v>32</v>
      </c>
      <c r="G348" s="109" t="s">
        <v>36</v>
      </c>
      <c r="H348" s="110">
        <v>165.49</v>
      </c>
      <c r="I348" s="109">
        <v>11</v>
      </c>
      <c r="J348" s="234">
        <v>1820.39</v>
      </c>
      <c r="K348" s="230"/>
      <c r="L348" s="191" t="str">
        <f t="shared" si="18"/>
        <v>Normal</v>
      </c>
      <c r="M348" s="191" t="str">
        <f t="shared" si="19"/>
        <v>Normal</v>
      </c>
      <c r="N348" s="191" t="str">
        <f t="shared" si="20"/>
        <v>Normal</v>
      </c>
    </row>
    <row r="349" spans="1:14" x14ac:dyDescent="0.25">
      <c r="A349" s="109" t="s">
        <v>384</v>
      </c>
      <c r="B349" s="112">
        <v>45784</v>
      </c>
      <c r="C349" s="109" t="s">
        <v>11</v>
      </c>
      <c r="D349" s="109" t="s">
        <v>22</v>
      </c>
      <c r="E349" s="109" t="s">
        <v>13</v>
      </c>
      <c r="F349" s="109" t="s">
        <v>61</v>
      </c>
      <c r="G349" s="109" t="s">
        <v>20</v>
      </c>
      <c r="H349" s="110">
        <v>169.72</v>
      </c>
      <c r="I349" s="109">
        <v>5</v>
      </c>
      <c r="J349" s="234">
        <v>848.6</v>
      </c>
      <c r="K349" s="230"/>
      <c r="L349" s="191" t="str">
        <f t="shared" si="18"/>
        <v>Normal</v>
      </c>
      <c r="M349" s="191" t="str">
        <f t="shared" si="19"/>
        <v>Normal</v>
      </c>
      <c r="N349" s="191" t="str">
        <f t="shared" si="20"/>
        <v>Normal</v>
      </c>
    </row>
    <row r="350" spans="1:14" x14ac:dyDescent="0.25">
      <c r="A350" s="109" t="s">
        <v>385</v>
      </c>
      <c r="B350" s="112">
        <v>45872</v>
      </c>
      <c r="C350" s="109" t="s">
        <v>30</v>
      </c>
      <c r="D350" s="109" t="s">
        <v>35</v>
      </c>
      <c r="E350" s="109" t="s">
        <v>18</v>
      </c>
      <c r="F350" s="109" t="s">
        <v>28</v>
      </c>
      <c r="G350" s="109" t="s">
        <v>36</v>
      </c>
      <c r="H350" s="110">
        <v>39.97</v>
      </c>
      <c r="I350" s="109">
        <v>8</v>
      </c>
      <c r="J350" s="234">
        <v>319.76</v>
      </c>
      <c r="K350" s="230"/>
      <c r="L350" s="191" t="str">
        <f t="shared" si="18"/>
        <v>Normal</v>
      </c>
      <c r="M350" s="191" t="str">
        <f t="shared" si="19"/>
        <v>Normal</v>
      </c>
      <c r="N350" s="191" t="str">
        <f t="shared" si="20"/>
        <v>Normal</v>
      </c>
    </row>
    <row r="351" spans="1:14" x14ac:dyDescent="0.25">
      <c r="A351" s="109" t="s">
        <v>386</v>
      </c>
      <c r="B351" s="112">
        <v>45755</v>
      </c>
      <c r="C351" s="109" t="s">
        <v>38</v>
      </c>
      <c r="D351" s="109" t="s">
        <v>55</v>
      </c>
      <c r="E351" s="109" t="s">
        <v>41</v>
      </c>
      <c r="F351" s="109" t="s">
        <v>61</v>
      </c>
      <c r="G351" s="109" t="s">
        <v>36</v>
      </c>
      <c r="H351" s="110">
        <v>112.41</v>
      </c>
      <c r="I351" s="109">
        <v>6</v>
      </c>
      <c r="J351" s="234">
        <v>674.46</v>
      </c>
      <c r="K351" s="230"/>
      <c r="L351" s="191" t="str">
        <f t="shared" si="18"/>
        <v>Normal</v>
      </c>
      <c r="M351" s="191" t="str">
        <f t="shared" si="19"/>
        <v>Normal</v>
      </c>
      <c r="N351" s="191" t="str">
        <f t="shared" si="20"/>
        <v>Normal</v>
      </c>
    </row>
    <row r="352" spans="1:14" x14ac:dyDescent="0.25">
      <c r="A352" s="109" t="s">
        <v>387</v>
      </c>
      <c r="B352" s="112">
        <v>45912</v>
      </c>
      <c r="C352" s="109" t="s">
        <v>11</v>
      </c>
      <c r="D352" s="109" t="s">
        <v>31</v>
      </c>
      <c r="E352" s="109" t="s">
        <v>18</v>
      </c>
      <c r="F352" s="109" t="s">
        <v>61</v>
      </c>
      <c r="G352" s="109" t="s">
        <v>15</v>
      </c>
      <c r="H352" s="110">
        <v>167.69</v>
      </c>
      <c r="I352" s="109">
        <v>1</v>
      </c>
      <c r="J352" s="234">
        <v>167.69</v>
      </c>
      <c r="K352" s="230"/>
      <c r="L352" s="191" t="str">
        <f t="shared" si="18"/>
        <v>Normal</v>
      </c>
      <c r="M352" s="191" t="str">
        <f t="shared" si="19"/>
        <v>Normal</v>
      </c>
      <c r="N352" s="191" t="str">
        <f t="shared" si="20"/>
        <v>Normal</v>
      </c>
    </row>
    <row r="353" spans="1:14" x14ac:dyDescent="0.25">
      <c r="A353" s="109" t="s">
        <v>388</v>
      </c>
      <c r="B353" s="112">
        <v>45768</v>
      </c>
      <c r="C353" s="109" t="s">
        <v>34</v>
      </c>
      <c r="D353" s="109" t="s">
        <v>22</v>
      </c>
      <c r="E353" s="109" t="s">
        <v>45</v>
      </c>
      <c r="F353" s="109" t="s">
        <v>32</v>
      </c>
      <c r="G353" s="109" t="s">
        <v>36</v>
      </c>
      <c r="H353" s="110">
        <v>140.69</v>
      </c>
      <c r="I353" s="109">
        <v>19</v>
      </c>
      <c r="J353" s="234">
        <v>2673.11</v>
      </c>
      <c r="K353" s="230"/>
      <c r="L353" s="191" t="str">
        <f t="shared" si="18"/>
        <v>Normal</v>
      </c>
      <c r="M353" s="191" t="str">
        <f t="shared" si="19"/>
        <v>Normal</v>
      </c>
      <c r="N353" s="191" t="str">
        <f t="shared" si="20"/>
        <v>Normal</v>
      </c>
    </row>
    <row r="354" spans="1:14" x14ac:dyDescent="0.25">
      <c r="A354" s="109" t="s">
        <v>389</v>
      </c>
      <c r="B354" s="112">
        <v>45963</v>
      </c>
      <c r="C354" s="109" t="s">
        <v>34</v>
      </c>
      <c r="D354" s="109" t="s">
        <v>55</v>
      </c>
      <c r="E354" s="109" t="s">
        <v>45</v>
      </c>
      <c r="F354" s="109" t="s">
        <v>39</v>
      </c>
      <c r="G354" s="109" t="s">
        <v>15</v>
      </c>
      <c r="H354" s="110">
        <v>218.43</v>
      </c>
      <c r="I354" s="109">
        <v>16</v>
      </c>
      <c r="J354" s="234">
        <v>3494.88</v>
      </c>
      <c r="K354" s="230"/>
      <c r="L354" s="191" t="str">
        <f t="shared" si="18"/>
        <v>Normal</v>
      </c>
      <c r="M354" s="191" t="str">
        <f t="shared" si="19"/>
        <v>Normal</v>
      </c>
      <c r="N354" s="191" t="str">
        <f t="shared" si="20"/>
        <v>Normal</v>
      </c>
    </row>
    <row r="355" spans="1:14" x14ac:dyDescent="0.25">
      <c r="A355" s="109" t="s">
        <v>390</v>
      </c>
      <c r="B355" s="112">
        <v>45878</v>
      </c>
      <c r="C355" s="109" t="s">
        <v>34</v>
      </c>
      <c r="D355" s="109" t="s">
        <v>12</v>
      </c>
      <c r="E355" s="109" t="s">
        <v>13</v>
      </c>
      <c r="F355" s="109" t="s">
        <v>39</v>
      </c>
      <c r="G355" s="109" t="s">
        <v>36</v>
      </c>
      <c r="H355" s="110">
        <v>174.91</v>
      </c>
      <c r="I355" s="109">
        <v>5</v>
      </c>
      <c r="J355" s="234">
        <v>874.55</v>
      </c>
      <c r="K355" s="230"/>
      <c r="L355" s="191" t="str">
        <f t="shared" si="18"/>
        <v>Normal</v>
      </c>
      <c r="M355" s="191" t="str">
        <f t="shared" si="19"/>
        <v>Normal</v>
      </c>
      <c r="N355" s="191" t="str">
        <f t="shared" si="20"/>
        <v>Normal</v>
      </c>
    </row>
    <row r="356" spans="1:14" x14ac:dyDescent="0.25">
      <c r="A356" s="109" t="s">
        <v>391</v>
      </c>
      <c r="B356" s="112">
        <v>45845</v>
      </c>
      <c r="C356" s="109" t="s">
        <v>38</v>
      </c>
      <c r="D356" s="109" t="s">
        <v>22</v>
      </c>
      <c r="E356" s="109" t="s">
        <v>18</v>
      </c>
      <c r="F356" s="109" t="s">
        <v>42</v>
      </c>
      <c r="G356" s="109" t="s">
        <v>15</v>
      </c>
      <c r="H356" s="110">
        <v>65.849999999999994</v>
      </c>
      <c r="I356" s="109">
        <v>2</v>
      </c>
      <c r="J356" s="234">
        <v>131.69999999999999</v>
      </c>
      <c r="K356" s="230"/>
      <c r="L356" s="191" t="str">
        <f t="shared" si="18"/>
        <v>Normal</v>
      </c>
      <c r="M356" s="191" t="str">
        <f t="shared" si="19"/>
        <v>Normal</v>
      </c>
      <c r="N356" s="191" t="str">
        <f t="shared" si="20"/>
        <v>Normal</v>
      </c>
    </row>
    <row r="357" spans="1:14" x14ac:dyDescent="0.25">
      <c r="A357" s="109" t="s">
        <v>392</v>
      </c>
      <c r="B357" s="112">
        <v>45843</v>
      </c>
      <c r="C357" s="109" t="s">
        <v>34</v>
      </c>
      <c r="D357" s="109" t="s">
        <v>22</v>
      </c>
      <c r="E357" s="109" t="s">
        <v>41</v>
      </c>
      <c r="F357" s="109" t="s">
        <v>42</v>
      </c>
      <c r="G357" s="109" t="s">
        <v>36</v>
      </c>
      <c r="H357" s="110">
        <v>45.53</v>
      </c>
      <c r="I357" s="109">
        <v>18</v>
      </c>
      <c r="J357" s="234">
        <v>819.54</v>
      </c>
      <c r="K357" s="230"/>
      <c r="L357" s="191" t="str">
        <f t="shared" si="18"/>
        <v>Normal</v>
      </c>
      <c r="M357" s="191" t="str">
        <f t="shared" si="19"/>
        <v>Normal</v>
      </c>
      <c r="N357" s="191" t="str">
        <f t="shared" si="20"/>
        <v>Normal</v>
      </c>
    </row>
    <row r="358" spans="1:14" x14ac:dyDescent="0.25">
      <c r="A358" s="109" t="s">
        <v>393</v>
      </c>
      <c r="B358" s="112">
        <v>45939</v>
      </c>
      <c r="C358" s="109" t="s">
        <v>25</v>
      </c>
      <c r="D358" s="109" t="s">
        <v>12</v>
      </c>
      <c r="E358" s="109" t="s">
        <v>18</v>
      </c>
      <c r="F358" s="109" t="s">
        <v>19</v>
      </c>
      <c r="G358" s="109" t="s">
        <v>15</v>
      </c>
      <c r="H358" s="110">
        <v>171.33</v>
      </c>
      <c r="I358" s="109">
        <v>9</v>
      </c>
      <c r="J358" s="234">
        <v>1541.97</v>
      </c>
      <c r="K358" s="230"/>
      <c r="L358" s="191" t="str">
        <f t="shared" si="18"/>
        <v>Normal</v>
      </c>
      <c r="M358" s="191" t="str">
        <f t="shared" si="19"/>
        <v>Normal</v>
      </c>
      <c r="N358" s="191" t="str">
        <f t="shared" si="20"/>
        <v>Normal</v>
      </c>
    </row>
    <row r="359" spans="1:14" x14ac:dyDescent="0.25">
      <c r="A359" s="109" t="s">
        <v>394</v>
      </c>
      <c r="B359" s="112">
        <v>45707</v>
      </c>
      <c r="C359" s="109" t="s">
        <v>34</v>
      </c>
      <c r="D359" s="109" t="s">
        <v>35</v>
      </c>
      <c r="E359" s="109" t="s">
        <v>18</v>
      </c>
      <c r="F359" s="109" t="s">
        <v>32</v>
      </c>
      <c r="G359" s="109" t="s">
        <v>15</v>
      </c>
      <c r="H359" s="110">
        <v>35.83</v>
      </c>
      <c r="I359" s="109">
        <v>13</v>
      </c>
      <c r="J359" s="234">
        <v>465.79</v>
      </c>
      <c r="K359" s="230"/>
      <c r="L359" s="191" t="str">
        <f t="shared" si="18"/>
        <v>Normal</v>
      </c>
      <c r="M359" s="191" t="str">
        <f t="shared" si="19"/>
        <v>Normal</v>
      </c>
      <c r="N359" s="191" t="str">
        <f t="shared" si="20"/>
        <v>Normal</v>
      </c>
    </row>
    <row r="360" spans="1:14" x14ac:dyDescent="0.25">
      <c r="A360" s="109" t="s">
        <v>395</v>
      </c>
      <c r="B360" s="112">
        <v>45759</v>
      </c>
      <c r="C360" s="109" t="s">
        <v>25</v>
      </c>
      <c r="D360" s="109" t="s">
        <v>31</v>
      </c>
      <c r="E360" s="109" t="s">
        <v>18</v>
      </c>
      <c r="F360" s="109" t="s">
        <v>19</v>
      </c>
      <c r="G360" s="109" t="s">
        <v>15</v>
      </c>
      <c r="H360" s="110">
        <v>158.87</v>
      </c>
      <c r="I360" s="109">
        <v>20</v>
      </c>
      <c r="J360" s="234">
        <v>3177.4</v>
      </c>
      <c r="K360" s="230"/>
      <c r="L360" s="191" t="str">
        <f t="shared" si="18"/>
        <v>Normal</v>
      </c>
      <c r="M360" s="191" t="str">
        <f t="shared" si="19"/>
        <v>Normal</v>
      </c>
      <c r="N360" s="191" t="str">
        <f t="shared" si="20"/>
        <v>Normal</v>
      </c>
    </row>
    <row r="361" spans="1:14" x14ac:dyDescent="0.25">
      <c r="A361" s="109" t="s">
        <v>396</v>
      </c>
      <c r="B361" s="112">
        <v>45677</v>
      </c>
      <c r="C361" s="109" t="s">
        <v>17</v>
      </c>
      <c r="D361" s="109" t="s">
        <v>35</v>
      </c>
      <c r="E361" s="109" t="s">
        <v>41</v>
      </c>
      <c r="F361" s="109" t="s">
        <v>42</v>
      </c>
      <c r="G361" s="109" t="s">
        <v>36</v>
      </c>
      <c r="H361" s="110">
        <v>236.85</v>
      </c>
      <c r="I361" s="109">
        <v>5</v>
      </c>
      <c r="J361" s="234">
        <v>1184.25</v>
      </c>
      <c r="K361" s="230"/>
      <c r="L361" s="191" t="str">
        <f t="shared" si="18"/>
        <v>Normal</v>
      </c>
      <c r="M361" s="191" t="str">
        <f t="shared" si="19"/>
        <v>Normal</v>
      </c>
      <c r="N361" s="191" t="str">
        <f t="shared" si="20"/>
        <v>Normal</v>
      </c>
    </row>
    <row r="362" spans="1:14" x14ac:dyDescent="0.25">
      <c r="A362" s="109" t="s">
        <v>397</v>
      </c>
      <c r="B362" s="112">
        <v>45734</v>
      </c>
      <c r="C362" s="109" t="s">
        <v>25</v>
      </c>
      <c r="D362" s="109" t="s">
        <v>26</v>
      </c>
      <c r="E362" s="109" t="s">
        <v>13</v>
      </c>
      <c r="F362" s="109" t="s">
        <v>42</v>
      </c>
      <c r="G362" s="109" t="s">
        <v>36</v>
      </c>
      <c r="H362" s="110">
        <v>156.6</v>
      </c>
      <c r="I362" s="109">
        <v>20</v>
      </c>
      <c r="J362" s="234">
        <v>3132</v>
      </c>
      <c r="K362" s="230"/>
      <c r="L362" s="191" t="str">
        <f t="shared" si="18"/>
        <v>Normal</v>
      </c>
      <c r="M362" s="191" t="str">
        <f t="shared" si="19"/>
        <v>Normal</v>
      </c>
      <c r="N362" s="191" t="str">
        <f t="shared" si="20"/>
        <v>Normal</v>
      </c>
    </row>
    <row r="363" spans="1:14" x14ac:dyDescent="0.25">
      <c r="A363" s="109" t="s">
        <v>398</v>
      </c>
      <c r="B363" s="112">
        <v>45741</v>
      </c>
      <c r="C363" s="109" t="s">
        <v>25</v>
      </c>
      <c r="D363" s="109" t="s">
        <v>12</v>
      </c>
      <c r="E363" s="109" t="s">
        <v>13</v>
      </c>
      <c r="F363" s="109" t="s">
        <v>42</v>
      </c>
      <c r="G363" s="109" t="s">
        <v>36</v>
      </c>
      <c r="H363" s="110">
        <v>115.4</v>
      </c>
      <c r="I363" s="109">
        <v>13</v>
      </c>
      <c r="J363" s="234">
        <v>1500.2</v>
      </c>
      <c r="K363" s="230"/>
      <c r="L363" s="191" t="str">
        <f t="shared" si="18"/>
        <v>Normal</v>
      </c>
      <c r="M363" s="191" t="str">
        <f t="shared" si="19"/>
        <v>Normal</v>
      </c>
      <c r="N363" s="191" t="str">
        <f t="shared" si="20"/>
        <v>Normal</v>
      </c>
    </row>
    <row r="364" spans="1:14" x14ac:dyDescent="0.25">
      <c r="A364" s="109" t="s">
        <v>399</v>
      </c>
      <c r="B364" s="112">
        <v>45917</v>
      </c>
      <c r="C364" s="109" t="s">
        <v>25</v>
      </c>
      <c r="D364" s="109" t="s">
        <v>31</v>
      </c>
      <c r="E364" s="109" t="s">
        <v>27</v>
      </c>
      <c r="F364" s="109" t="s">
        <v>42</v>
      </c>
      <c r="G364" s="109" t="s">
        <v>36</v>
      </c>
      <c r="H364" s="110">
        <v>171.52</v>
      </c>
      <c r="I364" s="109">
        <v>17</v>
      </c>
      <c r="J364" s="234">
        <v>2915.84</v>
      </c>
      <c r="K364" s="230"/>
      <c r="L364" s="191" t="str">
        <f t="shared" si="18"/>
        <v>Normal</v>
      </c>
      <c r="M364" s="191" t="str">
        <f t="shared" si="19"/>
        <v>Normal</v>
      </c>
      <c r="N364" s="191" t="str">
        <f t="shared" si="20"/>
        <v>Normal</v>
      </c>
    </row>
    <row r="365" spans="1:14" x14ac:dyDescent="0.25">
      <c r="A365" s="109" t="s">
        <v>400</v>
      </c>
      <c r="B365" s="112">
        <v>45901</v>
      </c>
      <c r="C365" s="109" t="s">
        <v>34</v>
      </c>
      <c r="D365" s="109" t="s">
        <v>35</v>
      </c>
      <c r="E365" s="109" t="s">
        <v>27</v>
      </c>
      <c r="F365" s="109" t="s">
        <v>19</v>
      </c>
      <c r="G365" s="109" t="s">
        <v>36</v>
      </c>
      <c r="H365" s="110">
        <v>130.82</v>
      </c>
      <c r="I365" s="109">
        <v>1</v>
      </c>
      <c r="J365" s="234">
        <v>130.82</v>
      </c>
      <c r="K365" s="230"/>
      <c r="L365" s="191" t="str">
        <f t="shared" si="18"/>
        <v>Normal</v>
      </c>
      <c r="M365" s="191" t="str">
        <f t="shared" si="19"/>
        <v>Normal</v>
      </c>
      <c r="N365" s="191" t="str">
        <f t="shared" si="20"/>
        <v>Normal</v>
      </c>
    </row>
    <row r="366" spans="1:14" x14ac:dyDescent="0.25">
      <c r="A366" s="109" t="s">
        <v>401</v>
      </c>
      <c r="B366" s="112">
        <v>45956</v>
      </c>
      <c r="C366" s="109" t="s">
        <v>17</v>
      </c>
      <c r="D366" s="109" t="s">
        <v>12</v>
      </c>
      <c r="E366" s="109" t="s">
        <v>27</v>
      </c>
      <c r="F366" s="109" t="s">
        <v>19</v>
      </c>
      <c r="G366" s="109" t="s">
        <v>20</v>
      </c>
      <c r="H366" s="110">
        <v>150.04</v>
      </c>
      <c r="I366" s="109">
        <v>10</v>
      </c>
      <c r="J366" s="234">
        <v>1500.4</v>
      </c>
      <c r="K366" s="230"/>
      <c r="L366" s="191" t="str">
        <f t="shared" si="18"/>
        <v>Normal</v>
      </c>
      <c r="M366" s="191" t="str">
        <f t="shared" si="19"/>
        <v>Normal</v>
      </c>
      <c r="N366" s="191" t="str">
        <f t="shared" si="20"/>
        <v>Normal</v>
      </c>
    </row>
    <row r="367" spans="1:14" x14ac:dyDescent="0.25">
      <c r="A367" s="109" t="s">
        <v>402</v>
      </c>
      <c r="B367" s="112">
        <v>45900</v>
      </c>
      <c r="C367" s="109" t="s">
        <v>17</v>
      </c>
      <c r="D367" s="109" t="s">
        <v>55</v>
      </c>
      <c r="E367" s="109" t="s">
        <v>18</v>
      </c>
      <c r="F367" s="109" t="s">
        <v>14</v>
      </c>
      <c r="G367" s="109" t="s">
        <v>20</v>
      </c>
      <c r="H367" s="110">
        <v>237.12</v>
      </c>
      <c r="I367" s="109">
        <v>9</v>
      </c>
      <c r="J367" s="234">
        <v>2134.08</v>
      </c>
      <c r="K367" s="230"/>
      <c r="L367" s="191" t="str">
        <f t="shared" si="18"/>
        <v>Normal</v>
      </c>
      <c r="M367" s="191" t="str">
        <f t="shared" si="19"/>
        <v>Normal</v>
      </c>
      <c r="N367" s="191" t="str">
        <f t="shared" si="20"/>
        <v>Normal</v>
      </c>
    </row>
    <row r="368" spans="1:14" x14ac:dyDescent="0.25">
      <c r="A368" s="109" t="s">
        <v>403</v>
      </c>
      <c r="B368" s="112">
        <v>45684</v>
      </c>
      <c r="C368" s="109" t="s">
        <v>38</v>
      </c>
      <c r="D368" s="109" t="s">
        <v>26</v>
      </c>
      <c r="E368" s="109" t="s">
        <v>18</v>
      </c>
      <c r="F368" s="109" t="s">
        <v>28</v>
      </c>
      <c r="G368" s="109" t="s">
        <v>20</v>
      </c>
      <c r="H368" s="110">
        <v>114.94</v>
      </c>
      <c r="I368" s="109">
        <v>19</v>
      </c>
      <c r="J368" s="234">
        <v>2183.86</v>
      </c>
      <c r="K368" s="230"/>
      <c r="L368" s="191" t="str">
        <f t="shared" si="18"/>
        <v>Normal</v>
      </c>
      <c r="M368" s="191" t="str">
        <f t="shared" si="19"/>
        <v>Normal</v>
      </c>
      <c r="N368" s="191" t="str">
        <f t="shared" si="20"/>
        <v>Normal</v>
      </c>
    </row>
    <row r="369" spans="1:14" x14ac:dyDescent="0.25">
      <c r="A369" s="109" t="s">
        <v>404</v>
      </c>
      <c r="B369" s="112">
        <v>45975</v>
      </c>
      <c r="C369" s="109" t="s">
        <v>30</v>
      </c>
      <c r="D369" s="109" t="s">
        <v>12</v>
      </c>
      <c r="E369" s="109" t="s">
        <v>23</v>
      </c>
      <c r="F369" s="109" t="s">
        <v>19</v>
      </c>
      <c r="G369" s="109" t="s">
        <v>20</v>
      </c>
      <c r="H369" s="110">
        <v>241.46</v>
      </c>
      <c r="I369" s="109">
        <v>13</v>
      </c>
      <c r="J369" s="234">
        <v>3138.98</v>
      </c>
      <c r="K369" s="230"/>
      <c r="L369" s="191" t="str">
        <f t="shared" si="18"/>
        <v>Normal</v>
      </c>
      <c r="M369" s="191" t="str">
        <f t="shared" si="19"/>
        <v>Normal</v>
      </c>
      <c r="N369" s="191" t="str">
        <f t="shared" si="20"/>
        <v>Normal</v>
      </c>
    </row>
    <row r="370" spans="1:14" x14ac:dyDescent="0.25">
      <c r="A370" s="109" t="s">
        <v>405</v>
      </c>
      <c r="B370" s="112">
        <v>46016</v>
      </c>
      <c r="C370" s="109" t="s">
        <v>30</v>
      </c>
      <c r="D370" s="109" t="s">
        <v>22</v>
      </c>
      <c r="E370" s="109" t="s">
        <v>41</v>
      </c>
      <c r="F370" s="109" t="s">
        <v>32</v>
      </c>
      <c r="G370" s="109" t="s">
        <v>36</v>
      </c>
      <c r="H370" s="110">
        <v>229.18</v>
      </c>
      <c r="I370" s="109">
        <v>4</v>
      </c>
      <c r="J370" s="234">
        <v>916.72</v>
      </c>
      <c r="K370" s="230"/>
      <c r="L370" s="191" t="str">
        <f t="shared" si="18"/>
        <v>Normal</v>
      </c>
      <c r="M370" s="191" t="str">
        <f t="shared" si="19"/>
        <v>Normal</v>
      </c>
      <c r="N370" s="191" t="str">
        <f t="shared" si="20"/>
        <v>Normal</v>
      </c>
    </row>
    <row r="371" spans="1:14" x14ac:dyDescent="0.25">
      <c r="A371" s="109" t="s">
        <v>406</v>
      </c>
      <c r="B371" s="112">
        <v>45735</v>
      </c>
      <c r="C371" s="109" t="s">
        <v>17</v>
      </c>
      <c r="D371" s="109" t="s">
        <v>26</v>
      </c>
      <c r="E371" s="109" t="s">
        <v>41</v>
      </c>
      <c r="F371" s="109" t="s">
        <v>42</v>
      </c>
      <c r="G371" s="109" t="s">
        <v>20</v>
      </c>
      <c r="H371" s="110">
        <v>73.069999999999993</v>
      </c>
      <c r="I371" s="109">
        <v>14</v>
      </c>
      <c r="J371" s="234">
        <v>1022.98</v>
      </c>
      <c r="K371" s="230"/>
      <c r="L371" s="191" t="str">
        <f t="shared" si="18"/>
        <v>Normal</v>
      </c>
      <c r="M371" s="191" t="str">
        <f t="shared" si="19"/>
        <v>Normal</v>
      </c>
      <c r="N371" s="191" t="str">
        <f t="shared" si="20"/>
        <v>Normal</v>
      </c>
    </row>
    <row r="372" spans="1:14" x14ac:dyDescent="0.25">
      <c r="A372" s="109" t="s">
        <v>407</v>
      </c>
      <c r="B372" s="112">
        <v>45899</v>
      </c>
      <c r="C372" s="109" t="s">
        <v>17</v>
      </c>
      <c r="D372" s="109" t="s">
        <v>26</v>
      </c>
      <c r="E372" s="109" t="s">
        <v>18</v>
      </c>
      <c r="F372" s="109" t="s">
        <v>14</v>
      </c>
      <c r="G372" s="109" t="s">
        <v>20</v>
      </c>
      <c r="H372" s="110">
        <v>45.26</v>
      </c>
      <c r="I372" s="109">
        <v>2</v>
      </c>
      <c r="J372" s="234">
        <v>90.52</v>
      </c>
      <c r="K372" s="230"/>
      <c r="L372" s="191" t="str">
        <f t="shared" si="18"/>
        <v>Normal</v>
      </c>
      <c r="M372" s="191" t="str">
        <f t="shared" si="19"/>
        <v>Normal</v>
      </c>
      <c r="N372" s="191" t="str">
        <f t="shared" si="20"/>
        <v>Normal</v>
      </c>
    </row>
    <row r="373" spans="1:14" x14ac:dyDescent="0.25">
      <c r="A373" s="109" t="s">
        <v>408</v>
      </c>
      <c r="B373" s="112">
        <v>45824</v>
      </c>
      <c r="C373" s="109" t="s">
        <v>25</v>
      </c>
      <c r="D373" s="109" t="s">
        <v>31</v>
      </c>
      <c r="E373" s="109" t="s">
        <v>13</v>
      </c>
      <c r="F373" s="109" t="s">
        <v>14</v>
      </c>
      <c r="G373" s="109" t="s">
        <v>36</v>
      </c>
      <c r="H373" s="110">
        <v>52.17</v>
      </c>
      <c r="I373" s="109">
        <v>16</v>
      </c>
      <c r="J373" s="234">
        <v>834.72</v>
      </c>
      <c r="K373" s="230"/>
      <c r="L373" s="191" t="str">
        <f t="shared" si="18"/>
        <v>Normal</v>
      </c>
      <c r="M373" s="191" t="str">
        <f t="shared" si="19"/>
        <v>Normal</v>
      </c>
      <c r="N373" s="191" t="str">
        <f t="shared" si="20"/>
        <v>Normal</v>
      </c>
    </row>
    <row r="374" spans="1:14" x14ac:dyDescent="0.25">
      <c r="A374" s="109" t="s">
        <v>409</v>
      </c>
      <c r="B374" s="112">
        <v>45930</v>
      </c>
      <c r="C374" s="109" t="s">
        <v>25</v>
      </c>
      <c r="D374" s="109" t="s">
        <v>35</v>
      </c>
      <c r="E374" s="109" t="s">
        <v>27</v>
      </c>
      <c r="F374" s="109" t="s">
        <v>39</v>
      </c>
      <c r="G374" s="109" t="s">
        <v>20</v>
      </c>
      <c r="H374" s="110">
        <v>34.01</v>
      </c>
      <c r="I374" s="109">
        <v>11</v>
      </c>
      <c r="J374" s="234">
        <v>374.11</v>
      </c>
      <c r="K374" s="230"/>
      <c r="L374" s="191" t="str">
        <f t="shared" si="18"/>
        <v>Normal</v>
      </c>
      <c r="M374" s="191" t="str">
        <f t="shared" si="19"/>
        <v>Normal</v>
      </c>
      <c r="N374" s="191" t="str">
        <f t="shared" si="20"/>
        <v>Normal</v>
      </c>
    </row>
    <row r="375" spans="1:14" x14ac:dyDescent="0.25">
      <c r="A375" s="109" t="s">
        <v>410</v>
      </c>
      <c r="B375" s="112">
        <v>46006</v>
      </c>
      <c r="C375" s="109" t="s">
        <v>25</v>
      </c>
      <c r="D375" s="109" t="s">
        <v>31</v>
      </c>
      <c r="E375" s="109" t="s">
        <v>23</v>
      </c>
      <c r="F375" s="109" t="s">
        <v>14</v>
      </c>
      <c r="G375" s="109" t="s">
        <v>36</v>
      </c>
      <c r="H375" s="110">
        <v>50.78</v>
      </c>
      <c r="I375" s="109">
        <v>9</v>
      </c>
      <c r="J375" s="234">
        <v>457.02</v>
      </c>
      <c r="K375" s="230"/>
      <c r="L375" s="191" t="str">
        <f t="shared" si="18"/>
        <v>Normal</v>
      </c>
      <c r="M375" s="191" t="str">
        <f t="shared" si="19"/>
        <v>Normal</v>
      </c>
      <c r="N375" s="191" t="str">
        <f t="shared" si="20"/>
        <v>Normal</v>
      </c>
    </row>
    <row r="376" spans="1:14" x14ac:dyDescent="0.25">
      <c r="A376" s="109" t="s">
        <v>411</v>
      </c>
      <c r="B376" s="112">
        <v>45943</v>
      </c>
      <c r="C376" s="109" t="s">
        <v>30</v>
      </c>
      <c r="D376" s="109" t="s">
        <v>35</v>
      </c>
      <c r="E376" s="109" t="s">
        <v>13</v>
      </c>
      <c r="F376" s="109" t="s">
        <v>28</v>
      </c>
      <c r="G376" s="109" t="s">
        <v>15</v>
      </c>
      <c r="H376" s="110">
        <v>180.26</v>
      </c>
      <c r="I376" s="109">
        <v>10</v>
      </c>
      <c r="J376" s="234">
        <v>1802.6</v>
      </c>
      <c r="K376" s="230"/>
      <c r="L376" s="191" t="str">
        <f t="shared" si="18"/>
        <v>Normal</v>
      </c>
      <c r="M376" s="191" t="str">
        <f t="shared" si="19"/>
        <v>Normal</v>
      </c>
      <c r="N376" s="191" t="str">
        <f t="shared" si="20"/>
        <v>Normal</v>
      </c>
    </row>
    <row r="377" spans="1:14" x14ac:dyDescent="0.25">
      <c r="A377" s="109" t="s">
        <v>412</v>
      </c>
      <c r="B377" s="112">
        <v>46011</v>
      </c>
      <c r="C377" s="109" t="s">
        <v>34</v>
      </c>
      <c r="D377" s="109" t="s">
        <v>31</v>
      </c>
      <c r="E377" s="109" t="s">
        <v>13</v>
      </c>
      <c r="F377" s="109" t="s">
        <v>42</v>
      </c>
      <c r="G377" s="109" t="s">
        <v>20</v>
      </c>
      <c r="H377" s="110">
        <v>45.66</v>
      </c>
      <c r="I377" s="109">
        <v>16</v>
      </c>
      <c r="J377" s="234">
        <v>730.56</v>
      </c>
      <c r="K377" s="230"/>
      <c r="L377" s="191" t="str">
        <f t="shared" si="18"/>
        <v>Normal</v>
      </c>
      <c r="M377" s="191" t="str">
        <f t="shared" si="19"/>
        <v>Normal</v>
      </c>
      <c r="N377" s="191" t="str">
        <f t="shared" si="20"/>
        <v>Normal</v>
      </c>
    </row>
    <row r="378" spans="1:14" x14ac:dyDescent="0.25">
      <c r="A378" s="109" t="s">
        <v>413</v>
      </c>
      <c r="B378" s="112">
        <v>45798</v>
      </c>
      <c r="C378" s="109" t="s">
        <v>11</v>
      </c>
      <c r="D378" s="109" t="s">
        <v>55</v>
      </c>
      <c r="E378" s="109" t="s">
        <v>27</v>
      </c>
      <c r="F378" s="109" t="s">
        <v>42</v>
      </c>
      <c r="G378" s="109" t="s">
        <v>36</v>
      </c>
      <c r="H378" s="110">
        <v>100.17</v>
      </c>
      <c r="I378" s="109">
        <v>10</v>
      </c>
      <c r="J378" s="234">
        <v>1001.7</v>
      </c>
      <c r="K378" s="230"/>
      <c r="L378" s="191" t="str">
        <f t="shared" si="18"/>
        <v>Normal</v>
      </c>
      <c r="M378" s="191" t="str">
        <f t="shared" si="19"/>
        <v>Normal</v>
      </c>
      <c r="N378" s="191" t="str">
        <f t="shared" si="20"/>
        <v>Normal</v>
      </c>
    </row>
    <row r="379" spans="1:14" x14ac:dyDescent="0.25">
      <c r="A379" s="109" t="s">
        <v>414</v>
      </c>
      <c r="B379" s="112">
        <v>45860</v>
      </c>
      <c r="C379" s="109" t="s">
        <v>30</v>
      </c>
      <c r="D379" s="109" t="s">
        <v>35</v>
      </c>
      <c r="E379" s="109" t="s">
        <v>45</v>
      </c>
      <c r="F379" s="109" t="s">
        <v>32</v>
      </c>
      <c r="G379" s="109" t="s">
        <v>20</v>
      </c>
      <c r="H379" s="110">
        <v>215.87</v>
      </c>
      <c r="I379" s="109">
        <v>12</v>
      </c>
      <c r="J379" s="234">
        <v>2590.44</v>
      </c>
      <c r="K379" s="230"/>
      <c r="L379" s="191" t="str">
        <f t="shared" si="18"/>
        <v>Normal</v>
      </c>
      <c r="M379" s="191" t="str">
        <f t="shared" si="19"/>
        <v>Normal</v>
      </c>
      <c r="N379" s="191" t="str">
        <f t="shared" si="20"/>
        <v>Normal</v>
      </c>
    </row>
    <row r="380" spans="1:14" x14ac:dyDescent="0.25">
      <c r="A380" s="109" t="s">
        <v>415</v>
      </c>
      <c r="B380" s="112">
        <v>45698</v>
      </c>
      <c r="C380" s="109" t="s">
        <v>38</v>
      </c>
      <c r="D380" s="109" t="s">
        <v>12</v>
      </c>
      <c r="E380" s="109" t="s">
        <v>13</v>
      </c>
      <c r="F380" s="109" t="s">
        <v>28</v>
      </c>
      <c r="G380" s="109" t="s">
        <v>36</v>
      </c>
      <c r="H380" s="110">
        <v>35.119999999999997</v>
      </c>
      <c r="I380" s="109">
        <v>12</v>
      </c>
      <c r="J380" s="234">
        <v>421.44</v>
      </c>
      <c r="K380" s="230"/>
      <c r="L380" s="191" t="str">
        <f t="shared" si="18"/>
        <v>Normal</v>
      </c>
      <c r="M380" s="191" t="str">
        <f t="shared" si="19"/>
        <v>Normal</v>
      </c>
      <c r="N380" s="191" t="str">
        <f t="shared" si="20"/>
        <v>Normal</v>
      </c>
    </row>
    <row r="381" spans="1:14" x14ac:dyDescent="0.25">
      <c r="A381" s="109" t="s">
        <v>416</v>
      </c>
      <c r="B381" s="112">
        <v>45767</v>
      </c>
      <c r="C381" s="109" t="s">
        <v>25</v>
      </c>
      <c r="D381" s="109" t="s">
        <v>35</v>
      </c>
      <c r="E381" s="109" t="s">
        <v>18</v>
      </c>
      <c r="F381" s="109" t="s">
        <v>28</v>
      </c>
      <c r="G381" s="109" t="s">
        <v>36</v>
      </c>
      <c r="H381" s="110">
        <v>209.18</v>
      </c>
      <c r="I381" s="109">
        <v>7</v>
      </c>
      <c r="J381" s="234">
        <v>1464.26</v>
      </c>
      <c r="K381" s="230"/>
      <c r="L381" s="191" t="str">
        <f t="shared" si="18"/>
        <v>Normal</v>
      </c>
      <c r="M381" s="191" t="str">
        <f t="shared" si="19"/>
        <v>Normal</v>
      </c>
      <c r="N381" s="191" t="str">
        <f t="shared" si="20"/>
        <v>Normal</v>
      </c>
    </row>
    <row r="382" spans="1:14" x14ac:dyDescent="0.25">
      <c r="A382" s="109" t="s">
        <v>417</v>
      </c>
      <c r="B382" s="112">
        <v>45728</v>
      </c>
      <c r="C382" s="109" t="s">
        <v>25</v>
      </c>
      <c r="D382" s="109" t="s">
        <v>12</v>
      </c>
      <c r="E382" s="109" t="s">
        <v>18</v>
      </c>
      <c r="F382" s="109" t="s">
        <v>14</v>
      </c>
      <c r="G382" s="109" t="s">
        <v>15</v>
      </c>
      <c r="H382" s="110">
        <v>92.01</v>
      </c>
      <c r="I382" s="109">
        <v>4</v>
      </c>
      <c r="J382" s="234">
        <v>368.04</v>
      </c>
      <c r="K382" s="230"/>
      <c r="L382" s="191" t="str">
        <f t="shared" si="18"/>
        <v>Normal</v>
      </c>
      <c r="M382" s="191" t="str">
        <f t="shared" si="19"/>
        <v>Normal</v>
      </c>
      <c r="N382" s="191" t="str">
        <f t="shared" si="20"/>
        <v>Normal</v>
      </c>
    </row>
    <row r="383" spans="1:14" x14ac:dyDescent="0.25">
      <c r="A383" s="109" t="s">
        <v>418</v>
      </c>
      <c r="B383" s="112">
        <v>45683</v>
      </c>
      <c r="C383" s="109" t="s">
        <v>30</v>
      </c>
      <c r="D383" s="109" t="s">
        <v>12</v>
      </c>
      <c r="E383" s="109" t="s">
        <v>23</v>
      </c>
      <c r="F383" s="109" t="s">
        <v>19</v>
      </c>
      <c r="G383" s="109" t="s">
        <v>15</v>
      </c>
      <c r="H383" s="110">
        <v>56</v>
      </c>
      <c r="I383" s="109">
        <v>17</v>
      </c>
      <c r="J383" s="234">
        <v>952</v>
      </c>
      <c r="K383" s="230"/>
      <c r="L383" s="191" t="str">
        <f t="shared" si="18"/>
        <v>Normal</v>
      </c>
      <c r="M383" s="191" t="str">
        <f t="shared" si="19"/>
        <v>Normal</v>
      </c>
      <c r="N383" s="191" t="str">
        <f t="shared" si="20"/>
        <v>Normal</v>
      </c>
    </row>
    <row r="384" spans="1:14" x14ac:dyDescent="0.25">
      <c r="A384" s="109" t="s">
        <v>419</v>
      </c>
      <c r="B384" s="112">
        <v>45869</v>
      </c>
      <c r="C384" s="109" t="s">
        <v>17</v>
      </c>
      <c r="D384" s="109" t="s">
        <v>31</v>
      </c>
      <c r="E384" s="109" t="s">
        <v>45</v>
      </c>
      <c r="F384" s="109" t="s">
        <v>28</v>
      </c>
      <c r="G384" s="109" t="s">
        <v>15</v>
      </c>
      <c r="H384" s="110">
        <v>183.28</v>
      </c>
      <c r="I384" s="109">
        <v>11</v>
      </c>
      <c r="J384" s="234">
        <v>2016.08</v>
      </c>
      <c r="K384" s="230"/>
      <c r="L384" s="191" t="str">
        <f t="shared" si="18"/>
        <v>Normal</v>
      </c>
      <c r="M384" s="191" t="str">
        <f t="shared" si="19"/>
        <v>Normal</v>
      </c>
      <c r="N384" s="191" t="str">
        <f t="shared" si="20"/>
        <v>Normal</v>
      </c>
    </row>
    <row r="385" spans="1:14" x14ac:dyDescent="0.25">
      <c r="A385" s="109" t="s">
        <v>420</v>
      </c>
      <c r="B385" s="112">
        <v>45660</v>
      </c>
      <c r="C385" s="109" t="s">
        <v>30</v>
      </c>
      <c r="D385" s="109" t="s">
        <v>31</v>
      </c>
      <c r="E385" s="109" t="s">
        <v>27</v>
      </c>
      <c r="F385" s="109" t="s">
        <v>61</v>
      </c>
      <c r="G385" s="109" t="s">
        <v>36</v>
      </c>
      <c r="H385" s="110">
        <v>168.37</v>
      </c>
      <c r="I385" s="109">
        <v>18</v>
      </c>
      <c r="J385" s="234">
        <v>3030.66</v>
      </c>
      <c r="K385" s="230"/>
      <c r="L385" s="191" t="str">
        <f t="shared" si="18"/>
        <v>Normal</v>
      </c>
      <c r="M385" s="191" t="str">
        <f t="shared" si="19"/>
        <v>Normal</v>
      </c>
      <c r="N385" s="191" t="str">
        <f t="shared" si="20"/>
        <v>Normal</v>
      </c>
    </row>
    <row r="386" spans="1:14" x14ac:dyDescent="0.25">
      <c r="A386" s="109" t="s">
        <v>421</v>
      </c>
      <c r="B386" s="112">
        <v>45991</v>
      </c>
      <c r="C386" s="109" t="s">
        <v>34</v>
      </c>
      <c r="D386" s="109" t="s">
        <v>35</v>
      </c>
      <c r="E386" s="109" t="s">
        <v>13</v>
      </c>
      <c r="F386" s="109" t="s">
        <v>28</v>
      </c>
      <c r="G386" s="109" t="s">
        <v>15</v>
      </c>
      <c r="H386" s="110">
        <v>223.04</v>
      </c>
      <c r="I386" s="109">
        <v>7</v>
      </c>
      <c r="J386" s="234">
        <v>1561.28</v>
      </c>
      <c r="K386" s="230"/>
      <c r="L386" s="191" t="str">
        <f t="shared" si="18"/>
        <v>Normal</v>
      </c>
      <c r="M386" s="191" t="str">
        <f t="shared" si="19"/>
        <v>Normal</v>
      </c>
      <c r="N386" s="191" t="str">
        <f t="shared" si="20"/>
        <v>Normal</v>
      </c>
    </row>
    <row r="387" spans="1:14" x14ac:dyDescent="0.25">
      <c r="A387" s="109" t="s">
        <v>422</v>
      </c>
      <c r="B387" s="112">
        <v>45703</v>
      </c>
      <c r="C387" s="109" t="s">
        <v>30</v>
      </c>
      <c r="D387" s="109" t="s">
        <v>55</v>
      </c>
      <c r="E387" s="109" t="s">
        <v>27</v>
      </c>
      <c r="F387" s="109" t="s">
        <v>28</v>
      </c>
      <c r="G387" s="109" t="s">
        <v>15</v>
      </c>
      <c r="H387" s="110">
        <v>191.72</v>
      </c>
      <c r="I387" s="109">
        <v>19</v>
      </c>
      <c r="J387" s="234">
        <v>3642.68</v>
      </c>
      <c r="K387" s="230"/>
      <c r="L387" s="191" t="str">
        <f t="shared" si="18"/>
        <v>Normal</v>
      </c>
      <c r="M387" s="191" t="str">
        <f t="shared" si="19"/>
        <v>Normal</v>
      </c>
      <c r="N387" s="191" t="str">
        <f t="shared" si="20"/>
        <v>Normal</v>
      </c>
    </row>
    <row r="388" spans="1:14" x14ac:dyDescent="0.25">
      <c r="A388" s="109" t="s">
        <v>423</v>
      </c>
      <c r="B388" s="112">
        <v>45747</v>
      </c>
      <c r="C388" s="109" t="s">
        <v>30</v>
      </c>
      <c r="D388" s="109" t="s">
        <v>22</v>
      </c>
      <c r="E388" s="109" t="s">
        <v>41</v>
      </c>
      <c r="F388" s="109" t="s">
        <v>39</v>
      </c>
      <c r="G388" s="109" t="s">
        <v>36</v>
      </c>
      <c r="H388" s="110">
        <v>206.77</v>
      </c>
      <c r="I388" s="109">
        <v>14</v>
      </c>
      <c r="J388" s="234">
        <v>2894.78</v>
      </c>
      <c r="K388" s="230"/>
      <c r="L388" s="191" t="str">
        <f t="shared" ref="L388:L451" si="21">IF(OR(H388 &gt; $Q$7,H388 &lt;$Q$6),"OUTLIER", "Normal")</f>
        <v>Normal</v>
      </c>
      <c r="M388" s="191" t="str">
        <f t="shared" ref="M388:M451" si="22">IF(OR(I388 &gt; $Q$14,I388 &lt;$Q$13),"OUTLIER", "Normal")</f>
        <v>Normal</v>
      </c>
      <c r="N388" s="191" t="str">
        <f t="shared" ref="N388:N451" si="23">IF(OR(J388 &gt; $Q$21,J388 &lt;$Q$20),"OUTLIER", "Normal")</f>
        <v>Normal</v>
      </c>
    </row>
    <row r="389" spans="1:14" x14ac:dyDescent="0.25">
      <c r="A389" s="109" t="s">
        <v>424</v>
      </c>
      <c r="B389" s="112">
        <v>45753</v>
      </c>
      <c r="C389" s="109" t="s">
        <v>11</v>
      </c>
      <c r="D389" s="109" t="s">
        <v>22</v>
      </c>
      <c r="E389" s="109" t="s">
        <v>13</v>
      </c>
      <c r="F389" s="109" t="s">
        <v>42</v>
      </c>
      <c r="G389" s="109" t="s">
        <v>20</v>
      </c>
      <c r="H389" s="110">
        <v>92.05</v>
      </c>
      <c r="I389" s="109">
        <v>10</v>
      </c>
      <c r="J389" s="234">
        <v>920.5</v>
      </c>
      <c r="K389" s="230"/>
      <c r="L389" s="191" t="str">
        <f t="shared" si="21"/>
        <v>Normal</v>
      </c>
      <c r="M389" s="191" t="str">
        <f t="shared" si="22"/>
        <v>Normal</v>
      </c>
      <c r="N389" s="191" t="str">
        <f t="shared" si="23"/>
        <v>Normal</v>
      </c>
    </row>
    <row r="390" spans="1:14" x14ac:dyDescent="0.25">
      <c r="A390" s="109" t="s">
        <v>425</v>
      </c>
      <c r="B390" s="112">
        <v>45712</v>
      </c>
      <c r="C390" s="109" t="s">
        <v>34</v>
      </c>
      <c r="D390" s="109" t="s">
        <v>31</v>
      </c>
      <c r="E390" s="109" t="s">
        <v>27</v>
      </c>
      <c r="F390" s="109" t="s">
        <v>42</v>
      </c>
      <c r="G390" s="109" t="s">
        <v>20</v>
      </c>
      <c r="H390" s="110">
        <v>69.040000000000006</v>
      </c>
      <c r="I390" s="109">
        <v>11</v>
      </c>
      <c r="J390" s="234">
        <v>759.44</v>
      </c>
      <c r="K390" s="230"/>
      <c r="L390" s="191" t="str">
        <f t="shared" si="21"/>
        <v>Normal</v>
      </c>
      <c r="M390" s="191" t="str">
        <f t="shared" si="22"/>
        <v>Normal</v>
      </c>
      <c r="N390" s="191" t="str">
        <f t="shared" si="23"/>
        <v>Normal</v>
      </c>
    </row>
    <row r="391" spans="1:14" x14ac:dyDescent="0.25">
      <c r="A391" s="109" t="s">
        <v>426</v>
      </c>
      <c r="B391" s="112">
        <v>45910</v>
      </c>
      <c r="C391" s="109" t="s">
        <v>25</v>
      </c>
      <c r="D391" s="109" t="s">
        <v>31</v>
      </c>
      <c r="E391" s="109" t="s">
        <v>13</v>
      </c>
      <c r="F391" s="109" t="s">
        <v>14</v>
      </c>
      <c r="G391" s="109" t="s">
        <v>15</v>
      </c>
      <c r="H391" s="110">
        <v>195.14</v>
      </c>
      <c r="I391" s="109">
        <v>5</v>
      </c>
      <c r="J391" s="234">
        <v>975.7</v>
      </c>
      <c r="K391" s="230"/>
      <c r="L391" s="191" t="str">
        <f t="shared" si="21"/>
        <v>Normal</v>
      </c>
      <c r="M391" s="191" t="str">
        <f t="shared" si="22"/>
        <v>Normal</v>
      </c>
      <c r="N391" s="191" t="str">
        <f t="shared" si="23"/>
        <v>Normal</v>
      </c>
    </row>
    <row r="392" spans="1:14" x14ac:dyDescent="0.25">
      <c r="A392" s="109" t="s">
        <v>427</v>
      </c>
      <c r="B392" s="112">
        <v>45827</v>
      </c>
      <c r="C392" s="109" t="s">
        <v>17</v>
      </c>
      <c r="D392" s="109" t="s">
        <v>31</v>
      </c>
      <c r="E392" s="109" t="s">
        <v>27</v>
      </c>
      <c r="F392" s="109" t="s">
        <v>32</v>
      </c>
      <c r="G392" s="109" t="s">
        <v>20</v>
      </c>
      <c r="H392" s="110">
        <v>207.5</v>
      </c>
      <c r="I392" s="109">
        <v>6</v>
      </c>
      <c r="J392" s="234">
        <v>1245</v>
      </c>
      <c r="K392" s="230"/>
      <c r="L392" s="191" t="str">
        <f t="shared" si="21"/>
        <v>Normal</v>
      </c>
      <c r="M392" s="191" t="str">
        <f t="shared" si="22"/>
        <v>Normal</v>
      </c>
      <c r="N392" s="191" t="str">
        <f t="shared" si="23"/>
        <v>Normal</v>
      </c>
    </row>
    <row r="393" spans="1:14" x14ac:dyDescent="0.25">
      <c r="A393" s="109" t="s">
        <v>428</v>
      </c>
      <c r="B393" s="112">
        <v>45753</v>
      </c>
      <c r="C393" s="109" t="s">
        <v>17</v>
      </c>
      <c r="D393" s="109" t="s">
        <v>35</v>
      </c>
      <c r="E393" s="109" t="s">
        <v>13</v>
      </c>
      <c r="F393" s="109" t="s">
        <v>42</v>
      </c>
      <c r="G393" s="109" t="s">
        <v>20</v>
      </c>
      <c r="H393" s="110">
        <v>247.91</v>
      </c>
      <c r="I393" s="109">
        <v>1</v>
      </c>
      <c r="J393" s="234">
        <v>247.91</v>
      </c>
      <c r="K393" s="230"/>
      <c r="L393" s="191" t="str">
        <f t="shared" si="21"/>
        <v>Normal</v>
      </c>
      <c r="M393" s="191" t="str">
        <f t="shared" si="22"/>
        <v>Normal</v>
      </c>
      <c r="N393" s="191" t="str">
        <f t="shared" si="23"/>
        <v>Normal</v>
      </c>
    </row>
    <row r="394" spans="1:14" x14ac:dyDescent="0.25">
      <c r="A394" s="109" t="s">
        <v>429</v>
      </c>
      <c r="B394" s="112">
        <v>45756</v>
      </c>
      <c r="C394" s="109" t="s">
        <v>25</v>
      </c>
      <c r="D394" s="109" t="s">
        <v>12</v>
      </c>
      <c r="E394" s="109" t="s">
        <v>41</v>
      </c>
      <c r="F394" s="109" t="s">
        <v>39</v>
      </c>
      <c r="G394" s="109" t="s">
        <v>36</v>
      </c>
      <c r="H394" s="110">
        <v>120.78</v>
      </c>
      <c r="I394" s="109">
        <v>6</v>
      </c>
      <c r="J394" s="234">
        <v>724.68</v>
      </c>
      <c r="K394" s="230"/>
      <c r="L394" s="191" t="str">
        <f t="shared" si="21"/>
        <v>Normal</v>
      </c>
      <c r="M394" s="191" t="str">
        <f t="shared" si="22"/>
        <v>Normal</v>
      </c>
      <c r="N394" s="191" t="str">
        <f t="shared" si="23"/>
        <v>Normal</v>
      </c>
    </row>
    <row r="395" spans="1:14" x14ac:dyDescent="0.25">
      <c r="A395" s="109" t="s">
        <v>430</v>
      </c>
      <c r="B395" s="112">
        <v>45921</v>
      </c>
      <c r="C395" s="109" t="s">
        <v>11</v>
      </c>
      <c r="D395" s="109" t="s">
        <v>31</v>
      </c>
      <c r="E395" s="109" t="s">
        <v>27</v>
      </c>
      <c r="F395" s="109" t="s">
        <v>19</v>
      </c>
      <c r="G395" s="109" t="s">
        <v>15</v>
      </c>
      <c r="H395" s="110">
        <v>111.84</v>
      </c>
      <c r="I395" s="109">
        <v>11</v>
      </c>
      <c r="J395" s="234">
        <v>1230.24</v>
      </c>
      <c r="K395" s="230"/>
      <c r="L395" s="191" t="str">
        <f t="shared" si="21"/>
        <v>Normal</v>
      </c>
      <c r="M395" s="191" t="str">
        <f t="shared" si="22"/>
        <v>Normal</v>
      </c>
      <c r="N395" s="191" t="str">
        <f t="shared" si="23"/>
        <v>Normal</v>
      </c>
    </row>
    <row r="396" spans="1:14" x14ac:dyDescent="0.25">
      <c r="A396" s="109" t="s">
        <v>431</v>
      </c>
      <c r="B396" s="112">
        <v>45729</v>
      </c>
      <c r="C396" s="109" t="s">
        <v>34</v>
      </c>
      <c r="D396" s="109" t="s">
        <v>26</v>
      </c>
      <c r="E396" s="109" t="s">
        <v>45</v>
      </c>
      <c r="F396" s="109" t="s">
        <v>32</v>
      </c>
      <c r="G396" s="109" t="s">
        <v>36</v>
      </c>
      <c r="H396" s="110">
        <v>200.81</v>
      </c>
      <c r="I396" s="109">
        <v>16</v>
      </c>
      <c r="J396" s="234">
        <v>3212.96</v>
      </c>
      <c r="K396" s="230"/>
      <c r="L396" s="191" t="str">
        <f t="shared" si="21"/>
        <v>Normal</v>
      </c>
      <c r="M396" s="191" t="str">
        <f t="shared" si="22"/>
        <v>Normal</v>
      </c>
      <c r="N396" s="191" t="str">
        <f t="shared" si="23"/>
        <v>Normal</v>
      </c>
    </row>
    <row r="397" spans="1:14" x14ac:dyDescent="0.25">
      <c r="A397" s="109" t="s">
        <v>432</v>
      </c>
      <c r="B397" s="112">
        <v>45778</v>
      </c>
      <c r="C397" s="109" t="s">
        <v>34</v>
      </c>
      <c r="D397" s="109" t="s">
        <v>35</v>
      </c>
      <c r="E397" s="109" t="s">
        <v>13</v>
      </c>
      <c r="F397" s="109" t="s">
        <v>42</v>
      </c>
      <c r="G397" s="109" t="s">
        <v>20</v>
      </c>
      <c r="H397" s="110">
        <v>104.98</v>
      </c>
      <c r="I397" s="109">
        <v>15</v>
      </c>
      <c r="J397" s="234">
        <v>1574.7</v>
      </c>
      <c r="K397" s="230"/>
      <c r="L397" s="191" t="str">
        <f t="shared" si="21"/>
        <v>Normal</v>
      </c>
      <c r="M397" s="191" t="str">
        <f t="shared" si="22"/>
        <v>Normal</v>
      </c>
      <c r="N397" s="191" t="str">
        <f t="shared" si="23"/>
        <v>Normal</v>
      </c>
    </row>
    <row r="398" spans="1:14" x14ac:dyDescent="0.25">
      <c r="A398" s="109" t="s">
        <v>433</v>
      </c>
      <c r="B398" s="112">
        <v>45951</v>
      </c>
      <c r="C398" s="109" t="s">
        <v>34</v>
      </c>
      <c r="D398" s="109" t="s">
        <v>12</v>
      </c>
      <c r="E398" s="109" t="s">
        <v>13</v>
      </c>
      <c r="F398" s="109" t="s">
        <v>28</v>
      </c>
      <c r="G398" s="109" t="s">
        <v>15</v>
      </c>
      <c r="H398" s="110">
        <v>234.77</v>
      </c>
      <c r="I398" s="109">
        <v>1</v>
      </c>
      <c r="J398" s="234">
        <v>234.77</v>
      </c>
      <c r="K398" s="230"/>
      <c r="L398" s="191" t="str">
        <f t="shared" si="21"/>
        <v>Normal</v>
      </c>
      <c r="M398" s="191" t="str">
        <f t="shared" si="22"/>
        <v>Normal</v>
      </c>
      <c r="N398" s="191" t="str">
        <f t="shared" si="23"/>
        <v>Normal</v>
      </c>
    </row>
    <row r="399" spans="1:14" x14ac:dyDescent="0.25">
      <c r="A399" s="109" t="s">
        <v>434</v>
      </c>
      <c r="B399" s="112">
        <v>45689</v>
      </c>
      <c r="C399" s="109" t="s">
        <v>38</v>
      </c>
      <c r="D399" s="109" t="s">
        <v>35</v>
      </c>
      <c r="E399" s="109" t="s">
        <v>23</v>
      </c>
      <c r="F399" s="109" t="s">
        <v>61</v>
      </c>
      <c r="G399" s="109" t="s">
        <v>20</v>
      </c>
      <c r="H399" s="110">
        <v>218.85</v>
      </c>
      <c r="I399" s="109">
        <v>4</v>
      </c>
      <c r="J399" s="234">
        <v>875.4</v>
      </c>
      <c r="K399" s="230"/>
      <c r="L399" s="191" t="str">
        <f t="shared" si="21"/>
        <v>Normal</v>
      </c>
      <c r="M399" s="191" t="str">
        <f t="shared" si="22"/>
        <v>Normal</v>
      </c>
      <c r="N399" s="191" t="str">
        <f t="shared" si="23"/>
        <v>Normal</v>
      </c>
    </row>
    <row r="400" spans="1:14" x14ac:dyDescent="0.25">
      <c r="A400" s="109" t="s">
        <v>435</v>
      </c>
      <c r="B400" s="112">
        <v>45915</v>
      </c>
      <c r="C400" s="109" t="s">
        <v>17</v>
      </c>
      <c r="D400" s="109" t="s">
        <v>22</v>
      </c>
      <c r="E400" s="109" t="s">
        <v>27</v>
      </c>
      <c r="F400" s="109" t="s">
        <v>32</v>
      </c>
      <c r="G400" s="109" t="s">
        <v>36</v>
      </c>
      <c r="H400" s="110">
        <v>124.38</v>
      </c>
      <c r="I400" s="109">
        <v>10</v>
      </c>
      <c r="J400" s="234">
        <v>1243.8</v>
      </c>
      <c r="K400" s="230"/>
      <c r="L400" s="191" t="str">
        <f t="shared" si="21"/>
        <v>Normal</v>
      </c>
      <c r="M400" s="191" t="str">
        <f t="shared" si="22"/>
        <v>Normal</v>
      </c>
      <c r="N400" s="191" t="str">
        <f t="shared" si="23"/>
        <v>Normal</v>
      </c>
    </row>
    <row r="401" spans="1:14" x14ac:dyDescent="0.25">
      <c r="A401" s="109" t="s">
        <v>436</v>
      </c>
      <c r="B401" s="112">
        <v>45972</v>
      </c>
      <c r="C401" s="109" t="s">
        <v>30</v>
      </c>
      <c r="D401" s="109" t="s">
        <v>26</v>
      </c>
      <c r="E401" s="109" t="s">
        <v>41</v>
      </c>
      <c r="F401" s="109" t="s">
        <v>14</v>
      </c>
      <c r="G401" s="109" t="s">
        <v>36</v>
      </c>
      <c r="H401" s="110">
        <v>195.19</v>
      </c>
      <c r="I401" s="109">
        <v>8</v>
      </c>
      <c r="J401" s="234">
        <v>1561.52</v>
      </c>
      <c r="K401" s="230"/>
      <c r="L401" s="191" t="str">
        <f t="shared" si="21"/>
        <v>Normal</v>
      </c>
      <c r="M401" s="191" t="str">
        <f t="shared" si="22"/>
        <v>Normal</v>
      </c>
      <c r="N401" s="191" t="str">
        <f t="shared" si="23"/>
        <v>Normal</v>
      </c>
    </row>
    <row r="402" spans="1:14" x14ac:dyDescent="0.25">
      <c r="A402" s="109" t="s">
        <v>437</v>
      </c>
      <c r="B402" s="112">
        <v>45968</v>
      </c>
      <c r="C402" s="109" t="s">
        <v>38</v>
      </c>
      <c r="D402" s="109" t="s">
        <v>12</v>
      </c>
      <c r="E402" s="109" t="s">
        <v>18</v>
      </c>
      <c r="F402" s="109" t="s">
        <v>61</v>
      </c>
      <c r="G402" s="109" t="s">
        <v>20</v>
      </c>
      <c r="H402" s="110">
        <v>196</v>
      </c>
      <c r="I402" s="109">
        <v>12</v>
      </c>
      <c r="J402" s="234">
        <v>2352</v>
      </c>
      <c r="K402" s="230"/>
      <c r="L402" s="191" t="str">
        <f t="shared" si="21"/>
        <v>Normal</v>
      </c>
      <c r="M402" s="191" t="str">
        <f t="shared" si="22"/>
        <v>Normal</v>
      </c>
      <c r="N402" s="191" t="str">
        <f t="shared" si="23"/>
        <v>Normal</v>
      </c>
    </row>
    <row r="403" spans="1:14" x14ac:dyDescent="0.25">
      <c r="A403" s="109" t="s">
        <v>438</v>
      </c>
      <c r="B403" s="112">
        <v>45998</v>
      </c>
      <c r="C403" s="109" t="s">
        <v>30</v>
      </c>
      <c r="D403" s="109" t="s">
        <v>12</v>
      </c>
      <c r="E403" s="109" t="s">
        <v>18</v>
      </c>
      <c r="F403" s="109" t="s">
        <v>39</v>
      </c>
      <c r="G403" s="109" t="s">
        <v>15</v>
      </c>
      <c r="H403" s="110">
        <v>52.69</v>
      </c>
      <c r="I403" s="109">
        <v>7</v>
      </c>
      <c r="J403" s="234">
        <v>368.83</v>
      </c>
      <c r="K403" s="230"/>
      <c r="L403" s="191" t="str">
        <f t="shared" si="21"/>
        <v>Normal</v>
      </c>
      <c r="M403" s="191" t="str">
        <f t="shared" si="22"/>
        <v>Normal</v>
      </c>
      <c r="N403" s="191" t="str">
        <f t="shared" si="23"/>
        <v>Normal</v>
      </c>
    </row>
    <row r="404" spans="1:14" x14ac:dyDescent="0.25">
      <c r="A404" s="109" t="s">
        <v>439</v>
      </c>
      <c r="B404" s="112">
        <v>45927</v>
      </c>
      <c r="C404" s="109" t="s">
        <v>25</v>
      </c>
      <c r="D404" s="109" t="s">
        <v>12</v>
      </c>
      <c r="E404" s="109" t="s">
        <v>13</v>
      </c>
      <c r="F404" s="109" t="s">
        <v>19</v>
      </c>
      <c r="G404" s="109" t="s">
        <v>20</v>
      </c>
      <c r="H404" s="110">
        <v>228.56</v>
      </c>
      <c r="I404" s="109">
        <v>15</v>
      </c>
      <c r="J404" s="234">
        <v>3428.4</v>
      </c>
      <c r="K404" s="230"/>
      <c r="L404" s="191" t="str">
        <f t="shared" si="21"/>
        <v>Normal</v>
      </c>
      <c r="M404" s="191" t="str">
        <f t="shared" si="22"/>
        <v>Normal</v>
      </c>
      <c r="N404" s="191" t="str">
        <f t="shared" si="23"/>
        <v>Normal</v>
      </c>
    </row>
    <row r="405" spans="1:14" x14ac:dyDescent="0.25">
      <c r="A405" s="109" t="s">
        <v>440</v>
      </c>
      <c r="B405" s="112">
        <v>45715</v>
      </c>
      <c r="C405" s="109" t="s">
        <v>25</v>
      </c>
      <c r="D405" s="109" t="s">
        <v>55</v>
      </c>
      <c r="E405" s="109" t="s">
        <v>23</v>
      </c>
      <c r="F405" s="109" t="s">
        <v>42</v>
      </c>
      <c r="G405" s="109" t="s">
        <v>20</v>
      </c>
      <c r="H405" s="110">
        <v>141.16</v>
      </c>
      <c r="I405" s="109">
        <v>2</v>
      </c>
      <c r="J405" s="234">
        <v>282.32</v>
      </c>
      <c r="K405" s="230"/>
      <c r="L405" s="191" t="str">
        <f t="shared" si="21"/>
        <v>Normal</v>
      </c>
      <c r="M405" s="191" t="str">
        <f t="shared" si="22"/>
        <v>Normal</v>
      </c>
      <c r="N405" s="191" t="str">
        <f t="shared" si="23"/>
        <v>Normal</v>
      </c>
    </row>
    <row r="406" spans="1:14" x14ac:dyDescent="0.25">
      <c r="A406" s="109" t="s">
        <v>441</v>
      </c>
      <c r="B406" s="112">
        <v>45734</v>
      </c>
      <c r="C406" s="109" t="s">
        <v>34</v>
      </c>
      <c r="D406" s="109" t="s">
        <v>55</v>
      </c>
      <c r="E406" s="109" t="s">
        <v>41</v>
      </c>
      <c r="F406" s="109" t="s">
        <v>19</v>
      </c>
      <c r="G406" s="109" t="s">
        <v>20</v>
      </c>
      <c r="H406" s="110">
        <v>211.82</v>
      </c>
      <c r="I406" s="109">
        <v>6</v>
      </c>
      <c r="J406" s="234">
        <v>1270.92</v>
      </c>
      <c r="K406" s="230"/>
      <c r="L406" s="191" t="str">
        <f t="shared" si="21"/>
        <v>Normal</v>
      </c>
      <c r="M406" s="191" t="str">
        <f t="shared" si="22"/>
        <v>Normal</v>
      </c>
      <c r="N406" s="191" t="str">
        <f t="shared" si="23"/>
        <v>Normal</v>
      </c>
    </row>
    <row r="407" spans="1:14" x14ac:dyDescent="0.25">
      <c r="A407" s="109" t="s">
        <v>442</v>
      </c>
      <c r="B407" s="112">
        <v>45763</v>
      </c>
      <c r="C407" s="109" t="s">
        <v>38</v>
      </c>
      <c r="D407" s="109" t="s">
        <v>22</v>
      </c>
      <c r="E407" s="109" t="s">
        <v>18</v>
      </c>
      <c r="F407" s="109" t="s">
        <v>61</v>
      </c>
      <c r="G407" s="109" t="s">
        <v>15</v>
      </c>
      <c r="H407" s="110">
        <v>100.41</v>
      </c>
      <c r="I407" s="109">
        <v>19</v>
      </c>
      <c r="J407" s="234">
        <v>1907.79</v>
      </c>
      <c r="K407" s="230"/>
      <c r="L407" s="191" t="str">
        <f t="shared" si="21"/>
        <v>Normal</v>
      </c>
      <c r="M407" s="191" t="str">
        <f t="shared" si="22"/>
        <v>Normal</v>
      </c>
      <c r="N407" s="191" t="str">
        <f t="shared" si="23"/>
        <v>Normal</v>
      </c>
    </row>
    <row r="408" spans="1:14" x14ac:dyDescent="0.25">
      <c r="A408" s="109" t="s">
        <v>443</v>
      </c>
      <c r="B408" s="112">
        <v>45890</v>
      </c>
      <c r="C408" s="109" t="s">
        <v>25</v>
      </c>
      <c r="D408" s="109" t="s">
        <v>31</v>
      </c>
      <c r="E408" s="109" t="s">
        <v>41</v>
      </c>
      <c r="F408" s="109" t="s">
        <v>42</v>
      </c>
      <c r="G408" s="109" t="s">
        <v>15</v>
      </c>
      <c r="H408" s="110">
        <v>227.02</v>
      </c>
      <c r="I408" s="109">
        <v>5</v>
      </c>
      <c r="J408" s="234">
        <v>1135.0999999999999</v>
      </c>
      <c r="K408" s="230"/>
      <c r="L408" s="191" t="str">
        <f t="shared" si="21"/>
        <v>Normal</v>
      </c>
      <c r="M408" s="191" t="str">
        <f t="shared" si="22"/>
        <v>Normal</v>
      </c>
      <c r="N408" s="191" t="str">
        <f t="shared" si="23"/>
        <v>Normal</v>
      </c>
    </row>
    <row r="409" spans="1:14" x14ac:dyDescent="0.25">
      <c r="A409" s="109" t="s">
        <v>444</v>
      </c>
      <c r="B409" s="112">
        <v>45944</v>
      </c>
      <c r="C409" s="109" t="s">
        <v>17</v>
      </c>
      <c r="D409" s="109" t="s">
        <v>35</v>
      </c>
      <c r="E409" s="109" t="s">
        <v>27</v>
      </c>
      <c r="F409" s="109" t="s">
        <v>19</v>
      </c>
      <c r="G409" s="109" t="s">
        <v>36</v>
      </c>
      <c r="H409" s="110">
        <v>115.62</v>
      </c>
      <c r="I409" s="109">
        <v>15</v>
      </c>
      <c r="J409" s="234">
        <v>1734.3</v>
      </c>
      <c r="K409" s="230"/>
      <c r="L409" s="191" t="str">
        <f t="shared" si="21"/>
        <v>Normal</v>
      </c>
      <c r="M409" s="191" t="str">
        <f t="shared" si="22"/>
        <v>Normal</v>
      </c>
      <c r="N409" s="191" t="str">
        <f t="shared" si="23"/>
        <v>Normal</v>
      </c>
    </row>
    <row r="410" spans="1:14" x14ac:dyDescent="0.25">
      <c r="A410" s="109" t="s">
        <v>445</v>
      </c>
      <c r="B410" s="112">
        <v>45788</v>
      </c>
      <c r="C410" s="109" t="s">
        <v>17</v>
      </c>
      <c r="D410" s="109" t="s">
        <v>26</v>
      </c>
      <c r="E410" s="109" t="s">
        <v>18</v>
      </c>
      <c r="F410" s="109" t="s">
        <v>19</v>
      </c>
      <c r="G410" s="109" t="s">
        <v>15</v>
      </c>
      <c r="H410" s="110">
        <v>32.380000000000003</v>
      </c>
      <c r="I410" s="109">
        <v>1</v>
      </c>
      <c r="J410" s="234">
        <v>32.380000000000003</v>
      </c>
      <c r="K410" s="230"/>
      <c r="L410" s="191" t="str">
        <f t="shared" si="21"/>
        <v>Normal</v>
      </c>
      <c r="M410" s="191" t="str">
        <f t="shared" si="22"/>
        <v>Normal</v>
      </c>
      <c r="N410" s="191" t="str">
        <f t="shared" si="23"/>
        <v>Normal</v>
      </c>
    </row>
    <row r="411" spans="1:14" x14ac:dyDescent="0.25">
      <c r="A411" s="109" t="s">
        <v>446</v>
      </c>
      <c r="B411" s="112">
        <v>45874</v>
      </c>
      <c r="C411" s="109" t="s">
        <v>17</v>
      </c>
      <c r="D411" s="109" t="s">
        <v>22</v>
      </c>
      <c r="E411" s="109" t="s">
        <v>18</v>
      </c>
      <c r="F411" s="109" t="s">
        <v>19</v>
      </c>
      <c r="G411" s="109" t="s">
        <v>15</v>
      </c>
      <c r="H411" s="110">
        <v>229.18</v>
      </c>
      <c r="I411" s="109">
        <v>12</v>
      </c>
      <c r="J411" s="234">
        <v>2750.16</v>
      </c>
      <c r="K411" s="230"/>
      <c r="L411" s="191" t="str">
        <f t="shared" si="21"/>
        <v>Normal</v>
      </c>
      <c r="M411" s="191" t="str">
        <f t="shared" si="22"/>
        <v>Normal</v>
      </c>
      <c r="N411" s="191" t="str">
        <f t="shared" si="23"/>
        <v>Normal</v>
      </c>
    </row>
    <row r="412" spans="1:14" x14ac:dyDescent="0.25">
      <c r="A412" s="109" t="s">
        <v>447</v>
      </c>
      <c r="B412" s="112">
        <v>45899</v>
      </c>
      <c r="C412" s="109" t="s">
        <v>34</v>
      </c>
      <c r="D412" s="109" t="s">
        <v>31</v>
      </c>
      <c r="E412" s="109" t="s">
        <v>23</v>
      </c>
      <c r="F412" s="109" t="s">
        <v>39</v>
      </c>
      <c r="G412" s="109" t="s">
        <v>15</v>
      </c>
      <c r="H412" s="110">
        <v>50.08</v>
      </c>
      <c r="I412" s="109">
        <v>2</v>
      </c>
      <c r="J412" s="234">
        <v>100.16</v>
      </c>
      <c r="K412" s="230"/>
      <c r="L412" s="191" t="str">
        <f t="shared" si="21"/>
        <v>Normal</v>
      </c>
      <c r="M412" s="191" t="str">
        <f t="shared" si="22"/>
        <v>Normal</v>
      </c>
      <c r="N412" s="191" t="str">
        <f t="shared" si="23"/>
        <v>Normal</v>
      </c>
    </row>
    <row r="413" spans="1:14" x14ac:dyDescent="0.25">
      <c r="A413" s="109" t="s">
        <v>448</v>
      </c>
      <c r="B413" s="112">
        <v>45986</v>
      </c>
      <c r="C413" s="109" t="s">
        <v>34</v>
      </c>
      <c r="D413" s="109" t="s">
        <v>31</v>
      </c>
      <c r="E413" s="109" t="s">
        <v>41</v>
      </c>
      <c r="F413" s="109" t="s">
        <v>39</v>
      </c>
      <c r="G413" s="109" t="s">
        <v>36</v>
      </c>
      <c r="H413" s="110">
        <v>100.25</v>
      </c>
      <c r="I413" s="109">
        <v>14</v>
      </c>
      <c r="J413" s="234">
        <v>1403.5</v>
      </c>
      <c r="K413" s="230"/>
      <c r="L413" s="191" t="str">
        <f t="shared" si="21"/>
        <v>Normal</v>
      </c>
      <c r="M413" s="191" t="str">
        <f t="shared" si="22"/>
        <v>Normal</v>
      </c>
      <c r="N413" s="191" t="str">
        <f t="shared" si="23"/>
        <v>Normal</v>
      </c>
    </row>
    <row r="414" spans="1:14" x14ac:dyDescent="0.25">
      <c r="A414" s="109" t="s">
        <v>449</v>
      </c>
      <c r="B414" s="112">
        <v>45850</v>
      </c>
      <c r="C414" s="109" t="s">
        <v>17</v>
      </c>
      <c r="D414" s="109" t="s">
        <v>12</v>
      </c>
      <c r="E414" s="109" t="s">
        <v>18</v>
      </c>
      <c r="F414" s="109" t="s">
        <v>14</v>
      </c>
      <c r="G414" s="109" t="s">
        <v>20</v>
      </c>
      <c r="H414" s="110">
        <v>239.01</v>
      </c>
      <c r="I414" s="109">
        <v>3</v>
      </c>
      <c r="J414" s="234">
        <v>717.03</v>
      </c>
      <c r="K414" s="230"/>
      <c r="L414" s="191" t="str">
        <f t="shared" si="21"/>
        <v>Normal</v>
      </c>
      <c r="M414" s="191" t="str">
        <f t="shared" si="22"/>
        <v>Normal</v>
      </c>
      <c r="N414" s="191" t="str">
        <f t="shared" si="23"/>
        <v>Normal</v>
      </c>
    </row>
    <row r="415" spans="1:14" x14ac:dyDescent="0.25">
      <c r="A415" s="109" t="s">
        <v>450</v>
      </c>
      <c r="B415" s="112">
        <v>45836</v>
      </c>
      <c r="C415" s="109" t="s">
        <v>30</v>
      </c>
      <c r="D415" s="109" t="s">
        <v>55</v>
      </c>
      <c r="E415" s="109" t="s">
        <v>41</v>
      </c>
      <c r="F415" s="109" t="s">
        <v>42</v>
      </c>
      <c r="G415" s="109" t="s">
        <v>15</v>
      </c>
      <c r="H415" s="110">
        <v>239.13</v>
      </c>
      <c r="I415" s="109">
        <v>4</v>
      </c>
      <c r="J415" s="234">
        <v>956.52</v>
      </c>
      <c r="K415" s="230"/>
      <c r="L415" s="191" t="str">
        <f t="shared" si="21"/>
        <v>Normal</v>
      </c>
      <c r="M415" s="191" t="str">
        <f t="shared" si="22"/>
        <v>Normal</v>
      </c>
      <c r="N415" s="191" t="str">
        <f t="shared" si="23"/>
        <v>Normal</v>
      </c>
    </row>
    <row r="416" spans="1:14" x14ac:dyDescent="0.25">
      <c r="A416" s="109" t="s">
        <v>451</v>
      </c>
      <c r="B416" s="112">
        <v>45772</v>
      </c>
      <c r="C416" s="109" t="s">
        <v>11</v>
      </c>
      <c r="D416" s="109" t="s">
        <v>35</v>
      </c>
      <c r="E416" s="109" t="s">
        <v>41</v>
      </c>
      <c r="F416" s="109" t="s">
        <v>28</v>
      </c>
      <c r="G416" s="109" t="s">
        <v>20</v>
      </c>
      <c r="H416" s="110">
        <v>156.16</v>
      </c>
      <c r="I416" s="109">
        <v>1</v>
      </c>
      <c r="J416" s="234">
        <v>156.16</v>
      </c>
      <c r="K416" s="230"/>
      <c r="L416" s="191" t="str">
        <f t="shared" si="21"/>
        <v>Normal</v>
      </c>
      <c r="M416" s="191" t="str">
        <f t="shared" si="22"/>
        <v>Normal</v>
      </c>
      <c r="N416" s="191" t="str">
        <f t="shared" si="23"/>
        <v>Normal</v>
      </c>
    </row>
    <row r="417" spans="1:14" x14ac:dyDescent="0.25">
      <c r="A417" s="109" t="s">
        <v>452</v>
      </c>
      <c r="B417" s="112">
        <v>45936</v>
      </c>
      <c r="C417" s="109" t="s">
        <v>25</v>
      </c>
      <c r="D417" s="109" t="s">
        <v>31</v>
      </c>
      <c r="E417" s="109" t="s">
        <v>23</v>
      </c>
      <c r="F417" s="109" t="s">
        <v>14</v>
      </c>
      <c r="G417" s="109" t="s">
        <v>36</v>
      </c>
      <c r="H417" s="110">
        <v>169</v>
      </c>
      <c r="I417" s="109">
        <v>14</v>
      </c>
      <c r="J417" s="234">
        <v>2366</v>
      </c>
      <c r="K417" s="230"/>
      <c r="L417" s="191" t="str">
        <f t="shared" si="21"/>
        <v>Normal</v>
      </c>
      <c r="M417" s="191" t="str">
        <f t="shared" si="22"/>
        <v>Normal</v>
      </c>
      <c r="N417" s="191" t="str">
        <f t="shared" si="23"/>
        <v>Normal</v>
      </c>
    </row>
    <row r="418" spans="1:14" x14ac:dyDescent="0.25">
      <c r="A418" s="109" t="s">
        <v>453</v>
      </c>
      <c r="B418" s="112">
        <v>45835</v>
      </c>
      <c r="C418" s="109" t="s">
        <v>34</v>
      </c>
      <c r="D418" s="109" t="s">
        <v>26</v>
      </c>
      <c r="E418" s="109" t="s">
        <v>27</v>
      </c>
      <c r="F418" s="109" t="s">
        <v>39</v>
      </c>
      <c r="G418" s="109" t="s">
        <v>15</v>
      </c>
      <c r="H418" s="110">
        <v>128.66</v>
      </c>
      <c r="I418" s="109">
        <v>5</v>
      </c>
      <c r="J418" s="234">
        <v>643.29999999999995</v>
      </c>
      <c r="K418" s="230"/>
      <c r="L418" s="191" t="str">
        <f t="shared" si="21"/>
        <v>Normal</v>
      </c>
      <c r="M418" s="191" t="str">
        <f t="shared" si="22"/>
        <v>Normal</v>
      </c>
      <c r="N418" s="191" t="str">
        <f t="shared" si="23"/>
        <v>Normal</v>
      </c>
    </row>
    <row r="419" spans="1:14" x14ac:dyDescent="0.25">
      <c r="A419" s="109" t="s">
        <v>454</v>
      </c>
      <c r="B419" s="112">
        <v>45674</v>
      </c>
      <c r="C419" s="109" t="s">
        <v>25</v>
      </c>
      <c r="D419" s="109" t="s">
        <v>22</v>
      </c>
      <c r="E419" s="109" t="s">
        <v>23</v>
      </c>
      <c r="F419" s="109" t="s">
        <v>14</v>
      </c>
      <c r="G419" s="109" t="s">
        <v>15</v>
      </c>
      <c r="H419" s="110">
        <v>94.51</v>
      </c>
      <c r="I419" s="109">
        <v>14</v>
      </c>
      <c r="J419" s="234">
        <v>1323.14</v>
      </c>
      <c r="K419" s="230"/>
      <c r="L419" s="191" t="str">
        <f t="shared" si="21"/>
        <v>Normal</v>
      </c>
      <c r="M419" s="191" t="str">
        <f t="shared" si="22"/>
        <v>Normal</v>
      </c>
      <c r="N419" s="191" t="str">
        <f t="shared" si="23"/>
        <v>Normal</v>
      </c>
    </row>
    <row r="420" spans="1:14" x14ac:dyDescent="0.25">
      <c r="A420" s="109" t="s">
        <v>455</v>
      </c>
      <c r="B420" s="112">
        <v>45709</v>
      </c>
      <c r="C420" s="109" t="s">
        <v>11</v>
      </c>
      <c r="D420" s="109" t="s">
        <v>31</v>
      </c>
      <c r="E420" s="109" t="s">
        <v>18</v>
      </c>
      <c r="F420" s="109" t="s">
        <v>28</v>
      </c>
      <c r="G420" s="109" t="s">
        <v>20</v>
      </c>
      <c r="H420" s="110">
        <v>102.31</v>
      </c>
      <c r="I420" s="109">
        <v>20</v>
      </c>
      <c r="J420" s="234">
        <v>2046.2</v>
      </c>
      <c r="K420" s="230"/>
      <c r="L420" s="191" t="str">
        <f t="shared" si="21"/>
        <v>Normal</v>
      </c>
      <c r="M420" s="191" t="str">
        <f t="shared" si="22"/>
        <v>Normal</v>
      </c>
      <c r="N420" s="191" t="str">
        <f t="shared" si="23"/>
        <v>Normal</v>
      </c>
    </row>
    <row r="421" spans="1:14" x14ac:dyDescent="0.25">
      <c r="A421" s="109" t="s">
        <v>456</v>
      </c>
      <c r="B421" s="112">
        <v>45682</v>
      </c>
      <c r="C421" s="109" t="s">
        <v>17</v>
      </c>
      <c r="D421" s="109" t="s">
        <v>22</v>
      </c>
      <c r="E421" s="109" t="s">
        <v>41</v>
      </c>
      <c r="F421" s="109" t="s">
        <v>61</v>
      </c>
      <c r="G421" s="109" t="s">
        <v>15</v>
      </c>
      <c r="H421" s="110">
        <v>177.95</v>
      </c>
      <c r="I421" s="109">
        <v>8</v>
      </c>
      <c r="J421" s="234">
        <v>1423.6</v>
      </c>
      <c r="K421" s="230"/>
      <c r="L421" s="191" t="str">
        <f t="shared" si="21"/>
        <v>Normal</v>
      </c>
      <c r="M421" s="191" t="str">
        <f t="shared" si="22"/>
        <v>Normal</v>
      </c>
      <c r="N421" s="191" t="str">
        <f t="shared" si="23"/>
        <v>Normal</v>
      </c>
    </row>
    <row r="422" spans="1:14" x14ac:dyDescent="0.25">
      <c r="A422" s="109" t="s">
        <v>457</v>
      </c>
      <c r="B422" s="112">
        <v>45934</v>
      </c>
      <c r="C422" s="109" t="s">
        <v>11</v>
      </c>
      <c r="D422" s="109" t="s">
        <v>26</v>
      </c>
      <c r="E422" s="109" t="s">
        <v>18</v>
      </c>
      <c r="F422" s="109" t="s">
        <v>32</v>
      </c>
      <c r="G422" s="109" t="s">
        <v>15</v>
      </c>
      <c r="H422" s="110">
        <v>195.52</v>
      </c>
      <c r="I422" s="109">
        <v>7</v>
      </c>
      <c r="J422" s="234">
        <v>1368.64</v>
      </c>
      <c r="K422" s="230"/>
      <c r="L422" s="191" t="str">
        <f t="shared" si="21"/>
        <v>Normal</v>
      </c>
      <c r="M422" s="191" t="str">
        <f t="shared" si="22"/>
        <v>Normal</v>
      </c>
      <c r="N422" s="191" t="str">
        <f t="shared" si="23"/>
        <v>Normal</v>
      </c>
    </row>
    <row r="423" spans="1:14" x14ac:dyDescent="0.25">
      <c r="A423" s="109" t="s">
        <v>458</v>
      </c>
      <c r="B423" s="112">
        <v>45952</v>
      </c>
      <c r="C423" s="109" t="s">
        <v>25</v>
      </c>
      <c r="D423" s="109" t="s">
        <v>55</v>
      </c>
      <c r="E423" s="109" t="s">
        <v>27</v>
      </c>
      <c r="F423" s="109" t="s">
        <v>39</v>
      </c>
      <c r="G423" s="109" t="s">
        <v>36</v>
      </c>
      <c r="H423" s="110">
        <v>204.15</v>
      </c>
      <c r="I423" s="109">
        <v>11</v>
      </c>
      <c r="J423" s="234">
        <v>2245.65</v>
      </c>
      <c r="K423" s="230"/>
      <c r="L423" s="191" t="str">
        <f t="shared" si="21"/>
        <v>Normal</v>
      </c>
      <c r="M423" s="191" t="str">
        <f t="shared" si="22"/>
        <v>Normal</v>
      </c>
      <c r="N423" s="191" t="str">
        <f t="shared" si="23"/>
        <v>Normal</v>
      </c>
    </row>
    <row r="424" spans="1:14" x14ac:dyDescent="0.25">
      <c r="A424" s="109" t="s">
        <v>459</v>
      </c>
      <c r="B424" s="112">
        <v>45779</v>
      </c>
      <c r="C424" s="109" t="s">
        <v>30</v>
      </c>
      <c r="D424" s="109" t="s">
        <v>12</v>
      </c>
      <c r="E424" s="109" t="s">
        <v>18</v>
      </c>
      <c r="F424" s="109" t="s">
        <v>14</v>
      </c>
      <c r="G424" s="109" t="s">
        <v>36</v>
      </c>
      <c r="H424" s="110">
        <v>203.72</v>
      </c>
      <c r="I424" s="109">
        <v>10</v>
      </c>
      <c r="J424" s="234">
        <v>2037.2</v>
      </c>
      <c r="K424" s="230"/>
      <c r="L424" s="191" t="str">
        <f t="shared" si="21"/>
        <v>Normal</v>
      </c>
      <c r="M424" s="191" t="str">
        <f t="shared" si="22"/>
        <v>Normal</v>
      </c>
      <c r="N424" s="191" t="str">
        <f t="shared" si="23"/>
        <v>Normal</v>
      </c>
    </row>
    <row r="425" spans="1:14" x14ac:dyDescent="0.25">
      <c r="A425" s="109" t="s">
        <v>460</v>
      </c>
      <c r="B425" s="112">
        <v>45811</v>
      </c>
      <c r="C425" s="109" t="s">
        <v>11</v>
      </c>
      <c r="D425" s="109" t="s">
        <v>55</v>
      </c>
      <c r="E425" s="109" t="s">
        <v>18</v>
      </c>
      <c r="F425" s="109" t="s">
        <v>28</v>
      </c>
      <c r="G425" s="109" t="s">
        <v>15</v>
      </c>
      <c r="H425" s="110">
        <v>50.07</v>
      </c>
      <c r="I425" s="109">
        <v>9</v>
      </c>
      <c r="J425" s="234">
        <v>450.63</v>
      </c>
      <c r="K425" s="230"/>
      <c r="L425" s="191" t="str">
        <f t="shared" si="21"/>
        <v>Normal</v>
      </c>
      <c r="M425" s="191" t="str">
        <f t="shared" si="22"/>
        <v>Normal</v>
      </c>
      <c r="N425" s="191" t="str">
        <f t="shared" si="23"/>
        <v>Normal</v>
      </c>
    </row>
    <row r="426" spans="1:14" x14ac:dyDescent="0.25">
      <c r="A426" s="109" t="s">
        <v>461</v>
      </c>
      <c r="B426" s="112">
        <v>45978</v>
      </c>
      <c r="C426" s="109" t="s">
        <v>25</v>
      </c>
      <c r="D426" s="109" t="s">
        <v>31</v>
      </c>
      <c r="E426" s="109" t="s">
        <v>45</v>
      </c>
      <c r="F426" s="109" t="s">
        <v>32</v>
      </c>
      <c r="G426" s="109" t="s">
        <v>20</v>
      </c>
      <c r="H426" s="110">
        <v>138.77000000000001</v>
      </c>
      <c r="I426" s="109">
        <v>14</v>
      </c>
      <c r="J426" s="234">
        <v>1942.78</v>
      </c>
      <c r="K426" s="230"/>
      <c r="L426" s="191" t="str">
        <f t="shared" si="21"/>
        <v>Normal</v>
      </c>
      <c r="M426" s="191" t="str">
        <f t="shared" si="22"/>
        <v>Normal</v>
      </c>
      <c r="N426" s="191" t="str">
        <f t="shared" si="23"/>
        <v>Normal</v>
      </c>
    </row>
    <row r="427" spans="1:14" x14ac:dyDescent="0.25">
      <c r="A427" s="109" t="s">
        <v>462</v>
      </c>
      <c r="B427" s="112">
        <v>46001</v>
      </c>
      <c r="C427" s="109" t="s">
        <v>25</v>
      </c>
      <c r="D427" s="109" t="s">
        <v>35</v>
      </c>
      <c r="E427" s="109" t="s">
        <v>27</v>
      </c>
      <c r="F427" s="109" t="s">
        <v>61</v>
      </c>
      <c r="G427" s="109" t="s">
        <v>36</v>
      </c>
      <c r="H427" s="110">
        <v>42.66</v>
      </c>
      <c r="I427" s="109">
        <v>13</v>
      </c>
      <c r="J427" s="234">
        <v>554.58000000000004</v>
      </c>
      <c r="K427" s="230"/>
      <c r="L427" s="191" t="str">
        <f t="shared" si="21"/>
        <v>Normal</v>
      </c>
      <c r="M427" s="191" t="str">
        <f t="shared" si="22"/>
        <v>Normal</v>
      </c>
      <c r="N427" s="191" t="str">
        <f t="shared" si="23"/>
        <v>Normal</v>
      </c>
    </row>
    <row r="428" spans="1:14" x14ac:dyDescent="0.25">
      <c r="A428" s="109" t="s">
        <v>463</v>
      </c>
      <c r="B428" s="112">
        <v>45734</v>
      </c>
      <c r="C428" s="109" t="s">
        <v>38</v>
      </c>
      <c r="D428" s="109" t="s">
        <v>26</v>
      </c>
      <c r="E428" s="109" t="s">
        <v>18</v>
      </c>
      <c r="F428" s="109" t="s">
        <v>61</v>
      </c>
      <c r="G428" s="109" t="s">
        <v>15</v>
      </c>
      <c r="H428" s="110">
        <v>150.9</v>
      </c>
      <c r="I428" s="109">
        <v>10</v>
      </c>
      <c r="J428" s="234">
        <v>1509</v>
      </c>
      <c r="K428" s="230"/>
      <c r="L428" s="191" t="str">
        <f t="shared" si="21"/>
        <v>Normal</v>
      </c>
      <c r="M428" s="191" t="str">
        <f t="shared" si="22"/>
        <v>Normal</v>
      </c>
      <c r="N428" s="191" t="str">
        <f t="shared" si="23"/>
        <v>Normal</v>
      </c>
    </row>
    <row r="429" spans="1:14" x14ac:dyDescent="0.25">
      <c r="A429" s="109" t="s">
        <v>464</v>
      </c>
      <c r="B429" s="112">
        <v>45773</v>
      </c>
      <c r="C429" s="109" t="s">
        <v>17</v>
      </c>
      <c r="D429" s="109" t="s">
        <v>26</v>
      </c>
      <c r="E429" s="109" t="s">
        <v>41</v>
      </c>
      <c r="F429" s="109" t="s">
        <v>19</v>
      </c>
      <c r="G429" s="109" t="s">
        <v>20</v>
      </c>
      <c r="H429" s="110">
        <v>127.14</v>
      </c>
      <c r="I429" s="109">
        <v>10</v>
      </c>
      <c r="J429" s="234">
        <v>1271.4000000000001</v>
      </c>
      <c r="K429" s="230"/>
      <c r="L429" s="191" t="str">
        <f t="shared" si="21"/>
        <v>Normal</v>
      </c>
      <c r="M429" s="191" t="str">
        <f t="shared" si="22"/>
        <v>Normal</v>
      </c>
      <c r="N429" s="191" t="str">
        <f t="shared" si="23"/>
        <v>Normal</v>
      </c>
    </row>
    <row r="430" spans="1:14" x14ac:dyDescent="0.25">
      <c r="A430" s="109" t="s">
        <v>465</v>
      </c>
      <c r="B430" s="112">
        <v>45869</v>
      </c>
      <c r="C430" s="109" t="s">
        <v>25</v>
      </c>
      <c r="D430" s="109" t="s">
        <v>55</v>
      </c>
      <c r="E430" s="109" t="s">
        <v>23</v>
      </c>
      <c r="F430" s="109" t="s">
        <v>61</v>
      </c>
      <c r="G430" s="109" t="s">
        <v>15</v>
      </c>
      <c r="H430" s="110">
        <v>225.29</v>
      </c>
      <c r="I430" s="109">
        <v>14</v>
      </c>
      <c r="J430" s="234">
        <v>3154.06</v>
      </c>
      <c r="K430" s="230"/>
      <c r="L430" s="191" t="str">
        <f t="shared" si="21"/>
        <v>Normal</v>
      </c>
      <c r="M430" s="191" t="str">
        <f t="shared" si="22"/>
        <v>Normal</v>
      </c>
      <c r="N430" s="191" t="str">
        <f t="shared" si="23"/>
        <v>Normal</v>
      </c>
    </row>
    <row r="431" spans="1:14" x14ac:dyDescent="0.25">
      <c r="A431" s="109" t="s">
        <v>466</v>
      </c>
      <c r="B431" s="112">
        <v>45788</v>
      </c>
      <c r="C431" s="109" t="s">
        <v>34</v>
      </c>
      <c r="D431" s="109" t="s">
        <v>12</v>
      </c>
      <c r="E431" s="109" t="s">
        <v>45</v>
      </c>
      <c r="F431" s="109" t="s">
        <v>61</v>
      </c>
      <c r="G431" s="109" t="s">
        <v>36</v>
      </c>
      <c r="H431" s="110">
        <v>107.2</v>
      </c>
      <c r="I431" s="109">
        <v>7</v>
      </c>
      <c r="J431" s="234">
        <v>750.4</v>
      </c>
      <c r="K431" s="230"/>
      <c r="L431" s="191" t="str">
        <f t="shared" si="21"/>
        <v>Normal</v>
      </c>
      <c r="M431" s="191" t="str">
        <f t="shared" si="22"/>
        <v>Normal</v>
      </c>
      <c r="N431" s="191" t="str">
        <f t="shared" si="23"/>
        <v>Normal</v>
      </c>
    </row>
    <row r="432" spans="1:14" x14ac:dyDescent="0.25">
      <c r="A432" s="109" t="s">
        <v>467</v>
      </c>
      <c r="B432" s="112">
        <v>45705</v>
      </c>
      <c r="C432" s="109" t="s">
        <v>17</v>
      </c>
      <c r="D432" s="109" t="s">
        <v>26</v>
      </c>
      <c r="E432" s="109" t="s">
        <v>45</v>
      </c>
      <c r="F432" s="109" t="s">
        <v>32</v>
      </c>
      <c r="G432" s="109" t="s">
        <v>36</v>
      </c>
      <c r="H432" s="110">
        <v>55.75</v>
      </c>
      <c r="I432" s="109">
        <v>18</v>
      </c>
      <c r="J432" s="234">
        <v>1003.5</v>
      </c>
      <c r="K432" s="230"/>
      <c r="L432" s="191" t="str">
        <f t="shared" si="21"/>
        <v>Normal</v>
      </c>
      <c r="M432" s="191" t="str">
        <f t="shared" si="22"/>
        <v>Normal</v>
      </c>
      <c r="N432" s="191" t="str">
        <f t="shared" si="23"/>
        <v>Normal</v>
      </c>
    </row>
    <row r="433" spans="1:14" x14ac:dyDescent="0.25">
      <c r="A433" s="109" t="s">
        <v>468</v>
      </c>
      <c r="B433" s="112">
        <v>46002</v>
      </c>
      <c r="C433" s="109" t="s">
        <v>25</v>
      </c>
      <c r="D433" s="109" t="s">
        <v>22</v>
      </c>
      <c r="E433" s="109" t="s">
        <v>45</v>
      </c>
      <c r="F433" s="109" t="s">
        <v>14</v>
      </c>
      <c r="G433" s="109" t="s">
        <v>20</v>
      </c>
      <c r="H433" s="110">
        <v>61.46</v>
      </c>
      <c r="I433" s="109">
        <v>20</v>
      </c>
      <c r="J433" s="234">
        <v>1229.2</v>
      </c>
      <c r="K433" s="230"/>
      <c r="L433" s="191" t="str">
        <f t="shared" si="21"/>
        <v>Normal</v>
      </c>
      <c r="M433" s="191" t="str">
        <f t="shared" si="22"/>
        <v>Normal</v>
      </c>
      <c r="N433" s="191" t="str">
        <f t="shared" si="23"/>
        <v>Normal</v>
      </c>
    </row>
    <row r="434" spans="1:14" x14ac:dyDescent="0.25">
      <c r="A434" s="109" t="s">
        <v>469</v>
      </c>
      <c r="B434" s="112">
        <v>46001</v>
      </c>
      <c r="C434" s="109" t="s">
        <v>30</v>
      </c>
      <c r="D434" s="109" t="s">
        <v>31</v>
      </c>
      <c r="E434" s="109" t="s">
        <v>23</v>
      </c>
      <c r="F434" s="109" t="s">
        <v>39</v>
      </c>
      <c r="G434" s="109" t="s">
        <v>36</v>
      </c>
      <c r="H434" s="110">
        <v>197.53</v>
      </c>
      <c r="I434" s="109">
        <v>18</v>
      </c>
      <c r="J434" s="234">
        <v>3555.54</v>
      </c>
      <c r="K434" s="230"/>
      <c r="L434" s="191" t="str">
        <f t="shared" si="21"/>
        <v>Normal</v>
      </c>
      <c r="M434" s="191" t="str">
        <f t="shared" si="22"/>
        <v>Normal</v>
      </c>
      <c r="N434" s="191" t="str">
        <f t="shared" si="23"/>
        <v>Normal</v>
      </c>
    </row>
    <row r="435" spans="1:14" x14ac:dyDescent="0.25">
      <c r="A435" s="109" t="s">
        <v>470</v>
      </c>
      <c r="B435" s="112">
        <v>45813</v>
      </c>
      <c r="C435" s="109" t="s">
        <v>30</v>
      </c>
      <c r="D435" s="109" t="s">
        <v>26</v>
      </c>
      <c r="E435" s="109" t="s">
        <v>27</v>
      </c>
      <c r="F435" s="109" t="s">
        <v>19</v>
      </c>
      <c r="G435" s="109" t="s">
        <v>20</v>
      </c>
      <c r="H435" s="110">
        <v>166.01</v>
      </c>
      <c r="I435" s="109">
        <v>1</v>
      </c>
      <c r="J435" s="234">
        <v>166.01</v>
      </c>
      <c r="K435" s="230"/>
      <c r="L435" s="191" t="str">
        <f t="shared" si="21"/>
        <v>Normal</v>
      </c>
      <c r="M435" s="191" t="str">
        <f t="shared" si="22"/>
        <v>Normal</v>
      </c>
      <c r="N435" s="191" t="str">
        <f t="shared" si="23"/>
        <v>Normal</v>
      </c>
    </row>
    <row r="436" spans="1:14" x14ac:dyDescent="0.25">
      <c r="A436" s="109" t="s">
        <v>471</v>
      </c>
      <c r="B436" s="112">
        <v>45903</v>
      </c>
      <c r="C436" s="109" t="s">
        <v>17</v>
      </c>
      <c r="D436" s="109" t="s">
        <v>55</v>
      </c>
      <c r="E436" s="109" t="s">
        <v>27</v>
      </c>
      <c r="F436" s="109" t="s">
        <v>14</v>
      </c>
      <c r="G436" s="109" t="s">
        <v>36</v>
      </c>
      <c r="H436" s="110">
        <v>52.25</v>
      </c>
      <c r="I436" s="109">
        <v>8</v>
      </c>
      <c r="J436" s="234">
        <v>418</v>
      </c>
      <c r="K436" s="230"/>
      <c r="L436" s="191" t="str">
        <f t="shared" si="21"/>
        <v>Normal</v>
      </c>
      <c r="M436" s="191" t="str">
        <f t="shared" si="22"/>
        <v>Normal</v>
      </c>
      <c r="N436" s="191" t="str">
        <f t="shared" si="23"/>
        <v>Normal</v>
      </c>
    </row>
    <row r="437" spans="1:14" x14ac:dyDescent="0.25">
      <c r="A437" s="109" t="s">
        <v>472</v>
      </c>
      <c r="B437" s="112">
        <v>45780</v>
      </c>
      <c r="C437" s="109" t="s">
        <v>34</v>
      </c>
      <c r="D437" s="109" t="s">
        <v>35</v>
      </c>
      <c r="E437" s="109" t="s">
        <v>41</v>
      </c>
      <c r="F437" s="109" t="s">
        <v>61</v>
      </c>
      <c r="G437" s="109" t="s">
        <v>20</v>
      </c>
      <c r="H437" s="110">
        <v>48.5</v>
      </c>
      <c r="I437" s="109">
        <v>18</v>
      </c>
      <c r="J437" s="234">
        <v>873</v>
      </c>
      <c r="K437" s="230"/>
      <c r="L437" s="191" t="str">
        <f t="shared" si="21"/>
        <v>Normal</v>
      </c>
      <c r="M437" s="191" t="str">
        <f t="shared" si="22"/>
        <v>Normal</v>
      </c>
      <c r="N437" s="191" t="str">
        <f t="shared" si="23"/>
        <v>Normal</v>
      </c>
    </row>
    <row r="438" spans="1:14" x14ac:dyDescent="0.25">
      <c r="A438" s="109" t="s">
        <v>473</v>
      </c>
      <c r="B438" s="112">
        <v>45990</v>
      </c>
      <c r="C438" s="109" t="s">
        <v>34</v>
      </c>
      <c r="D438" s="109" t="s">
        <v>35</v>
      </c>
      <c r="E438" s="109" t="s">
        <v>13</v>
      </c>
      <c r="F438" s="109" t="s">
        <v>42</v>
      </c>
      <c r="G438" s="109" t="s">
        <v>36</v>
      </c>
      <c r="H438" s="110">
        <v>184.21</v>
      </c>
      <c r="I438" s="109">
        <v>12</v>
      </c>
      <c r="J438" s="234">
        <v>2210.52</v>
      </c>
      <c r="K438" s="230"/>
      <c r="L438" s="191" t="str">
        <f t="shared" si="21"/>
        <v>Normal</v>
      </c>
      <c r="M438" s="191" t="str">
        <f t="shared" si="22"/>
        <v>Normal</v>
      </c>
      <c r="N438" s="191" t="str">
        <f t="shared" si="23"/>
        <v>Normal</v>
      </c>
    </row>
    <row r="439" spans="1:14" x14ac:dyDescent="0.25">
      <c r="A439" s="109" t="s">
        <v>474</v>
      </c>
      <c r="B439" s="112">
        <v>45896</v>
      </c>
      <c r="C439" s="109" t="s">
        <v>17</v>
      </c>
      <c r="D439" s="109" t="s">
        <v>31</v>
      </c>
      <c r="E439" s="109" t="s">
        <v>13</v>
      </c>
      <c r="F439" s="109" t="s">
        <v>14</v>
      </c>
      <c r="G439" s="109" t="s">
        <v>36</v>
      </c>
      <c r="H439" s="110">
        <v>46.01</v>
      </c>
      <c r="I439" s="109">
        <v>4</v>
      </c>
      <c r="J439" s="234">
        <v>184.04</v>
      </c>
      <c r="K439" s="230"/>
      <c r="L439" s="191" t="str">
        <f t="shared" si="21"/>
        <v>Normal</v>
      </c>
      <c r="M439" s="191" t="str">
        <f t="shared" si="22"/>
        <v>Normal</v>
      </c>
      <c r="N439" s="191" t="str">
        <f t="shared" si="23"/>
        <v>Normal</v>
      </c>
    </row>
    <row r="440" spans="1:14" x14ac:dyDescent="0.25">
      <c r="A440" s="109" t="s">
        <v>475</v>
      </c>
      <c r="B440" s="112">
        <v>45818</v>
      </c>
      <c r="C440" s="109" t="s">
        <v>11</v>
      </c>
      <c r="D440" s="109" t="s">
        <v>55</v>
      </c>
      <c r="E440" s="109" t="s">
        <v>23</v>
      </c>
      <c r="F440" s="109" t="s">
        <v>28</v>
      </c>
      <c r="G440" s="109" t="s">
        <v>15</v>
      </c>
      <c r="H440" s="110">
        <v>210.81</v>
      </c>
      <c r="I440" s="109">
        <v>14</v>
      </c>
      <c r="J440" s="234">
        <v>2951.34</v>
      </c>
      <c r="K440" s="230"/>
      <c r="L440" s="191" t="str">
        <f t="shared" si="21"/>
        <v>Normal</v>
      </c>
      <c r="M440" s="191" t="str">
        <f t="shared" si="22"/>
        <v>Normal</v>
      </c>
      <c r="N440" s="191" t="str">
        <f t="shared" si="23"/>
        <v>Normal</v>
      </c>
    </row>
    <row r="441" spans="1:14" x14ac:dyDescent="0.25">
      <c r="A441" s="109" t="s">
        <v>476</v>
      </c>
      <c r="B441" s="112">
        <v>45666</v>
      </c>
      <c r="C441" s="109" t="s">
        <v>25</v>
      </c>
      <c r="D441" s="109" t="s">
        <v>55</v>
      </c>
      <c r="E441" s="109" t="s">
        <v>18</v>
      </c>
      <c r="F441" s="109" t="s">
        <v>28</v>
      </c>
      <c r="G441" s="109" t="s">
        <v>36</v>
      </c>
      <c r="H441" s="110">
        <v>185.37</v>
      </c>
      <c r="I441" s="109">
        <v>9</v>
      </c>
      <c r="J441" s="234">
        <v>1668.33</v>
      </c>
      <c r="K441" s="230"/>
      <c r="L441" s="191" t="str">
        <f t="shared" si="21"/>
        <v>Normal</v>
      </c>
      <c r="M441" s="191" t="str">
        <f t="shared" si="22"/>
        <v>Normal</v>
      </c>
      <c r="N441" s="191" t="str">
        <f t="shared" si="23"/>
        <v>Normal</v>
      </c>
    </row>
    <row r="442" spans="1:14" x14ac:dyDescent="0.25">
      <c r="A442" s="109" t="s">
        <v>477</v>
      </c>
      <c r="B442" s="112">
        <v>45809</v>
      </c>
      <c r="C442" s="109" t="s">
        <v>30</v>
      </c>
      <c r="D442" s="109" t="s">
        <v>35</v>
      </c>
      <c r="E442" s="109" t="s">
        <v>23</v>
      </c>
      <c r="F442" s="109" t="s">
        <v>61</v>
      </c>
      <c r="G442" s="109" t="s">
        <v>20</v>
      </c>
      <c r="H442" s="110">
        <v>47.9</v>
      </c>
      <c r="I442" s="109">
        <v>5</v>
      </c>
      <c r="J442" s="234">
        <v>239.5</v>
      </c>
      <c r="K442" s="230"/>
      <c r="L442" s="191" t="str">
        <f t="shared" si="21"/>
        <v>Normal</v>
      </c>
      <c r="M442" s="191" t="str">
        <f t="shared" si="22"/>
        <v>Normal</v>
      </c>
      <c r="N442" s="191" t="str">
        <f t="shared" si="23"/>
        <v>Normal</v>
      </c>
    </row>
    <row r="443" spans="1:14" x14ac:dyDescent="0.25">
      <c r="A443" s="109" t="s">
        <v>478</v>
      </c>
      <c r="B443" s="112">
        <v>45783</v>
      </c>
      <c r="C443" s="109" t="s">
        <v>25</v>
      </c>
      <c r="D443" s="109" t="s">
        <v>12</v>
      </c>
      <c r="E443" s="109" t="s">
        <v>27</v>
      </c>
      <c r="F443" s="109" t="s">
        <v>32</v>
      </c>
      <c r="G443" s="109" t="s">
        <v>36</v>
      </c>
      <c r="H443" s="110">
        <v>48.66</v>
      </c>
      <c r="I443" s="109">
        <v>16</v>
      </c>
      <c r="J443" s="234">
        <v>778.56</v>
      </c>
      <c r="K443" s="230"/>
      <c r="L443" s="191" t="str">
        <f t="shared" si="21"/>
        <v>Normal</v>
      </c>
      <c r="M443" s="191" t="str">
        <f t="shared" si="22"/>
        <v>Normal</v>
      </c>
      <c r="N443" s="191" t="str">
        <f t="shared" si="23"/>
        <v>Normal</v>
      </c>
    </row>
    <row r="444" spans="1:14" x14ac:dyDescent="0.25">
      <c r="A444" s="109" t="s">
        <v>479</v>
      </c>
      <c r="B444" s="112">
        <v>45908</v>
      </c>
      <c r="C444" s="109" t="s">
        <v>38</v>
      </c>
      <c r="D444" s="109" t="s">
        <v>26</v>
      </c>
      <c r="E444" s="109" t="s">
        <v>27</v>
      </c>
      <c r="F444" s="109" t="s">
        <v>39</v>
      </c>
      <c r="G444" s="109" t="s">
        <v>36</v>
      </c>
      <c r="H444" s="110">
        <v>247.06</v>
      </c>
      <c r="I444" s="109">
        <v>16</v>
      </c>
      <c r="J444" s="234">
        <v>3952.96</v>
      </c>
      <c r="K444" s="230"/>
      <c r="L444" s="191" t="str">
        <f t="shared" si="21"/>
        <v>Normal</v>
      </c>
      <c r="M444" s="191" t="str">
        <f t="shared" si="22"/>
        <v>Normal</v>
      </c>
      <c r="N444" s="191" t="str">
        <f t="shared" si="23"/>
        <v>Normal</v>
      </c>
    </row>
    <row r="445" spans="1:14" x14ac:dyDescent="0.25">
      <c r="A445" s="109" t="s">
        <v>480</v>
      </c>
      <c r="B445" s="112">
        <v>45744</v>
      </c>
      <c r="C445" s="109" t="s">
        <v>17</v>
      </c>
      <c r="D445" s="109" t="s">
        <v>55</v>
      </c>
      <c r="E445" s="109" t="s">
        <v>41</v>
      </c>
      <c r="F445" s="109" t="s">
        <v>14</v>
      </c>
      <c r="G445" s="109" t="s">
        <v>20</v>
      </c>
      <c r="H445" s="110">
        <v>112.34</v>
      </c>
      <c r="I445" s="109">
        <v>5</v>
      </c>
      <c r="J445" s="234">
        <v>561.70000000000005</v>
      </c>
      <c r="K445" s="230"/>
      <c r="L445" s="191" t="str">
        <f t="shared" si="21"/>
        <v>Normal</v>
      </c>
      <c r="M445" s="191" t="str">
        <f t="shared" si="22"/>
        <v>Normal</v>
      </c>
      <c r="N445" s="191" t="str">
        <f t="shared" si="23"/>
        <v>Normal</v>
      </c>
    </row>
    <row r="446" spans="1:14" x14ac:dyDescent="0.25">
      <c r="A446" s="109" t="s">
        <v>481</v>
      </c>
      <c r="B446" s="112">
        <v>45986</v>
      </c>
      <c r="C446" s="109" t="s">
        <v>25</v>
      </c>
      <c r="D446" s="109" t="s">
        <v>22</v>
      </c>
      <c r="E446" s="109" t="s">
        <v>45</v>
      </c>
      <c r="F446" s="109" t="s">
        <v>39</v>
      </c>
      <c r="G446" s="109" t="s">
        <v>20</v>
      </c>
      <c r="H446" s="110">
        <v>111.54</v>
      </c>
      <c r="I446" s="109">
        <v>2</v>
      </c>
      <c r="J446" s="234">
        <v>223.08</v>
      </c>
      <c r="K446" s="230"/>
      <c r="L446" s="191" t="str">
        <f t="shared" si="21"/>
        <v>Normal</v>
      </c>
      <c r="M446" s="191" t="str">
        <f t="shared" si="22"/>
        <v>Normal</v>
      </c>
      <c r="N446" s="191" t="str">
        <f t="shared" si="23"/>
        <v>Normal</v>
      </c>
    </row>
    <row r="447" spans="1:14" x14ac:dyDescent="0.25">
      <c r="A447" s="109" t="s">
        <v>482</v>
      </c>
      <c r="B447" s="112">
        <v>45682</v>
      </c>
      <c r="C447" s="109" t="s">
        <v>38</v>
      </c>
      <c r="D447" s="109" t="s">
        <v>26</v>
      </c>
      <c r="E447" s="109" t="s">
        <v>27</v>
      </c>
      <c r="F447" s="109" t="s">
        <v>14</v>
      </c>
      <c r="G447" s="109" t="s">
        <v>15</v>
      </c>
      <c r="H447" s="110">
        <v>208.82</v>
      </c>
      <c r="I447" s="109">
        <v>1</v>
      </c>
      <c r="J447" s="234">
        <v>208.82</v>
      </c>
      <c r="K447" s="230"/>
      <c r="L447" s="191" t="str">
        <f t="shared" si="21"/>
        <v>Normal</v>
      </c>
      <c r="M447" s="191" t="str">
        <f t="shared" si="22"/>
        <v>Normal</v>
      </c>
      <c r="N447" s="191" t="str">
        <f t="shared" si="23"/>
        <v>Normal</v>
      </c>
    </row>
    <row r="448" spans="1:14" x14ac:dyDescent="0.25">
      <c r="A448" s="109" t="s">
        <v>483</v>
      </c>
      <c r="B448" s="112">
        <v>46020</v>
      </c>
      <c r="C448" s="109" t="s">
        <v>11</v>
      </c>
      <c r="D448" s="109" t="s">
        <v>26</v>
      </c>
      <c r="E448" s="109" t="s">
        <v>18</v>
      </c>
      <c r="F448" s="109" t="s">
        <v>61</v>
      </c>
      <c r="G448" s="109" t="s">
        <v>36</v>
      </c>
      <c r="H448" s="110">
        <v>238.39</v>
      </c>
      <c r="I448" s="109">
        <v>5</v>
      </c>
      <c r="J448" s="234">
        <v>1191.95</v>
      </c>
      <c r="K448" s="230"/>
      <c r="L448" s="191" t="str">
        <f t="shared" si="21"/>
        <v>Normal</v>
      </c>
      <c r="M448" s="191" t="str">
        <f t="shared" si="22"/>
        <v>Normal</v>
      </c>
      <c r="N448" s="191" t="str">
        <f t="shared" si="23"/>
        <v>Normal</v>
      </c>
    </row>
    <row r="449" spans="1:14" x14ac:dyDescent="0.25">
      <c r="A449" s="109" t="s">
        <v>484</v>
      </c>
      <c r="B449" s="112">
        <v>45688</v>
      </c>
      <c r="C449" s="109" t="s">
        <v>17</v>
      </c>
      <c r="D449" s="109" t="s">
        <v>12</v>
      </c>
      <c r="E449" s="109" t="s">
        <v>18</v>
      </c>
      <c r="F449" s="109" t="s">
        <v>61</v>
      </c>
      <c r="G449" s="109" t="s">
        <v>20</v>
      </c>
      <c r="H449" s="110">
        <v>246.92</v>
      </c>
      <c r="I449" s="109">
        <v>20</v>
      </c>
      <c r="J449" s="234">
        <v>4352</v>
      </c>
      <c r="K449" s="230"/>
      <c r="L449" s="191" t="str">
        <f t="shared" si="21"/>
        <v>Normal</v>
      </c>
      <c r="M449" s="191" t="str">
        <f t="shared" si="22"/>
        <v>Normal</v>
      </c>
      <c r="N449" s="191" t="str">
        <f t="shared" si="23"/>
        <v>Normal</v>
      </c>
    </row>
    <row r="450" spans="1:14" x14ac:dyDescent="0.25">
      <c r="A450" s="109" t="s">
        <v>485</v>
      </c>
      <c r="B450" s="112">
        <v>45907</v>
      </c>
      <c r="C450" s="109" t="s">
        <v>11</v>
      </c>
      <c r="D450" s="109" t="s">
        <v>55</v>
      </c>
      <c r="E450" s="109" t="s">
        <v>18</v>
      </c>
      <c r="F450" s="109" t="s">
        <v>61</v>
      </c>
      <c r="G450" s="109" t="s">
        <v>15</v>
      </c>
      <c r="H450" s="110">
        <v>195.74</v>
      </c>
      <c r="I450" s="109">
        <v>1</v>
      </c>
      <c r="J450" s="234">
        <v>195.74</v>
      </c>
      <c r="K450" s="230"/>
      <c r="L450" s="191" t="str">
        <f t="shared" si="21"/>
        <v>Normal</v>
      </c>
      <c r="M450" s="191" t="str">
        <f t="shared" si="22"/>
        <v>Normal</v>
      </c>
      <c r="N450" s="191" t="str">
        <f t="shared" si="23"/>
        <v>Normal</v>
      </c>
    </row>
    <row r="451" spans="1:14" x14ac:dyDescent="0.25">
      <c r="A451" s="109" t="s">
        <v>486</v>
      </c>
      <c r="B451" s="112">
        <v>45666</v>
      </c>
      <c r="C451" s="109" t="s">
        <v>17</v>
      </c>
      <c r="D451" s="109" t="s">
        <v>35</v>
      </c>
      <c r="E451" s="109" t="s">
        <v>18</v>
      </c>
      <c r="F451" s="109" t="s">
        <v>32</v>
      </c>
      <c r="G451" s="109" t="s">
        <v>15</v>
      </c>
      <c r="H451" s="110">
        <v>112.78</v>
      </c>
      <c r="I451" s="109">
        <v>17</v>
      </c>
      <c r="J451" s="234">
        <v>1917.26</v>
      </c>
      <c r="K451" s="230"/>
      <c r="L451" s="191" t="str">
        <f t="shared" si="21"/>
        <v>Normal</v>
      </c>
      <c r="M451" s="191" t="str">
        <f t="shared" si="22"/>
        <v>Normal</v>
      </c>
      <c r="N451" s="191" t="str">
        <f t="shared" si="23"/>
        <v>Normal</v>
      </c>
    </row>
    <row r="452" spans="1:14" x14ac:dyDescent="0.25">
      <c r="A452" s="109" t="s">
        <v>487</v>
      </c>
      <c r="B452" s="112">
        <v>45915</v>
      </c>
      <c r="C452" s="109" t="s">
        <v>30</v>
      </c>
      <c r="D452" s="109" t="s">
        <v>22</v>
      </c>
      <c r="E452" s="109" t="s">
        <v>45</v>
      </c>
      <c r="F452" s="109" t="s">
        <v>42</v>
      </c>
      <c r="G452" s="109" t="s">
        <v>15</v>
      </c>
      <c r="H452" s="110">
        <v>48.37</v>
      </c>
      <c r="I452" s="109">
        <v>14</v>
      </c>
      <c r="J452" s="234">
        <v>677.18</v>
      </c>
      <c r="K452" s="230"/>
      <c r="L452" s="191" t="str">
        <f t="shared" ref="L452:L515" si="24">IF(OR(H452 &gt; $Q$7,H452 &lt;$Q$6),"OUTLIER", "Normal")</f>
        <v>Normal</v>
      </c>
      <c r="M452" s="191" t="str">
        <f t="shared" ref="M452:M515" si="25">IF(OR(I452 &gt; $Q$14,I452 &lt;$Q$13),"OUTLIER", "Normal")</f>
        <v>Normal</v>
      </c>
      <c r="N452" s="191" t="str">
        <f t="shared" ref="N452:N515" si="26">IF(OR(J452 &gt; $Q$21,J452 &lt;$Q$20),"OUTLIER", "Normal")</f>
        <v>Normal</v>
      </c>
    </row>
    <row r="453" spans="1:14" x14ac:dyDescent="0.25">
      <c r="A453" s="109" t="s">
        <v>488</v>
      </c>
      <c r="B453" s="112">
        <v>45781</v>
      </c>
      <c r="C453" s="109" t="s">
        <v>25</v>
      </c>
      <c r="D453" s="109" t="s">
        <v>55</v>
      </c>
      <c r="E453" s="109" t="s">
        <v>13</v>
      </c>
      <c r="F453" s="109" t="s">
        <v>39</v>
      </c>
      <c r="G453" s="109" t="s">
        <v>36</v>
      </c>
      <c r="H453" s="110">
        <v>200.97</v>
      </c>
      <c r="I453" s="109">
        <v>7</v>
      </c>
      <c r="J453" s="234">
        <v>1406.79</v>
      </c>
      <c r="K453" s="230"/>
      <c r="L453" s="191" t="str">
        <f t="shared" si="24"/>
        <v>Normal</v>
      </c>
      <c r="M453" s="191" t="str">
        <f t="shared" si="25"/>
        <v>Normal</v>
      </c>
      <c r="N453" s="191" t="str">
        <f t="shared" si="26"/>
        <v>Normal</v>
      </c>
    </row>
    <row r="454" spans="1:14" x14ac:dyDescent="0.25">
      <c r="A454" s="109" t="s">
        <v>489</v>
      </c>
      <c r="B454" s="112">
        <v>45794</v>
      </c>
      <c r="C454" s="109" t="s">
        <v>11</v>
      </c>
      <c r="D454" s="109" t="s">
        <v>35</v>
      </c>
      <c r="E454" s="109" t="s">
        <v>41</v>
      </c>
      <c r="F454" s="109" t="s">
        <v>61</v>
      </c>
      <c r="G454" s="109" t="s">
        <v>20</v>
      </c>
      <c r="H454" s="110">
        <v>152.85</v>
      </c>
      <c r="I454" s="109">
        <v>13</v>
      </c>
      <c r="J454" s="234">
        <v>1987.05</v>
      </c>
      <c r="K454" s="230"/>
      <c r="L454" s="191" t="str">
        <f t="shared" si="24"/>
        <v>Normal</v>
      </c>
      <c r="M454" s="191" t="str">
        <f t="shared" si="25"/>
        <v>Normal</v>
      </c>
      <c r="N454" s="191" t="str">
        <f t="shared" si="26"/>
        <v>Normal</v>
      </c>
    </row>
    <row r="455" spans="1:14" x14ac:dyDescent="0.25">
      <c r="A455" s="109" t="s">
        <v>490</v>
      </c>
      <c r="B455" s="112">
        <v>45782</v>
      </c>
      <c r="C455" s="109" t="s">
        <v>34</v>
      </c>
      <c r="D455" s="109" t="s">
        <v>12</v>
      </c>
      <c r="E455" s="109" t="s">
        <v>45</v>
      </c>
      <c r="F455" s="109" t="s">
        <v>28</v>
      </c>
      <c r="G455" s="109" t="s">
        <v>20</v>
      </c>
      <c r="H455" s="110">
        <v>123.33</v>
      </c>
      <c r="I455" s="109">
        <v>8</v>
      </c>
      <c r="J455" s="234">
        <v>986.64</v>
      </c>
      <c r="K455" s="230"/>
      <c r="L455" s="191" t="str">
        <f t="shared" si="24"/>
        <v>Normal</v>
      </c>
      <c r="M455" s="191" t="str">
        <f t="shared" si="25"/>
        <v>Normal</v>
      </c>
      <c r="N455" s="191" t="str">
        <f t="shared" si="26"/>
        <v>Normal</v>
      </c>
    </row>
    <row r="456" spans="1:14" x14ac:dyDescent="0.25">
      <c r="A456" s="109" t="s">
        <v>491</v>
      </c>
      <c r="B456" s="112">
        <v>45674</v>
      </c>
      <c r="C456" s="109" t="s">
        <v>38</v>
      </c>
      <c r="D456" s="109" t="s">
        <v>31</v>
      </c>
      <c r="E456" s="109" t="s">
        <v>41</v>
      </c>
      <c r="F456" s="109" t="s">
        <v>42</v>
      </c>
      <c r="G456" s="109" t="s">
        <v>36</v>
      </c>
      <c r="H456" s="110">
        <v>229.4</v>
      </c>
      <c r="I456" s="109">
        <v>3</v>
      </c>
      <c r="J456" s="234">
        <v>688.2</v>
      </c>
      <c r="K456" s="230"/>
      <c r="L456" s="191" t="str">
        <f t="shared" si="24"/>
        <v>Normal</v>
      </c>
      <c r="M456" s="191" t="str">
        <f t="shared" si="25"/>
        <v>Normal</v>
      </c>
      <c r="N456" s="191" t="str">
        <f t="shared" si="26"/>
        <v>Normal</v>
      </c>
    </row>
    <row r="457" spans="1:14" x14ac:dyDescent="0.25">
      <c r="A457" s="109" t="s">
        <v>492</v>
      </c>
      <c r="B457" s="112">
        <v>45686</v>
      </c>
      <c r="C457" s="109" t="s">
        <v>17</v>
      </c>
      <c r="D457" s="109" t="s">
        <v>26</v>
      </c>
      <c r="E457" s="109" t="s">
        <v>45</v>
      </c>
      <c r="F457" s="109" t="s">
        <v>61</v>
      </c>
      <c r="G457" s="109" t="s">
        <v>36</v>
      </c>
      <c r="H457" s="110">
        <v>54.46</v>
      </c>
      <c r="I457" s="109">
        <v>1</v>
      </c>
      <c r="J457" s="234">
        <v>54.46</v>
      </c>
      <c r="K457" s="230"/>
      <c r="L457" s="191" t="str">
        <f t="shared" si="24"/>
        <v>Normal</v>
      </c>
      <c r="M457" s="191" t="str">
        <f t="shared" si="25"/>
        <v>Normal</v>
      </c>
      <c r="N457" s="191" t="str">
        <f t="shared" si="26"/>
        <v>Normal</v>
      </c>
    </row>
    <row r="458" spans="1:14" x14ac:dyDescent="0.25">
      <c r="A458" s="109" t="s">
        <v>493</v>
      </c>
      <c r="B458" s="112">
        <v>45988</v>
      </c>
      <c r="C458" s="109" t="s">
        <v>25</v>
      </c>
      <c r="D458" s="109" t="s">
        <v>22</v>
      </c>
      <c r="E458" s="109" t="s">
        <v>18</v>
      </c>
      <c r="F458" s="109" t="s">
        <v>19</v>
      </c>
      <c r="G458" s="109" t="s">
        <v>15</v>
      </c>
      <c r="H458" s="110">
        <v>138.38</v>
      </c>
      <c r="I458" s="109">
        <v>11</v>
      </c>
      <c r="J458" s="234">
        <v>1522.18</v>
      </c>
      <c r="K458" s="230"/>
      <c r="L458" s="191" t="str">
        <f t="shared" si="24"/>
        <v>Normal</v>
      </c>
      <c r="M458" s="191" t="str">
        <f t="shared" si="25"/>
        <v>Normal</v>
      </c>
      <c r="N458" s="191" t="str">
        <f t="shared" si="26"/>
        <v>Normal</v>
      </c>
    </row>
    <row r="459" spans="1:14" x14ac:dyDescent="0.25">
      <c r="A459" s="109" t="s">
        <v>494</v>
      </c>
      <c r="B459" s="112">
        <v>45766</v>
      </c>
      <c r="C459" s="109" t="s">
        <v>38</v>
      </c>
      <c r="D459" s="109" t="s">
        <v>35</v>
      </c>
      <c r="E459" s="109" t="s">
        <v>45</v>
      </c>
      <c r="F459" s="109" t="s">
        <v>19</v>
      </c>
      <c r="G459" s="109" t="s">
        <v>20</v>
      </c>
      <c r="H459" s="110">
        <v>32.5</v>
      </c>
      <c r="I459" s="109">
        <v>19</v>
      </c>
      <c r="J459" s="234">
        <v>617.5</v>
      </c>
      <c r="K459" s="230"/>
      <c r="L459" s="191" t="str">
        <f t="shared" si="24"/>
        <v>Normal</v>
      </c>
      <c r="M459" s="191" t="str">
        <f t="shared" si="25"/>
        <v>Normal</v>
      </c>
      <c r="N459" s="191" t="str">
        <f t="shared" si="26"/>
        <v>Normal</v>
      </c>
    </row>
    <row r="460" spans="1:14" x14ac:dyDescent="0.25">
      <c r="A460" s="109" t="s">
        <v>495</v>
      </c>
      <c r="B460" s="112">
        <v>45801</v>
      </c>
      <c r="C460" s="109" t="s">
        <v>25</v>
      </c>
      <c r="D460" s="109" t="s">
        <v>12</v>
      </c>
      <c r="E460" s="109" t="s">
        <v>45</v>
      </c>
      <c r="F460" s="109" t="s">
        <v>14</v>
      </c>
      <c r="G460" s="109" t="s">
        <v>36</v>
      </c>
      <c r="H460" s="110">
        <v>133.11000000000001</v>
      </c>
      <c r="I460" s="109">
        <v>18</v>
      </c>
      <c r="J460" s="234">
        <v>2395.98</v>
      </c>
      <c r="K460" s="230"/>
      <c r="L460" s="191" t="str">
        <f t="shared" si="24"/>
        <v>Normal</v>
      </c>
      <c r="M460" s="191" t="str">
        <f t="shared" si="25"/>
        <v>Normal</v>
      </c>
      <c r="N460" s="191" t="str">
        <f t="shared" si="26"/>
        <v>Normal</v>
      </c>
    </row>
    <row r="461" spans="1:14" x14ac:dyDescent="0.25">
      <c r="A461" s="109" t="s">
        <v>496</v>
      </c>
      <c r="B461" s="112">
        <v>45666</v>
      </c>
      <c r="C461" s="109" t="s">
        <v>25</v>
      </c>
      <c r="D461" s="109" t="s">
        <v>26</v>
      </c>
      <c r="E461" s="109" t="s">
        <v>27</v>
      </c>
      <c r="F461" s="109" t="s">
        <v>39</v>
      </c>
      <c r="G461" s="109" t="s">
        <v>36</v>
      </c>
      <c r="H461" s="110">
        <v>42.39</v>
      </c>
      <c r="I461" s="109">
        <v>7</v>
      </c>
      <c r="J461" s="234">
        <v>296.73</v>
      </c>
      <c r="K461" s="230"/>
      <c r="L461" s="191" t="str">
        <f t="shared" si="24"/>
        <v>Normal</v>
      </c>
      <c r="M461" s="191" t="str">
        <f t="shared" si="25"/>
        <v>Normal</v>
      </c>
      <c r="N461" s="191" t="str">
        <f t="shared" si="26"/>
        <v>Normal</v>
      </c>
    </row>
    <row r="462" spans="1:14" x14ac:dyDescent="0.25">
      <c r="A462" s="109" t="s">
        <v>497</v>
      </c>
      <c r="B462" s="112">
        <v>45697</v>
      </c>
      <c r="C462" s="109" t="s">
        <v>30</v>
      </c>
      <c r="D462" s="109" t="s">
        <v>55</v>
      </c>
      <c r="E462" s="109" t="s">
        <v>23</v>
      </c>
      <c r="F462" s="109" t="s">
        <v>42</v>
      </c>
      <c r="G462" s="109" t="s">
        <v>36</v>
      </c>
      <c r="H462" s="110">
        <v>56.14</v>
      </c>
      <c r="I462" s="109">
        <v>10</v>
      </c>
      <c r="J462" s="234">
        <v>561.4</v>
      </c>
      <c r="K462" s="230"/>
      <c r="L462" s="191" t="str">
        <f t="shared" si="24"/>
        <v>Normal</v>
      </c>
      <c r="M462" s="191" t="str">
        <f t="shared" si="25"/>
        <v>Normal</v>
      </c>
      <c r="N462" s="191" t="str">
        <f t="shared" si="26"/>
        <v>Normal</v>
      </c>
    </row>
    <row r="463" spans="1:14" x14ac:dyDescent="0.25">
      <c r="A463" s="109" t="s">
        <v>498</v>
      </c>
      <c r="B463" s="112">
        <v>46004</v>
      </c>
      <c r="C463" s="109" t="s">
        <v>34</v>
      </c>
      <c r="D463" s="109" t="s">
        <v>31</v>
      </c>
      <c r="E463" s="109" t="s">
        <v>27</v>
      </c>
      <c r="F463" s="109" t="s">
        <v>14</v>
      </c>
      <c r="G463" s="109" t="s">
        <v>20</v>
      </c>
      <c r="H463" s="110">
        <v>55.86</v>
      </c>
      <c r="I463" s="109">
        <v>18</v>
      </c>
      <c r="J463" s="234">
        <v>1005.48</v>
      </c>
      <c r="K463" s="230"/>
      <c r="L463" s="191" t="str">
        <f t="shared" si="24"/>
        <v>Normal</v>
      </c>
      <c r="M463" s="191" t="str">
        <f t="shared" si="25"/>
        <v>Normal</v>
      </c>
      <c r="N463" s="191" t="str">
        <f t="shared" si="26"/>
        <v>Normal</v>
      </c>
    </row>
    <row r="464" spans="1:14" x14ac:dyDescent="0.25">
      <c r="A464" s="109" t="s">
        <v>499</v>
      </c>
      <c r="B464" s="112">
        <v>45698</v>
      </c>
      <c r="C464" s="109" t="s">
        <v>17</v>
      </c>
      <c r="D464" s="109" t="s">
        <v>35</v>
      </c>
      <c r="E464" s="109" t="s">
        <v>45</v>
      </c>
      <c r="F464" s="109" t="s">
        <v>19</v>
      </c>
      <c r="G464" s="109" t="s">
        <v>36</v>
      </c>
      <c r="H464" s="110">
        <v>172.83</v>
      </c>
      <c r="I464" s="109">
        <v>17</v>
      </c>
      <c r="J464" s="234">
        <v>2938.11</v>
      </c>
      <c r="K464" s="230"/>
      <c r="L464" s="191" t="str">
        <f t="shared" si="24"/>
        <v>Normal</v>
      </c>
      <c r="M464" s="191" t="str">
        <f t="shared" si="25"/>
        <v>Normal</v>
      </c>
      <c r="N464" s="191" t="str">
        <f t="shared" si="26"/>
        <v>Normal</v>
      </c>
    </row>
    <row r="465" spans="1:14" x14ac:dyDescent="0.25">
      <c r="A465" s="109" t="s">
        <v>500</v>
      </c>
      <c r="B465" s="112">
        <v>45776</v>
      </c>
      <c r="C465" s="109" t="s">
        <v>34</v>
      </c>
      <c r="D465" s="109" t="s">
        <v>55</v>
      </c>
      <c r="E465" s="109" t="s">
        <v>18</v>
      </c>
      <c r="F465" s="109" t="s">
        <v>42</v>
      </c>
      <c r="G465" s="109" t="s">
        <v>36</v>
      </c>
      <c r="H465" s="110">
        <v>194.13</v>
      </c>
      <c r="I465" s="109">
        <v>3</v>
      </c>
      <c r="J465" s="234">
        <v>582.39</v>
      </c>
      <c r="K465" s="230"/>
      <c r="L465" s="191" t="str">
        <f t="shared" si="24"/>
        <v>Normal</v>
      </c>
      <c r="M465" s="191" t="str">
        <f t="shared" si="25"/>
        <v>Normal</v>
      </c>
      <c r="N465" s="191" t="str">
        <f t="shared" si="26"/>
        <v>Normal</v>
      </c>
    </row>
    <row r="466" spans="1:14" x14ac:dyDescent="0.25">
      <c r="A466" s="109" t="s">
        <v>501</v>
      </c>
      <c r="B466" s="112">
        <v>45825</v>
      </c>
      <c r="C466" s="109" t="s">
        <v>17</v>
      </c>
      <c r="D466" s="109" t="s">
        <v>35</v>
      </c>
      <c r="E466" s="109" t="s">
        <v>41</v>
      </c>
      <c r="F466" s="109" t="s">
        <v>61</v>
      </c>
      <c r="G466" s="109" t="s">
        <v>15</v>
      </c>
      <c r="H466" s="110">
        <v>158.34</v>
      </c>
      <c r="I466" s="109">
        <v>1</v>
      </c>
      <c r="J466" s="234">
        <v>158.34</v>
      </c>
      <c r="K466" s="230"/>
      <c r="L466" s="191" t="str">
        <f t="shared" si="24"/>
        <v>Normal</v>
      </c>
      <c r="M466" s="191" t="str">
        <f t="shared" si="25"/>
        <v>Normal</v>
      </c>
      <c r="N466" s="191" t="str">
        <f t="shared" si="26"/>
        <v>Normal</v>
      </c>
    </row>
    <row r="467" spans="1:14" x14ac:dyDescent="0.25">
      <c r="A467" s="109" t="s">
        <v>502</v>
      </c>
      <c r="B467" s="112">
        <v>45840</v>
      </c>
      <c r="C467" s="109" t="s">
        <v>38</v>
      </c>
      <c r="D467" s="109" t="s">
        <v>31</v>
      </c>
      <c r="E467" s="109" t="s">
        <v>23</v>
      </c>
      <c r="F467" s="109" t="s">
        <v>28</v>
      </c>
      <c r="G467" s="109" t="s">
        <v>20</v>
      </c>
      <c r="H467" s="110">
        <v>241.68</v>
      </c>
      <c r="I467" s="109">
        <v>18</v>
      </c>
      <c r="J467" s="234">
        <v>4350.24</v>
      </c>
      <c r="K467" s="230"/>
      <c r="L467" s="191" t="str">
        <f t="shared" si="24"/>
        <v>Normal</v>
      </c>
      <c r="M467" s="191" t="str">
        <f t="shared" si="25"/>
        <v>Normal</v>
      </c>
      <c r="N467" s="191" t="str">
        <f t="shared" si="26"/>
        <v>Normal</v>
      </c>
    </row>
    <row r="468" spans="1:14" x14ac:dyDescent="0.25">
      <c r="A468" s="109" t="s">
        <v>503</v>
      </c>
      <c r="B468" s="112">
        <v>45996</v>
      </c>
      <c r="C468" s="109" t="s">
        <v>11</v>
      </c>
      <c r="D468" s="109" t="s">
        <v>55</v>
      </c>
      <c r="E468" s="109" t="s">
        <v>13</v>
      </c>
      <c r="F468" s="109" t="s">
        <v>39</v>
      </c>
      <c r="G468" s="109" t="s">
        <v>15</v>
      </c>
      <c r="H468" s="110">
        <v>112.47</v>
      </c>
      <c r="I468" s="109">
        <v>13</v>
      </c>
      <c r="J468" s="234">
        <v>1462.11</v>
      </c>
      <c r="K468" s="230"/>
      <c r="L468" s="191" t="str">
        <f t="shared" si="24"/>
        <v>Normal</v>
      </c>
      <c r="M468" s="191" t="str">
        <f t="shared" si="25"/>
        <v>Normal</v>
      </c>
      <c r="N468" s="191" t="str">
        <f t="shared" si="26"/>
        <v>Normal</v>
      </c>
    </row>
    <row r="469" spans="1:14" x14ac:dyDescent="0.25">
      <c r="A469" s="109" t="s">
        <v>504</v>
      </c>
      <c r="B469" s="112">
        <v>45695</v>
      </c>
      <c r="C469" s="109" t="s">
        <v>34</v>
      </c>
      <c r="D469" s="109" t="s">
        <v>26</v>
      </c>
      <c r="E469" s="109" t="s">
        <v>41</v>
      </c>
      <c r="F469" s="109" t="s">
        <v>28</v>
      </c>
      <c r="G469" s="109" t="s">
        <v>20</v>
      </c>
      <c r="H469" s="110">
        <v>92.86</v>
      </c>
      <c r="I469" s="109">
        <v>3</v>
      </c>
      <c r="J469" s="234">
        <v>278.58</v>
      </c>
      <c r="K469" s="230"/>
      <c r="L469" s="191" t="str">
        <f t="shared" si="24"/>
        <v>Normal</v>
      </c>
      <c r="M469" s="191" t="str">
        <f t="shared" si="25"/>
        <v>Normal</v>
      </c>
      <c r="N469" s="191" t="str">
        <f t="shared" si="26"/>
        <v>Normal</v>
      </c>
    </row>
    <row r="470" spans="1:14" x14ac:dyDescent="0.25">
      <c r="A470" s="109" t="s">
        <v>505</v>
      </c>
      <c r="B470" s="112">
        <v>45736</v>
      </c>
      <c r="C470" s="109" t="s">
        <v>34</v>
      </c>
      <c r="D470" s="109" t="s">
        <v>35</v>
      </c>
      <c r="E470" s="109" t="s">
        <v>45</v>
      </c>
      <c r="F470" s="109" t="s">
        <v>19</v>
      </c>
      <c r="G470" s="109" t="s">
        <v>15</v>
      </c>
      <c r="H470" s="110">
        <v>221.09</v>
      </c>
      <c r="I470" s="109">
        <v>13</v>
      </c>
      <c r="J470" s="234">
        <v>2874.17</v>
      </c>
      <c r="K470" s="230"/>
      <c r="L470" s="191" t="str">
        <f t="shared" si="24"/>
        <v>Normal</v>
      </c>
      <c r="M470" s="191" t="str">
        <f t="shared" si="25"/>
        <v>Normal</v>
      </c>
      <c r="N470" s="191" t="str">
        <f t="shared" si="26"/>
        <v>Normal</v>
      </c>
    </row>
    <row r="471" spans="1:14" x14ac:dyDescent="0.25">
      <c r="A471" s="109" t="s">
        <v>506</v>
      </c>
      <c r="B471" s="112">
        <v>45815</v>
      </c>
      <c r="C471" s="109" t="s">
        <v>34</v>
      </c>
      <c r="D471" s="109" t="s">
        <v>35</v>
      </c>
      <c r="E471" s="109" t="s">
        <v>45</v>
      </c>
      <c r="F471" s="109" t="s">
        <v>14</v>
      </c>
      <c r="G471" s="109" t="s">
        <v>15</v>
      </c>
      <c r="H471" s="110">
        <v>79.19</v>
      </c>
      <c r="I471" s="109">
        <v>15</v>
      </c>
      <c r="J471" s="234">
        <v>1187.8499999999999</v>
      </c>
      <c r="K471" s="230"/>
      <c r="L471" s="191" t="str">
        <f t="shared" si="24"/>
        <v>Normal</v>
      </c>
      <c r="M471" s="191" t="str">
        <f t="shared" si="25"/>
        <v>Normal</v>
      </c>
      <c r="N471" s="191" t="str">
        <f t="shared" si="26"/>
        <v>Normal</v>
      </c>
    </row>
    <row r="472" spans="1:14" x14ac:dyDescent="0.25">
      <c r="A472" s="109" t="s">
        <v>507</v>
      </c>
      <c r="B472" s="112">
        <v>45753</v>
      </c>
      <c r="C472" s="109" t="s">
        <v>38</v>
      </c>
      <c r="D472" s="109" t="s">
        <v>55</v>
      </c>
      <c r="E472" s="109" t="s">
        <v>18</v>
      </c>
      <c r="F472" s="109" t="s">
        <v>42</v>
      </c>
      <c r="G472" s="109" t="s">
        <v>36</v>
      </c>
      <c r="H472" s="110">
        <v>241.91</v>
      </c>
      <c r="I472" s="109">
        <v>14</v>
      </c>
      <c r="J472" s="234">
        <v>3386.74</v>
      </c>
      <c r="K472" s="230"/>
      <c r="L472" s="191" t="str">
        <f t="shared" si="24"/>
        <v>Normal</v>
      </c>
      <c r="M472" s="191" t="str">
        <f t="shared" si="25"/>
        <v>Normal</v>
      </c>
      <c r="N472" s="191" t="str">
        <f t="shared" si="26"/>
        <v>Normal</v>
      </c>
    </row>
    <row r="473" spans="1:14" x14ac:dyDescent="0.25">
      <c r="A473" s="109" t="s">
        <v>508</v>
      </c>
      <c r="B473" s="112">
        <v>45710</v>
      </c>
      <c r="C473" s="109" t="s">
        <v>11</v>
      </c>
      <c r="D473" s="109" t="s">
        <v>35</v>
      </c>
      <c r="E473" s="109" t="s">
        <v>18</v>
      </c>
      <c r="F473" s="109" t="s">
        <v>19</v>
      </c>
      <c r="G473" s="109" t="s">
        <v>20</v>
      </c>
      <c r="H473" s="110">
        <v>32.67</v>
      </c>
      <c r="I473" s="109">
        <v>1</v>
      </c>
      <c r="J473" s="234">
        <v>32.67</v>
      </c>
      <c r="K473" s="230"/>
      <c r="L473" s="191" t="str">
        <f t="shared" si="24"/>
        <v>Normal</v>
      </c>
      <c r="M473" s="191" t="str">
        <f t="shared" si="25"/>
        <v>Normal</v>
      </c>
      <c r="N473" s="191" t="str">
        <f t="shared" si="26"/>
        <v>Normal</v>
      </c>
    </row>
    <row r="474" spans="1:14" x14ac:dyDescent="0.25">
      <c r="A474" s="109" t="s">
        <v>509</v>
      </c>
      <c r="B474" s="112">
        <v>45964</v>
      </c>
      <c r="C474" s="109" t="s">
        <v>38</v>
      </c>
      <c r="D474" s="109" t="s">
        <v>22</v>
      </c>
      <c r="E474" s="109" t="s">
        <v>13</v>
      </c>
      <c r="F474" s="109" t="s">
        <v>61</v>
      </c>
      <c r="G474" s="109" t="s">
        <v>36</v>
      </c>
      <c r="H474" s="110">
        <v>243.37</v>
      </c>
      <c r="I474" s="109">
        <v>11</v>
      </c>
      <c r="J474" s="234">
        <v>2677.07</v>
      </c>
      <c r="K474" s="230"/>
      <c r="L474" s="191" t="str">
        <f t="shared" si="24"/>
        <v>Normal</v>
      </c>
      <c r="M474" s="191" t="str">
        <f t="shared" si="25"/>
        <v>Normal</v>
      </c>
      <c r="N474" s="191" t="str">
        <f t="shared" si="26"/>
        <v>Normal</v>
      </c>
    </row>
    <row r="475" spans="1:14" x14ac:dyDescent="0.25">
      <c r="A475" s="109" t="s">
        <v>510</v>
      </c>
      <c r="B475" s="112">
        <v>45701</v>
      </c>
      <c r="C475" s="109" t="s">
        <v>30</v>
      </c>
      <c r="D475" s="109" t="s">
        <v>55</v>
      </c>
      <c r="E475" s="109" t="s">
        <v>18</v>
      </c>
      <c r="F475" s="109" t="s">
        <v>14</v>
      </c>
      <c r="G475" s="109" t="s">
        <v>20</v>
      </c>
      <c r="H475" s="110">
        <v>39.5</v>
      </c>
      <c r="I475" s="109">
        <v>18</v>
      </c>
      <c r="J475" s="234">
        <v>711</v>
      </c>
      <c r="K475" s="230"/>
      <c r="L475" s="191" t="str">
        <f t="shared" si="24"/>
        <v>Normal</v>
      </c>
      <c r="M475" s="191" t="str">
        <f t="shared" si="25"/>
        <v>Normal</v>
      </c>
      <c r="N475" s="191" t="str">
        <f t="shared" si="26"/>
        <v>Normal</v>
      </c>
    </row>
    <row r="476" spans="1:14" x14ac:dyDescent="0.25">
      <c r="A476" s="109" t="s">
        <v>511</v>
      </c>
      <c r="B476" s="112">
        <v>45852</v>
      </c>
      <c r="C476" s="109" t="s">
        <v>30</v>
      </c>
      <c r="D476" s="109" t="s">
        <v>35</v>
      </c>
      <c r="E476" s="109" t="s">
        <v>13</v>
      </c>
      <c r="F476" s="109" t="s">
        <v>32</v>
      </c>
      <c r="G476" s="109" t="s">
        <v>36</v>
      </c>
      <c r="H476" s="110">
        <v>226.05</v>
      </c>
      <c r="I476" s="109">
        <v>6</v>
      </c>
      <c r="J476" s="234">
        <v>1356.3</v>
      </c>
      <c r="K476" s="230"/>
      <c r="L476" s="191" t="str">
        <f t="shared" si="24"/>
        <v>Normal</v>
      </c>
      <c r="M476" s="191" t="str">
        <f t="shared" si="25"/>
        <v>Normal</v>
      </c>
      <c r="N476" s="191" t="str">
        <f t="shared" si="26"/>
        <v>Normal</v>
      </c>
    </row>
    <row r="477" spans="1:14" x14ac:dyDescent="0.25">
      <c r="A477" s="109" t="s">
        <v>512</v>
      </c>
      <c r="B477" s="112">
        <v>45732</v>
      </c>
      <c r="C477" s="109" t="s">
        <v>30</v>
      </c>
      <c r="D477" s="109" t="s">
        <v>31</v>
      </c>
      <c r="E477" s="109" t="s">
        <v>13</v>
      </c>
      <c r="F477" s="109" t="s">
        <v>61</v>
      </c>
      <c r="G477" s="109" t="s">
        <v>36</v>
      </c>
      <c r="H477" s="110">
        <v>146.09</v>
      </c>
      <c r="I477" s="109">
        <v>3</v>
      </c>
      <c r="J477" s="234">
        <v>438.27</v>
      </c>
      <c r="K477" s="230"/>
      <c r="L477" s="191" t="str">
        <f t="shared" si="24"/>
        <v>Normal</v>
      </c>
      <c r="M477" s="191" t="str">
        <f t="shared" si="25"/>
        <v>Normal</v>
      </c>
      <c r="N477" s="191" t="str">
        <f t="shared" si="26"/>
        <v>Normal</v>
      </c>
    </row>
    <row r="478" spans="1:14" x14ac:dyDescent="0.25">
      <c r="A478" s="109" t="s">
        <v>513</v>
      </c>
      <c r="B478" s="112">
        <v>45905</v>
      </c>
      <c r="C478" s="109" t="s">
        <v>34</v>
      </c>
      <c r="D478" s="109" t="s">
        <v>35</v>
      </c>
      <c r="E478" s="109" t="s">
        <v>23</v>
      </c>
      <c r="F478" s="109" t="s">
        <v>28</v>
      </c>
      <c r="G478" s="109" t="s">
        <v>20</v>
      </c>
      <c r="H478" s="110">
        <v>248.45</v>
      </c>
      <c r="I478" s="109">
        <v>3</v>
      </c>
      <c r="J478" s="234">
        <v>745.35</v>
      </c>
      <c r="K478" s="230"/>
      <c r="L478" s="191" t="str">
        <f t="shared" si="24"/>
        <v>Normal</v>
      </c>
      <c r="M478" s="191" t="str">
        <f t="shared" si="25"/>
        <v>Normal</v>
      </c>
      <c r="N478" s="191" t="str">
        <f t="shared" si="26"/>
        <v>Normal</v>
      </c>
    </row>
    <row r="479" spans="1:14" x14ac:dyDescent="0.25">
      <c r="A479" s="109" t="s">
        <v>514</v>
      </c>
      <c r="B479" s="112">
        <v>45911</v>
      </c>
      <c r="C479" s="109" t="s">
        <v>25</v>
      </c>
      <c r="D479" s="109" t="s">
        <v>26</v>
      </c>
      <c r="E479" s="109" t="s">
        <v>41</v>
      </c>
      <c r="F479" s="109" t="s">
        <v>19</v>
      </c>
      <c r="G479" s="109" t="s">
        <v>15</v>
      </c>
      <c r="H479" s="110">
        <v>46.24</v>
      </c>
      <c r="I479" s="109">
        <v>20</v>
      </c>
      <c r="J479" s="234">
        <v>924.8</v>
      </c>
      <c r="K479" s="230"/>
      <c r="L479" s="191" t="str">
        <f t="shared" si="24"/>
        <v>Normal</v>
      </c>
      <c r="M479" s="191" t="str">
        <f t="shared" si="25"/>
        <v>Normal</v>
      </c>
      <c r="N479" s="191" t="str">
        <f t="shared" si="26"/>
        <v>Normal</v>
      </c>
    </row>
    <row r="480" spans="1:14" x14ac:dyDescent="0.25">
      <c r="A480" s="109" t="s">
        <v>515</v>
      </c>
      <c r="B480" s="112">
        <v>45813</v>
      </c>
      <c r="C480" s="109" t="s">
        <v>38</v>
      </c>
      <c r="D480" s="109" t="s">
        <v>35</v>
      </c>
      <c r="E480" s="109" t="s">
        <v>18</v>
      </c>
      <c r="F480" s="109" t="s">
        <v>61</v>
      </c>
      <c r="G480" s="109" t="s">
        <v>36</v>
      </c>
      <c r="H480" s="110">
        <v>151.85</v>
      </c>
      <c r="I480" s="109">
        <v>1</v>
      </c>
      <c r="J480" s="234">
        <v>151.85</v>
      </c>
      <c r="K480" s="230"/>
      <c r="L480" s="191" t="str">
        <f t="shared" si="24"/>
        <v>Normal</v>
      </c>
      <c r="M480" s="191" t="str">
        <f t="shared" si="25"/>
        <v>Normal</v>
      </c>
      <c r="N480" s="191" t="str">
        <f t="shared" si="26"/>
        <v>Normal</v>
      </c>
    </row>
    <row r="481" spans="1:14" x14ac:dyDescent="0.25">
      <c r="A481" s="109" t="s">
        <v>516</v>
      </c>
      <c r="B481" s="112">
        <v>45883</v>
      </c>
      <c r="C481" s="109" t="s">
        <v>38</v>
      </c>
      <c r="D481" s="109" t="s">
        <v>12</v>
      </c>
      <c r="E481" s="109" t="s">
        <v>18</v>
      </c>
      <c r="F481" s="109" t="s">
        <v>14</v>
      </c>
      <c r="G481" s="109" t="s">
        <v>36</v>
      </c>
      <c r="H481" s="110">
        <v>243.25</v>
      </c>
      <c r="I481" s="109">
        <v>11</v>
      </c>
      <c r="J481" s="234">
        <v>2675.75</v>
      </c>
      <c r="K481" s="230"/>
      <c r="L481" s="191" t="str">
        <f t="shared" si="24"/>
        <v>Normal</v>
      </c>
      <c r="M481" s="191" t="str">
        <f t="shared" si="25"/>
        <v>Normal</v>
      </c>
      <c r="N481" s="191" t="str">
        <f t="shared" si="26"/>
        <v>Normal</v>
      </c>
    </row>
    <row r="482" spans="1:14" x14ac:dyDescent="0.25">
      <c r="A482" s="109" t="s">
        <v>517</v>
      </c>
      <c r="B482" s="112">
        <v>45822</v>
      </c>
      <c r="C482" s="109" t="s">
        <v>17</v>
      </c>
      <c r="D482" s="109" t="s">
        <v>26</v>
      </c>
      <c r="E482" s="109" t="s">
        <v>41</v>
      </c>
      <c r="F482" s="109" t="s">
        <v>32</v>
      </c>
      <c r="G482" s="109" t="s">
        <v>15</v>
      </c>
      <c r="H482" s="110">
        <v>145.08000000000001</v>
      </c>
      <c r="I482" s="109">
        <v>20</v>
      </c>
      <c r="J482" s="234">
        <v>2901.6</v>
      </c>
      <c r="K482" s="230"/>
      <c r="L482" s="191" t="str">
        <f t="shared" si="24"/>
        <v>Normal</v>
      </c>
      <c r="M482" s="191" t="str">
        <f t="shared" si="25"/>
        <v>Normal</v>
      </c>
      <c r="N482" s="191" t="str">
        <f t="shared" si="26"/>
        <v>Normal</v>
      </c>
    </row>
    <row r="483" spans="1:14" x14ac:dyDescent="0.25">
      <c r="A483" s="109" t="s">
        <v>518</v>
      </c>
      <c r="B483" s="112">
        <v>45861</v>
      </c>
      <c r="C483" s="109" t="s">
        <v>34</v>
      </c>
      <c r="D483" s="109" t="s">
        <v>12</v>
      </c>
      <c r="E483" s="109" t="s">
        <v>27</v>
      </c>
      <c r="F483" s="109" t="s">
        <v>28</v>
      </c>
      <c r="G483" s="109" t="s">
        <v>36</v>
      </c>
      <c r="H483" s="110">
        <v>168.47</v>
      </c>
      <c r="I483" s="109">
        <v>11</v>
      </c>
      <c r="J483" s="234">
        <v>1853.17</v>
      </c>
      <c r="K483" s="230"/>
      <c r="L483" s="191" t="str">
        <f t="shared" si="24"/>
        <v>Normal</v>
      </c>
      <c r="M483" s="191" t="str">
        <f t="shared" si="25"/>
        <v>Normal</v>
      </c>
      <c r="N483" s="191" t="str">
        <f t="shared" si="26"/>
        <v>Normal</v>
      </c>
    </row>
    <row r="484" spans="1:14" x14ac:dyDescent="0.25">
      <c r="A484" s="109" t="s">
        <v>519</v>
      </c>
      <c r="B484" s="112">
        <v>45952</v>
      </c>
      <c r="C484" s="109" t="s">
        <v>34</v>
      </c>
      <c r="D484" s="109" t="s">
        <v>31</v>
      </c>
      <c r="E484" s="109" t="s">
        <v>13</v>
      </c>
      <c r="F484" s="109" t="s">
        <v>39</v>
      </c>
      <c r="G484" s="109" t="s">
        <v>36</v>
      </c>
      <c r="H484" s="110">
        <v>183.06</v>
      </c>
      <c r="I484" s="109">
        <v>8</v>
      </c>
      <c r="J484" s="234">
        <v>1464.48</v>
      </c>
      <c r="K484" s="230"/>
      <c r="L484" s="191" t="str">
        <f t="shared" si="24"/>
        <v>Normal</v>
      </c>
      <c r="M484" s="191" t="str">
        <f t="shared" si="25"/>
        <v>Normal</v>
      </c>
      <c r="N484" s="191" t="str">
        <f t="shared" si="26"/>
        <v>Normal</v>
      </c>
    </row>
    <row r="485" spans="1:14" x14ac:dyDescent="0.25">
      <c r="A485" s="109" t="s">
        <v>520</v>
      </c>
      <c r="B485" s="112">
        <v>45844</v>
      </c>
      <c r="C485" s="109" t="s">
        <v>25</v>
      </c>
      <c r="D485" s="109" t="s">
        <v>26</v>
      </c>
      <c r="E485" s="109" t="s">
        <v>18</v>
      </c>
      <c r="F485" s="109" t="s">
        <v>42</v>
      </c>
      <c r="G485" s="109" t="s">
        <v>15</v>
      </c>
      <c r="H485" s="110">
        <v>130</v>
      </c>
      <c r="I485" s="109">
        <v>4</v>
      </c>
      <c r="J485" s="234">
        <v>520</v>
      </c>
      <c r="K485" s="230"/>
      <c r="L485" s="191" t="str">
        <f t="shared" si="24"/>
        <v>Normal</v>
      </c>
      <c r="M485" s="191" t="str">
        <f t="shared" si="25"/>
        <v>Normal</v>
      </c>
      <c r="N485" s="191" t="str">
        <f t="shared" si="26"/>
        <v>Normal</v>
      </c>
    </row>
    <row r="486" spans="1:14" x14ac:dyDescent="0.25">
      <c r="A486" s="109" t="s">
        <v>521</v>
      </c>
      <c r="B486" s="112">
        <v>46007</v>
      </c>
      <c r="C486" s="109" t="s">
        <v>11</v>
      </c>
      <c r="D486" s="109" t="s">
        <v>12</v>
      </c>
      <c r="E486" s="109" t="s">
        <v>41</v>
      </c>
      <c r="F486" s="109" t="s">
        <v>28</v>
      </c>
      <c r="G486" s="109" t="s">
        <v>15</v>
      </c>
      <c r="H486" s="110">
        <v>168.06</v>
      </c>
      <c r="I486" s="109">
        <v>18</v>
      </c>
      <c r="J486" s="234">
        <v>3025.08</v>
      </c>
      <c r="K486" s="230"/>
      <c r="L486" s="191" t="str">
        <f t="shared" si="24"/>
        <v>Normal</v>
      </c>
      <c r="M486" s="191" t="str">
        <f t="shared" si="25"/>
        <v>Normal</v>
      </c>
      <c r="N486" s="191" t="str">
        <f t="shared" si="26"/>
        <v>Normal</v>
      </c>
    </row>
    <row r="487" spans="1:14" x14ac:dyDescent="0.25">
      <c r="A487" s="109" t="s">
        <v>522</v>
      </c>
      <c r="B487" s="112">
        <v>45882</v>
      </c>
      <c r="C487" s="109" t="s">
        <v>17</v>
      </c>
      <c r="D487" s="109" t="s">
        <v>22</v>
      </c>
      <c r="E487" s="109" t="s">
        <v>41</v>
      </c>
      <c r="F487" s="109" t="s">
        <v>28</v>
      </c>
      <c r="G487" s="109" t="s">
        <v>36</v>
      </c>
      <c r="H487" s="110">
        <v>158.55000000000001</v>
      </c>
      <c r="I487" s="109">
        <v>10</v>
      </c>
      <c r="J487" s="234">
        <v>1585.5</v>
      </c>
      <c r="K487" s="230"/>
      <c r="L487" s="191" t="str">
        <f t="shared" si="24"/>
        <v>Normal</v>
      </c>
      <c r="M487" s="191" t="str">
        <f t="shared" si="25"/>
        <v>Normal</v>
      </c>
      <c r="N487" s="191" t="str">
        <f t="shared" si="26"/>
        <v>Normal</v>
      </c>
    </row>
    <row r="488" spans="1:14" x14ac:dyDescent="0.25">
      <c r="A488" s="109" t="s">
        <v>523</v>
      </c>
      <c r="B488" s="112">
        <v>45729</v>
      </c>
      <c r="C488" s="109" t="s">
        <v>30</v>
      </c>
      <c r="D488" s="109" t="s">
        <v>35</v>
      </c>
      <c r="E488" s="109" t="s">
        <v>27</v>
      </c>
      <c r="F488" s="109" t="s">
        <v>14</v>
      </c>
      <c r="G488" s="109" t="s">
        <v>20</v>
      </c>
      <c r="H488" s="110">
        <v>228.25</v>
      </c>
      <c r="I488" s="109">
        <v>10</v>
      </c>
      <c r="J488" s="234">
        <v>2282.5</v>
      </c>
      <c r="K488" s="230"/>
      <c r="L488" s="191" t="str">
        <f t="shared" si="24"/>
        <v>Normal</v>
      </c>
      <c r="M488" s="191" t="str">
        <f t="shared" si="25"/>
        <v>Normal</v>
      </c>
      <c r="N488" s="191" t="str">
        <f t="shared" si="26"/>
        <v>Normal</v>
      </c>
    </row>
    <row r="489" spans="1:14" x14ac:dyDescent="0.25">
      <c r="A489" s="109" t="s">
        <v>524</v>
      </c>
      <c r="B489" s="112">
        <v>45874</v>
      </c>
      <c r="C489" s="109" t="s">
        <v>11</v>
      </c>
      <c r="D489" s="109" t="s">
        <v>31</v>
      </c>
      <c r="E489" s="109" t="s">
        <v>18</v>
      </c>
      <c r="F489" s="109" t="s">
        <v>61</v>
      </c>
      <c r="G489" s="109" t="s">
        <v>20</v>
      </c>
      <c r="H489" s="110">
        <v>40</v>
      </c>
      <c r="I489" s="109">
        <v>13</v>
      </c>
      <c r="J489" s="234">
        <v>520</v>
      </c>
      <c r="K489" s="230"/>
      <c r="L489" s="191" t="str">
        <f t="shared" si="24"/>
        <v>Normal</v>
      </c>
      <c r="M489" s="191" t="str">
        <f t="shared" si="25"/>
        <v>Normal</v>
      </c>
      <c r="N489" s="191" t="str">
        <f t="shared" si="26"/>
        <v>Normal</v>
      </c>
    </row>
    <row r="490" spans="1:14" x14ac:dyDescent="0.25">
      <c r="A490" s="109" t="s">
        <v>525</v>
      </c>
      <c r="B490" s="112">
        <v>45863</v>
      </c>
      <c r="C490" s="109" t="s">
        <v>25</v>
      </c>
      <c r="D490" s="109" t="s">
        <v>12</v>
      </c>
      <c r="E490" s="109" t="s">
        <v>41</v>
      </c>
      <c r="F490" s="109" t="s">
        <v>42</v>
      </c>
      <c r="G490" s="109" t="s">
        <v>15</v>
      </c>
      <c r="H490" s="110">
        <v>91.81</v>
      </c>
      <c r="I490" s="109">
        <v>18</v>
      </c>
      <c r="J490" s="234">
        <v>1652.58</v>
      </c>
      <c r="K490" s="230"/>
      <c r="L490" s="191" t="str">
        <f t="shared" si="24"/>
        <v>Normal</v>
      </c>
      <c r="M490" s="191" t="str">
        <f t="shared" si="25"/>
        <v>Normal</v>
      </c>
      <c r="N490" s="191" t="str">
        <f t="shared" si="26"/>
        <v>Normal</v>
      </c>
    </row>
    <row r="491" spans="1:14" x14ac:dyDescent="0.25">
      <c r="A491" s="109" t="s">
        <v>526</v>
      </c>
      <c r="B491" s="112">
        <v>45842</v>
      </c>
      <c r="C491" s="109" t="s">
        <v>25</v>
      </c>
      <c r="D491" s="109" t="s">
        <v>12</v>
      </c>
      <c r="E491" s="109" t="s">
        <v>45</v>
      </c>
      <c r="F491" s="109" t="s">
        <v>19</v>
      </c>
      <c r="G491" s="109" t="s">
        <v>15</v>
      </c>
      <c r="H491" s="110">
        <v>239.09</v>
      </c>
      <c r="I491" s="109">
        <v>18</v>
      </c>
      <c r="J491" s="234">
        <v>4303.62</v>
      </c>
      <c r="K491" s="230"/>
      <c r="L491" s="191" t="str">
        <f t="shared" si="24"/>
        <v>Normal</v>
      </c>
      <c r="M491" s="191" t="str">
        <f t="shared" si="25"/>
        <v>Normal</v>
      </c>
      <c r="N491" s="191" t="str">
        <f t="shared" si="26"/>
        <v>Normal</v>
      </c>
    </row>
    <row r="492" spans="1:14" x14ac:dyDescent="0.25">
      <c r="A492" s="109" t="s">
        <v>527</v>
      </c>
      <c r="B492" s="112">
        <v>45994</v>
      </c>
      <c r="C492" s="109" t="s">
        <v>30</v>
      </c>
      <c r="D492" s="109" t="s">
        <v>12</v>
      </c>
      <c r="E492" s="109" t="s">
        <v>18</v>
      </c>
      <c r="F492" s="109" t="s">
        <v>19</v>
      </c>
      <c r="G492" s="109" t="s">
        <v>20</v>
      </c>
      <c r="H492" s="110">
        <v>225.86</v>
      </c>
      <c r="I492" s="109">
        <v>12</v>
      </c>
      <c r="J492" s="234">
        <v>2710.32</v>
      </c>
      <c r="K492" s="230"/>
      <c r="L492" s="191" t="str">
        <f t="shared" si="24"/>
        <v>Normal</v>
      </c>
      <c r="M492" s="191" t="str">
        <f t="shared" si="25"/>
        <v>Normal</v>
      </c>
      <c r="N492" s="191" t="str">
        <f t="shared" si="26"/>
        <v>Normal</v>
      </c>
    </row>
    <row r="493" spans="1:14" x14ac:dyDescent="0.25">
      <c r="A493" s="109" t="s">
        <v>528</v>
      </c>
      <c r="B493" s="112">
        <v>45988</v>
      </c>
      <c r="C493" s="109" t="s">
        <v>34</v>
      </c>
      <c r="D493" s="109" t="s">
        <v>31</v>
      </c>
      <c r="E493" s="109" t="s">
        <v>45</v>
      </c>
      <c r="F493" s="109" t="s">
        <v>19</v>
      </c>
      <c r="G493" s="109" t="s">
        <v>15</v>
      </c>
      <c r="H493" s="110">
        <v>130.24</v>
      </c>
      <c r="I493" s="109">
        <v>13</v>
      </c>
      <c r="J493" s="234">
        <v>1693.12</v>
      </c>
      <c r="K493" s="230"/>
      <c r="L493" s="191" t="str">
        <f t="shared" si="24"/>
        <v>Normal</v>
      </c>
      <c r="M493" s="191" t="str">
        <f t="shared" si="25"/>
        <v>Normal</v>
      </c>
      <c r="N493" s="191" t="str">
        <f t="shared" si="26"/>
        <v>Normal</v>
      </c>
    </row>
    <row r="494" spans="1:14" x14ac:dyDescent="0.25">
      <c r="A494" s="109" t="s">
        <v>529</v>
      </c>
      <c r="B494" s="112">
        <v>45790</v>
      </c>
      <c r="C494" s="109" t="s">
        <v>25</v>
      </c>
      <c r="D494" s="109" t="s">
        <v>12</v>
      </c>
      <c r="E494" s="109" t="s">
        <v>18</v>
      </c>
      <c r="F494" s="109" t="s">
        <v>42</v>
      </c>
      <c r="G494" s="109" t="s">
        <v>20</v>
      </c>
      <c r="H494" s="110">
        <v>166.43</v>
      </c>
      <c r="I494" s="109">
        <v>8</v>
      </c>
      <c r="J494" s="234">
        <v>1331.44</v>
      </c>
      <c r="K494" s="230"/>
      <c r="L494" s="191" t="str">
        <f t="shared" si="24"/>
        <v>Normal</v>
      </c>
      <c r="M494" s="191" t="str">
        <f t="shared" si="25"/>
        <v>Normal</v>
      </c>
      <c r="N494" s="191" t="str">
        <f t="shared" si="26"/>
        <v>Normal</v>
      </c>
    </row>
    <row r="495" spans="1:14" x14ac:dyDescent="0.25">
      <c r="A495" s="109" t="s">
        <v>530</v>
      </c>
      <c r="B495" s="112">
        <v>46010</v>
      </c>
      <c r="C495" s="109" t="s">
        <v>30</v>
      </c>
      <c r="D495" s="109" t="s">
        <v>31</v>
      </c>
      <c r="E495" s="109" t="s">
        <v>13</v>
      </c>
      <c r="F495" s="109" t="s">
        <v>61</v>
      </c>
      <c r="G495" s="109" t="s">
        <v>36</v>
      </c>
      <c r="H495" s="110">
        <v>91.02</v>
      </c>
      <c r="I495" s="109">
        <v>19</v>
      </c>
      <c r="J495" s="234">
        <v>1729.38</v>
      </c>
      <c r="K495" s="230"/>
      <c r="L495" s="191" t="str">
        <f t="shared" si="24"/>
        <v>Normal</v>
      </c>
      <c r="M495" s="191" t="str">
        <f t="shared" si="25"/>
        <v>Normal</v>
      </c>
      <c r="N495" s="191" t="str">
        <f t="shared" si="26"/>
        <v>Normal</v>
      </c>
    </row>
    <row r="496" spans="1:14" x14ac:dyDescent="0.25">
      <c r="A496" s="109" t="s">
        <v>531</v>
      </c>
      <c r="B496" s="112">
        <v>46005</v>
      </c>
      <c r="C496" s="109" t="s">
        <v>17</v>
      </c>
      <c r="D496" s="109" t="s">
        <v>55</v>
      </c>
      <c r="E496" s="109" t="s">
        <v>23</v>
      </c>
      <c r="F496" s="109" t="s">
        <v>32</v>
      </c>
      <c r="G496" s="109" t="s">
        <v>15</v>
      </c>
      <c r="H496" s="110">
        <v>71.39</v>
      </c>
      <c r="I496" s="109">
        <v>19</v>
      </c>
      <c r="J496" s="234">
        <v>1356.41</v>
      </c>
      <c r="K496" s="230"/>
      <c r="L496" s="191" t="str">
        <f t="shared" si="24"/>
        <v>Normal</v>
      </c>
      <c r="M496" s="191" t="str">
        <f t="shared" si="25"/>
        <v>Normal</v>
      </c>
      <c r="N496" s="191" t="str">
        <f t="shared" si="26"/>
        <v>Normal</v>
      </c>
    </row>
    <row r="497" spans="1:14" x14ac:dyDescent="0.25">
      <c r="A497" s="109" t="s">
        <v>532</v>
      </c>
      <c r="B497" s="112">
        <v>45905</v>
      </c>
      <c r="C497" s="109" t="s">
        <v>34</v>
      </c>
      <c r="D497" s="109" t="s">
        <v>31</v>
      </c>
      <c r="E497" s="109" t="s">
        <v>45</v>
      </c>
      <c r="F497" s="109" t="s">
        <v>19</v>
      </c>
      <c r="G497" s="109" t="s">
        <v>20</v>
      </c>
      <c r="H497" s="110">
        <v>132.01</v>
      </c>
      <c r="I497" s="109">
        <v>4</v>
      </c>
      <c r="J497" s="234">
        <v>528.04</v>
      </c>
      <c r="K497" s="230"/>
      <c r="L497" s="191" t="str">
        <f t="shared" si="24"/>
        <v>Normal</v>
      </c>
      <c r="M497" s="191" t="str">
        <f t="shared" si="25"/>
        <v>Normal</v>
      </c>
      <c r="N497" s="191" t="str">
        <f t="shared" si="26"/>
        <v>Normal</v>
      </c>
    </row>
    <row r="498" spans="1:14" x14ac:dyDescent="0.25">
      <c r="A498" s="109" t="s">
        <v>533</v>
      </c>
      <c r="B498" s="112">
        <v>45730</v>
      </c>
      <c r="C498" s="109" t="s">
        <v>34</v>
      </c>
      <c r="D498" s="109" t="s">
        <v>35</v>
      </c>
      <c r="E498" s="109" t="s">
        <v>41</v>
      </c>
      <c r="F498" s="109" t="s">
        <v>39</v>
      </c>
      <c r="G498" s="109" t="s">
        <v>15</v>
      </c>
      <c r="H498" s="110">
        <v>107.74</v>
      </c>
      <c r="I498" s="109">
        <v>12</v>
      </c>
      <c r="J498" s="234">
        <v>1292.8800000000001</v>
      </c>
      <c r="K498" s="230"/>
      <c r="L498" s="191" t="str">
        <f t="shared" si="24"/>
        <v>Normal</v>
      </c>
      <c r="M498" s="191" t="str">
        <f t="shared" si="25"/>
        <v>Normal</v>
      </c>
      <c r="N498" s="191" t="str">
        <f t="shared" si="26"/>
        <v>Normal</v>
      </c>
    </row>
    <row r="499" spans="1:14" x14ac:dyDescent="0.25">
      <c r="A499" s="109" t="s">
        <v>534</v>
      </c>
      <c r="B499" s="112">
        <v>45924</v>
      </c>
      <c r="C499" s="109" t="s">
        <v>34</v>
      </c>
      <c r="D499" s="109" t="s">
        <v>31</v>
      </c>
      <c r="E499" s="109" t="s">
        <v>45</v>
      </c>
      <c r="F499" s="109" t="s">
        <v>61</v>
      </c>
      <c r="G499" s="109" t="s">
        <v>20</v>
      </c>
      <c r="H499" s="110">
        <v>158.4</v>
      </c>
      <c r="I499" s="109">
        <v>16</v>
      </c>
      <c r="J499" s="234">
        <v>2534.4</v>
      </c>
      <c r="K499" s="230"/>
      <c r="L499" s="191" t="str">
        <f t="shared" si="24"/>
        <v>Normal</v>
      </c>
      <c r="M499" s="191" t="str">
        <f t="shared" si="25"/>
        <v>Normal</v>
      </c>
      <c r="N499" s="191" t="str">
        <f t="shared" si="26"/>
        <v>Normal</v>
      </c>
    </row>
    <row r="500" spans="1:14" x14ac:dyDescent="0.25">
      <c r="A500" s="109" t="s">
        <v>535</v>
      </c>
      <c r="B500" s="112">
        <v>46014</v>
      </c>
      <c r="C500" s="109" t="s">
        <v>34</v>
      </c>
      <c r="D500" s="109" t="s">
        <v>22</v>
      </c>
      <c r="E500" s="109" t="s">
        <v>13</v>
      </c>
      <c r="F500" s="109" t="s">
        <v>19</v>
      </c>
      <c r="G500" s="109" t="s">
        <v>20</v>
      </c>
      <c r="H500" s="110">
        <v>47.1</v>
      </c>
      <c r="I500" s="109">
        <v>15</v>
      </c>
      <c r="J500" s="234">
        <v>706.5</v>
      </c>
      <c r="K500" s="230"/>
      <c r="L500" s="191" t="str">
        <f t="shared" si="24"/>
        <v>Normal</v>
      </c>
      <c r="M500" s="191" t="str">
        <f t="shared" si="25"/>
        <v>Normal</v>
      </c>
      <c r="N500" s="191" t="str">
        <f t="shared" si="26"/>
        <v>Normal</v>
      </c>
    </row>
    <row r="501" spans="1:14" x14ac:dyDescent="0.25">
      <c r="A501" s="109" t="s">
        <v>536</v>
      </c>
      <c r="B501" s="112">
        <v>45716</v>
      </c>
      <c r="C501" s="109" t="s">
        <v>34</v>
      </c>
      <c r="D501" s="109" t="s">
        <v>12</v>
      </c>
      <c r="E501" s="109" t="s">
        <v>45</v>
      </c>
      <c r="F501" s="109" t="s">
        <v>28</v>
      </c>
      <c r="G501" s="109" t="s">
        <v>15</v>
      </c>
      <c r="H501" s="110">
        <v>244.37</v>
      </c>
      <c r="I501" s="109">
        <v>1</v>
      </c>
      <c r="J501" s="234">
        <v>244.37</v>
      </c>
      <c r="K501" s="230"/>
      <c r="L501" s="191" t="str">
        <f t="shared" si="24"/>
        <v>Normal</v>
      </c>
      <c r="M501" s="191" t="str">
        <f t="shared" si="25"/>
        <v>Normal</v>
      </c>
      <c r="N501" s="191" t="str">
        <f t="shared" si="26"/>
        <v>Normal</v>
      </c>
    </row>
    <row r="502" spans="1:14" x14ac:dyDescent="0.25">
      <c r="A502" s="109" t="s">
        <v>531</v>
      </c>
      <c r="B502" s="112">
        <v>46005</v>
      </c>
      <c r="C502" s="109" t="s">
        <v>17</v>
      </c>
      <c r="D502" s="109" t="s">
        <v>55</v>
      </c>
      <c r="E502" s="109" t="s">
        <v>23</v>
      </c>
      <c r="F502" s="109" t="s">
        <v>32</v>
      </c>
      <c r="G502" s="109" t="s">
        <v>15</v>
      </c>
      <c r="H502" s="110">
        <v>71.39</v>
      </c>
      <c r="I502" s="109">
        <v>19</v>
      </c>
      <c r="J502" s="234">
        <v>1356.41</v>
      </c>
      <c r="K502" s="230"/>
      <c r="L502" s="191" t="str">
        <f t="shared" si="24"/>
        <v>Normal</v>
      </c>
      <c r="M502" s="191" t="str">
        <f t="shared" si="25"/>
        <v>Normal</v>
      </c>
      <c r="N502" s="191" t="str">
        <f t="shared" si="26"/>
        <v>Normal</v>
      </c>
    </row>
    <row r="503" spans="1:14" x14ac:dyDescent="0.25">
      <c r="A503" s="109" t="s">
        <v>532</v>
      </c>
      <c r="B503" s="112">
        <v>45905</v>
      </c>
      <c r="C503" s="109" t="s">
        <v>34</v>
      </c>
      <c r="D503" s="109" t="s">
        <v>31</v>
      </c>
      <c r="E503" s="109" t="s">
        <v>45</v>
      </c>
      <c r="F503" s="109" t="s">
        <v>19</v>
      </c>
      <c r="G503" s="109" t="s">
        <v>20</v>
      </c>
      <c r="H503" s="110">
        <v>132.01</v>
      </c>
      <c r="I503" s="109">
        <v>4</v>
      </c>
      <c r="J503" s="234">
        <v>528.04</v>
      </c>
      <c r="K503" s="230"/>
      <c r="L503" s="191" t="str">
        <f t="shared" si="24"/>
        <v>Normal</v>
      </c>
      <c r="M503" s="191" t="str">
        <f t="shared" si="25"/>
        <v>Normal</v>
      </c>
      <c r="N503" s="191" t="str">
        <f t="shared" si="26"/>
        <v>Normal</v>
      </c>
    </row>
    <row r="504" spans="1:14" x14ac:dyDescent="0.25">
      <c r="A504" s="109" t="s">
        <v>533</v>
      </c>
      <c r="B504" s="112">
        <v>45730</v>
      </c>
      <c r="C504" s="109" t="s">
        <v>34</v>
      </c>
      <c r="D504" s="109" t="s">
        <v>35</v>
      </c>
      <c r="E504" s="109" t="s">
        <v>41</v>
      </c>
      <c r="F504" s="109" t="s">
        <v>39</v>
      </c>
      <c r="G504" s="109" t="s">
        <v>15</v>
      </c>
      <c r="H504" s="110">
        <v>107.74</v>
      </c>
      <c r="I504" s="109">
        <v>12</v>
      </c>
      <c r="J504" s="234">
        <v>1292.8800000000001</v>
      </c>
      <c r="K504" s="230"/>
      <c r="L504" s="191" t="str">
        <f t="shared" si="24"/>
        <v>Normal</v>
      </c>
      <c r="M504" s="191" t="str">
        <f t="shared" si="25"/>
        <v>Normal</v>
      </c>
      <c r="N504" s="191" t="str">
        <f t="shared" si="26"/>
        <v>Normal</v>
      </c>
    </row>
    <row r="505" spans="1:14" x14ac:dyDescent="0.25">
      <c r="A505" s="109" t="s">
        <v>534</v>
      </c>
      <c r="B505" s="112">
        <v>45924</v>
      </c>
      <c r="C505" s="109" t="s">
        <v>34</v>
      </c>
      <c r="D505" s="109" t="s">
        <v>31</v>
      </c>
      <c r="E505" s="109" t="s">
        <v>45</v>
      </c>
      <c r="F505" s="109" t="s">
        <v>61</v>
      </c>
      <c r="G505" s="109" t="s">
        <v>20</v>
      </c>
      <c r="H505" s="110">
        <v>158.4</v>
      </c>
      <c r="I505" s="109">
        <v>16</v>
      </c>
      <c r="J505" s="234">
        <v>2534.4</v>
      </c>
      <c r="K505" s="230"/>
      <c r="L505" s="191" t="str">
        <f t="shared" si="24"/>
        <v>Normal</v>
      </c>
      <c r="M505" s="191" t="str">
        <f t="shared" si="25"/>
        <v>Normal</v>
      </c>
      <c r="N505" s="191" t="str">
        <f t="shared" si="26"/>
        <v>Normal</v>
      </c>
    </row>
    <row r="506" spans="1:14" x14ac:dyDescent="0.25">
      <c r="A506" s="109" t="s">
        <v>535</v>
      </c>
      <c r="B506" s="112">
        <v>46014</v>
      </c>
      <c r="C506" s="109" t="s">
        <v>34</v>
      </c>
      <c r="D506" s="109" t="s">
        <v>22</v>
      </c>
      <c r="E506" s="109" t="s">
        <v>13</v>
      </c>
      <c r="F506" s="109" t="s">
        <v>19</v>
      </c>
      <c r="G506" s="109" t="s">
        <v>20</v>
      </c>
      <c r="H506" s="110">
        <v>47.1</v>
      </c>
      <c r="I506" s="109">
        <v>15</v>
      </c>
      <c r="J506" s="234">
        <v>706.5</v>
      </c>
      <c r="K506" s="230"/>
      <c r="L506" s="191" t="str">
        <f t="shared" si="24"/>
        <v>Normal</v>
      </c>
      <c r="M506" s="191" t="str">
        <f t="shared" si="25"/>
        <v>Normal</v>
      </c>
      <c r="N506" s="191" t="str">
        <f t="shared" si="26"/>
        <v>Normal</v>
      </c>
    </row>
    <row r="507" spans="1:14" x14ac:dyDescent="0.25">
      <c r="A507" s="109" t="s">
        <v>536</v>
      </c>
      <c r="B507" s="112">
        <v>45716</v>
      </c>
      <c r="C507" s="109" t="s">
        <v>34</v>
      </c>
      <c r="D507" s="109" t="s">
        <v>12</v>
      </c>
      <c r="E507" s="109" t="s">
        <v>45</v>
      </c>
      <c r="F507" s="109" t="s">
        <v>28</v>
      </c>
      <c r="G507" s="109" t="s">
        <v>15</v>
      </c>
      <c r="H507" s="110">
        <v>244.37</v>
      </c>
      <c r="I507" s="109">
        <v>1</v>
      </c>
      <c r="J507" s="234">
        <v>244.37</v>
      </c>
      <c r="K507" s="230"/>
      <c r="L507" s="191" t="str">
        <f t="shared" si="24"/>
        <v>Normal</v>
      </c>
      <c r="M507" s="191" t="str">
        <f t="shared" si="25"/>
        <v>Normal</v>
      </c>
      <c r="N507" s="191" t="str">
        <f t="shared" si="26"/>
        <v>Normal</v>
      </c>
    </row>
    <row r="508" spans="1:14" x14ac:dyDescent="0.25">
      <c r="A508" s="109" t="s">
        <v>562</v>
      </c>
      <c r="B508" s="112">
        <v>45782</v>
      </c>
      <c r="C508" s="109" t="s">
        <v>30</v>
      </c>
      <c r="D508" s="109" t="s">
        <v>55</v>
      </c>
      <c r="E508" s="109" t="s">
        <v>23</v>
      </c>
      <c r="F508" s="109" t="s">
        <v>32</v>
      </c>
      <c r="G508" s="109" t="s">
        <v>20</v>
      </c>
      <c r="H508" s="110">
        <v>246.97</v>
      </c>
      <c r="I508" s="109">
        <v>17</v>
      </c>
      <c r="J508" s="234">
        <v>4198.49</v>
      </c>
      <c r="K508" s="230"/>
      <c r="L508" s="191" t="str">
        <f t="shared" si="24"/>
        <v>Normal</v>
      </c>
      <c r="M508" s="191" t="str">
        <f t="shared" si="25"/>
        <v>Normal</v>
      </c>
      <c r="N508" s="191" t="str">
        <f t="shared" si="26"/>
        <v>Normal</v>
      </c>
    </row>
    <row r="509" spans="1:14" x14ac:dyDescent="0.25">
      <c r="A509" s="109" t="s">
        <v>563</v>
      </c>
      <c r="B509" s="112">
        <v>45876</v>
      </c>
      <c r="C509" s="109" t="s">
        <v>30</v>
      </c>
      <c r="D509" s="109" t="s">
        <v>31</v>
      </c>
      <c r="E509" s="109" t="s">
        <v>27</v>
      </c>
      <c r="F509" s="109" t="s">
        <v>14</v>
      </c>
      <c r="G509" s="109" t="s">
        <v>15</v>
      </c>
      <c r="H509" s="110">
        <v>183.6</v>
      </c>
      <c r="I509" s="109">
        <v>15</v>
      </c>
      <c r="J509" s="234">
        <v>2754</v>
      </c>
      <c r="K509" s="230"/>
      <c r="L509" s="191" t="str">
        <f t="shared" si="24"/>
        <v>Normal</v>
      </c>
      <c r="M509" s="191" t="str">
        <f t="shared" si="25"/>
        <v>Normal</v>
      </c>
      <c r="N509" s="191" t="str">
        <f t="shared" si="26"/>
        <v>Normal</v>
      </c>
    </row>
    <row r="510" spans="1:14" x14ac:dyDescent="0.25">
      <c r="A510" s="109" t="s">
        <v>564</v>
      </c>
      <c r="B510" s="112">
        <v>45985</v>
      </c>
      <c r="C510" s="109" t="s">
        <v>38</v>
      </c>
      <c r="D510" s="109" t="s">
        <v>22</v>
      </c>
      <c r="E510" s="109" t="s">
        <v>27</v>
      </c>
      <c r="F510" s="109" t="s">
        <v>42</v>
      </c>
      <c r="G510" s="109" t="s">
        <v>15</v>
      </c>
      <c r="H510" s="110">
        <v>147.94</v>
      </c>
      <c r="I510" s="109">
        <v>14</v>
      </c>
      <c r="J510" s="234">
        <v>2071.16</v>
      </c>
      <c r="K510" s="230"/>
      <c r="L510" s="191" t="str">
        <f t="shared" si="24"/>
        <v>Normal</v>
      </c>
      <c r="M510" s="191" t="str">
        <f t="shared" si="25"/>
        <v>Normal</v>
      </c>
      <c r="N510" s="191" t="str">
        <f t="shared" si="26"/>
        <v>Normal</v>
      </c>
    </row>
    <row r="511" spans="1:14" x14ac:dyDescent="0.25">
      <c r="A511" s="109" t="s">
        <v>565</v>
      </c>
      <c r="B511" s="112">
        <v>45888</v>
      </c>
      <c r="C511" s="109" t="s">
        <v>38</v>
      </c>
      <c r="D511" s="109" t="s">
        <v>31</v>
      </c>
      <c r="E511" s="109" t="s">
        <v>45</v>
      </c>
      <c r="F511" s="109" t="s">
        <v>28</v>
      </c>
      <c r="G511" s="109" t="s">
        <v>15</v>
      </c>
      <c r="H511" s="110">
        <v>98.1</v>
      </c>
      <c r="I511" s="109">
        <v>19</v>
      </c>
      <c r="J511" s="234">
        <v>1863.9</v>
      </c>
      <c r="K511" s="230"/>
      <c r="L511" s="191" t="str">
        <f t="shared" si="24"/>
        <v>Normal</v>
      </c>
      <c r="M511" s="191" t="str">
        <f t="shared" si="25"/>
        <v>Normal</v>
      </c>
      <c r="N511" s="191" t="str">
        <f t="shared" si="26"/>
        <v>Normal</v>
      </c>
    </row>
    <row r="512" spans="1:14" x14ac:dyDescent="0.25">
      <c r="A512" s="109" t="s">
        <v>566</v>
      </c>
      <c r="B512" s="112">
        <v>45763</v>
      </c>
      <c r="C512" s="109" t="s">
        <v>17</v>
      </c>
      <c r="D512" s="109" t="s">
        <v>22</v>
      </c>
      <c r="E512" s="109" t="s">
        <v>18</v>
      </c>
      <c r="F512" s="109" t="s">
        <v>19</v>
      </c>
      <c r="G512" s="109" t="s">
        <v>20</v>
      </c>
      <c r="H512" s="110">
        <v>209.03</v>
      </c>
      <c r="I512" s="109">
        <v>9</v>
      </c>
      <c r="J512" s="234">
        <v>1881.27</v>
      </c>
      <c r="K512" s="230"/>
      <c r="L512" s="191" t="str">
        <f t="shared" si="24"/>
        <v>Normal</v>
      </c>
      <c r="M512" s="191" t="str">
        <f t="shared" si="25"/>
        <v>Normal</v>
      </c>
      <c r="N512" s="191" t="str">
        <f t="shared" si="26"/>
        <v>Normal</v>
      </c>
    </row>
    <row r="513" spans="1:14" x14ac:dyDescent="0.25">
      <c r="A513" s="109" t="s">
        <v>567</v>
      </c>
      <c r="B513" s="112">
        <v>45753</v>
      </c>
      <c r="C513" s="109" t="s">
        <v>34</v>
      </c>
      <c r="D513" s="109" t="s">
        <v>26</v>
      </c>
      <c r="E513" s="109" t="s">
        <v>41</v>
      </c>
      <c r="F513" s="109" t="s">
        <v>19</v>
      </c>
      <c r="G513" s="109" t="s">
        <v>36</v>
      </c>
      <c r="H513" s="110">
        <v>180.64</v>
      </c>
      <c r="I513" s="109">
        <v>12</v>
      </c>
      <c r="J513" s="234">
        <v>2167.6799999999998</v>
      </c>
      <c r="K513" s="230"/>
      <c r="L513" s="191" t="str">
        <f t="shared" si="24"/>
        <v>Normal</v>
      </c>
      <c r="M513" s="191" t="str">
        <f t="shared" si="25"/>
        <v>Normal</v>
      </c>
      <c r="N513" s="191" t="str">
        <f t="shared" si="26"/>
        <v>Normal</v>
      </c>
    </row>
    <row r="514" spans="1:14" x14ac:dyDescent="0.25">
      <c r="A514" s="109" t="s">
        <v>568</v>
      </c>
      <c r="B514" s="112">
        <v>46001</v>
      </c>
      <c r="C514" s="109" t="s">
        <v>25</v>
      </c>
      <c r="D514" s="109" t="s">
        <v>12</v>
      </c>
      <c r="E514" s="109" t="s">
        <v>13</v>
      </c>
      <c r="F514" s="109" t="s">
        <v>42</v>
      </c>
      <c r="G514" s="109" t="s">
        <v>36</v>
      </c>
      <c r="H514" s="110">
        <v>65.78</v>
      </c>
      <c r="I514" s="109">
        <v>16</v>
      </c>
      <c r="J514" s="234">
        <v>1052.48</v>
      </c>
      <c r="K514" s="230"/>
      <c r="L514" s="191" t="str">
        <f t="shared" si="24"/>
        <v>Normal</v>
      </c>
      <c r="M514" s="191" t="str">
        <f t="shared" si="25"/>
        <v>Normal</v>
      </c>
      <c r="N514" s="191" t="str">
        <f t="shared" si="26"/>
        <v>Normal</v>
      </c>
    </row>
    <row r="515" spans="1:14" x14ac:dyDescent="0.25">
      <c r="A515" s="109" t="s">
        <v>569</v>
      </c>
      <c r="B515" s="112">
        <v>45970</v>
      </c>
      <c r="C515" s="109" t="s">
        <v>25</v>
      </c>
      <c r="D515" s="109" t="s">
        <v>22</v>
      </c>
      <c r="E515" s="109" t="s">
        <v>13</v>
      </c>
      <c r="F515" s="109" t="s">
        <v>32</v>
      </c>
      <c r="G515" s="109" t="s">
        <v>36</v>
      </c>
      <c r="H515" s="110">
        <v>230.4</v>
      </c>
      <c r="I515" s="109">
        <v>13</v>
      </c>
      <c r="J515" s="234">
        <v>2995.2</v>
      </c>
      <c r="K515" s="230"/>
      <c r="L515" s="191" t="str">
        <f t="shared" si="24"/>
        <v>Normal</v>
      </c>
      <c r="M515" s="191" t="str">
        <f t="shared" si="25"/>
        <v>Normal</v>
      </c>
      <c r="N515" s="191" t="str">
        <f t="shared" si="26"/>
        <v>Normal</v>
      </c>
    </row>
    <row r="516" spans="1:14" x14ac:dyDescent="0.25">
      <c r="A516" s="109" t="s">
        <v>570</v>
      </c>
      <c r="B516" s="112">
        <v>45974</v>
      </c>
      <c r="C516" s="109" t="s">
        <v>17</v>
      </c>
      <c r="D516" s="109" t="s">
        <v>12</v>
      </c>
      <c r="E516" s="109" t="s">
        <v>13</v>
      </c>
      <c r="F516" s="109" t="s">
        <v>42</v>
      </c>
      <c r="G516" s="109" t="s">
        <v>20</v>
      </c>
      <c r="H516" s="110">
        <v>210.96</v>
      </c>
      <c r="I516" s="109">
        <v>6</v>
      </c>
      <c r="J516" s="234">
        <v>1265.76</v>
      </c>
      <c r="K516" s="230"/>
      <c r="L516" s="191" t="str">
        <f t="shared" ref="L516:L579" si="27">IF(OR(H516 &gt; $Q$7,H516 &lt;$Q$6),"OUTLIER", "Normal")</f>
        <v>Normal</v>
      </c>
      <c r="M516" s="191" t="str">
        <f t="shared" ref="M516:M579" si="28">IF(OR(I516 &gt; $Q$14,I516 &lt;$Q$13),"OUTLIER", "Normal")</f>
        <v>Normal</v>
      </c>
      <c r="N516" s="191" t="str">
        <f t="shared" ref="N516:N579" si="29">IF(OR(J516 &gt; $Q$21,J516 &lt;$Q$20),"OUTLIER", "Normal")</f>
        <v>Normal</v>
      </c>
    </row>
    <row r="517" spans="1:14" x14ac:dyDescent="0.25">
      <c r="A517" s="109" t="s">
        <v>571</v>
      </c>
      <c r="B517" s="112">
        <v>45701</v>
      </c>
      <c r="C517" s="109" t="s">
        <v>34</v>
      </c>
      <c r="D517" s="109" t="s">
        <v>22</v>
      </c>
      <c r="E517" s="109" t="s">
        <v>23</v>
      </c>
      <c r="F517" s="109" t="s">
        <v>32</v>
      </c>
      <c r="G517" s="109" t="s">
        <v>15</v>
      </c>
      <c r="H517" s="110">
        <v>238.96</v>
      </c>
      <c r="I517" s="109">
        <v>5</v>
      </c>
      <c r="J517" s="234">
        <v>1194.8</v>
      </c>
      <c r="K517" s="230"/>
      <c r="L517" s="191" t="str">
        <f t="shared" si="27"/>
        <v>Normal</v>
      </c>
      <c r="M517" s="191" t="str">
        <f t="shared" si="28"/>
        <v>Normal</v>
      </c>
      <c r="N517" s="191" t="str">
        <f t="shared" si="29"/>
        <v>Normal</v>
      </c>
    </row>
    <row r="518" spans="1:14" x14ac:dyDescent="0.25">
      <c r="A518" s="109" t="s">
        <v>572</v>
      </c>
      <c r="B518" s="112">
        <v>45751</v>
      </c>
      <c r="C518" s="109" t="s">
        <v>17</v>
      </c>
      <c r="D518" s="109" t="s">
        <v>26</v>
      </c>
      <c r="E518" s="109" t="s">
        <v>18</v>
      </c>
      <c r="F518" s="109" t="s">
        <v>61</v>
      </c>
      <c r="G518" s="109" t="s">
        <v>36</v>
      </c>
      <c r="H518" s="110">
        <v>189.66</v>
      </c>
      <c r="I518" s="109">
        <v>12</v>
      </c>
      <c r="J518" s="234">
        <v>2275.92</v>
      </c>
      <c r="K518" s="230"/>
      <c r="L518" s="191" t="str">
        <f t="shared" si="27"/>
        <v>Normal</v>
      </c>
      <c r="M518" s="191" t="str">
        <f t="shared" si="28"/>
        <v>Normal</v>
      </c>
      <c r="N518" s="191" t="str">
        <f t="shared" si="29"/>
        <v>Normal</v>
      </c>
    </row>
    <row r="519" spans="1:14" x14ac:dyDescent="0.25">
      <c r="A519" s="109" t="s">
        <v>573</v>
      </c>
      <c r="B519" s="112">
        <v>45963</v>
      </c>
      <c r="C519" s="109" t="s">
        <v>25</v>
      </c>
      <c r="D519" s="109" t="s">
        <v>31</v>
      </c>
      <c r="E519" s="109" t="s">
        <v>41</v>
      </c>
      <c r="F519" s="109" t="s">
        <v>14</v>
      </c>
      <c r="G519" s="109" t="s">
        <v>36</v>
      </c>
      <c r="H519" s="110">
        <v>164.95</v>
      </c>
      <c r="I519" s="109">
        <v>5</v>
      </c>
      <c r="J519" s="234">
        <v>824.75</v>
      </c>
      <c r="K519" s="230"/>
      <c r="L519" s="191" t="str">
        <f t="shared" si="27"/>
        <v>Normal</v>
      </c>
      <c r="M519" s="191" t="str">
        <f t="shared" si="28"/>
        <v>Normal</v>
      </c>
      <c r="N519" s="191" t="str">
        <f t="shared" si="29"/>
        <v>Normal</v>
      </c>
    </row>
    <row r="520" spans="1:14" x14ac:dyDescent="0.25">
      <c r="A520" s="109" t="s">
        <v>574</v>
      </c>
      <c r="B520" s="112">
        <v>45983</v>
      </c>
      <c r="C520" s="109" t="s">
        <v>17</v>
      </c>
      <c r="D520" s="109" t="s">
        <v>12</v>
      </c>
      <c r="E520" s="109" t="s">
        <v>23</v>
      </c>
      <c r="F520" s="109" t="s">
        <v>42</v>
      </c>
      <c r="G520" s="109" t="s">
        <v>15</v>
      </c>
      <c r="H520" s="110">
        <v>122.01</v>
      </c>
      <c r="I520" s="109">
        <v>18</v>
      </c>
      <c r="J520" s="234">
        <v>2196.1799999999998</v>
      </c>
      <c r="K520" s="230"/>
      <c r="L520" s="191" t="str">
        <f t="shared" si="27"/>
        <v>Normal</v>
      </c>
      <c r="M520" s="191" t="str">
        <f t="shared" si="28"/>
        <v>Normal</v>
      </c>
      <c r="N520" s="191" t="str">
        <f t="shared" si="29"/>
        <v>Normal</v>
      </c>
    </row>
    <row r="521" spans="1:14" x14ac:dyDescent="0.25">
      <c r="A521" s="109" t="s">
        <v>575</v>
      </c>
      <c r="B521" s="112">
        <v>45908</v>
      </c>
      <c r="C521" s="109" t="s">
        <v>30</v>
      </c>
      <c r="D521" s="109" t="s">
        <v>26</v>
      </c>
      <c r="E521" s="109" t="s">
        <v>13</v>
      </c>
      <c r="F521" s="109" t="s">
        <v>39</v>
      </c>
      <c r="G521" s="109" t="s">
        <v>36</v>
      </c>
      <c r="H521" s="110">
        <v>235.2</v>
      </c>
      <c r="I521" s="109">
        <v>10</v>
      </c>
      <c r="J521" s="234">
        <v>2352</v>
      </c>
      <c r="K521" s="230"/>
      <c r="L521" s="191" t="str">
        <f t="shared" si="27"/>
        <v>Normal</v>
      </c>
      <c r="M521" s="191" t="str">
        <f t="shared" si="28"/>
        <v>Normal</v>
      </c>
      <c r="N521" s="191" t="str">
        <f t="shared" si="29"/>
        <v>Normal</v>
      </c>
    </row>
    <row r="522" spans="1:14" x14ac:dyDescent="0.25">
      <c r="A522" s="109" t="s">
        <v>576</v>
      </c>
      <c r="B522" s="112">
        <v>45975</v>
      </c>
      <c r="C522" s="109" t="s">
        <v>34</v>
      </c>
      <c r="D522" s="109" t="s">
        <v>22</v>
      </c>
      <c r="E522" s="109" t="s">
        <v>41</v>
      </c>
      <c r="F522" s="109" t="s">
        <v>14</v>
      </c>
      <c r="G522" s="109" t="s">
        <v>15</v>
      </c>
      <c r="H522" s="110">
        <v>220.53</v>
      </c>
      <c r="I522" s="109">
        <v>2</v>
      </c>
      <c r="J522" s="234">
        <v>441.06</v>
      </c>
      <c r="K522" s="230"/>
      <c r="L522" s="191" t="str">
        <f t="shared" si="27"/>
        <v>Normal</v>
      </c>
      <c r="M522" s="191" t="str">
        <f t="shared" si="28"/>
        <v>Normal</v>
      </c>
      <c r="N522" s="191" t="str">
        <f t="shared" si="29"/>
        <v>Normal</v>
      </c>
    </row>
    <row r="523" spans="1:14" x14ac:dyDescent="0.25">
      <c r="A523" s="109" t="s">
        <v>577</v>
      </c>
      <c r="B523" s="112">
        <v>45854</v>
      </c>
      <c r="C523" s="109" t="s">
        <v>25</v>
      </c>
      <c r="D523" s="109" t="s">
        <v>12</v>
      </c>
      <c r="E523" s="109" t="s">
        <v>41</v>
      </c>
      <c r="F523" s="109" t="s">
        <v>61</v>
      </c>
      <c r="G523" s="109" t="s">
        <v>20</v>
      </c>
      <c r="H523" s="110">
        <v>39.950000000000003</v>
      </c>
      <c r="I523" s="109">
        <v>18</v>
      </c>
      <c r="J523" s="234">
        <v>719.1</v>
      </c>
      <c r="K523" s="230"/>
      <c r="L523" s="191" t="str">
        <f t="shared" si="27"/>
        <v>Normal</v>
      </c>
      <c r="M523" s="191" t="str">
        <f t="shared" si="28"/>
        <v>Normal</v>
      </c>
      <c r="N523" s="191" t="str">
        <f t="shared" si="29"/>
        <v>Normal</v>
      </c>
    </row>
    <row r="524" spans="1:14" x14ac:dyDescent="0.25">
      <c r="A524" s="109" t="s">
        <v>578</v>
      </c>
      <c r="B524" s="112">
        <v>45909</v>
      </c>
      <c r="C524" s="109" t="s">
        <v>17</v>
      </c>
      <c r="D524" s="109" t="s">
        <v>31</v>
      </c>
      <c r="E524" s="109" t="s">
        <v>41</v>
      </c>
      <c r="F524" s="109" t="s">
        <v>14</v>
      </c>
      <c r="G524" s="109" t="s">
        <v>15</v>
      </c>
      <c r="H524" s="110">
        <v>35.799999999999997</v>
      </c>
      <c r="I524" s="109">
        <v>14</v>
      </c>
      <c r="J524" s="234">
        <v>501.2</v>
      </c>
      <c r="K524" s="230"/>
      <c r="L524" s="191" t="str">
        <f t="shared" si="27"/>
        <v>Normal</v>
      </c>
      <c r="M524" s="191" t="str">
        <f t="shared" si="28"/>
        <v>Normal</v>
      </c>
      <c r="N524" s="191" t="str">
        <f t="shared" si="29"/>
        <v>Normal</v>
      </c>
    </row>
    <row r="525" spans="1:14" x14ac:dyDescent="0.25">
      <c r="A525" s="109" t="s">
        <v>579</v>
      </c>
      <c r="B525" s="112">
        <v>45947</v>
      </c>
      <c r="C525" s="109" t="s">
        <v>30</v>
      </c>
      <c r="D525" s="109" t="s">
        <v>35</v>
      </c>
      <c r="E525" s="109" t="s">
        <v>45</v>
      </c>
      <c r="F525" s="109" t="s">
        <v>32</v>
      </c>
      <c r="G525" s="109" t="s">
        <v>15</v>
      </c>
      <c r="H525" s="110">
        <v>112.82</v>
      </c>
      <c r="I525" s="109">
        <v>1</v>
      </c>
      <c r="J525" s="234">
        <v>112.82</v>
      </c>
      <c r="K525" s="230"/>
      <c r="L525" s="191" t="str">
        <f t="shared" si="27"/>
        <v>Normal</v>
      </c>
      <c r="M525" s="191" t="str">
        <f t="shared" si="28"/>
        <v>Normal</v>
      </c>
      <c r="N525" s="191" t="str">
        <f t="shared" si="29"/>
        <v>Normal</v>
      </c>
    </row>
    <row r="526" spans="1:14" x14ac:dyDescent="0.25">
      <c r="A526" s="109" t="s">
        <v>580</v>
      </c>
      <c r="B526" s="112">
        <v>45933</v>
      </c>
      <c r="C526" s="109" t="s">
        <v>30</v>
      </c>
      <c r="D526" s="109" t="s">
        <v>31</v>
      </c>
      <c r="E526" s="109" t="s">
        <v>18</v>
      </c>
      <c r="F526" s="109" t="s">
        <v>28</v>
      </c>
      <c r="G526" s="109" t="s">
        <v>36</v>
      </c>
      <c r="H526" s="110">
        <v>208.32</v>
      </c>
      <c r="I526" s="109">
        <v>10</v>
      </c>
      <c r="J526" s="234">
        <v>2083.1999999999998</v>
      </c>
      <c r="K526" s="230"/>
      <c r="L526" s="191" t="str">
        <f t="shared" si="27"/>
        <v>Normal</v>
      </c>
      <c r="M526" s="191" t="str">
        <f t="shared" si="28"/>
        <v>Normal</v>
      </c>
      <c r="N526" s="191" t="str">
        <f t="shared" si="29"/>
        <v>Normal</v>
      </c>
    </row>
    <row r="527" spans="1:14" x14ac:dyDescent="0.25">
      <c r="A527" s="109" t="s">
        <v>581</v>
      </c>
      <c r="B527" s="112">
        <v>45939</v>
      </c>
      <c r="C527" s="109" t="s">
        <v>11</v>
      </c>
      <c r="D527" s="109" t="s">
        <v>55</v>
      </c>
      <c r="E527" s="109" t="s">
        <v>45</v>
      </c>
      <c r="F527" s="109" t="s">
        <v>32</v>
      </c>
      <c r="G527" s="109" t="s">
        <v>20</v>
      </c>
      <c r="H527" s="110">
        <v>247.2</v>
      </c>
      <c r="I527" s="109">
        <v>17</v>
      </c>
      <c r="J527" s="234">
        <v>4202.3999999999996</v>
      </c>
      <c r="K527" s="230"/>
      <c r="L527" s="191" t="str">
        <f t="shared" si="27"/>
        <v>Normal</v>
      </c>
      <c r="M527" s="191" t="str">
        <f t="shared" si="28"/>
        <v>Normal</v>
      </c>
      <c r="N527" s="191" t="str">
        <f t="shared" si="29"/>
        <v>Normal</v>
      </c>
    </row>
    <row r="528" spans="1:14" x14ac:dyDescent="0.25">
      <c r="A528" s="109" t="s">
        <v>582</v>
      </c>
      <c r="B528" s="112">
        <v>45845</v>
      </c>
      <c r="C528" s="109" t="s">
        <v>11</v>
      </c>
      <c r="D528" s="109" t="s">
        <v>12</v>
      </c>
      <c r="E528" s="109" t="s">
        <v>41</v>
      </c>
      <c r="F528" s="109" t="s">
        <v>42</v>
      </c>
      <c r="G528" s="109" t="s">
        <v>15</v>
      </c>
      <c r="H528" s="110">
        <v>63.09</v>
      </c>
      <c r="I528" s="109">
        <v>18</v>
      </c>
      <c r="J528" s="234">
        <v>1135.6199999999999</v>
      </c>
      <c r="K528" s="230"/>
      <c r="L528" s="191" t="str">
        <f t="shared" si="27"/>
        <v>Normal</v>
      </c>
      <c r="M528" s="191" t="str">
        <f t="shared" si="28"/>
        <v>Normal</v>
      </c>
      <c r="N528" s="191" t="str">
        <f t="shared" si="29"/>
        <v>Normal</v>
      </c>
    </row>
    <row r="529" spans="1:14" x14ac:dyDescent="0.25">
      <c r="A529" s="109" t="s">
        <v>583</v>
      </c>
      <c r="B529" s="112">
        <v>45875</v>
      </c>
      <c r="C529" s="109" t="s">
        <v>17</v>
      </c>
      <c r="D529" s="109" t="s">
        <v>12</v>
      </c>
      <c r="E529" s="109" t="s">
        <v>23</v>
      </c>
      <c r="F529" s="109" t="s">
        <v>32</v>
      </c>
      <c r="G529" s="109" t="s">
        <v>15</v>
      </c>
      <c r="H529" s="110">
        <v>160.71</v>
      </c>
      <c r="I529" s="109">
        <v>4</v>
      </c>
      <c r="J529" s="234">
        <v>642.84</v>
      </c>
      <c r="K529" s="230"/>
      <c r="L529" s="191" t="str">
        <f t="shared" si="27"/>
        <v>Normal</v>
      </c>
      <c r="M529" s="191" t="str">
        <f t="shared" si="28"/>
        <v>Normal</v>
      </c>
      <c r="N529" s="191" t="str">
        <f t="shared" si="29"/>
        <v>Normal</v>
      </c>
    </row>
    <row r="530" spans="1:14" x14ac:dyDescent="0.25">
      <c r="A530" s="109" t="s">
        <v>584</v>
      </c>
      <c r="B530" s="112">
        <v>45888</v>
      </c>
      <c r="C530" s="109" t="s">
        <v>34</v>
      </c>
      <c r="D530" s="109" t="s">
        <v>22</v>
      </c>
      <c r="E530" s="109" t="s">
        <v>41</v>
      </c>
      <c r="F530" s="109" t="s">
        <v>39</v>
      </c>
      <c r="G530" s="109" t="s">
        <v>15</v>
      </c>
      <c r="H530" s="110">
        <v>113.8</v>
      </c>
      <c r="I530" s="109">
        <v>9</v>
      </c>
      <c r="J530" s="234">
        <v>1024.2</v>
      </c>
      <c r="K530" s="230"/>
      <c r="L530" s="191" t="str">
        <f t="shared" si="27"/>
        <v>Normal</v>
      </c>
      <c r="M530" s="191" t="str">
        <f t="shared" si="28"/>
        <v>Normal</v>
      </c>
      <c r="N530" s="191" t="str">
        <f t="shared" si="29"/>
        <v>Normal</v>
      </c>
    </row>
    <row r="531" spans="1:14" x14ac:dyDescent="0.25">
      <c r="A531" s="109" t="s">
        <v>585</v>
      </c>
      <c r="B531" s="112">
        <v>45779</v>
      </c>
      <c r="C531" s="109" t="s">
        <v>17</v>
      </c>
      <c r="D531" s="109" t="s">
        <v>55</v>
      </c>
      <c r="E531" s="109" t="s">
        <v>27</v>
      </c>
      <c r="F531" s="109" t="s">
        <v>32</v>
      </c>
      <c r="G531" s="109" t="s">
        <v>20</v>
      </c>
      <c r="H531" s="110">
        <v>243.38</v>
      </c>
      <c r="I531" s="109">
        <v>7</v>
      </c>
      <c r="J531" s="234">
        <v>1703.66</v>
      </c>
      <c r="K531" s="230"/>
      <c r="L531" s="191" t="str">
        <f t="shared" si="27"/>
        <v>Normal</v>
      </c>
      <c r="M531" s="191" t="str">
        <f t="shared" si="28"/>
        <v>Normal</v>
      </c>
      <c r="N531" s="191" t="str">
        <f t="shared" si="29"/>
        <v>Normal</v>
      </c>
    </row>
    <row r="532" spans="1:14" x14ac:dyDescent="0.25">
      <c r="A532" s="109" t="s">
        <v>586</v>
      </c>
      <c r="B532" s="112">
        <v>45970</v>
      </c>
      <c r="C532" s="109" t="s">
        <v>30</v>
      </c>
      <c r="D532" s="109" t="s">
        <v>55</v>
      </c>
      <c r="E532" s="109" t="s">
        <v>23</v>
      </c>
      <c r="F532" s="109" t="s">
        <v>39</v>
      </c>
      <c r="G532" s="109" t="s">
        <v>15</v>
      </c>
      <c r="H532" s="110">
        <v>215.27</v>
      </c>
      <c r="I532" s="109">
        <v>14</v>
      </c>
      <c r="J532" s="234">
        <v>3013.78</v>
      </c>
      <c r="K532" s="230"/>
      <c r="L532" s="191" t="str">
        <f t="shared" si="27"/>
        <v>Normal</v>
      </c>
      <c r="M532" s="191" t="str">
        <f t="shared" si="28"/>
        <v>Normal</v>
      </c>
      <c r="N532" s="191" t="str">
        <f t="shared" si="29"/>
        <v>Normal</v>
      </c>
    </row>
    <row r="533" spans="1:14" x14ac:dyDescent="0.25">
      <c r="A533" s="109" t="s">
        <v>587</v>
      </c>
      <c r="B533" s="112">
        <v>45763</v>
      </c>
      <c r="C533" s="109" t="s">
        <v>25</v>
      </c>
      <c r="D533" s="109" t="s">
        <v>35</v>
      </c>
      <c r="E533" s="109" t="s">
        <v>18</v>
      </c>
      <c r="F533" s="109" t="s">
        <v>32</v>
      </c>
      <c r="G533" s="109" t="s">
        <v>20</v>
      </c>
      <c r="H533" s="110">
        <v>214.43</v>
      </c>
      <c r="I533" s="109">
        <v>2</v>
      </c>
      <c r="J533" s="234">
        <v>428.86</v>
      </c>
      <c r="K533" s="230"/>
      <c r="L533" s="191" t="str">
        <f t="shared" si="27"/>
        <v>Normal</v>
      </c>
      <c r="M533" s="191" t="str">
        <f t="shared" si="28"/>
        <v>Normal</v>
      </c>
      <c r="N533" s="191" t="str">
        <f t="shared" si="29"/>
        <v>Normal</v>
      </c>
    </row>
    <row r="534" spans="1:14" x14ac:dyDescent="0.25">
      <c r="A534" s="109" t="s">
        <v>588</v>
      </c>
      <c r="B534" s="112">
        <v>45933</v>
      </c>
      <c r="C534" s="109" t="s">
        <v>34</v>
      </c>
      <c r="D534" s="109" t="s">
        <v>12</v>
      </c>
      <c r="E534" s="109" t="s">
        <v>13</v>
      </c>
      <c r="F534" s="109" t="s">
        <v>32</v>
      </c>
      <c r="G534" s="109" t="s">
        <v>20</v>
      </c>
      <c r="H534" s="110">
        <v>133.11000000000001</v>
      </c>
      <c r="I534" s="109">
        <v>6</v>
      </c>
      <c r="J534" s="234">
        <v>798.66</v>
      </c>
      <c r="K534" s="230"/>
      <c r="L534" s="191" t="str">
        <f t="shared" si="27"/>
        <v>Normal</v>
      </c>
      <c r="M534" s="191" t="str">
        <f t="shared" si="28"/>
        <v>Normal</v>
      </c>
      <c r="N534" s="191" t="str">
        <f t="shared" si="29"/>
        <v>Normal</v>
      </c>
    </row>
    <row r="535" spans="1:14" x14ac:dyDescent="0.25">
      <c r="A535" s="109" t="s">
        <v>589</v>
      </c>
      <c r="B535" s="112">
        <v>45794</v>
      </c>
      <c r="C535" s="109" t="s">
        <v>17</v>
      </c>
      <c r="D535" s="109" t="s">
        <v>22</v>
      </c>
      <c r="E535" s="109" t="s">
        <v>23</v>
      </c>
      <c r="F535" s="109" t="s">
        <v>39</v>
      </c>
      <c r="G535" s="109" t="s">
        <v>36</v>
      </c>
      <c r="H535" s="110">
        <v>121.26</v>
      </c>
      <c r="I535" s="109">
        <v>17</v>
      </c>
      <c r="J535" s="234">
        <v>2061.42</v>
      </c>
      <c r="K535" s="230"/>
      <c r="L535" s="191" t="str">
        <f t="shared" si="27"/>
        <v>Normal</v>
      </c>
      <c r="M535" s="191" t="str">
        <f t="shared" si="28"/>
        <v>Normal</v>
      </c>
      <c r="N535" s="191" t="str">
        <f t="shared" si="29"/>
        <v>Normal</v>
      </c>
    </row>
    <row r="536" spans="1:14" x14ac:dyDescent="0.25">
      <c r="A536" s="109" t="s">
        <v>590</v>
      </c>
      <c r="B536" s="112">
        <v>45688</v>
      </c>
      <c r="C536" s="109" t="s">
        <v>17</v>
      </c>
      <c r="D536" s="109" t="s">
        <v>26</v>
      </c>
      <c r="E536" s="109" t="s">
        <v>27</v>
      </c>
      <c r="F536" s="109" t="s">
        <v>39</v>
      </c>
      <c r="G536" s="109" t="s">
        <v>15</v>
      </c>
      <c r="H536" s="110">
        <v>90.15</v>
      </c>
      <c r="I536" s="109">
        <v>9</v>
      </c>
      <c r="J536" s="234">
        <v>811.35</v>
      </c>
      <c r="K536" s="230"/>
      <c r="L536" s="191" t="str">
        <f t="shared" si="27"/>
        <v>Normal</v>
      </c>
      <c r="M536" s="191" t="str">
        <f t="shared" si="28"/>
        <v>Normal</v>
      </c>
      <c r="N536" s="191" t="str">
        <f t="shared" si="29"/>
        <v>Normal</v>
      </c>
    </row>
    <row r="537" spans="1:14" x14ac:dyDescent="0.25">
      <c r="A537" s="109" t="s">
        <v>591</v>
      </c>
      <c r="B537" s="112">
        <v>45785</v>
      </c>
      <c r="C537" s="109" t="s">
        <v>17</v>
      </c>
      <c r="D537" s="109" t="s">
        <v>35</v>
      </c>
      <c r="E537" s="109" t="s">
        <v>23</v>
      </c>
      <c r="F537" s="109" t="s">
        <v>39</v>
      </c>
      <c r="G537" s="109" t="s">
        <v>20</v>
      </c>
      <c r="H537" s="110">
        <v>42.4</v>
      </c>
      <c r="I537" s="109">
        <v>5</v>
      </c>
      <c r="J537" s="234">
        <v>212</v>
      </c>
      <c r="K537" s="230"/>
      <c r="L537" s="191" t="str">
        <f t="shared" si="27"/>
        <v>Normal</v>
      </c>
      <c r="M537" s="191" t="str">
        <f t="shared" si="28"/>
        <v>Normal</v>
      </c>
      <c r="N537" s="191" t="str">
        <f t="shared" si="29"/>
        <v>Normal</v>
      </c>
    </row>
    <row r="538" spans="1:14" x14ac:dyDescent="0.25">
      <c r="A538" s="109" t="s">
        <v>592</v>
      </c>
      <c r="B538" s="112">
        <v>45859</v>
      </c>
      <c r="C538" s="109" t="s">
        <v>30</v>
      </c>
      <c r="D538" s="109" t="s">
        <v>55</v>
      </c>
      <c r="E538" s="109" t="s">
        <v>27</v>
      </c>
      <c r="F538" s="109" t="s">
        <v>32</v>
      </c>
      <c r="G538" s="109" t="s">
        <v>20</v>
      </c>
      <c r="H538" s="110">
        <v>220.24</v>
      </c>
      <c r="I538" s="109">
        <v>16</v>
      </c>
      <c r="J538" s="234">
        <v>3523.84</v>
      </c>
      <c r="K538" s="230"/>
      <c r="L538" s="191" t="str">
        <f t="shared" si="27"/>
        <v>Normal</v>
      </c>
      <c r="M538" s="191" t="str">
        <f t="shared" si="28"/>
        <v>Normal</v>
      </c>
      <c r="N538" s="191" t="str">
        <f t="shared" si="29"/>
        <v>Normal</v>
      </c>
    </row>
    <row r="539" spans="1:14" x14ac:dyDescent="0.25">
      <c r="A539" s="109" t="s">
        <v>593</v>
      </c>
      <c r="B539" s="112">
        <v>45870</v>
      </c>
      <c r="C539" s="109" t="s">
        <v>38</v>
      </c>
      <c r="D539" s="109" t="s">
        <v>22</v>
      </c>
      <c r="E539" s="109" t="s">
        <v>27</v>
      </c>
      <c r="F539" s="109" t="s">
        <v>39</v>
      </c>
      <c r="G539" s="109" t="s">
        <v>15</v>
      </c>
      <c r="H539" s="110">
        <v>208.84</v>
      </c>
      <c r="I539" s="109">
        <v>13</v>
      </c>
      <c r="J539" s="234">
        <v>2714.92</v>
      </c>
      <c r="K539" s="230"/>
      <c r="L539" s="191" t="str">
        <f t="shared" si="27"/>
        <v>Normal</v>
      </c>
      <c r="M539" s="191" t="str">
        <f t="shared" si="28"/>
        <v>Normal</v>
      </c>
      <c r="N539" s="191" t="str">
        <f t="shared" si="29"/>
        <v>Normal</v>
      </c>
    </row>
    <row r="540" spans="1:14" x14ac:dyDescent="0.25">
      <c r="A540" s="109" t="s">
        <v>594</v>
      </c>
      <c r="B540" s="112">
        <v>45864</v>
      </c>
      <c r="C540" s="109" t="s">
        <v>17</v>
      </c>
      <c r="D540" s="109" t="s">
        <v>35</v>
      </c>
      <c r="E540" s="109" t="s">
        <v>27</v>
      </c>
      <c r="F540" s="109" t="s">
        <v>32</v>
      </c>
      <c r="G540" s="109" t="s">
        <v>36</v>
      </c>
      <c r="H540" s="110">
        <v>249.94</v>
      </c>
      <c r="I540" s="109">
        <v>17</v>
      </c>
      <c r="J540" s="234">
        <v>4248.9799999999996</v>
      </c>
      <c r="K540" s="230"/>
      <c r="L540" s="191" t="str">
        <f t="shared" si="27"/>
        <v>Normal</v>
      </c>
      <c r="M540" s="191" t="str">
        <f t="shared" si="28"/>
        <v>Normal</v>
      </c>
      <c r="N540" s="191" t="str">
        <f t="shared" si="29"/>
        <v>Normal</v>
      </c>
    </row>
    <row r="541" spans="1:14" x14ac:dyDescent="0.25">
      <c r="A541" s="109" t="s">
        <v>595</v>
      </c>
      <c r="B541" s="112">
        <v>45907</v>
      </c>
      <c r="C541" s="109" t="s">
        <v>25</v>
      </c>
      <c r="D541" s="109" t="s">
        <v>22</v>
      </c>
      <c r="E541" s="109" t="s">
        <v>27</v>
      </c>
      <c r="F541" s="109" t="s">
        <v>19</v>
      </c>
      <c r="G541" s="109" t="s">
        <v>20</v>
      </c>
      <c r="H541" s="110">
        <v>249.26</v>
      </c>
      <c r="I541" s="109">
        <v>11</v>
      </c>
      <c r="J541" s="234">
        <v>2741.86</v>
      </c>
      <c r="K541" s="230"/>
      <c r="L541" s="191" t="str">
        <f t="shared" si="27"/>
        <v>Normal</v>
      </c>
      <c r="M541" s="191" t="str">
        <f t="shared" si="28"/>
        <v>Normal</v>
      </c>
      <c r="N541" s="191" t="str">
        <f t="shared" si="29"/>
        <v>Normal</v>
      </c>
    </row>
    <row r="542" spans="1:14" x14ac:dyDescent="0.25">
      <c r="A542" s="109" t="s">
        <v>596</v>
      </c>
      <c r="B542" s="112">
        <v>45892</v>
      </c>
      <c r="C542" s="109" t="s">
        <v>11</v>
      </c>
      <c r="D542" s="109" t="s">
        <v>55</v>
      </c>
      <c r="E542" s="109" t="s">
        <v>41</v>
      </c>
      <c r="F542" s="109" t="s">
        <v>14</v>
      </c>
      <c r="G542" s="109" t="s">
        <v>36</v>
      </c>
      <c r="H542" s="110">
        <v>152.19</v>
      </c>
      <c r="I542" s="109">
        <v>12</v>
      </c>
      <c r="J542" s="234">
        <v>1826.28</v>
      </c>
      <c r="K542" s="230"/>
      <c r="L542" s="191" t="str">
        <f t="shared" si="27"/>
        <v>Normal</v>
      </c>
      <c r="M542" s="191" t="str">
        <f t="shared" si="28"/>
        <v>Normal</v>
      </c>
      <c r="N542" s="191" t="str">
        <f t="shared" si="29"/>
        <v>Normal</v>
      </c>
    </row>
    <row r="543" spans="1:14" x14ac:dyDescent="0.25">
      <c r="A543" s="109" t="s">
        <v>597</v>
      </c>
      <c r="B543" s="112">
        <v>45766</v>
      </c>
      <c r="C543" s="109" t="s">
        <v>34</v>
      </c>
      <c r="D543" s="109" t="s">
        <v>35</v>
      </c>
      <c r="E543" s="109" t="s">
        <v>13</v>
      </c>
      <c r="F543" s="109" t="s">
        <v>32</v>
      </c>
      <c r="G543" s="109" t="s">
        <v>20</v>
      </c>
      <c r="H543" s="110">
        <v>199.18</v>
      </c>
      <c r="I543" s="109">
        <v>16</v>
      </c>
      <c r="J543" s="234">
        <v>3186.88</v>
      </c>
      <c r="K543" s="230"/>
      <c r="L543" s="191" t="str">
        <f t="shared" si="27"/>
        <v>Normal</v>
      </c>
      <c r="M543" s="191" t="str">
        <f t="shared" si="28"/>
        <v>Normal</v>
      </c>
      <c r="N543" s="191" t="str">
        <f t="shared" si="29"/>
        <v>Normal</v>
      </c>
    </row>
    <row r="544" spans="1:14" x14ac:dyDescent="0.25">
      <c r="A544" s="109" t="s">
        <v>598</v>
      </c>
      <c r="B544" s="112">
        <v>45953</v>
      </c>
      <c r="C544" s="109" t="s">
        <v>25</v>
      </c>
      <c r="D544" s="109" t="s">
        <v>31</v>
      </c>
      <c r="E544" s="109" t="s">
        <v>13</v>
      </c>
      <c r="F544" s="109" t="s">
        <v>28</v>
      </c>
      <c r="G544" s="109" t="s">
        <v>15</v>
      </c>
      <c r="H544" s="110">
        <v>237.85</v>
      </c>
      <c r="I544" s="109">
        <v>5</v>
      </c>
      <c r="J544" s="234">
        <v>1189.25</v>
      </c>
      <c r="K544" s="230"/>
      <c r="L544" s="191" t="str">
        <f t="shared" si="27"/>
        <v>Normal</v>
      </c>
      <c r="M544" s="191" t="str">
        <f t="shared" si="28"/>
        <v>Normal</v>
      </c>
      <c r="N544" s="191" t="str">
        <f t="shared" si="29"/>
        <v>Normal</v>
      </c>
    </row>
    <row r="545" spans="1:14" x14ac:dyDescent="0.25">
      <c r="A545" s="109" t="s">
        <v>599</v>
      </c>
      <c r="B545" s="112">
        <v>45681</v>
      </c>
      <c r="C545" s="109" t="s">
        <v>17</v>
      </c>
      <c r="D545" s="109" t="s">
        <v>31</v>
      </c>
      <c r="E545" s="109" t="s">
        <v>45</v>
      </c>
      <c r="F545" s="109" t="s">
        <v>19</v>
      </c>
      <c r="G545" s="109" t="s">
        <v>15</v>
      </c>
      <c r="H545" s="110">
        <v>216.92</v>
      </c>
      <c r="I545" s="109">
        <v>4</v>
      </c>
      <c r="J545" s="234">
        <v>867.68</v>
      </c>
      <c r="K545" s="230"/>
      <c r="L545" s="191" t="str">
        <f t="shared" si="27"/>
        <v>Normal</v>
      </c>
      <c r="M545" s="191" t="str">
        <f t="shared" si="28"/>
        <v>Normal</v>
      </c>
      <c r="N545" s="191" t="str">
        <f t="shared" si="29"/>
        <v>Normal</v>
      </c>
    </row>
    <row r="546" spans="1:14" x14ac:dyDescent="0.25">
      <c r="A546" s="109" t="s">
        <v>600</v>
      </c>
      <c r="B546" s="112">
        <v>45883</v>
      </c>
      <c r="C546" s="109" t="s">
        <v>11</v>
      </c>
      <c r="D546" s="109" t="s">
        <v>31</v>
      </c>
      <c r="E546" s="109" t="s">
        <v>23</v>
      </c>
      <c r="F546" s="109" t="s">
        <v>28</v>
      </c>
      <c r="G546" s="109" t="s">
        <v>15</v>
      </c>
      <c r="H546" s="110">
        <v>84.42</v>
      </c>
      <c r="I546" s="109">
        <v>15</v>
      </c>
      <c r="J546" s="234">
        <v>1266.3</v>
      </c>
      <c r="K546" s="230"/>
      <c r="L546" s="191" t="str">
        <f t="shared" si="27"/>
        <v>Normal</v>
      </c>
      <c r="M546" s="191" t="str">
        <f t="shared" si="28"/>
        <v>Normal</v>
      </c>
      <c r="N546" s="191" t="str">
        <f t="shared" si="29"/>
        <v>Normal</v>
      </c>
    </row>
    <row r="547" spans="1:14" x14ac:dyDescent="0.25">
      <c r="A547" s="109" t="s">
        <v>601</v>
      </c>
      <c r="B547" s="112">
        <v>45990</v>
      </c>
      <c r="C547" s="109" t="s">
        <v>30</v>
      </c>
      <c r="D547" s="109" t="s">
        <v>35</v>
      </c>
      <c r="E547" s="109" t="s">
        <v>45</v>
      </c>
      <c r="F547" s="109" t="s">
        <v>28</v>
      </c>
      <c r="G547" s="109" t="s">
        <v>36</v>
      </c>
      <c r="H547" s="110">
        <v>129.12</v>
      </c>
      <c r="I547" s="109">
        <v>10</v>
      </c>
      <c r="J547" s="234">
        <v>1291.2</v>
      </c>
      <c r="K547" s="230"/>
      <c r="L547" s="191" t="str">
        <f t="shared" si="27"/>
        <v>Normal</v>
      </c>
      <c r="M547" s="191" t="str">
        <f t="shared" si="28"/>
        <v>Normal</v>
      </c>
      <c r="N547" s="191" t="str">
        <f t="shared" si="29"/>
        <v>Normal</v>
      </c>
    </row>
    <row r="548" spans="1:14" x14ac:dyDescent="0.25">
      <c r="A548" s="109" t="s">
        <v>602</v>
      </c>
      <c r="B548" s="112">
        <v>45786</v>
      </c>
      <c r="C548" s="109" t="s">
        <v>34</v>
      </c>
      <c r="D548" s="109" t="s">
        <v>12</v>
      </c>
      <c r="E548" s="109" t="s">
        <v>27</v>
      </c>
      <c r="F548" s="109" t="s">
        <v>14</v>
      </c>
      <c r="G548" s="109" t="s">
        <v>15</v>
      </c>
      <c r="H548" s="110">
        <v>58.42</v>
      </c>
      <c r="I548" s="109">
        <v>3</v>
      </c>
      <c r="J548" s="234">
        <v>175.26</v>
      </c>
      <c r="K548" s="230"/>
      <c r="L548" s="191" t="str">
        <f t="shared" si="27"/>
        <v>Normal</v>
      </c>
      <c r="M548" s="191" t="str">
        <f t="shared" si="28"/>
        <v>Normal</v>
      </c>
      <c r="N548" s="191" t="str">
        <f t="shared" si="29"/>
        <v>Normal</v>
      </c>
    </row>
    <row r="549" spans="1:14" x14ac:dyDescent="0.25">
      <c r="A549" s="109" t="s">
        <v>603</v>
      </c>
      <c r="B549" s="112">
        <v>45860</v>
      </c>
      <c r="C549" s="109" t="s">
        <v>17</v>
      </c>
      <c r="D549" s="109" t="s">
        <v>12</v>
      </c>
      <c r="E549" s="109" t="s">
        <v>23</v>
      </c>
      <c r="F549" s="109" t="s">
        <v>61</v>
      </c>
      <c r="G549" s="109" t="s">
        <v>20</v>
      </c>
      <c r="H549" s="110">
        <v>239.89</v>
      </c>
      <c r="I549" s="109">
        <v>10</v>
      </c>
      <c r="J549" s="234">
        <v>2398.9</v>
      </c>
      <c r="K549" s="230"/>
      <c r="L549" s="191" t="str">
        <f t="shared" si="27"/>
        <v>Normal</v>
      </c>
      <c r="M549" s="191" t="str">
        <f t="shared" si="28"/>
        <v>Normal</v>
      </c>
      <c r="N549" s="191" t="str">
        <f t="shared" si="29"/>
        <v>Normal</v>
      </c>
    </row>
    <row r="550" spans="1:14" x14ac:dyDescent="0.25">
      <c r="A550" s="109" t="s">
        <v>604</v>
      </c>
      <c r="B550" s="112">
        <v>45704</v>
      </c>
      <c r="C550" s="109" t="s">
        <v>11</v>
      </c>
      <c r="D550" s="109" t="s">
        <v>26</v>
      </c>
      <c r="E550" s="109" t="s">
        <v>41</v>
      </c>
      <c r="F550" s="109" t="s">
        <v>19</v>
      </c>
      <c r="G550" s="109" t="s">
        <v>15</v>
      </c>
      <c r="H550" s="110">
        <v>163.36000000000001</v>
      </c>
      <c r="I550" s="109">
        <v>4</v>
      </c>
      <c r="J550" s="234">
        <v>653.44000000000005</v>
      </c>
      <c r="K550" s="230"/>
      <c r="L550" s="191" t="str">
        <f t="shared" si="27"/>
        <v>Normal</v>
      </c>
      <c r="M550" s="191" t="str">
        <f t="shared" si="28"/>
        <v>Normal</v>
      </c>
      <c r="N550" s="191" t="str">
        <f t="shared" si="29"/>
        <v>Normal</v>
      </c>
    </row>
    <row r="551" spans="1:14" x14ac:dyDescent="0.25">
      <c r="A551" s="109" t="s">
        <v>605</v>
      </c>
      <c r="B551" s="112">
        <v>45961</v>
      </c>
      <c r="C551" s="109" t="s">
        <v>25</v>
      </c>
      <c r="D551" s="109" t="s">
        <v>12</v>
      </c>
      <c r="E551" s="109" t="s">
        <v>41</v>
      </c>
      <c r="F551" s="109" t="s">
        <v>19</v>
      </c>
      <c r="G551" s="109" t="s">
        <v>15</v>
      </c>
      <c r="H551" s="110">
        <v>80.3</v>
      </c>
      <c r="I551" s="109">
        <v>8</v>
      </c>
      <c r="J551" s="234">
        <v>642.4</v>
      </c>
      <c r="K551" s="230"/>
      <c r="L551" s="191" t="str">
        <f t="shared" si="27"/>
        <v>Normal</v>
      </c>
      <c r="M551" s="191" t="str">
        <f t="shared" si="28"/>
        <v>Normal</v>
      </c>
      <c r="N551" s="191" t="str">
        <f t="shared" si="29"/>
        <v>Normal</v>
      </c>
    </row>
    <row r="552" spans="1:14" x14ac:dyDescent="0.25">
      <c r="A552" s="109" t="s">
        <v>606</v>
      </c>
      <c r="B552" s="112">
        <v>46014</v>
      </c>
      <c r="C552" s="109" t="s">
        <v>11</v>
      </c>
      <c r="D552" s="109" t="s">
        <v>31</v>
      </c>
      <c r="E552" s="109" t="s">
        <v>27</v>
      </c>
      <c r="F552" s="109" t="s">
        <v>14</v>
      </c>
      <c r="G552" s="109" t="s">
        <v>36</v>
      </c>
      <c r="H552" s="110">
        <v>177.77</v>
      </c>
      <c r="I552" s="109">
        <v>11</v>
      </c>
      <c r="J552" s="234">
        <v>1955.47</v>
      </c>
      <c r="K552" s="230"/>
      <c r="L552" s="191" t="str">
        <f t="shared" si="27"/>
        <v>Normal</v>
      </c>
      <c r="M552" s="191" t="str">
        <f t="shared" si="28"/>
        <v>Normal</v>
      </c>
      <c r="N552" s="191" t="str">
        <f t="shared" si="29"/>
        <v>Normal</v>
      </c>
    </row>
    <row r="553" spans="1:14" x14ac:dyDescent="0.25">
      <c r="A553" s="109" t="s">
        <v>607</v>
      </c>
      <c r="B553" s="112">
        <v>45694</v>
      </c>
      <c r="C553" s="109" t="s">
        <v>38</v>
      </c>
      <c r="D553" s="109" t="s">
        <v>22</v>
      </c>
      <c r="E553" s="109" t="s">
        <v>27</v>
      </c>
      <c r="F553" s="109" t="s">
        <v>39</v>
      </c>
      <c r="G553" s="109" t="s">
        <v>15</v>
      </c>
      <c r="H553" s="110">
        <v>165.99</v>
      </c>
      <c r="I553" s="109">
        <v>8</v>
      </c>
      <c r="J553" s="234">
        <v>1327.92</v>
      </c>
      <c r="K553" s="230"/>
      <c r="L553" s="191" t="str">
        <f t="shared" si="27"/>
        <v>Normal</v>
      </c>
      <c r="M553" s="191" t="str">
        <f t="shared" si="28"/>
        <v>Normal</v>
      </c>
      <c r="N553" s="191" t="str">
        <f t="shared" si="29"/>
        <v>Normal</v>
      </c>
    </row>
    <row r="554" spans="1:14" x14ac:dyDescent="0.25">
      <c r="A554" s="109" t="s">
        <v>608</v>
      </c>
      <c r="B554" s="112">
        <v>45710</v>
      </c>
      <c r="C554" s="109" t="s">
        <v>34</v>
      </c>
      <c r="D554" s="109" t="s">
        <v>35</v>
      </c>
      <c r="E554" s="109" t="s">
        <v>23</v>
      </c>
      <c r="F554" s="109" t="s">
        <v>61</v>
      </c>
      <c r="G554" s="109" t="s">
        <v>15</v>
      </c>
      <c r="H554" s="110">
        <v>108.8</v>
      </c>
      <c r="I554" s="109">
        <v>11</v>
      </c>
      <c r="J554" s="234">
        <v>1196.8</v>
      </c>
      <c r="K554" s="230"/>
      <c r="L554" s="191" t="str">
        <f t="shared" si="27"/>
        <v>Normal</v>
      </c>
      <c r="M554" s="191" t="str">
        <f t="shared" si="28"/>
        <v>Normal</v>
      </c>
      <c r="N554" s="191" t="str">
        <f t="shared" si="29"/>
        <v>Normal</v>
      </c>
    </row>
    <row r="555" spans="1:14" x14ac:dyDescent="0.25">
      <c r="A555" s="109" t="s">
        <v>609</v>
      </c>
      <c r="B555" s="112">
        <v>45986</v>
      </c>
      <c r="C555" s="109" t="s">
        <v>11</v>
      </c>
      <c r="D555" s="109" t="s">
        <v>55</v>
      </c>
      <c r="E555" s="109" t="s">
        <v>18</v>
      </c>
      <c r="F555" s="109" t="s">
        <v>19</v>
      </c>
      <c r="G555" s="109" t="s">
        <v>20</v>
      </c>
      <c r="H555" s="110">
        <v>54.98</v>
      </c>
      <c r="I555" s="109">
        <v>5</v>
      </c>
      <c r="J555" s="234">
        <v>274.89999999999998</v>
      </c>
      <c r="K555" s="230"/>
      <c r="L555" s="191" t="str">
        <f t="shared" si="27"/>
        <v>Normal</v>
      </c>
      <c r="M555" s="191" t="str">
        <f t="shared" si="28"/>
        <v>Normal</v>
      </c>
      <c r="N555" s="191" t="str">
        <f t="shared" si="29"/>
        <v>Normal</v>
      </c>
    </row>
    <row r="556" spans="1:14" x14ac:dyDescent="0.25">
      <c r="A556" s="109" t="s">
        <v>610</v>
      </c>
      <c r="B556" s="112">
        <v>45990</v>
      </c>
      <c r="C556" s="109" t="s">
        <v>38</v>
      </c>
      <c r="D556" s="109" t="s">
        <v>35</v>
      </c>
      <c r="E556" s="109" t="s">
        <v>27</v>
      </c>
      <c r="F556" s="109" t="s">
        <v>14</v>
      </c>
      <c r="G556" s="109" t="s">
        <v>20</v>
      </c>
      <c r="H556" s="110">
        <v>177.75</v>
      </c>
      <c r="I556" s="109">
        <v>6</v>
      </c>
      <c r="J556" s="234">
        <v>1066.5</v>
      </c>
      <c r="K556" s="230"/>
      <c r="L556" s="191" t="str">
        <f t="shared" si="27"/>
        <v>Normal</v>
      </c>
      <c r="M556" s="191" t="str">
        <f t="shared" si="28"/>
        <v>Normal</v>
      </c>
      <c r="N556" s="191" t="str">
        <f t="shared" si="29"/>
        <v>Normal</v>
      </c>
    </row>
    <row r="557" spans="1:14" x14ac:dyDescent="0.25">
      <c r="A557" s="109" t="s">
        <v>611</v>
      </c>
      <c r="B557" s="112">
        <v>45735</v>
      </c>
      <c r="C557" s="109" t="s">
        <v>25</v>
      </c>
      <c r="D557" s="109" t="s">
        <v>12</v>
      </c>
      <c r="E557" s="109" t="s">
        <v>41</v>
      </c>
      <c r="F557" s="109" t="s">
        <v>39</v>
      </c>
      <c r="G557" s="109" t="s">
        <v>15</v>
      </c>
      <c r="H557" s="110">
        <v>144.47</v>
      </c>
      <c r="I557" s="109">
        <v>14</v>
      </c>
      <c r="J557" s="234">
        <v>2022.58</v>
      </c>
      <c r="K557" s="230"/>
      <c r="L557" s="191" t="str">
        <f t="shared" si="27"/>
        <v>Normal</v>
      </c>
      <c r="M557" s="191" t="str">
        <f t="shared" si="28"/>
        <v>Normal</v>
      </c>
      <c r="N557" s="191" t="str">
        <f t="shared" si="29"/>
        <v>Normal</v>
      </c>
    </row>
    <row r="558" spans="1:14" x14ac:dyDescent="0.25">
      <c r="A558" s="109" t="s">
        <v>612</v>
      </c>
      <c r="B558" s="112">
        <v>45702</v>
      </c>
      <c r="C558" s="109" t="s">
        <v>30</v>
      </c>
      <c r="D558" s="109" t="s">
        <v>22</v>
      </c>
      <c r="E558" s="109" t="s">
        <v>18</v>
      </c>
      <c r="F558" s="109" t="s">
        <v>28</v>
      </c>
      <c r="G558" s="109" t="s">
        <v>36</v>
      </c>
      <c r="H558" s="110">
        <v>199.91</v>
      </c>
      <c r="I558" s="109">
        <v>4</v>
      </c>
      <c r="J558" s="234">
        <v>799.64</v>
      </c>
      <c r="K558" s="230"/>
      <c r="L558" s="191" t="str">
        <f t="shared" si="27"/>
        <v>Normal</v>
      </c>
      <c r="M558" s="191" t="str">
        <f t="shared" si="28"/>
        <v>Normal</v>
      </c>
      <c r="N558" s="191" t="str">
        <f t="shared" si="29"/>
        <v>Normal</v>
      </c>
    </row>
    <row r="559" spans="1:14" x14ac:dyDescent="0.25">
      <c r="A559" s="109" t="s">
        <v>613</v>
      </c>
      <c r="B559" s="112">
        <v>45837</v>
      </c>
      <c r="C559" s="109" t="s">
        <v>34</v>
      </c>
      <c r="D559" s="109" t="s">
        <v>26</v>
      </c>
      <c r="E559" s="109" t="s">
        <v>23</v>
      </c>
      <c r="F559" s="109" t="s">
        <v>32</v>
      </c>
      <c r="G559" s="109" t="s">
        <v>20</v>
      </c>
      <c r="H559" s="110">
        <v>144.44</v>
      </c>
      <c r="I559" s="109">
        <v>14</v>
      </c>
      <c r="J559" s="234">
        <v>2022.16</v>
      </c>
      <c r="K559" s="230"/>
      <c r="L559" s="191" t="str">
        <f t="shared" si="27"/>
        <v>Normal</v>
      </c>
      <c r="M559" s="191" t="str">
        <f t="shared" si="28"/>
        <v>Normal</v>
      </c>
      <c r="N559" s="191" t="str">
        <f t="shared" si="29"/>
        <v>Normal</v>
      </c>
    </row>
    <row r="560" spans="1:14" x14ac:dyDescent="0.25">
      <c r="A560" s="109" t="s">
        <v>614</v>
      </c>
      <c r="B560" s="112">
        <v>45701</v>
      </c>
      <c r="C560" s="109" t="s">
        <v>25</v>
      </c>
      <c r="D560" s="109" t="s">
        <v>55</v>
      </c>
      <c r="E560" s="109" t="s">
        <v>18</v>
      </c>
      <c r="F560" s="109" t="s">
        <v>28</v>
      </c>
      <c r="G560" s="109" t="s">
        <v>20</v>
      </c>
      <c r="H560" s="110">
        <v>217.48</v>
      </c>
      <c r="I560" s="109">
        <v>8</v>
      </c>
      <c r="J560" s="234">
        <v>1739.84</v>
      </c>
      <c r="K560" s="230"/>
      <c r="L560" s="191" t="str">
        <f t="shared" si="27"/>
        <v>Normal</v>
      </c>
      <c r="M560" s="191" t="str">
        <f t="shared" si="28"/>
        <v>Normal</v>
      </c>
      <c r="N560" s="191" t="str">
        <f t="shared" si="29"/>
        <v>Normal</v>
      </c>
    </row>
    <row r="561" spans="1:14" x14ac:dyDescent="0.25">
      <c r="A561" s="109" t="s">
        <v>615</v>
      </c>
      <c r="B561" s="112">
        <v>45803</v>
      </c>
      <c r="C561" s="109" t="s">
        <v>17</v>
      </c>
      <c r="D561" s="109" t="s">
        <v>35</v>
      </c>
      <c r="E561" s="109" t="s">
        <v>23</v>
      </c>
      <c r="F561" s="109" t="s">
        <v>42</v>
      </c>
      <c r="G561" s="109" t="s">
        <v>20</v>
      </c>
      <c r="H561" s="110">
        <v>151.41999999999999</v>
      </c>
      <c r="I561" s="109">
        <v>1</v>
      </c>
      <c r="J561" s="234">
        <v>151.41999999999999</v>
      </c>
      <c r="K561" s="230"/>
      <c r="L561" s="191" t="str">
        <f t="shared" si="27"/>
        <v>Normal</v>
      </c>
      <c r="M561" s="191" t="str">
        <f t="shared" si="28"/>
        <v>Normal</v>
      </c>
      <c r="N561" s="191" t="str">
        <f t="shared" si="29"/>
        <v>Normal</v>
      </c>
    </row>
    <row r="562" spans="1:14" x14ac:dyDescent="0.25">
      <c r="A562" s="109" t="s">
        <v>616</v>
      </c>
      <c r="B562" s="112">
        <v>45918</v>
      </c>
      <c r="C562" s="109" t="s">
        <v>17</v>
      </c>
      <c r="D562" s="109" t="s">
        <v>31</v>
      </c>
      <c r="E562" s="109" t="s">
        <v>13</v>
      </c>
      <c r="F562" s="109" t="s">
        <v>28</v>
      </c>
      <c r="G562" s="109" t="s">
        <v>15</v>
      </c>
      <c r="H562" s="110">
        <v>153.41</v>
      </c>
      <c r="I562" s="109">
        <v>7</v>
      </c>
      <c r="J562" s="234">
        <v>1073.8699999999999</v>
      </c>
      <c r="K562" s="230"/>
      <c r="L562" s="191" t="str">
        <f t="shared" si="27"/>
        <v>Normal</v>
      </c>
      <c r="M562" s="191" t="str">
        <f t="shared" si="28"/>
        <v>Normal</v>
      </c>
      <c r="N562" s="191" t="str">
        <f t="shared" si="29"/>
        <v>Normal</v>
      </c>
    </row>
    <row r="563" spans="1:14" x14ac:dyDescent="0.25">
      <c r="A563" s="109" t="s">
        <v>617</v>
      </c>
      <c r="B563" s="112">
        <v>45780</v>
      </c>
      <c r="C563" s="109" t="s">
        <v>38</v>
      </c>
      <c r="D563" s="109" t="s">
        <v>22</v>
      </c>
      <c r="E563" s="109" t="s">
        <v>23</v>
      </c>
      <c r="F563" s="109" t="s">
        <v>61</v>
      </c>
      <c r="G563" s="109" t="s">
        <v>20</v>
      </c>
      <c r="H563" s="110">
        <v>222.86</v>
      </c>
      <c r="I563" s="109">
        <v>16</v>
      </c>
      <c r="J563" s="234">
        <v>3565.76</v>
      </c>
      <c r="K563" s="230"/>
      <c r="L563" s="191" t="str">
        <f t="shared" si="27"/>
        <v>Normal</v>
      </c>
      <c r="M563" s="191" t="str">
        <f t="shared" si="28"/>
        <v>Normal</v>
      </c>
      <c r="N563" s="191" t="str">
        <f t="shared" si="29"/>
        <v>Normal</v>
      </c>
    </row>
    <row r="564" spans="1:14" x14ac:dyDescent="0.25">
      <c r="A564" s="109" t="s">
        <v>618</v>
      </c>
      <c r="B564" s="112">
        <v>45962</v>
      </c>
      <c r="C564" s="109" t="s">
        <v>25</v>
      </c>
      <c r="D564" s="109" t="s">
        <v>22</v>
      </c>
      <c r="E564" s="109" t="s">
        <v>13</v>
      </c>
      <c r="F564" s="109" t="s">
        <v>32</v>
      </c>
      <c r="G564" s="109" t="s">
        <v>15</v>
      </c>
      <c r="H564" s="110">
        <v>118.77</v>
      </c>
      <c r="I564" s="109">
        <v>3</v>
      </c>
      <c r="J564" s="234">
        <v>356.31</v>
      </c>
      <c r="K564" s="230"/>
      <c r="L564" s="191" t="str">
        <f t="shared" si="27"/>
        <v>Normal</v>
      </c>
      <c r="M564" s="191" t="str">
        <f t="shared" si="28"/>
        <v>Normal</v>
      </c>
      <c r="N564" s="191" t="str">
        <f t="shared" si="29"/>
        <v>Normal</v>
      </c>
    </row>
    <row r="565" spans="1:14" x14ac:dyDescent="0.25">
      <c r="A565" s="109" t="s">
        <v>619</v>
      </c>
      <c r="B565" s="112">
        <v>45856</v>
      </c>
      <c r="C565" s="109" t="s">
        <v>38</v>
      </c>
      <c r="D565" s="109" t="s">
        <v>35</v>
      </c>
      <c r="E565" s="109" t="s">
        <v>18</v>
      </c>
      <c r="F565" s="109" t="s">
        <v>28</v>
      </c>
      <c r="G565" s="109" t="s">
        <v>15</v>
      </c>
      <c r="H565" s="110">
        <v>59.48</v>
      </c>
      <c r="I565" s="109">
        <v>19</v>
      </c>
      <c r="J565" s="234">
        <v>1130.1199999999999</v>
      </c>
      <c r="K565" s="230"/>
      <c r="L565" s="191" t="str">
        <f t="shared" si="27"/>
        <v>Normal</v>
      </c>
      <c r="M565" s="191" t="str">
        <f t="shared" si="28"/>
        <v>Normal</v>
      </c>
      <c r="N565" s="191" t="str">
        <f t="shared" si="29"/>
        <v>Normal</v>
      </c>
    </row>
    <row r="566" spans="1:14" x14ac:dyDescent="0.25">
      <c r="A566" s="109" t="s">
        <v>620</v>
      </c>
      <c r="B566" s="112">
        <v>45899</v>
      </c>
      <c r="C566" s="109" t="s">
        <v>11</v>
      </c>
      <c r="D566" s="109" t="s">
        <v>55</v>
      </c>
      <c r="E566" s="109" t="s">
        <v>45</v>
      </c>
      <c r="F566" s="109" t="s">
        <v>19</v>
      </c>
      <c r="G566" s="109" t="s">
        <v>36</v>
      </c>
      <c r="H566" s="110">
        <v>36.33</v>
      </c>
      <c r="I566" s="109">
        <v>3</v>
      </c>
      <c r="J566" s="234">
        <v>108.99</v>
      </c>
      <c r="K566" s="230"/>
      <c r="L566" s="191" t="str">
        <f t="shared" si="27"/>
        <v>Normal</v>
      </c>
      <c r="M566" s="191" t="str">
        <f t="shared" si="28"/>
        <v>Normal</v>
      </c>
      <c r="N566" s="191" t="str">
        <f t="shared" si="29"/>
        <v>Normal</v>
      </c>
    </row>
    <row r="567" spans="1:14" x14ac:dyDescent="0.25">
      <c r="A567" s="109" t="s">
        <v>621</v>
      </c>
      <c r="B567" s="112">
        <v>45768</v>
      </c>
      <c r="C567" s="109" t="s">
        <v>11</v>
      </c>
      <c r="D567" s="109" t="s">
        <v>31</v>
      </c>
      <c r="E567" s="109" t="s">
        <v>18</v>
      </c>
      <c r="F567" s="109" t="s">
        <v>32</v>
      </c>
      <c r="G567" s="109" t="s">
        <v>20</v>
      </c>
      <c r="H567" s="110">
        <v>196.13</v>
      </c>
      <c r="I567" s="109">
        <v>2</v>
      </c>
      <c r="J567" s="234">
        <v>392.26</v>
      </c>
      <c r="K567" s="230"/>
      <c r="L567" s="191" t="str">
        <f t="shared" si="27"/>
        <v>Normal</v>
      </c>
      <c r="M567" s="191" t="str">
        <f t="shared" si="28"/>
        <v>Normal</v>
      </c>
      <c r="N567" s="191" t="str">
        <f t="shared" si="29"/>
        <v>Normal</v>
      </c>
    </row>
    <row r="568" spans="1:14" x14ac:dyDescent="0.25">
      <c r="A568" s="109" t="s">
        <v>622</v>
      </c>
      <c r="B568" s="112">
        <v>46022</v>
      </c>
      <c r="C568" s="109" t="s">
        <v>38</v>
      </c>
      <c r="D568" s="109" t="s">
        <v>31</v>
      </c>
      <c r="E568" s="109" t="s">
        <v>27</v>
      </c>
      <c r="F568" s="109" t="s">
        <v>61</v>
      </c>
      <c r="G568" s="109" t="s">
        <v>15</v>
      </c>
      <c r="H568" s="110">
        <v>166.47</v>
      </c>
      <c r="I568" s="109">
        <v>17</v>
      </c>
      <c r="J568" s="234">
        <v>2829.99</v>
      </c>
      <c r="K568" s="230"/>
      <c r="L568" s="191" t="str">
        <f t="shared" si="27"/>
        <v>Normal</v>
      </c>
      <c r="M568" s="191" t="str">
        <f t="shared" si="28"/>
        <v>Normal</v>
      </c>
      <c r="N568" s="191" t="str">
        <f t="shared" si="29"/>
        <v>Normal</v>
      </c>
    </row>
    <row r="569" spans="1:14" x14ac:dyDescent="0.25">
      <c r="A569" s="109" t="s">
        <v>623</v>
      </c>
      <c r="B569" s="112">
        <v>45985</v>
      </c>
      <c r="C569" s="109" t="s">
        <v>25</v>
      </c>
      <c r="D569" s="109" t="s">
        <v>55</v>
      </c>
      <c r="E569" s="109" t="s">
        <v>23</v>
      </c>
      <c r="F569" s="109" t="s">
        <v>32</v>
      </c>
      <c r="G569" s="109" t="s">
        <v>15</v>
      </c>
      <c r="H569" s="110">
        <v>184.9</v>
      </c>
      <c r="I569" s="109">
        <v>18</v>
      </c>
      <c r="J569" s="234">
        <v>3328.2</v>
      </c>
      <c r="K569" s="230"/>
      <c r="L569" s="191" t="str">
        <f t="shared" si="27"/>
        <v>Normal</v>
      </c>
      <c r="M569" s="191" t="str">
        <f t="shared" si="28"/>
        <v>Normal</v>
      </c>
      <c r="N569" s="191" t="str">
        <f t="shared" si="29"/>
        <v>Normal</v>
      </c>
    </row>
    <row r="570" spans="1:14" x14ac:dyDescent="0.25">
      <c r="A570" s="109" t="s">
        <v>624</v>
      </c>
      <c r="B570" s="112">
        <v>45816</v>
      </c>
      <c r="C570" s="109" t="s">
        <v>25</v>
      </c>
      <c r="D570" s="109" t="s">
        <v>26</v>
      </c>
      <c r="E570" s="109" t="s">
        <v>23</v>
      </c>
      <c r="F570" s="109" t="s">
        <v>42</v>
      </c>
      <c r="G570" s="109" t="s">
        <v>36</v>
      </c>
      <c r="H570" s="110">
        <v>76.849999999999994</v>
      </c>
      <c r="I570" s="109">
        <v>3</v>
      </c>
      <c r="J570" s="234">
        <v>230.55</v>
      </c>
      <c r="K570" s="230"/>
      <c r="L570" s="191" t="str">
        <f t="shared" si="27"/>
        <v>Normal</v>
      </c>
      <c r="M570" s="191" t="str">
        <f t="shared" si="28"/>
        <v>Normal</v>
      </c>
      <c r="N570" s="191" t="str">
        <f t="shared" si="29"/>
        <v>Normal</v>
      </c>
    </row>
    <row r="571" spans="1:14" x14ac:dyDescent="0.25">
      <c r="A571" s="109" t="s">
        <v>625</v>
      </c>
      <c r="B571" s="112">
        <v>45858</v>
      </c>
      <c r="C571" s="109" t="s">
        <v>17</v>
      </c>
      <c r="D571" s="109" t="s">
        <v>12</v>
      </c>
      <c r="E571" s="109" t="s">
        <v>27</v>
      </c>
      <c r="F571" s="109" t="s">
        <v>28</v>
      </c>
      <c r="G571" s="109" t="s">
        <v>15</v>
      </c>
      <c r="H571" s="110">
        <v>60</v>
      </c>
      <c r="I571" s="109">
        <v>19</v>
      </c>
      <c r="J571" s="234">
        <v>1140</v>
      </c>
      <c r="K571" s="230"/>
      <c r="L571" s="191" t="str">
        <f t="shared" si="27"/>
        <v>Normal</v>
      </c>
      <c r="M571" s="191" t="str">
        <f t="shared" si="28"/>
        <v>Normal</v>
      </c>
      <c r="N571" s="191" t="str">
        <f t="shared" si="29"/>
        <v>Normal</v>
      </c>
    </row>
    <row r="572" spans="1:14" x14ac:dyDescent="0.25">
      <c r="A572" s="109" t="s">
        <v>626</v>
      </c>
      <c r="B572" s="112">
        <v>45816</v>
      </c>
      <c r="C572" s="109" t="s">
        <v>17</v>
      </c>
      <c r="D572" s="109" t="s">
        <v>26</v>
      </c>
      <c r="E572" s="109" t="s">
        <v>45</v>
      </c>
      <c r="F572" s="109" t="s">
        <v>14</v>
      </c>
      <c r="G572" s="109" t="s">
        <v>15</v>
      </c>
      <c r="H572" s="110">
        <v>33.200000000000003</v>
      </c>
      <c r="I572" s="109">
        <v>14</v>
      </c>
      <c r="J572" s="234">
        <v>464.8</v>
      </c>
      <c r="K572" s="230"/>
      <c r="L572" s="191" t="str">
        <f t="shared" si="27"/>
        <v>Normal</v>
      </c>
      <c r="M572" s="191" t="str">
        <f t="shared" si="28"/>
        <v>Normal</v>
      </c>
      <c r="N572" s="191" t="str">
        <f t="shared" si="29"/>
        <v>Normal</v>
      </c>
    </row>
    <row r="573" spans="1:14" x14ac:dyDescent="0.25">
      <c r="A573" s="109" t="s">
        <v>627</v>
      </c>
      <c r="B573" s="112">
        <v>45880</v>
      </c>
      <c r="C573" s="109" t="s">
        <v>38</v>
      </c>
      <c r="D573" s="109" t="s">
        <v>55</v>
      </c>
      <c r="E573" s="109" t="s">
        <v>18</v>
      </c>
      <c r="F573" s="109" t="s">
        <v>19</v>
      </c>
      <c r="G573" s="109" t="s">
        <v>36</v>
      </c>
      <c r="H573" s="110">
        <v>107.13</v>
      </c>
      <c r="I573" s="109">
        <v>4</v>
      </c>
      <c r="J573" s="234">
        <v>428.52</v>
      </c>
      <c r="K573" s="230"/>
      <c r="L573" s="191" t="str">
        <f t="shared" si="27"/>
        <v>Normal</v>
      </c>
      <c r="M573" s="191" t="str">
        <f t="shared" si="28"/>
        <v>Normal</v>
      </c>
      <c r="N573" s="191" t="str">
        <f t="shared" si="29"/>
        <v>Normal</v>
      </c>
    </row>
    <row r="574" spans="1:14" x14ac:dyDescent="0.25">
      <c r="A574" s="109" t="s">
        <v>628</v>
      </c>
      <c r="B574" s="112">
        <v>45999</v>
      </c>
      <c r="C574" s="109" t="s">
        <v>11</v>
      </c>
      <c r="D574" s="109" t="s">
        <v>22</v>
      </c>
      <c r="E574" s="109" t="s">
        <v>27</v>
      </c>
      <c r="F574" s="109" t="s">
        <v>14</v>
      </c>
      <c r="G574" s="109" t="s">
        <v>20</v>
      </c>
      <c r="H574" s="110">
        <v>159.78</v>
      </c>
      <c r="I574" s="109">
        <v>6</v>
      </c>
      <c r="J574" s="234">
        <v>958.68</v>
      </c>
      <c r="K574" s="230"/>
      <c r="L574" s="191" t="str">
        <f t="shared" si="27"/>
        <v>Normal</v>
      </c>
      <c r="M574" s="191" t="str">
        <f t="shared" si="28"/>
        <v>Normal</v>
      </c>
      <c r="N574" s="191" t="str">
        <f t="shared" si="29"/>
        <v>Normal</v>
      </c>
    </row>
    <row r="575" spans="1:14" x14ac:dyDescent="0.25">
      <c r="A575" s="109" t="s">
        <v>629</v>
      </c>
      <c r="B575" s="112">
        <v>45663</v>
      </c>
      <c r="C575" s="109" t="s">
        <v>38</v>
      </c>
      <c r="D575" s="109" t="s">
        <v>35</v>
      </c>
      <c r="E575" s="109" t="s">
        <v>18</v>
      </c>
      <c r="F575" s="109" t="s">
        <v>42</v>
      </c>
      <c r="G575" s="109" t="s">
        <v>20</v>
      </c>
      <c r="H575" s="110">
        <v>116.29</v>
      </c>
      <c r="I575" s="109">
        <v>6</v>
      </c>
      <c r="J575" s="234">
        <v>697.74</v>
      </c>
      <c r="K575" s="230"/>
      <c r="L575" s="191" t="str">
        <f t="shared" si="27"/>
        <v>Normal</v>
      </c>
      <c r="M575" s="191" t="str">
        <f t="shared" si="28"/>
        <v>Normal</v>
      </c>
      <c r="N575" s="191" t="str">
        <f t="shared" si="29"/>
        <v>Normal</v>
      </c>
    </row>
    <row r="576" spans="1:14" x14ac:dyDescent="0.25">
      <c r="A576" s="109" t="s">
        <v>630</v>
      </c>
      <c r="B576" s="112">
        <v>45790</v>
      </c>
      <c r="C576" s="109" t="s">
        <v>34</v>
      </c>
      <c r="D576" s="109" t="s">
        <v>26</v>
      </c>
      <c r="E576" s="109" t="s">
        <v>27</v>
      </c>
      <c r="F576" s="109" t="s">
        <v>39</v>
      </c>
      <c r="G576" s="109" t="s">
        <v>36</v>
      </c>
      <c r="H576" s="110">
        <v>126.24</v>
      </c>
      <c r="I576" s="109">
        <v>6</v>
      </c>
      <c r="J576" s="234">
        <v>757.44</v>
      </c>
      <c r="K576" s="230"/>
      <c r="L576" s="191" t="str">
        <f t="shared" si="27"/>
        <v>Normal</v>
      </c>
      <c r="M576" s="191" t="str">
        <f t="shared" si="28"/>
        <v>Normal</v>
      </c>
      <c r="N576" s="191" t="str">
        <f t="shared" si="29"/>
        <v>Normal</v>
      </c>
    </row>
    <row r="577" spans="1:14" x14ac:dyDescent="0.25">
      <c r="A577" s="109" t="s">
        <v>631</v>
      </c>
      <c r="B577" s="112">
        <v>45718</v>
      </c>
      <c r="C577" s="109" t="s">
        <v>34</v>
      </c>
      <c r="D577" s="109" t="s">
        <v>31</v>
      </c>
      <c r="E577" s="109" t="s">
        <v>13</v>
      </c>
      <c r="F577" s="109" t="s">
        <v>42</v>
      </c>
      <c r="G577" s="109" t="s">
        <v>15</v>
      </c>
      <c r="H577" s="110">
        <v>228.91</v>
      </c>
      <c r="I577" s="109">
        <v>1</v>
      </c>
      <c r="J577" s="234">
        <v>228.91</v>
      </c>
      <c r="K577" s="230"/>
      <c r="L577" s="191" t="str">
        <f t="shared" si="27"/>
        <v>Normal</v>
      </c>
      <c r="M577" s="191" t="str">
        <f t="shared" si="28"/>
        <v>Normal</v>
      </c>
      <c r="N577" s="191" t="str">
        <f t="shared" si="29"/>
        <v>Normal</v>
      </c>
    </row>
    <row r="578" spans="1:14" x14ac:dyDescent="0.25">
      <c r="A578" s="109" t="s">
        <v>632</v>
      </c>
      <c r="B578" s="112">
        <v>45792</v>
      </c>
      <c r="C578" s="109" t="s">
        <v>17</v>
      </c>
      <c r="D578" s="109" t="s">
        <v>22</v>
      </c>
      <c r="E578" s="109" t="s">
        <v>41</v>
      </c>
      <c r="F578" s="109" t="s">
        <v>61</v>
      </c>
      <c r="G578" s="109" t="s">
        <v>20</v>
      </c>
      <c r="H578" s="110">
        <v>106.62</v>
      </c>
      <c r="I578" s="109">
        <v>19</v>
      </c>
      <c r="J578" s="234">
        <v>2025.78</v>
      </c>
      <c r="K578" s="230"/>
      <c r="L578" s="191" t="str">
        <f t="shared" si="27"/>
        <v>Normal</v>
      </c>
      <c r="M578" s="191" t="str">
        <f t="shared" si="28"/>
        <v>Normal</v>
      </c>
      <c r="N578" s="191" t="str">
        <f t="shared" si="29"/>
        <v>Normal</v>
      </c>
    </row>
    <row r="579" spans="1:14" x14ac:dyDescent="0.25">
      <c r="A579" s="109" t="s">
        <v>633</v>
      </c>
      <c r="B579" s="112">
        <v>45842</v>
      </c>
      <c r="C579" s="109" t="s">
        <v>38</v>
      </c>
      <c r="D579" s="109" t="s">
        <v>55</v>
      </c>
      <c r="E579" s="109" t="s">
        <v>23</v>
      </c>
      <c r="F579" s="109" t="s">
        <v>32</v>
      </c>
      <c r="G579" s="109" t="s">
        <v>15</v>
      </c>
      <c r="H579" s="110">
        <v>143.08000000000001</v>
      </c>
      <c r="I579" s="109">
        <v>2</v>
      </c>
      <c r="J579" s="234">
        <v>286.16000000000003</v>
      </c>
      <c r="K579" s="230"/>
      <c r="L579" s="191" t="str">
        <f t="shared" si="27"/>
        <v>Normal</v>
      </c>
      <c r="M579" s="191" t="str">
        <f t="shared" si="28"/>
        <v>Normal</v>
      </c>
      <c r="N579" s="191" t="str">
        <f t="shared" si="29"/>
        <v>Normal</v>
      </c>
    </row>
    <row r="580" spans="1:14" x14ac:dyDescent="0.25">
      <c r="A580" s="109" t="s">
        <v>634</v>
      </c>
      <c r="B580" s="112">
        <v>45788</v>
      </c>
      <c r="C580" s="109" t="s">
        <v>25</v>
      </c>
      <c r="D580" s="109" t="s">
        <v>12</v>
      </c>
      <c r="E580" s="109" t="s">
        <v>27</v>
      </c>
      <c r="F580" s="109" t="s">
        <v>19</v>
      </c>
      <c r="G580" s="109" t="s">
        <v>15</v>
      </c>
      <c r="H580" s="110">
        <v>202.4</v>
      </c>
      <c r="I580" s="109">
        <v>4</v>
      </c>
      <c r="J580" s="234">
        <v>809.6</v>
      </c>
      <c r="K580" s="230"/>
      <c r="L580" s="191" t="str">
        <f t="shared" ref="L580:L643" si="30">IF(OR(H580 &gt; $Q$7,H580 &lt;$Q$6),"OUTLIER", "Normal")</f>
        <v>Normal</v>
      </c>
      <c r="M580" s="191" t="str">
        <f t="shared" ref="M580:M643" si="31">IF(OR(I580 &gt; $Q$14,I580 &lt;$Q$13),"OUTLIER", "Normal")</f>
        <v>Normal</v>
      </c>
      <c r="N580" s="191" t="str">
        <f t="shared" ref="N580:N643" si="32">IF(OR(J580 &gt; $Q$21,J580 &lt;$Q$20),"OUTLIER", "Normal")</f>
        <v>Normal</v>
      </c>
    </row>
    <row r="581" spans="1:14" x14ac:dyDescent="0.25">
      <c r="A581" s="109" t="s">
        <v>635</v>
      </c>
      <c r="B581" s="112">
        <v>45918</v>
      </c>
      <c r="C581" s="109" t="s">
        <v>11</v>
      </c>
      <c r="D581" s="109" t="s">
        <v>22</v>
      </c>
      <c r="E581" s="109" t="s">
        <v>23</v>
      </c>
      <c r="F581" s="109" t="s">
        <v>19</v>
      </c>
      <c r="G581" s="109" t="s">
        <v>36</v>
      </c>
      <c r="H581" s="110">
        <v>117.24</v>
      </c>
      <c r="I581" s="109">
        <v>1</v>
      </c>
      <c r="J581" s="234">
        <v>117.24</v>
      </c>
      <c r="K581" s="230"/>
      <c r="L581" s="191" t="str">
        <f t="shared" si="30"/>
        <v>Normal</v>
      </c>
      <c r="M581" s="191" t="str">
        <f t="shared" si="31"/>
        <v>Normal</v>
      </c>
      <c r="N581" s="191" t="str">
        <f t="shared" si="32"/>
        <v>Normal</v>
      </c>
    </row>
    <row r="582" spans="1:14" x14ac:dyDescent="0.25">
      <c r="A582" s="109" t="s">
        <v>636</v>
      </c>
      <c r="B582" s="112">
        <v>45844</v>
      </c>
      <c r="C582" s="109" t="s">
        <v>30</v>
      </c>
      <c r="D582" s="109" t="s">
        <v>26</v>
      </c>
      <c r="E582" s="109" t="s">
        <v>45</v>
      </c>
      <c r="F582" s="109" t="s">
        <v>42</v>
      </c>
      <c r="G582" s="109" t="s">
        <v>20</v>
      </c>
      <c r="H582" s="110">
        <v>166.86</v>
      </c>
      <c r="I582" s="109">
        <v>13</v>
      </c>
      <c r="J582" s="234">
        <v>2169.1799999999998</v>
      </c>
      <c r="K582" s="230"/>
      <c r="L582" s="191" t="str">
        <f t="shared" si="30"/>
        <v>Normal</v>
      </c>
      <c r="M582" s="191" t="str">
        <f t="shared" si="31"/>
        <v>Normal</v>
      </c>
      <c r="N582" s="191" t="str">
        <f t="shared" si="32"/>
        <v>Normal</v>
      </c>
    </row>
    <row r="583" spans="1:14" x14ac:dyDescent="0.25">
      <c r="A583" s="109" t="s">
        <v>637</v>
      </c>
      <c r="B583" s="112">
        <v>45993</v>
      </c>
      <c r="C583" s="109" t="s">
        <v>30</v>
      </c>
      <c r="D583" s="109" t="s">
        <v>35</v>
      </c>
      <c r="E583" s="109" t="s">
        <v>23</v>
      </c>
      <c r="F583" s="109" t="s">
        <v>61</v>
      </c>
      <c r="G583" s="109" t="s">
        <v>20</v>
      </c>
      <c r="H583" s="110">
        <v>219.72</v>
      </c>
      <c r="I583" s="109">
        <v>14</v>
      </c>
      <c r="J583" s="234">
        <v>3076.08</v>
      </c>
      <c r="K583" s="230"/>
      <c r="L583" s="191" t="str">
        <f t="shared" si="30"/>
        <v>Normal</v>
      </c>
      <c r="M583" s="191" t="str">
        <f t="shared" si="31"/>
        <v>Normal</v>
      </c>
      <c r="N583" s="191" t="str">
        <f t="shared" si="32"/>
        <v>Normal</v>
      </c>
    </row>
    <row r="584" spans="1:14" x14ac:dyDescent="0.25">
      <c r="A584" s="109" t="s">
        <v>638</v>
      </c>
      <c r="B584" s="112">
        <v>45821</v>
      </c>
      <c r="C584" s="109" t="s">
        <v>11</v>
      </c>
      <c r="D584" s="109" t="s">
        <v>55</v>
      </c>
      <c r="E584" s="109" t="s">
        <v>13</v>
      </c>
      <c r="F584" s="109" t="s">
        <v>19</v>
      </c>
      <c r="G584" s="109" t="s">
        <v>20</v>
      </c>
      <c r="H584" s="110">
        <v>238.89</v>
      </c>
      <c r="I584" s="109">
        <v>9</v>
      </c>
      <c r="J584" s="234">
        <v>2150.0100000000002</v>
      </c>
      <c r="K584" s="230"/>
      <c r="L584" s="191" t="str">
        <f t="shared" si="30"/>
        <v>Normal</v>
      </c>
      <c r="M584" s="191" t="str">
        <f t="shared" si="31"/>
        <v>Normal</v>
      </c>
      <c r="N584" s="191" t="str">
        <f t="shared" si="32"/>
        <v>Normal</v>
      </c>
    </row>
    <row r="585" spans="1:14" x14ac:dyDescent="0.25">
      <c r="A585" s="109" t="s">
        <v>639</v>
      </c>
      <c r="B585" s="112">
        <v>46002</v>
      </c>
      <c r="C585" s="109" t="s">
        <v>30</v>
      </c>
      <c r="D585" s="109" t="s">
        <v>26</v>
      </c>
      <c r="E585" s="109" t="s">
        <v>18</v>
      </c>
      <c r="F585" s="109" t="s">
        <v>19</v>
      </c>
      <c r="G585" s="109" t="s">
        <v>36</v>
      </c>
      <c r="H585" s="110">
        <v>62.36</v>
      </c>
      <c r="I585" s="109">
        <v>2</v>
      </c>
      <c r="J585" s="234">
        <v>124.72</v>
      </c>
      <c r="K585" s="230"/>
      <c r="L585" s="191" t="str">
        <f t="shared" si="30"/>
        <v>Normal</v>
      </c>
      <c r="M585" s="191" t="str">
        <f t="shared" si="31"/>
        <v>Normal</v>
      </c>
      <c r="N585" s="191" t="str">
        <f t="shared" si="32"/>
        <v>Normal</v>
      </c>
    </row>
    <row r="586" spans="1:14" x14ac:dyDescent="0.25">
      <c r="A586" s="109" t="s">
        <v>640</v>
      </c>
      <c r="B586" s="112">
        <v>45693</v>
      </c>
      <c r="C586" s="109" t="s">
        <v>34</v>
      </c>
      <c r="D586" s="109" t="s">
        <v>35</v>
      </c>
      <c r="E586" s="109" t="s">
        <v>13</v>
      </c>
      <c r="F586" s="109" t="s">
        <v>19</v>
      </c>
      <c r="G586" s="109" t="s">
        <v>20</v>
      </c>
      <c r="H586" s="110">
        <v>233.85</v>
      </c>
      <c r="I586" s="109">
        <v>15</v>
      </c>
      <c r="J586" s="234">
        <v>3507.75</v>
      </c>
      <c r="K586" s="230"/>
      <c r="L586" s="191" t="str">
        <f t="shared" si="30"/>
        <v>Normal</v>
      </c>
      <c r="M586" s="191" t="str">
        <f t="shared" si="31"/>
        <v>Normal</v>
      </c>
      <c r="N586" s="191" t="str">
        <f t="shared" si="32"/>
        <v>Normal</v>
      </c>
    </row>
    <row r="587" spans="1:14" x14ac:dyDescent="0.25">
      <c r="A587" s="109" t="s">
        <v>641</v>
      </c>
      <c r="B587" s="112">
        <v>45891</v>
      </c>
      <c r="C587" s="109" t="s">
        <v>34</v>
      </c>
      <c r="D587" s="109" t="s">
        <v>26</v>
      </c>
      <c r="E587" s="109" t="s">
        <v>13</v>
      </c>
      <c r="F587" s="109" t="s">
        <v>42</v>
      </c>
      <c r="G587" s="109" t="s">
        <v>36</v>
      </c>
      <c r="H587" s="110">
        <v>138.27000000000001</v>
      </c>
      <c r="I587" s="109">
        <v>1</v>
      </c>
      <c r="J587" s="234">
        <v>138.27000000000001</v>
      </c>
      <c r="K587" s="230"/>
      <c r="L587" s="191" t="str">
        <f t="shared" si="30"/>
        <v>Normal</v>
      </c>
      <c r="M587" s="191" t="str">
        <f t="shared" si="31"/>
        <v>Normal</v>
      </c>
      <c r="N587" s="191" t="str">
        <f t="shared" si="32"/>
        <v>Normal</v>
      </c>
    </row>
    <row r="588" spans="1:14" x14ac:dyDescent="0.25">
      <c r="A588" s="109" t="s">
        <v>642</v>
      </c>
      <c r="B588" s="112">
        <v>45976</v>
      </c>
      <c r="C588" s="109" t="s">
        <v>38</v>
      </c>
      <c r="D588" s="109" t="s">
        <v>35</v>
      </c>
      <c r="E588" s="109" t="s">
        <v>18</v>
      </c>
      <c r="F588" s="109" t="s">
        <v>61</v>
      </c>
      <c r="G588" s="109" t="s">
        <v>15</v>
      </c>
      <c r="H588" s="110">
        <v>86.81</v>
      </c>
      <c r="I588" s="109">
        <v>8</v>
      </c>
      <c r="J588" s="234">
        <v>694.48</v>
      </c>
      <c r="K588" s="230"/>
      <c r="L588" s="191" t="str">
        <f t="shared" si="30"/>
        <v>Normal</v>
      </c>
      <c r="M588" s="191" t="str">
        <f t="shared" si="31"/>
        <v>Normal</v>
      </c>
      <c r="N588" s="191" t="str">
        <f t="shared" si="32"/>
        <v>Normal</v>
      </c>
    </row>
    <row r="589" spans="1:14" x14ac:dyDescent="0.25">
      <c r="A589" s="109" t="s">
        <v>643</v>
      </c>
      <c r="B589" s="112">
        <v>45937</v>
      </c>
      <c r="C589" s="109" t="s">
        <v>30</v>
      </c>
      <c r="D589" s="109" t="s">
        <v>22</v>
      </c>
      <c r="E589" s="109" t="s">
        <v>41</v>
      </c>
      <c r="F589" s="109" t="s">
        <v>19</v>
      </c>
      <c r="G589" s="109" t="s">
        <v>15</v>
      </c>
      <c r="H589" s="110">
        <v>131.01</v>
      </c>
      <c r="I589" s="109">
        <v>8</v>
      </c>
      <c r="J589" s="234">
        <v>1048.08</v>
      </c>
      <c r="K589" s="230"/>
      <c r="L589" s="191" t="str">
        <f t="shared" si="30"/>
        <v>Normal</v>
      </c>
      <c r="M589" s="191" t="str">
        <f t="shared" si="31"/>
        <v>Normal</v>
      </c>
      <c r="N589" s="191" t="str">
        <f t="shared" si="32"/>
        <v>Normal</v>
      </c>
    </row>
    <row r="590" spans="1:14" x14ac:dyDescent="0.25">
      <c r="A590" s="109" t="s">
        <v>644</v>
      </c>
      <c r="B590" s="112">
        <v>45935</v>
      </c>
      <c r="C590" s="109" t="s">
        <v>17</v>
      </c>
      <c r="D590" s="109" t="s">
        <v>12</v>
      </c>
      <c r="E590" s="109" t="s">
        <v>45</v>
      </c>
      <c r="F590" s="109" t="s">
        <v>32</v>
      </c>
      <c r="G590" s="109" t="s">
        <v>15</v>
      </c>
      <c r="H590" s="110">
        <v>245.61</v>
      </c>
      <c r="I590" s="109">
        <v>12</v>
      </c>
      <c r="J590" s="234">
        <v>2947.32</v>
      </c>
      <c r="K590" s="230"/>
      <c r="L590" s="191" t="str">
        <f t="shared" si="30"/>
        <v>Normal</v>
      </c>
      <c r="M590" s="191" t="str">
        <f t="shared" si="31"/>
        <v>Normal</v>
      </c>
      <c r="N590" s="191" t="str">
        <f t="shared" si="32"/>
        <v>Normal</v>
      </c>
    </row>
    <row r="591" spans="1:14" x14ac:dyDescent="0.25">
      <c r="A591" s="109" t="s">
        <v>645</v>
      </c>
      <c r="B591" s="112">
        <v>45994</v>
      </c>
      <c r="C591" s="109" t="s">
        <v>17</v>
      </c>
      <c r="D591" s="109" t="s">
        <v>12</v>
      </c>
      <c r="E591" s="109" t="s">
        <v>13</v>
      </c>
      <c r="F591" s="109" t="s">
        <v>19</v>
      </c>
      <c r="G591" s="109" t="s">
        <v>15</v>
      </c>
      <c r="H591" s="110">
        <v>138.38</v>
      </c>
      <c r="I591" s="109">
        <v>13</v>
      </c>
      <c r="J591" s="234">
        <v>1798.94</v>
      </c>
      <c r="K591" s="230"/>
      <c r="L591" s="191" t="str">
        <f t="shared" si="30"/>
        <v>Normal</v>
      </c>
      <c r="M591" s="191" t="str">
        <f t="shared" si="31"/>
        <v>Normal</v>
      </c>
      <c r="N591" s="191" t="str">
        <f t="shared" si="32"/>
        <v>Normal</v>
      </c>
    </row>
    <row r="592" spans="1:14" x14ac:dyDescent="0.25">
      <c r="A592" s="109" t="s">
        <v>646</v>
      </c>
      <c r="B592" s="112">
        <v>45929</v>
      </c>
      <c r="C592" s="109" t="s">
        <v>38</v>
      </c>
      <c r="D592" s="109" t="s">
        <v>31</v>
      </c>
      <c r="E592" s="109" t="s">
        <v>45</v>
      </c>
      <c r="F592" s="109" t="s">
        <v>14</v>
      </c>
      <c r="G592" s="109" t="s">
        <v>20</v>
      </c>
      <c r="H592" s="110">
        <v>102.33</v>
      </c>
      <c r="I592" s="109">
        <v>8</v>
      </c>
      <c r="J592" s="234">
        <v>818.64</v>
      </c>
      <c r="K592" s="230"/>
      <c r="L592" s="191" t="str">
        <f t="shared" si="30"/>
        <v>Normal</v>
      </c>
      <c r="M592" s="191" t="str">
        <f t="shared" si="31"/>
        <v>Normal</v>
      </c>
      <c r="N592" s="191" t="str">
        <f t="shared" si="32"/>
        <v>Normal</v>
      </c>
    </row>
    <row r="593" spans="1:14" x14ac:dyDescent="0.25">
      <c r="A593" s="109" t="s">
        <v>647</v>
      </c>
      <c r="B593" s="112">
        <v>45801</v>
      </c>
      <c r="C593" s="109" t="s">
        <v>11</v>
      </c>
      <c r="D593" s="109" t="s">
        <v>26</v>
      </c>
      <c r="E593" s="109" t="s">
        <v>18</v>
      </c>
      <c r="F593" s="109" t="s">
        <v>61</v>
      </c>
      <c r="G593" s="109" t="s">
        <v>20</v>
      </c>
      <c r="H593" s="110">
        <v>169.35</v>
      </c>
      <c r="I593" s="109">
        <v>3</v>
      </c>
      <c r="J593" s="234">
        <v>508.05</v>
      </c>
      <c r="K593" s="230"/>
      <c r="L593" s="191" t="str">
        <f t="shared" si="30"/>
        <v>Normal</v>
      </c>
      <c r="M593" s="191" t="str">
        <f t="shared" si="31"/>
        <v>Normal</v>
      </c>
      <c r="N593" s="191" t="str">
        <f t="shared" si="32"/>
        <v>Normal</v>
      </c>
    </row>
    <row r="594" spans="1:14" x14ac:dyDescent="0.25">
      <c r="A594" s="109" t="s">
        <v>648</v>
      </c>
      <c r="B594" s="112">
        <v>45848</v>
      </c>
      <c r="C594" s="109" t="s">
        <v>17</v>
      </c>
      <c r="D594" s="109" t="s">
        <v>22</v>
      </c>
      <c r="E594" s="109" t="s">
        <v>18</v>
      </c>
      <c r="F594" s="109" t="s">
        <v>19</v>
      </c>
      <c r="G594" s="109" t="s">
        <v>20</v>
      </c>
      <c r="H594" s="110">
        <v>82.83</v>
      </c>
      <c r="I594" s="109">
        <v>15</v>
      </c>
      <c r="J594" s="234">
        <v>1242.45</v>
      </c>
      <c r="K594" s="230"/>
      <c r="L594" s="191" t="str">
        <f t="shared" si="30"/>
        <v>Normal</v>
      </c>
      <c r="M594" s="191" t="str">
        <f t="shared" si="31"/>
        <v>Normal</v>
      </c>
      <c r="N594" s="191" t="str">
        <f t="shared" si="32"/>
        <v>Normal</v>
      </c>
    </row>
    <row r="595" spans="1:14" x14ac:dyDescent="0.25">
      <c r="A595" s="109" t="s">
        <v>649</v>
      </c>
      <c r="B595" s="112">
        <v>45726</v>
      </c>
      <c r="C595" s="109" t="s">
        <v>11</v>
      </c>
      <c r="D595" s="109" t="s">
        <v>55</v>
      </c>
      <c r="E595" s="109" t="s">
        <v>18</v>
      </c>
      <c r="F595" s="109" t="s">
        <v>19</v>
      </c>
      <c r="G595" s="109" t="s">
        <v>36</v>
      </c>
      <c r="H595" s="110">
        <v>46.69</v>
      </c>
      <c r="I595" s="109">
        <v>13</v>
      </c>
      <c r="J595" s="234">
        <v>606.97</v>
      </c>
      <c r="K595" s="230"/>
      <c r="L595" s="191" t="str">
        <f t="shared" si="30"/>
        <v>Normal</v>
      </c>
      <c r="M595" s="191" t="str">
        <f t="shared" si="31"/>
        <v>Normal</v>
      </c>
      <c r="N595" s="191" t="str">
        <f t="shared" si="32"/>
        <v>Normal</v>
      </c>
    </row>
    <row r="596" spans="1:14" x14ac:dyDescent="0.25">
      <c r="A596" s="109" t="s">
        <v>650</v>
      </c>
      <c r="B596" s="112">
        <v>45997</v>
      </c>
      <c r="C596" s="109" t="s">
        <v>30</v>
      </c>
      <c r="D596" s="109" t="s">
        <v>35</v>
      </c>
      <c r="E596" s="109" t="s">
        <v>13</v>
      </c>
      <c r="F596" s="109" t="s">
        <v>39</v>
      </c>
      <c r="G596" s="109" t="s">
        <v>36</v>
      </c>
      <c r="H596" s="110">
        <v>58.35</v>
      </c>
      <c r="I596" s="109">
        <v>5</v>
      </c>
      <c r="J596" s="234">
        <v>291.75</v>
      </c>
      <c r="K596" s="230"/>
      <c r="L596" s="191" t="str">
        <f t="shared" si="30"/>
        <v>Normal</v>
      </c>
      <c r="M596" s="191" t="str">
        <f t="shared" si="31"/>
        <v>Normal</v>
      </c>
      <c r="N596" s="191" t="str">
        <f t="shared" si="32"/>
        <v>Normal</v>
      </c>
    </row>
    <row r="597" spans="1:14" x14ac:dyDescent="0.25">
      <c r="A597" s="109" t="s">
        <v>651</v>
      </c>
      <c r="B597" s="112">
        <v>45859</v>
      </c>
      <c r="C597" s="109" t="s">
        <v>34</v>
      </c>
      <c r="D597" s="109" t="s">
        <v>31</v>
      </c>
      <c r="E597" s="109" t="s">
        <v>13</v>
      </c>
      <c r="F597" s="109" t="s">
        <v>14</v>
      </c>
      <c r="G597" s="109" t="s">
        <v>15</v>
      </c>
      <c r="H597" s="110">
        <v>58.17</v>
      </c>
      <c r="I597" s="109">
        <v>11</v>
      </c>
      <c r="J597" s="234">
        <v>639.87</v>
      </c>
      <c r="K597" s="230"/>
      <c r="L597" s="191" t="str">
        <f t="shared" si="30"/>
        <v>Normal</v>
      </c>
      <c r="M597" s="191" t="str">
        <f t="shared" si="31"/>
        <v>Normal</v>
      </c>
      <c r="N597" s="191" t="str">
        <f t="shared" si="32"/>
        <v>Normal</v>
      </c>
    </row>
    <row r="598" spans="1:14" x14ac:dyDescent="0.25">
      <c r="A598" s="109" t="s">
        <v>652</v>
      </c>
      <c r="B598" s="112">
        <v>45761</v>
      </c>
      <c r="C598" s="109" t="s">
        <v>25</v>
      </c>
      <c r="D598" s="109" t="s">
        <v>22</v>
      </c>
      <c r="E598" s="109" t="s">
        <v>23</v>
      </c>
      <c r="F598" s="109" t="s">
        <v>19</v>
      </c>
      <c r="G598" s="109" t="s">
        <v>15</v>
      </c>
      <c r="H598" s="110">
        <v>63.42</v>
      </c>
      <c r="I598" s="109">
        <v>5</v>
      </c>
      <c r="J598" s="234">
        <v>317.10000000000002</v>
      </c>
      <c r="K598" s="230"/>
      <c r="L598" s="191" t="str">
        <f t="shared" si="30"/>
        <v>Normal</v>
      </c>
      <c r="M598" s="191" t="str">
        <f t="shared" si="31"/>
        <v>Normal</v>
      </c>
      <c r="N598" s="191" t="str">
        <f t="shared" si="32"/>
        <v>Normal</v>
      </c>
    </row>
    <row r="599" spans="1:14" x14ac:dyDescent="0.25">
      <c r="A599" s="109" t="s">
        <v>653</v>
      </c>
      <c r="B599" s="112">
        <v>45888</v>
      </c>
      <c r="C599" s="109" t="s">
        <v>34</v>
      </c>
      <c r="D599" s="109" t="s">
        <v>31</v>
      </c>
      <c r="E599" s="109" t="s">
        <v>45</v>
      </c>
      <c r="F599" s="109" t="s">
        <v>42</v>
      </c>
      <c r="G599" s="109" t="s">
        <v>36</v>
      </c>
      <c r="H599" s="110">
        <v>60.54</v>
      </c>
      <c r="I599" s="109">
        <v>15</v>
      </c>
      <c r="J599" s="234">
        <v>908.1</v>
      </c>
      <c r="K599" s="230"/>
      <c r="L599" s="191" t="str">
        <f t="shared" si="30"/>
        <v>Normal</v>
      </c>
      <c r="M599" s="191" t="str">
        <f t="shared" si="31"/>
        <v>Normal</v>
      </c>
      <c r="N599" s="191" t="str">
        <f t="shared" si="32"/>
        <v>Normal</v>
      </c>
    </row>
    <row r="600" spans="1:14" x14ac:dyDescent="0.25">
      <c r="A600" s="109" t="s">
        <v>654</v>
      </c>
      <c r="B600" s="112">
        <v>45764</v>
      </c>
      <c r="C600" s="109" t="s">
        <v>34</v>
      </c>
      <c r="D600" s="109" t="s">
        <v>31</v>
      </c>
      <c r="E600" s="109" t="s">
        <v>13</v>
      </c>
      <c r="F600" s="109" t="s">
        <v>39</v>
      </c>
      <c r="G600" s="109" t="s">
        <v>15</v>
      </c>
      <c r="H600" s="110">
        <v>170.99</v>
      </c>
      <c r="I600" s="109">
        <v>15</v>
      </c>
      <c r="J600" s="234">
        <v>2564.85</v>
      </c>
      <c r="K600" s="230"/>
      <c r="L600" s="191" t="str">
        <f t="shared" si="30"/>
        <v>Normal</v>
      </c>
      <c r="M600" s="191" t="str">
        <f t="shared" si="31"/>
        <v>Normal</v>
      </c>
      <c r="N600" s="191" t="str">
        <f t="shared" si="32"/>
        <v>Normal</v>
      </c>
    </row>
    <row r="601" spans="1:14" x14ac:dyDescent="0.25">
      <c r="A601" s="109" t="s">
        <v>655</v>
      </c>
      <c r="B601" s="112">
        <v>45704</v>
      </c>
      <c r="C601" s="109" t="s">
        <v>17</v>
      </c>
      <c r="D601" s="109" t="s">
        <v>35</v>
      </c>
      <c r="E601" s="109" t="s">
        <v>27</v>
      </c>
      <c r="F601" s="109" t="s">
        <v>28</v>
      </c>
      <c r="G601" s="109" t="s">
        <v>20</v>
      </c>
      <c r="H601" s="110">
        <v>70.010000000000005</v>
      </c>
      <c r="I601" s="109">
        <v>6</v>
      </c>
      <c r="J601" s="234">
        <v>420.06</v>
      </c>
      <c r="K601" s="230"/>
      <c r="L601" s="191" t="str">
        <f t="shared" si="30"/>
        <v>Normal</v>
      </c>
      <c r="M601" s="191" t="str">
        <f t="shared" si="31"/>
        <v>Normal</v>
      </c>
      <c r="N601" s="191" t="str">
        <f t="shared" si="32"/>
        <v>Normal</v>
      </c>
    </row>
    <row r="602" spans="1:14" x14ac:dyDescent="0.25">
      <c r="A602" s="109" t="s">
        <v>656</v>
      </c>
      <c r="B602" s="112">
        <v>45678</v>
      </c>
      <c r="C602" s="109" t="s">
        <v>34</v>
      </c>
      <c r="D602" s="109" t="s">
        <v>26</v>
      </c>
      <c r="E602" s="109" t="s">
        <v>45</v>
      </c>
      <c r="F602" s="109" t="s">
        <v>28</v>
      </c>
      <c r="G602" s="109" t="s">
        <v>15</v>
      </c>
      <c r="H602" s="110">
        <v>106.05</v>
      </c>
      <c r="I602" s="109">
        <v>7</v>
      </c>
      <c r="J602" s="234">
        <v>742.35</v>
      </c>
      <c r="K602" s="230"/>
      <c r="L602" s="191" t="str">
        <f t="shared" si="30"/>
        <v>Normal</v>
      </c>
      <c r="M602" s="191" t="str">
        <f t="shared" si="31"/>
        <v>Normal</v>
      </c>
      <c r="N602" s="191" t="str">
        <f t="shared" si="32"/>
        <v>Normal</v>
      </c>
    </row>
    <row r="603" spans="1:14" x14ac:dyDescent="0.25">
      <c r="A603" s="109" t="s">
        <v>657</v>
      </c>
      <c r="B603" s="112">
        <v>45840</v>
      </c>
      <c r="C603" s="109" t="s">
        <v>25</v>
      </c>
      <c r="D603" s="109" t="s">
        <v>22</v>
      </c>
      <c r="E603" s="109" t="s">
        <v>27</v>
      </c>
      <c r="F603" s="109" t="s">
        <v>32</v>
      </c>
      <c r="G603" s="109" t="s">
        <v>36</v>
      </c>
      <c r="H603" s="110">
        <v>227.29</v>
      </c>
      <c r="I603" s="109">
        <v>13</v>
      </c>
      <c r="J603" s="234">
        <v>2954.77</v>
      </c>
      <c r="K603" s="230"/>
      <c r="L603" s="191" t="str">
        <f t="shared" si="30"/>
        <v>Normal</v>
      </c>
      <c r="M603" s="191" t="str">
        <f t="shared" si="31"/>
        <v>Normal</v>
      </c>
      <c r="N603" s="191" t="str">
        <f t="shared" si="32"/>
        <v>Normal</v>
      </c>
    </row>
    <row r="604" spans="1:14" x14ac:dyDescent="0.25">
      <c r="A604" s="109" t="s">
        <v>658</v>
      </c>
      <c r="B604" s="112">
        <v>45747</v>
      </c>
      <c r="C604" s="109" t="s">
        <v>38</v>
      </c>
      <c r="D604" s="109" t="s">
        <v>31</v>
      </c>
      <c r="E604" s="109" t="s">
        <v>18</v>
      </c>
      <c r="F604" s="109" t="s">
        <v>28</v>
      </c>
      <c r="G604" s="109" t="s">
        <v>20</v>
      </c>
      <c r="H604" s="110">
        <v>134.27000000000001</v>
      </c>
      <c r="I604" s="109">
        <v>1</v>
      </c>
      <c r="J604" s="234">
        <v>134.27000000000001</v>
      </c>
      <c r="K604" s="230"/>
      <c r="L604" s="191" t="str">
        <f t="shared" si="30"/>
        <v>Normal</v>
      </c>
      <c r="M604" s="191" t="str">
        <f t="shared" si="31"/>
        <v>Normal</v>
      </c>
      <c r="N604" s="191" t="str">
        <f t="shared" si="32"/>
        <v>Normal</v>
      </c>
    </row>
    <row r="605" spans="1:14" x14ac:dyDescent="0.25">
      <c r="A605" s="109" t="s">
        <v>659</v>
      </c>
      <c r="B605" s="112">
        <v>45785</v>
      </c>
      <c r="C605" s="109" t="s">
        <v>38</v>
      </c>
      <c r="D605" s="109" t="s">
        <v>22</v>
      </c>
      <c r="E605" s="109" t="s">
        <v>23</v>
      </c>
      <c r="F605" s="109" t="s">
        <v>19</v>
      </c>
      <c r="G605" s="109" t="s">
        <v>15</v>
      </c>
      <c r="H605" s="110">
        <v>176.86</v>
      </c>
      <c r="I605" s="109">
        <v>4</v>
      </c>
      <c r="J605" s="234">
        <v>707.44</v>
      </c>
      <c r="K605" s="230"/>
      <c r="L605" s="191" t="str">
        <f t="shared" si="30"/>
        <v>Normal</v>
      </c>
      <c r="M605" s="191" t="str">
        <f t="shared" si="31"/>
        <v>Normal</v>
      </c>
      <c r="N605" s="191" t="str">
        <f t="shared" si="32"/>
        <v>Normal</v>
      </c>
    </row>
    <row r="606" spans="1:14" x14ac:dyDescent="0.25">
      <c r="A606" s="109" t="s">
        <v>660</v>
      </c>
      <c r="B606" s="112">
        <v>45689</v>
      </c>
      <c r="C606" s="109" t="s">
        <v>30</v>
      </c>
      <c r="D606" s="109" t="s">
        <v>26</v>
      </c>
      <c r="E606" s="109" t="s">
        <v>41</v>
      </c>
      <c r="F606" s="109" t="s">
        <v>32</v>
      </c>
      <c r="G606" s="109" t="s">
        <v>20</v>
      </c>
      <c r="H606" s="110">
        <v>67.91</v>
      </c>
      <c r="I606" s="109">
        <v>8</v>
      </c>
      <c r="J606" s="234">
        <v>543.28</v>
      </c>
      <c r="K606" s="230"/>
      <c r="L606" s="191" t="str">
        <f t="shared" si="30"/>
        <v>Normal</v>
      </c>
      <c r="M606" s="191" t="str">
        <f t="shared" si="31"/>
        <v>Normal</v>
      </c>
      <c r="N606" s="191" t="str">
        <f t="shared" si="32"/>
        <v>Normal</v>
      </c>
    </row>
    <row r="607" spans="1:14" x14ac:dyDescent="0.25">
      <c r="A607" s="109" t="s">
        <v>661</v>
      </c>
      <c r="B607" s="112">
        <v>45980</v>
      </c>
      <c r="C607" s="109" t="s">
        <v>25</v>
      </c>
      <c r="D607" s="109" t="s">
        <v>55</v>
      </c>
      <c r="E607" s="109" t="s">
        <v>13</v>
      </c>
      <c r="F607" s="109" t="s">
        <v>39</v>
      </c>
      <c r="G607" s="109" t="s">
        <v>15</v>
      </c>
      <c r="H607" s="110">
        <v>72.3</v>
      </c>
      <c r="I607" s="109">
        <v>3</v>
      </c>
      <c r="J607" s="234">
        <v>216.9</v>
      </c>
      <c r="K607" s="230"/>
      <c r="L607" s="191" t="str">
        <f t="shared" si="30"/>
        <v>Normal</v>
      </c>
      <c r="M607" s="191" t="str">
        <f t="shared" si="31"/>
        <v>Normal</v>
      </c>
      <c r="N607" s="191" t="str">
        <f t="shared" si="32"/>
        <v>Normal</v>
      </c>
    </row>
    <row r="608" spans="1:14" x14ac:dyDescent="0.25">
      <c r="A608" s="109" t="s">
        <v>662</v>
      </c>
      <c r="B608" s="112">
        <v>45669</v>
      </c>
      <c r="C608" s="109" t="s">
        <v>30</v>
      </c>
      <c r="D608" s="109" t="s">
        <v>12</v>
      </c>
      <c r="E608" s="109" t="s">
        <v>41</v>
      </c>
      <c r="F608" s="109" t="s">
        <v>39</v>
      </c>
      <c r="G608" s="109" t="s">
        <v>15</v>
      </c>
      <c r="H608" s="110">
        <v>38.99</v>
      </c>
      <c r="I608" s="109">
        <v>3</v>
      </c>
      <c r="J608" s="234">
        <v>116.97</v>
      </c>
      <c r="K608" s="230"/>
      <c r="L608" s="191" t="str">
        <f t="shared" si="30"/>
        <v>Normal</v>
      </c>
      <c r="M608" s="191" t="str">
        <f t="shared" si="31"/>
        <v>Normal</v>
      </c>
      <c r="N608" s="191" t="str">
        <f t="shared" si="32"/>
        <v>Normal</v>
      </c>
    </row>
    <row r="609" spans="1:14" x14ac:dyDescent="0.25">
      <c r="A609" s="109" t="s">
        <v>663</v>
      </c>
      <c r="B609" s="112">
        <v>45705</v>
      </c>
      <c r="C609" s="109" t="s">
        <v>11</v>
      </c>
      <c r="D609" s="109" t="s">
        <v>22</v>
      </c>
      <c r="E609" s="109" t="s">
        <v>41</v>
      </c>
      <c r="F609" s="109" t="s">
        <v>19</v>
      </c>
      <c r="G609" s="109" t="s">
        <v>15</v>
      </c>
      <c r="H609" s="110">
        <v>67.17</v>
      </c>
      <c r="I609" s="109">
        <v>11</v>
      </c>
      <c r="J609" s="234">
        <v>738.87</v>
      </c>
      <c r="K609" s="230"/>
      <c r="L609" s="191" t="str">
        <f t="shared" si="30"/>
        <v>Normal</v>
      </c>
      <c r="M609" s="191" t="str">
        <f t="shared" si="31"/>
        <v>Normal</v>
      </c>
      <c r="N609" s="191" t="str">
        <f t="shared" si="32"/>
        <v>Normal</v>
      </c>
    </row>
    <row r="610" spans="1:14" x14ac:dyDescent="0.25">
      <c r="A610" s="109" t="s">
        <v>664</v>
      </c>
      <c r="B610" s="112">
        <v>45951</v>
      </c>
      <c r="C610" s="109" t="s">
        <v>17</v>
      </c>
      <c r="D610" s="109" t="s">
        <v>31</v>
      </c>
      <c r="E610" s="109" t="s">
        <v>41</v>
      </c>
      <c r="F610" s="109" t="s">
        <v>19</v>
      </c>
      <c r="G610" s="109" t="s">
        <v>36</v>
      </c>
      <c r="H610" s="110">
        <v>91.29</v>
      </c>
      <c r="I610" s="109">
        <v>14</v>
      </c>
      <c r="J610" s="234">
        <v>1278.06</v>
      </c>
      <c r="K610" s="230"/>
      <c r="L610" s="191" t="str">
        <f t="shared" si="30"/>
        <v>Normal</v>
      </c>
      <c r="M610" s="191" t="str">
        <f t="shared" si="31"/>
        <v>Normal</v>
      </c>
      <c r="N610" s="191" t="str">
        <f t="shared" si="32"/>
        <v>Normal</v>
      </c>
    </row>
    <row r="611" spans="1:14" x14ac:dyDescent="0.25">
      <c r="A611" s="109" t="s">
        <v>665</v>
      </c>
      <c r="B611" s="112">
        <v>46007</v>
      </c>
      <c r="C611" s="109" t="s">
        <v>30</v>
      </c>
      <c r="D611" s="109" t="s">
        <v>35</v>
      </c>
      <c r="E611" s="109" t="s">
        <v>23</v>
      </c>
      <c r="F611" s="109" t="s">
        <v>14</v>
      </c>
      <c r="G611" s="109" t="s">
        <v>36</v>
      </c>
      <c r="H611" s="110">
        <v>68.94</v>
      </c>
      <c r="I611" s="109">
        <v>14</v>
      </c>
      <c r="J611" s="234">
        <v>965.16</v>
      </c>
      <c r="K611" s="230"/>
      <c r="L611" s="191" t="str">
        <f t="shared" si="30"/>
        <v>Normal</v>
      </c>
      <c r="M611" s="191" t="str">
        <f t="shared" si="31"/>
        <v>Normal</v>
      </c>
      <c r="N611" s="191" t="str">
        <f t="shared" si="32"/>
        <v>Normal</v>
      </c>
    </row>
    <row r="612" spans="1:14" x14ac:dyDescent="0.25">
      <c r="A612" s="109" t="s">
        <v>666</v>
      </c>
      <c r="B612" s="112">
        <v>45801</v>
      </c>
      <c r="C612" s="109" t="s">
        <v>30</v>
      </c>
      <c r="D612" s="109" t="s">
        <v>22</v>
      </c>
      <c r="E612" s="109" t="s">
        <v>18</v>
      </c>
      <c r="F612" s="109" t="s">
        <v>42</v>
      </c>
      <c r="G612" s="109" t="s">
        <v>20</v>
      </c>
      <c r="H612" s="110">
        <v>49.51</v>
      </c>
      <c r="I612" s="109">
        <v>15</v>
      </c>
      <c r="J612" s="234">
        <v>742.65</v>
      </c>
      <c r="K612" s="230"/>
      <c r="L612" s="191" t="str">
        <f t="shared" si="30"/>
        <v>Normal</v>
      </c>
      <c r="M612" s="191" t="str">
        <f t="shared" si="31"/>
        <v>Normal</v>
      </c>
      <c r="N612" s="191" t="str">
        <f t="shared" si="32"/>
        <v>Normal</v>
      </c>
    </row>
    <row r="613" spans="1:14" x14ac:dyDescent="0.25">
      <c r="A613" s="109" t="s">
        <v>667</v>
      </c>
      <c r="B613" s="112">
        <v>45783</v>
      </c>
      <c r="C613" s="109" t="s">
        <v>38</v>
      </c>
      <c r="D613" s="109" t="s">
        <v>31</v>
      </c>
      <c r="E613" s="109" t="s">
        <v>18</v>
      </c>
      <c r="F613" s="109" t="s">
        <v>61</v>
      </c>
      <c r="G613" s="109" t="s">
        <v>15</v>
      </c>
      <c r="H613" s="110">
        <v>56.54</v>
      </c>
      <c r="I613" s="109">
        <v>10</v>
      </c>
      <c r="J613" s="234">
        <v>565.4</v>
      </c>
      <c r="K613" s="230"/>
      <c r="L613" s="191" t="str">
        <f t="shared" si="30"/>
        <v>Normal</v>
      </c>
      <c r="M613" s="191" t="str">
        <f t="shared" si="31"/>
        <v>Normal</v>
      </c>
      <c r="N613" s="191" t="str">
        <f t="shared" si="32"/>
        <v>Normal</v>
      </c>
    </row>
    <row r="614" spans="1:14" x14ac:dyDescent="0.25">
      <c r="A614" s="109" t="s">
        <v>668</v>
      </c>
      <c r="B614" s="112">
        <v>45702</v>
      </c>
      <c r="C614" s="109" t="s">
        <v>38</v>
      </c>
      <c r="D614" s="109" t="s">
        <v>26</v>
      </c>
      <c r="E614" s="109" t="s">
        <v>41</v>
      </c>
      <c r="F614" s="109" t="s">
        <v>14</v>
      </c>
      <c r="G614" s="109" t="s">
        <v>20</v>
      </c>
      <c r="H614" s="110">
        <v>131.37</v>
      </c>
      <c r="I614" s="109">
        <v>9</v>
      </c>
      <c r="J614" s="234">
        <v>1182.33</v>
      </c>
      <c r="K614" s="230"/>
      <c r="L614" s="191" t="str">
        <f t="shared" si="30"/>
        <v>Normal</v>
      </c>
      <c r="M614" s="191" t="str">
        <f t="shared" si="31"/>
        <v>Normal</v>
      </c>
      <c r="N614" s="191" t="str">
        <f t="shared" si="32"/>
        <v>Normal</v>
      </c>
    </row>
    <row r="615" spans="1:14" x14ac:dyDescent="0.25">
      <c r="A615" s="109" t="s">
        <v>669</v>
      </c>
      <c r="B615" s="112">
        <v>45927</v>
      </c>
      <c r="C615" s="109" t="s">
        <v>17</v>
      </c>
      <c r="D615" s="109" t="s">
        <v>55</v>
      </c>
      <c r="E615" s="109" t="s">
        <v>45</v>
      </c>
      <c r="F615" s="109" t="s">
        <v>61</v>
      </c>
      <c r="G615" s="109" t="s">
        <v>20</v>
      </c>
      <c r="H615" s="110">
        <v>75.39</v>
      </c>
      <c r="I615" s="109">
        <v>8</v>
      </c>
      <c r="J615" s="234">
        <v>603.12</v>
      </c>
      <c r="K615" s="230"/>
      <c r="L615" s="191" t="str">
        <f t="shared" si="30"/>
        <v>Normal</v>
      </c>
      <c r="M615" s="191" t="str">
        <f t="shared" si="31"/>
        <v>Normal</v>
      </c>
      <c r="N615" s="191" t="str">
        <f t="shared" si="32"/>
        <v>Normal</v>
      </c>
    </row>
    <row r="616" spans="1:14" x14ac:dyDescent="0.25">
      <c r="A616" s="109" t="s">
        <v>670</v>
      </c>
      <c r="B616" s="112">
        <v>45841</v>
      </c>
      <c r="C616" s="109" t="s">
        <v>25</v>
      </c>
      <c r="D616" s="109" t="s">
        <v>31</v>
      </c>
      <c r="E616" s="109" t="s">
        <v>13</v>
      </c>
      <c r="F616" s="109" t="s">
        <v>42</v>
      </c>
      <c r="G616" s="109" t="s">
        <v>20</v>
      </c>
      <c r="H616" s="110">
        <v>110.14</v>
      </c>
      <c r="I616" s="109">
        <v>16</v>
      </c>
      <c r="J616" s="234">
        <v>1762.24</v>
      </c>
      <c r="K616" s="230"/>
      <c r="L616" s="191" t="str">
        <f t="shared" si="30"/>
        <v>Normal</v>
      </c>
      <c r="M616" s="191" t="str">
        <f t="shared" si="31"/>
        <v>Normal</v>
      </c>
      <c r="N616" s="191" t="str">
        <f t="shared" si="32"/>
        <v>Normal</v>
      </c>
    </row>
    <row r="617" spans="1:14" x14ac:dyDescent="0.25">
      <c r="A617" s="109" t="s">
        <v>671</v>
      </c>
      <c r="B617" s="112">
        <v>45822</v>
      </c>
      <c r="C617" s="109" t="s">
        <v>34</v>
      </c>
      <c r="D617" s="109" t="s">
        <v>26</v>
      </c>
      <c r="E617" s="109" t="s">
        <v>45</v>
      </c>
      <c r="F617" s="109" t="s">
        <v>32</v>
      </c>
      <c r="G617" s="109" t="s">
        <v>20</v>
      </c>
      <c r="H617" s="110">
        <v>140.75</v>
      </c>
      <c r="I617" s="109">
        <v>13</v>
      </c>
      <c r="J617" s="234">
        <v>1829.75</v>
      </c>
      <c r="K617" s="230"/>
      <c r="L617" s="191" t="str">
        <f t="shared" si="30"/>
        <v>Normal</v>
      </c>
      <c r="M617" s="191" t="str">
        <f t="shared" si="31"/>
        <v>Normal</v>
      </c>
      <c r="N617" s="191" t="str">
        <f t="shared" si="32"/>
        <v>Normal</v>
      </c>
    </row>
    <row r="618" spans="1:14" x14ac:dyDescent="0.25">
      <c r="A618" s="109" t="s">
        <v>672</v>
      </c>
      <c r="B618" s="112">
        <v>45770</v>
      </c>
      <c r="C618" s="109" t="s">
        <v>34</v>
      </c>
      <c r="D618" s="109" t="s">
        <v>22</v>
      </c>
      <c r="E618" s="109" t="s">
        <v>41</v>
      </c>
      <c r="F618" s="109" t="s">
        <v>42</v>
      </c>
      <c r="G618" s="109" t="s">
        <v>36</v>
      </c>
      <c r="H618" s="110">
        <v>181.89</v>
      </c>
      <c r="I618" s="109">
        <v>1</v>
      </c>
      <c r="J618" s="234">
        <v>181.89</v>
      </c>
      <c r="K618" s="230"/>
      <c r="L618" s="191" t="str">
        <f t="shared" si="30"/>
        <v>Normal</v>
      </c>
      <c r="M618" s="191" t="str">
        <f t="shared" si="31"/>
        <v>Normal</v>
      </c>
      <c r="N618" s="191" t="str">
        <f t="shared" si="32"/>
        <v>Normal</v>
      </c>
    </row>
    <row r="619" spans="1:14" x14ac:dyDescent="0.25">
      <c r="A619" s="109" t="s">
        <v>673</v>
      </c>
      <c r="B619" s="112">
        <v>45957</v>
      </c>
      <c r="C619" s="109" t="s">
        <v>30</v>
      </c>
      <c r="D619" s="109" t="s">
        <v>22</v>
      </c>
      <c r="E619" s="109" t="s">
        <v>23</v>
      </c>
      <c r="F619" s="109" t="s">
        <v>28</v>
      </c>
      <c r="G619" s="109" t="s">
        <v>15</v>
      </c>
      <c r="H619" s="110">
        <v>38.65</v>
      </c>
      <c r="I619" s="109">
        <v>8</v>
      </c>
      <c r="J619" s="234">
        <v>309.2</v>
      </c>
      <c r="K619" s="230"/>
      <c r="L619" s="191" t="str">
        <f t="shared" si="30"/>
        <v>Normal</v>
      </c>
      <c r="M619" s="191" t="str">
        <f t="shared" si="31"/>
        <v>Normal</v>
      </c>
      <c r="N619" s="191" t="str">
        <f t="shared" si="32"/>
        <v>Normal</v>
      </c>
    </row>
    <row r="620" spans="1:14" x14ac:dyDescent="0.25">
      <c r="A620" s="109" t="s">
        <v>674</v>
      </c>
      <c r="B620" s="112">
        <v>45794</v>
      </c>
      <c r="C620" s="109" t="s">
        <v>17</v>
      </c>
      <c r="D620" s="109" t="s">
        <v>22</v>
      </c>
      <c r="E620" s="109" t="s">
        <v>23</v>
      </c>
      <c r="F620" s="109" t="s">
        <v>42</v>
      </c>
      <c r="G620" s="109" t="s">
        <v>36</v>
      </c>
      <c r="H620" s="110">
        <v>205.87</v>
      </c>
      <c r="I620" s="109">
        <v>18</v>
      </c>
      <c r="J620" s="234">
        <v>3705.66</v>
      </c>
      <c r="K620" s="230"/>
      <c r="L620" s="191" t="str">
        <f t="shared" si="30"/>
        <v>Normal</v>
      </c>
      <c r="M620" s="191" t="str">
        <f t="shared" si="31"/>
        <v>Normal</v>
      </c>
      <c r="N620" s="191" t="str">
        <f t="shared" si="32"/>
        <v>Normal</v>
      </c>
    </row>
    <row r="621" spans="1:14" x14ac:dyDescent="0.25">
      <c r="A621" s="109" t="s">
        <v>675</v>
      </c>
      <c r="B621" s="112">
        <v>45839</v>
      </c>
      <c r="C621" s="109" t="s">
        <v>30</v>
      </c>
      <c r="D621" s="109" t="s">
        <v>26</v>
      </c>
      <c r="E621" s="109" t="s">
        <v>18</v>
      </c>
      <c r="F621" s="109" t="s">
        <v>32</v>
      </c>
      <c r="G621" s="109" t="s">
        <v>20</v>
      </c>
      <c r="H621" s="110">
        <v>168.14</v>
      </c>
      <c r="I621" s="109">
        <v>6</v>
      </c>
      <c r="J621" s="234">
        <v>1008.84</v>
      </c>
      <c r="K621" s="230"/>
      <c r="L621" s="191" t="str">
        <f t="shared" si="30"/>
        <v>Normal</v>
      </c>
      <c r="M621" s="191" t="str">
        <f t="shared" si="31"/>
        <v>Normal</v>
      </c>
      <c r="N621" s="191" t="str">
        <f t="shared" si="32"/>
        <v>Normal</v>
      </c>
    </row>
    <row r="622" spans="1:14" x14ac:dyDescent="0.25">
      <c r="A622" s="109" t="s">
        <v>676</v>
      </c>
      <c r="B622" s="112">
        <v>46015</v>
      </c>
      <c r="C622" s="109" t="s">
        <v>25</v>
      </c>
      <c r="D622" s="109" t="s">
        <v>22</v>
      </c>
      <c r="E622" s="109" t="s">
        <v>27</v>
      </c>
      <c r="F622" s="109" t="s">
        <v>28</v>
      </c>
      <c r="G622" s="109" t="s">
        <v>36</v>
      </c>
      <c r="H622" s="110">
        <v>47.99</v>
      </c>
      <c r="I622" s="109">
        <v>12</v>
      </c>
      <c r="J622" s="234">
        <v>575.88</v>
      </c>
      <c r="K622" s="230"/>
      <c r="L622" s="191" t="str">
        <f t="shared" si="30"/>
        <v>Normal</v>
      </c>
      <c r="M622" s="191" t="str">
        <f t="shared" si="31"/>
        <v>Normal</v>
      </c>
      <c r="N622" s="191" t="str">
        <f t="shared" si="32"/>
        <v>Normal</v>
      </c>
    </row>
    <row r="623" spans="1:14" x14ac:dyDescent="0.25">
      <c r="A623" s="109" t="s">
        <v>677</v>
      </c>
      <c r="B623" s="112">
        <v>45948</v>
      </c>
      <c r="C623" s="109" t="s">
        <v>30</v>
      </c>
      <c r="D623" s="109" t="s">
        <v>55</v>
      </c>
      <c r="E623" s="109" t="s">
        <v>23</v>
      </c>
      <c r="F623" s="109" t="s">
        <v>39</v>
      </c>
      <c r="G623" s="109" t="s">
        <v>36</v>
      </c>
      <c r="H623" s="110">
        <v>222.19</v>
      </c>
      <c r="I623" s="109">
        <v>19</v>
      </c>
      <c r="J623" s="234">
        <v>4221.6099999999997</v>
      </c>
      <c r="K623" s="230"/>
      <c r="L623" s="191" t="str">
        <f t="shared" si="30"/>
        <v>Normal</v>
      </c>
      <c r="M623" s="191" t="str">
        <f t="shared" si="31"/>
        <v>Normal</v>
      </c>
      <c r="N623" s="191" t="str">
        <f t="shared" si="32"/>
        <v>Normal</v>
      </c>
    </row>
    <row r="624" spans="1:14" x14ac:dyDescent="0.25">
      <c r="A624" s="109" t="s">
        <v>678</v>
      </c>
      <c r="B624" s="112">
        <v>45935</v>
      </c>
      <c r="C624" s="109" t="s">
        <v>30</v>
      </c>
      <c r="D624" s="109" t="s">
        <v>31</v>
      </c>
      <c r="E624" s="109" t="s">
        <v>45</v>
      </c>
      <c r="F624" s="109" t="s">
        <v>19</v>
      </c>
      <c r="G624" s="109" t="s">
        <v>15</v>
      </c>
      <c r="H624" s="110">
        <v>232.59</v>
      </c>
      <c r="I624" s="109">
        <v>10</v>
      </c>
      <c r="J624" s="234">
        <v>2325.9</v>
      </c>
      <c r="K624" s="230"/>
      <c r="L624" s="191" t="str">
        <f t="shared" si="30"/>
        <v>Normal</v>
      </c>
      <c r="M624" s="191" t="str">
        <f t="shared" si="31"/>
        <v>Normal</v>
      </c>
      <c r="N624" s="191" t="str">
        <f t="shared" si="32"/>
        <v>Normal</v>
      </c>
    </row>
    <row r="625" spans="1:14" x14ac:dyDescent="0.25">
      <c r="A625" s="109" t="s">
        <v>679</v>
      </c>
      <c r="B625" s="112">
        <v>45777</v>
      </c>
      <c r="C625" s="109" t="s">
        <v>30</v>
      </c>
      <c r="D625" s="109" t="s">
        <v>22</v>
      </c>
      <c r="E625" s="109" t="s">
        <v>18</v>
      </c>
      <c r="F625" s="109" t="s">
        <v>61</v>
      </c>
      <c r="G625" s="109" t="s">
        <v>15</v>
      </c>
      <c r="H625" s="110">
        <v>43.44</v>
      </c>
      <c r="I625" s="109">
        <v>20</v>
      </c>
      <c r="J625" s="234">
        <v>868.8</v>
      </c>
      <c r="K625" s="230"/>
      <c r="L625" s="191" t="str">
        <f t="shared" si="30"/>
        <v>Normal</v>
      </c>
      <c r="M625" s="191" t="str">
        <f t="shared" si="31"/>
        <v>Normal</v>
      </c>
      <c r="N625" s="191" t="str">
        <f t="shared" si="32"/>
        <v>Normal</v>
      </c>
    </row>
    <row r="626" spans="1:14" x14ac:dyDescent="0.25">
      <c r="A626" s="109" t="s">
        <v>680</v>
      </c>
      <c r="B626" s="112">
        <v>45827</v>
      </c>
      <c r="C626" s="109" t="s">
        <v>30</v>
      </c>
      <c r="D626" s="109" t="s">
        <v>26</v>
      </c>
      <c r="E626" s="109" t="s">
        <v>13</v>
      </c>
      <c r="F626" s="109" t="s">
        <v>28</v>
      </c>
      <c r="G626" s="109" t="s">
        <v>15</v>
      </c>
      <c r="H626" s="110">
        <v>90.91</v>
      </c>
      <c r="I626" s="109">
        <v>20</v>
      </c>
      <c r="J626" s="234">
        <v>1818.2</v>
      </c>
      <c r="K626" s="230"/>
      <c r="L626" s="191" t="str">
        <f t="shared" si="30"/>
        <v>Normal</v>
      </c>
      <c r="M626" s="191" t="str">
        <f t="shared" si="31"/>
        <v>Normal</v>
      </c>
      <c r="N626" s="191" t="str">
        <f t="shared" si="32"/>
        <v>Normal</v>
      </c>
    </row>
    <row r="627" spans="1:14" x14ac:dyDescent="0.25">
      <c r="A627" s="109" t="s">
        <v>681</v>
      </c>
      <c r="B627" s="112">
        <v>45823</v>
      </c>
      <c r="C627" s="109" t="s">
        <v>11</v>
      </c>
      <c r="D627" s="109" t="s">
        <v>26</v>
      </c>
      <c r="E627" s="109" t="s">
        <v>18</v>
      </c>
      <c r="F627" s="109" t="s">
        <v>28</v>
      </c>
      <c r="G627" s="109" t="s">
        <v>15</v>
      </c>
      <c r="H627" s="110">
        <v>207.36</v>
      </c>
      <c r="I627" s="109">
        <v>2</v>
      </c>
      <c r="J627" s="234">
        <v>414.72</v>
      </c>
      <c r="K627" s="230"/>
      <c r="L627" s="191" t="str">
        <f t="shared" si="30"/>
        <v>Normal</v>
      </c>
      <c r="M627" s="191" t="str">
        <f t="shared" si="31"/>
        <v>Normal</v>
      </c>
      <c r="N627" s="191" t="str">
        <f t="shared" si="32"/>
        <v>Normal</v>
      </c>
    </row>
    <row r="628" spans="1:14" x14ac:dyDescent="0.25">
      <c r="A628" s="109" t="s">
        <v>682</v>
      </c>
      <c r="B628" s="112">
        <v>45714</v>
      </c>
      <c r="C628" s="109" t="s">
        <v>34</v>
      </c>
      <c r="D628" s="109" t="s">
        <v>22</v>
      </c>
      <c r="E628" s="109" t="s">
        <v>13</v>
      </c>
      <c r="F628" s="109" t="s">
        <v>28</v>
      </c>
      <c r="G628" s="109" t="s">
        <v>20</v>
      </c>
      <c r="H628" s="110">
        <v>194.62</v>
      </c>
      <c r="I628" s="109">
        <v>17</v>
      </c>
      <c r="J628" s="234">
        <v>3308.54</v>
      </c>
      <c r="K628" s="230"/>
      <c r="L628" s="191" t="str">
        <f t="shared" si="30"/>
        <v>Normal</v>
      </c>
      <c r="M628" s="191" t="str">
        <f t="shared" si="31"/>
        <v>Normal</v>
      </c>
      <c r="N628" s="191" t="str">
        <f t="shared" si="32"/>
        <v>Normal</v>
      </c>
    </row>
    <row r="629" spans="1:14" x14ac:dyDescent="0.25">
      <c r="A629" s="109" t="s">
        <v>683</v>
      </c>
      <c r="B629" s="112">
        <v>45860</v>
      </c>
      <c r="C629" s="109" t="s">
        <v>11</v>
      </c>
      <c r="D629" s="109" t="s">
        <v>35</v>
      </c>
      <c r="E629" s="109" t="s">
        <v>13</v>
      </c>
      <c r="F629" s="109" t="s">
        <v>32</v>
      </c>
      <c r="G629" s="109" t="s">
        <v>15</v>
      </c>
      <c r="H629" s="110">
        <v>70.59</v>
      </c>
      <c r="I629" s="109">
        <v>19</v>
      </c>
      <c r="J629" s="234">
        <v>1341.21</v>
      </c>
      <c r="K629" s="230"/>
      <c r="L629" s="191" t="str">
        <f t="shared" si="30"/>
        <v>Normal</v>
      </c>
      <c r="M629" s="191" t="str">
        <f t="shared" si="31"/>
        <v>Normal</v>
      </c>
      <c r="N629" s="191" t="str">
        <f t="shared" si="32"/>
        <v>Normal</v>
      </c>
    </row>
    <row r="630" spans="1:14" x14ac:dyDescent="0.25">
      <c r="A630" s="109" t="s">
        <v>684</v>
      </c>
      <c r="B630" s="112">
        <v>45738</v>
      </c>
      <c r="C630" s="109" t="s">
        <v>17</v>
      </c>
      <c r="D630" s="109" t="s">
        <v>31</v>
      </c>
      <c r="E630" s="109" t="s">
        <v>27</v>
      </c>
      <c r="F630" s="109" t="s">
        <v>32</v>
      </c>
      <c r="G630" s="109" t="s">
        <v>15</v>
      </c>
      <c r="H630" s="110">
        <v>76.06</v>
      </c>
      <c r="I630" s="109">
        <v>14</v>
      </c>
      <c r="J630" s="234">
        <v>1064.8399999999999</v>
      </c>
      <c r="K630" s="230"/>
      <c r="L630" s="191" t="str">
        <f t="shared" si="30"/>
        <v>Normal</v>
      </c>
      <c r="M630" s="191" t="str">
        <f t="shared" si="31"/>
        <v>Normal</v>
      </c>
      <c r="N630" s="191" t="str">
        <f t="shared" si="32"/>
        <v>Normal</v>
      </c>
    </row>
    <row r="631" spans="1:14" x14ac:dyDescent="0.25">
      <c r="A631" s="109" t="s">
        <v>685</v>
      </c>
      <c r="B631" s="112">
        <v>46020</v>
      </c>
      <c r="C631" s="109" t="s">
        <v>17</v>
      </c>
      <c r="D631" s="109" t="s">
        <v>55</v>
      </c>
      <c r="E631" s="109" t="s">
        <v>13</v>
      </c>
      <c r="F631" s="109" t="s">
        <v>14</v>
      </c>
      <c r="G631" s="109" t="s">
        <v>20</v>
      </c>
      <c r="H631" s="110">
        <v>111.5</v>
      </c>
      <c r="I631" s="109">
        <v>18</v>
      </c>
      <c r="J631" s="234">
        <v>2007</v>
      </c>
      <c r="K631" s="230"/>
      <c r="L631" s="191" t="str">
        <f t="shared" si="30"/>
        <v>Normal</v>
      </c>
      <c r="M631" s="191" t="str">
        <f t="shared" si="31"/>
        <v>Normal</v>
      </c>
      <c r="N631" s="191" t="str">
        <f t="shared" si="32"/>
        <v>Normal</v>
      </c>
    </row>
    <row r="632" spans="1:14" x14ac:dyDescent="0.25">
      <c r="A632" s="109" t="s">
        <v>686</v>
      </c>
      <c r="B632" s="112">
        <v>45959</v>
      </c>
      <c r="C632" s="109" t="s">
        <v>38</v>
      </c>
      <c r="D632" s="109" t="s">
        <v>35</v>
      </c>
      <c r="E632" s="109" t="s">
        <v>27</v>
      </c>
      <c r="F632" s="109" t="s">
        <v>28</v>
      </c>
      <c r="G632" s="109" t="s">
        <v>36</v>
      </c>
      <c r="H632" s="110">
        <v>136.6</v>
      </c>
      <c r="I632" s="109">
        <v>6</v>
      </c>
      <c r="J632" s="234">
        <v>819.6</v>
      </c>
      <c r="K632" s="230"/>
      <c r="L632" s="191" t="str">
        <f t="shared" si="30"/>
        <v>Normal</v>
      </c>
      <c r="M632" s="191" t="str">
        <f t="shared" si="31"/>
        <v>Normal</v>
      </c>
      <c r="N632" s="191" t="str">
        <f t="shared" si="32"/>
        <v>Normal</v>
      </c>
    </row>
    <row r="633" spans="1:14" x14ac:dyDescent="0.25">
      <c r="A633" s="109" t="s">
        <v>687</v>
      </c>
      <c r="B633" s="112">
        <v>45723</v>
      </c>
      <c r="C633" s="109" t="s">
        <v>17</v>
      </c>
      <c r="D633" s="109" t="s">
        <v>22</v>
      </c>
      <c r="E633" s="109" t="s">
        <v>27</v>
      </c>
      <c r="F633" s="109" t="s">
        <v>42</v>
      </c>
      <c r="G633" s="109" t="s">
        <v>36</v>
      </c>
      <c r="H633" s="110">
        <v>166.02</v>
      </c>
      <c r="I633" s="109">
        <v>6</v>
      </c>
      <c r="J633" s="234">
        <v>996.12</v>
      </c>
      <c r="K633" s="230"/>
      <c r="L633" s="191" t="str">
        <f t="shared" si="30"/>
        <v>Normal</v>
      </c>
      <c r="M633" s="191" t="str">
        <f t="shared" si="31"/>
        <v>Normal</v>
      </c>
      <c r="N633" s="191" t="str">
        <f t="shared" si="32"/>
        <v>Normal</v>
      </c>
    </row>
    <row r="634" spans="1:14" x14ac:dyDescent="0.25">
      <c r="A634" s="109" t="s">
        <v>688</v>
      </c>
      <c r="B634" s="112">
        <v>45948</v>
      </c>
      <c r="C634" s="109" t="s">
        <v>30</v>
      </c>
      <c r="D634" s="109" t="s">
        <v>55</v>
      </c>
      <c r="E634" s="109" t="s">
        <v>13</v>
      </c>
      <c r="F634" s="109" t="s">
        <v>39</v>
      </c>
      <c r="G634" s="109" t="s">
        <v>20</v>
      </c>
      <c r="H634" s="110">
        <v>111.16</v>
      </c>
      <c r="I634" s="109">
        <v>2</v>
      </c>
      <c r="J634" s="234">
        <v>222.32</v>
      </c>
      <c r="K634" s="230"/>
      <c r="L634" s="191" t="str">
        <f t="shared" si="30"/>
        <v>Normal</v>
      </c>
      <c r="M634" s="191" t="str">
        <f t="shared" si="31"/>
        <v>Normal</v>
      </c>
      <c r="N634" s="191" t="str">
        <f t="shared" si="32"/>
        <v>Normal</v>
      </c>
    </row>
    <row r="635" spans="1:14" x14ac:dyDescent="0.25">
      <c r="A635" s="109" t="s">
        <v>689</v>
      </c>
      <c r="B635" s="112">
        <v>45771</v>
      </c>
      <c r="C635" s="109" t="s">
        <v>11</v>
      </c>
      <c r="D635" s="109" t="s">
        <v>31</v>
      </c>
      <c r="E635" s="109" t="s">
        <v>23</v>
      </c>
      <c r="F635" s="109" t="s">
        <v>32</v>
      </c>
      <c r="G635" s="109" t="s">
        <v>20</v>
      </c>
      <c r="H635" s="110">
        <v>131.76</v>
      </c>
      <c r="I635" s="109">
        <v>19</v>
      </c>
      <c r="J635" s="234">
        <v>2503.44</v>
      </c>
      <c r="K635" s="230"/>
      <c r="L635" s="191" t="str">
        <f t="shared" si="30"/>
        <v>Normal</v>
      </c>
      <c r="M635" s="191" t="str">
        <f t="shared" si="31"/>
        <v>Normal</v>
      </c>
      <c r="N635" s="191" t="str">
        <f t="shared" si="32"/>
        <v>Normal</v>
      </c>
    </row>
    <row r="636" spans="1:14" x14ac:dyDescent="0.25">
      <c r="A636" s="109" t="s">
        <v>690</v>
      </c>
      <c r="B636" s="112">
        <v>45697</v>
      </c>
      <c r="C636" s="109" t="s">
        <v>34</v>
      </c>
      <c r="D636" s="109" t="s">
        <v>35</v>
      </c>
      <c r="E636" s="109" t="s">
        <v>23</v>
      </c>
      <c r="F636" s="109" t="s">
        <v>28</v>
      </c>
      <c r="G636" s="109" t="s">
        <v>15</v>
      </c>
      <c r="H636" s="110">
        <v>194.44</v>
      </c>
      <c r="I636" s="109">
        <v>8</v>
      </c>
      <c r="J636" s="234">
        <v>1555.52</v>
      </c>
      <c r="K636" s="230"/>
      <c r="L636" s="191" t="str">
        <f t="shared" si="30"/>
        <v>Normal</v>
      </c>
      <c r="M636" s="191" t="str">
        <f t="shared" si="31"/>
        <v>Normal</v>
      </c>
      <c r="N636" s="191" t="str">
        <f t="shared" si="32"/>
        <v>Normal</v>
      </c>
    </row>
    <row r="637" spans="1:14" x14ac:dyDescent="0.25">
      <c r="A637" s="109" t="s">
        <v>691</v>
      </c>
      <c r="B637" s="112">
        <v>46020</v>
      </c>
      <c r="C637" s="109" t="s">
        <v>38</v>
      </c>
      <c r="D637" s="109" t="s">
        <v>22</v>
      </c>
      <c r="E637" s="109" t="s">
        <v>13</v>
      </c>
      <c r="F637" s="109" t="s">
        <v>14</v>
      </c>
      <c r="G637" s="109" t="s">
        <v>15</v>
      </c>
      <c r="H637" s="110">
        <v>38.07</v>
      </c>
      <c r="I637" s="109">
        <v>11</v>
      </c>
      <c r="J637" s="234">
        <v>418.77</v>
      </c>
      <c r="K637" s="230"/>
      <c r="L637" s="191" t="str">
        <f t="shared" si="30"/>
        <v>Normal</v>
      </c>
      <c r="M637" s="191" t="str">
        <f t="shared" si="31"/>
        <v>Normal</v>
      </c>
      <c r="N637" s="191" t="str">
        <f t="shared" si="32"/>
        <v>Normal</v>
      </c>
    </row>
    <row r="638" spans="1:14" x14ac:dyDescent="0.25">
      <c r="A638" s="109" t="s">
        <v>692</v>
      </c>
      <c r="B638" s="112">
        <v>46012</v>
      </c>
      <c r="C638" s="109" t="s">
        <v>34</v>
      </c>
      <c r="D638" s="109" t="s">
        <v>35</v>
      </c>
      <c r="E638" s="109" t="s">
        <v>45</v>
      </c>
      <c r="F638" s="109" t="s">
        <v>28</v>
      </c>
      <c r="G638" s="109" t="s">
        <v>15</v>
      </c>
      <c r="H638" s="110">
        <v>85.54</v>
      </c>
      <c r="I638" s="109">
        <v>3</v>
      </c>
      <c r="J638" s="234">
        <v>256.62</v>
      </c>
      <c r="K638" s="230"/>
      <c r="L638" s="191" t="str">
        <f t="shared" si="30"/>
        <v>Normal</v>
      </c>
      <c r="M638" s="191" t="str">
        <f t="shared" si="31"/>
        <v>Normal</v>
      </c>
      <c r="N638" s="191" t="str">
        <f t="shared" si="32"/>
        <v>Normal</v>
      </c>
    </row>
    <row r="639" spans="1:14" x14ac:dyDescent="0.25">
      <c r="A639" s="109" t="s">
        <v>693</v>
      </c>
      <c r="B639" s="112">
        <v>45682</v>
      </c>
      <c r="C639" s="109" t="s">
        <v>38</v>
      </c>
      <c r="D639" s="109" t="s">
        <v>12</v>
      </c>
      <c r="E639" s="109" t="s">
        <v>41</v>
      </c>
      <c r="F639" s="109" t="s">
        <v>14</v>
      </c>
      <c r="G639" s="109" t="s">
        <v>36</v>
      </c>
      <c r="H639" s="110">
        <v>186.94</v>
      </c>
      <c r="I639" s="109">
        <v>13</v>
      </c>
      <c r="J639" s="234">
        <v>2430.2199999999998</v>
      </c>
      <c r="K639" s="230"/>
      <c r="L639" s="191" t="str">
        <f t="shared" si="30"/>
        <v>Normal</v>
      </c>
      <c r="M639" s="191" t="str">
        <f t="shared" si="31"/>
        <v>Normal</v>
      </c>
      <c r="N639" s="191" t="str">
        <f t="shared" si="32"/>
        <v>Normal</v>
      </c>
    </row>
    <row r="640" spans="1:14" x14ac:dyDescent="0.25">
      <c r="A640" s="109" t="s">
        <v>694</v>
      </c>
      <c r="B640" s="112">
        <v>45910</v>
      </c>
      <c r="C640" s="109" t="s">
        <v>34</v>
      </c>
      <c r="D640" s="109" t="s">
        <v>55</v>
      </c>
      <c r="E640" s="109" t="s">
        <v>41</v>
      </c>
      <c r="F640" s="109" t="s">
        <v>19</v>
      </c>
      <c r="G640" s="109" t="s">
        <v>36</v>
      </c>
      <c r="H640" s="110">
        <v>226.95</v>
      </c>
      <c r="I640" s="109">
        <v>13</v>
      </c>
      <c r="J640" s="234">
        <v>2950.35</v>
      </c>
      <c r="K640" s="230"/>
      <c r="L640" s="191" t="str">
        <f t="shared" si="30"/>
        <v>Normal</v>
      </c>
      <c r="M640" s="191" t="str">
        <f t="shared" si="31"/>
        <v>Normal</v>
      </c>
      <c r="N640" s="191" t="str">
        <f t="shared" si="32"/>
        <v>Normal</v>
      </c>
    </row>
    <row r="641" spans="1:14" x14ac:dyDescent="0.25">
      <c r="A641" s="109" t="s">
        <v>695</v>
      </c>
      <c r="B641" s="112">
        <v>45953</v>
      </c>
      <c r="C641" s="109" t="s">
        <v>30</v>
      </c>
      <c r="D641" s="109" t="s">
        <v>31</v>
      </c>
      <c r="E641" s="109" t="s">
        <v>45</v>
      </c>
      <c r="F641" s="109" t="s">
        <v>39</v>
      </c>
      <c r="G641" s="109" t="s">
        <v>15</v>
      </c>
      <c r="H641" s="110">
        <v>142.57</v>
      </c>
      <c r="I641" s="109">
        <v>8</v>
      </c>
      <c r="J641" s="234">
        <v>1140.56</v>
      </c>
      <c r="K641" s="230"/>
      <c r="L641" s="191" t="str">
        <f t="shared" si="30"/>
        <v>Normal</v>
      </c>
      <c r="M641" s="191" t="str">
        <f t="shared" si="31"/>
        <v>Normal</v>
      </c>
      <c r="N641" s="191" t="str">
        <f t="shared" si="32"/>
        <v>Normal</v>
      </c>
    </row>
    <row r="642" spans="1:14" x14ac:dyDescent="0.25">
      <c r="A642" s="109" t="s">
        <v>696</v>
      </c>
      <c r="B642" s="112">
        <v>45808</v>
      </c>
      <c r="C642" s="109" t="s">
        <v>34</v>
      </c>
      <c r="D642" s="109" t="s">
        <v>35</v>
      </c>
      <c r="E642" s="109" t="s">
        <v>45</v>
      </c>
      <c r="F642" s="109" t="s">
        <v>19</v>
      </c>
      <c r="G642" s="109" t="s">
        <v>36</v>
      </c>
      <c r="H642" s="110">
        <v>147.06</v>
      </c>
      <c r="I642" s="109">
        <v>1</v>
      </c>
      <c r="J642" s="234">
        <v>147.06</v>
      </c>
      <c r="K642" s="230"/>
      <c r="L642" s="191" t="str">
        <f t="shared" si="30"/>
        <v>Normal</v>
      </c>
      <c r="M642" s="191" t="str">
        <f t="shared" si="31"/>
        <v>Normal</v>
      </c>
      <c r="N642" s="191" t="str">
        <f t="shared" si="32"/>
        <v>Normal</v>
      </c>
    </row>
    <row r="643" spans="1:14" x14ac:dyDescent="0.25">
      <c r="A643" s="109" t="s">
        <v>697</v>
      </c>
      <c r="B643" s="112">
        <v>45745</v>
      </c>
      <c r="C643" s="109" t="s">
        <v>30</v>
      </c>
      <c r="D643" s="109" t="s">
        <v>12</v>
      </c>
      <c r="E643" s="109" t="s">
        <v>45</v>
      </c>
      <c r="F643" s="109" t="s">
        <v>42</v>
      </c>
      <c r="G643" s="109" t="s">
        <v>15</v>
      </c>
      <c r="H643" s="110">
        <v>53.58</v>
      </c>
      <c r="I643" s="109">
        <v>13</v>
      </c>
      <c r="J643" s="234">
        <v>696.54</v>
      </c>
      <c r="K643" s="230"/>
      <c r="L643" s="191" t="str">
        <f t="shared" si="30"/>
        <v>Normal</v>
      </c>
      <c r="M643" s="191" t="str">
        <f t="shared" si="31"/>
        <v>Normal</v>
      </c>
      <c r="N643" s="191" t="str">
        <f t="shared" si="32"/>
        <v>Normal</v>
      </c>
    </row>
    <row r="644" spans="1:14" x14ac:dyDescent="0.25">
      <c r="A644" s="109" t="s">
        <v>698</v>
      </c>
      <c r="B644" s="112">
        <v>45831</v>
      </c>
      <c r="C644" s="109" t="s">
        <v>25</v>
      </c>
      <c r="D644" s="109" t="s">
        <v>31</v>
      </c>
      <c r="E644" s="109" t="s">
        <v>27</v>
      </c>
      <c r="F644" s="109" t="s">
        <v>19</v>
      </c>
      <c r="G644" s="109" t="s">
        <v>36</v>
      </c>
      <c r="H644" s="110">
        <v>128.43</v>
      </c>
      <c r="I644" s="109">
        <v>20</v>
      </c>
      <c r="J644" s="234">
        <v>2568.6</v>
      </c>
      <c r="K644" s="230"/>
      <c r="L644" s="191" t="str">
        <f t="shared" ref="L644:L707" si="33">IF(OR(H644 &gt; $Q$7,H644 &lt;$Q$6),"OUTLIER", "Normal")</f>
        <v>Normal</v>
      </c>
      <c r="M644" s="191" t="str">
        <f t="shared" ref="M644:M707" si="34">IF(OR(I644 &gt; $Q$14,I644 &lt;$Q$13),"OUTLIER", "Normal")</f>
        <v>Normal</v>
      </c>
      <c r="N644" s="191" t="str">
        <f t="shared" ref="N644:N707" si="35">IF(OR(J644 &gt; $Q$21,J644 &lt;$Q$20),"OUTLIER", "Normal")</f>
        <v>Normal</v>
      </c>
    </row>
    <row r="645" spans="1:14" x14ac:dyDescent="0.25">
      <c r="A645" s="109" t="s">
        <v>699</v>
      </c>
      <c r="B645" s="112">
        <v>45992</v>
      </c>
      <c r="C645" s="109" t="s">
        <v>25</v>
      </c>
      <c r="D645" s="109" t="s">
        <v>31</v>
      </c>
      <c r="E645" s="109" t="s">
        <v>23</v>
      </c>
      <c r="F645" s="109" t="s">
        <v>19</v>
      </c>
      <c r="G645" s="109" t="s">
        <v>15</v>
      </c>
      <c r="H645" s="110">
        <v>147.18</v>
      </c>
      <c r="I645" s="109">
        <v>6</v>
      </c>
      <c r="J645" s="234">
        <v>883.08</v>
      </c>
      <c r="K645" s="230"/>
      <c r="L645" s="191" t="str">
        <f t="shared" si="33"/>
        <v>Normal</v>
      </c>
      <c r="M645" s="191" t="str">
        <f t="shared" si="34"/>
        <v>Normal</v>
      </c>
      <c r="N645" s="191" t="str">
        <f t="shared" si="35"/>
        <v>Normal</v>
      </c>
    </row>
    <row r="646" spans="1:14" x14ac:dyDescent="0.25">
      <c r="A646" s="109" t="s">
        <v>700</v>
      </c>
      <c r="B646" s="112">
        <v>45827</v>
      </c>
      <c r="C646" s="109" t="s">
        <v>30</v>
      </c>
      <c r="D646" s="109" t="s">
        <v>31</v>
      </c>
      <c r="E646" s="109" t="s">
        <v>27</v>
      </c>
      <c r="F646" s="109" t="s">
        <v>42</v>
      </c>
      <c r="G646" s="109" t="s">
        <v>20</v>
      </c>
      <c r="H646" s="110">
        <v>83.34</v>
      </c>
      <c r="I646" s="109">
        <v>7</v>
      </c>
      <c r="J646" s="234">
        <v>583.38</v>
      </c>
      <c r="K646" s="230"/>
      <c r="L646" s="191" t="str">
        <f t="shared" si="33"/>
        <v>Normal</v>
      </c>
      <c r="M646" s="191" t="str">
        <f t="shared" si="34"/>
        <v>Normal</v>
      </c>
      <c r="N646" s="191" t="str">
        <f t="shared" si="35"/>
        <v>Normal</v>
      </c>
    </row>
    <row r="647" spans="1:14" x14ac:dyDescent="0.25">
      <c r="A647" s="109" t="s">
        <v>701</v>
      </c>
      <c r="B647" s="112">
        <v>45934</v>
      </c>
      <c r="C647" s="109" t="s">
        <v>17</v>
      </c>
      <c r="D647" s="109" t="s">
        <v>35</v>
      </c>
      <c r="E647" s="109" t="s">
        <v>13</v>
      </c>
      <c r="F647" s="109" t="s">
        <v>14</v>
      </c>
      <c r="G647" s="109" t="s">
        <v>15</v>
      </c>
      <c r="H647" s="110">
        <v>89.23</v>
      </c>
      <c r="I647" s="109">
        <v>9</v>
      </c>
      <c r="J647" s="234">
        <v>803.07</v>
      </c>
      <c r="K647" s="230"/>
      <c r="L647" s="191" t="str">
        <f t="shared" si="33"/>
        <v>Normal</v>
      </c>
      <c r="M647" s="191" t="str">
        <f t="shared" si="34"/>
        <v>Normal</v>
      </c>
      <c r="N647" s="191" t="str">
        <f t="shared" si="35"/>
        <v>Normal</v>
      </c>
    </row>
    <row r="648" spans="1:14" x14ac:dyDescent="0.25">
      <c r="A648" s="109" t="s">
        <v>702</v>
      </c>
      <c r="B648" s="112">
        <v>45683</v>
      </c>
      <c r="C648" s="109" t="s">
        <v>25</v>
      </c>
      <c r="D648" s="109" t="s">
        <v>55</v>
      </c>
      <c r="E648" s="109" t="s">
        <v>41</v>
      </c>
      <c r="F648" s="109" t="s">
        <v>14</v>
      </c>
      <c r="G648" s="109" t="s">
        <v>15</v>
      </c>
      <c r="H648" s="110">
        <v>113</v>
      </c>
      <c r="I648" s="109">
        <v>13</v>
      </c>
      <c r="J648" s="234">
        <v>1469</v>
      </c>
      <c r="K648" s="230"/>
      <c r="L648" s="191" t="str">
        <f t="shared" si="33"/>
        <v>Normal</v>
      </c>
      <c r="M648" s="191" t="str">
        <f t="shared" si="34"/>
        <v>Normal</v>
      </c>
      <c r="N648" s="191" t="str">
        <f t="shared" si="35"/>
        <v>Normal</v>
      </c>
    </row>
    <row r="649" spans="1:14" x14ac:dyDescent="0.25">
      <c r="A649" s="109" t="s">
        <v>703</v>
      </c>
      <c r="B649" s="112">
        <v>45842</v>
      </c>
      <c r="C649" s="109" t="s">
        <v>38</v>
      </c>
      <c r="D649" s="109" t="s">
        <v>22</v>
      </c>
      <c r="E649" s="109" t="s">
        <v>13</v>
      </c>
      <c r="F649" s="109" t="s">
        <v>39</v>
      </c>
      <c r="G649" s="109" t="s">
        <v>20</v>
      </c>
      <c r="H649" s="110">
        <v>34.42</v>
      </c>
      <c r="I649" s="109">
        <v>1</v>
      </c>
      <c r="J649" s="234">
        <v>34.42</v>
      </c>
      <c r="K649" s="230"/>
      <c r="L649" s="191" t="str">
        <f t="shared" si="33"/>
        <v>Normal</v>
      </c>
      <c r="M649" s="191" t="str">
        <f t="shared" si="34"/>
        <v>Normal</v>
      </c>
      <c r="N649" s="191" t="str">
        <f t="shared" si="35"/>
        <v>Normal</v>
      </c>
    </row>
    <row r="650" spans="1:14" x14ac:dyDescent="0.25">
      <c r="A650" s="109" t="s">
        <v>704</v>
      </c>
      <c r="B650" s="112">
        <v>45978</v>
      </c>
      <c r="C650" s="109" t="s">
        <v>38</v>
      </c>
      <c r="D650" s="109" t="s">
        <v>26</v>
      </c>
      <c r="E650" s="109" t="s">
        <v>45</v>
      </c>
      <c r="F650" s="109" t="s">
        <v>19</v>
      </c>
      <c r="G650" s="109" t="s">
        <v>15</v>
      </c>
      <c r="H650" s="110">
        <v>100.86</v>
      </c>
      <c r="I650" s="109">
        <v>20</v>
      </c>
      <c r="J650" s="234">
        <v>2017.2</v>
      </c>
      <c r="K650" s="230"/>
      <c r="L650" s="191" t="str">
        <f t="shared" si="33"/>
        <v>Normal</v>
      </c>
      <c r="M650" s="191" t="str">
        <f t="shared" si="34"/>
        <v>Normal</v>
      </c>
      <c r="N650" s="191" t="str">
        <f t="shared" si="35"/>
        <v>Normal</v>
      </c>
    </row>
    <row r="651" spans="1:14" x14ac:dyDescent="0.25">
      <c r="A651" s="109" t="s">
        <v>705</v>
      </c>
      <c r="B651" s="112">
        <v>45745</v>
      </c>
      <c r="C651" s="109" t="s">
        <v>11</v>
      </c>
      <c r="D651" s="109" t="s">
        <v>31</v>
      </c>
      <c r="E651" s="109" t="s">
        <v>45</v>
      </c>
      <c r="F651" s="109" t="s">
        <v>32</v>
      </c>
      <c r="G651" s="109" t="s">
        <v>36</v>
      </c>
      <c r="H651" s="110">
        <v>76.52</v>
      </c>
      <c r="I651" s="109">
        <v>10</v>
      </c>
      <c r="J651" s="234">
        <v>765.2</v>
      </c>
      <c r="K651" s="230"/>
      <c r="L651" s="191" t="str">
        <f t="shared" si="33"/>
        <v>Normal</v>
      </c>
      <c r="M651" s="191" t="str">
        <f t="shared" si="34"/>
        <v>Normal</v>
      </c>
      <c r="N651" s="191" t="str">
        <f t="shared" si="35"/>
        <v>Normal</v>
      </c>
    </row>
    <row r="652" spans="1:14" x14ac:dyDescent="0.25">
      <c r="A652" s="109" t="s">
        <v>706</v>
      </c>
      <c r="B652" s="112">
        <v>45899</v>
      </c>
      <c r="C652" s="109" t="s">
        <v>17</v>
      </c>
      <c r="D652" s="109" t="s">
        <v>35</v>
      </c>
      <c r="E652" s="109" t="s">
        <v>45</v>
      </c>
      <c r="F652" s="109" t="s">
        <v>28</v>
      </c>
      <c r="G652" s="109" t="s">
        <v>20</v>
      </c>
      <c r="H652" s="110">
        <v>102.05</v>
      </c>
      <c r="I652" s="109">
        <v>16</v>
      </c>
      <c r="J652" s="234">
        <v>1632.8</v>
      </c>
      <c r="K652" s="230"/>
      <c r="L652" s="191" t="str">
        <f t="shared" si="33"/>
        <v>Normal</v>
      </c>
      <c r="M652" s="191" t="str">
        <f t="shared" si="34"/>
        <v>Normal</v>
      </c>
      <c r="N652" s="191" t="str">
        <f t="shared" si="35"/>
        <v>Normal</v>
      </c>
    </row>
    <row r="653" spans="1:14" x14ac:dyDescent="0.25">
      <c r="A653" s="109" t="s">
        <v>707</v>
      </c>
      <c r="B653" s="112">
        <v>45856</v>
      </c>
      <c r="C653" s="109" t="s">
        <v>34</v>
      </c>
      <c r="D653" s="109" t="s">
        <v>31</v>
      </c>
      <c r="E653" s="109" t="s">
        <v>13</v>
      </c>
      <c r="F653" s="109" t="s">
        <v>14</v>
      </c>
      <c r="G653" s="109" t="s">
        <v>36</v>
      </c>
      <c r="H653" s="110">
        <v>56.35</v>
      </c>
      <c r="I653" s="109">
        <v>6</v>
      </c>
      <c r="J653" s="234">
        <v>338.1</v>
      </c>
      <c r="K653" s="230"/>
      <c r="L653" s="191" t="str">
        <f t="shared" si="33"/>
        <v>Normal</v>
      </c>
      <c r="M653" s="191" t="str">
        <f t="shared" si="34"/>
        <v>Normal</v>
      </c>
      <c r="N653" s="191" t="str">
        <f t="shared" si="35"/>
        <v>Normal</v>
      </c>
    </row>
    <row r="654" spans="1:14" x14ac:dyDescent="0.25">
      <c r="A654" s="109" t="s">
        <v>708</v>
      </c>
      <c r="B654" s="112">
        <v>45680</v>
      </c>
      <c r="C654" s="109" t="s">
        <v>38</v>
      </c>
      <c r="D654" s="109" t="s">
        <v>31</v>
      </c>
      <c r="E654" s="109" t="s">
        <v>13</v>
      </c>
      <c r="F654" s="109" t="s">
        <v>14</v>
      </c>
      <c r="G654" s="109" t="s">
        <v>36</v>
      </c>
      <c r="H654" s="110">
        <v>225.92</v>
      </c>
      <c r="I654" s="109">
        <v>9</v>
      </c>
      <c r="J654" s="234">
        <v>2033.28</v>
      </c>
      <c r="K654" s="230"/>
      <c r="L654" s="191" t="str">
        <f t="shared" si="33"/>
        <v>Normal</v>
      </c>
      <c r="M654" s="191" t="str">
        <f t="shared" si="34"/>
        <v>Normal</v>
      </c>
      <c r="N654" s="191" t="str">
        <f t="shared" si="35"/>
        <v>Normal</v>
      </c>
    </row>
    <row r="655" spans="1:14" x14ac:dyDescent="0.25">
      <c r="A655" s="109" t="s">
        <v>709</v>
      </c>
      <c r="B655" s="112">
        <v>45946</v>
      </c>
      <c r="C655" s="109" t="s">
        <v>30</v>
      </c>
      <c r="D655" s="109" t="s">
        <v>12</v>
      </c>
      <c r="E655" s="109" t="s">
        <v>27</v>
      </c>
      <c r="F655" s="109" t="s">
        <v>19</v>
      </c>
      <c r="G655" s="109" t="s">
        <v>15</v>
      </c>
      <c r="H655" s="110">
        <v>160.59</v>
      </c>
      <c r="I655" s="109">
        <v>2</v>
      </c>
      <c r="J655" s="234">
        <v>321.18</v>
      </c>
      <c r="K655" s="230"/>
      <c r="L655" s="191" t="str">
        <f t="shared" si="33"/>
        <v>Normal</v>
      </c>
      <c r="M655" s="191" t="str">
        <f t="shared" si="34"/>
        <v>Normal</v>
      </c>
      <c r="N655" s="191" t="str">
        <f t="shared" si="35"/>
        <v>Normal</v>
      </c>
    </row>
    <row r="656" spans="1:14" x14ac:dyDescent="0.25">
      <c r="A656" s="109" t="s">
        <v>710</v>
      </c>
      <c r="B656" s="112">
        <v>46000</v>
      </c>
      <c r="C656" s="109" t="s">
        <v>25</v>
      </c>
      <c r="D656" s="109" t="s">
        <v>31</v>
      </c>
      <c r="E656" s="109" t="s">
        <v>18</v>
      </c>
      <c r="F656" s="109" t="s">
        <v>14</v>
      </c>
      <c r="G656" s="109" t="s">
        <v>20</v>
      </c>
      <c r="H656" s="110">
        <v>179.4</v>
      </c>
      <c r="I656" s="109">
        <v>12</v>
      </c>
      <c r="J656" s="234">
        <v>2152.8000000000002</v>
      </c>
      <c r="K656" s="230"/>
      <c r="L656" s="191" t="str">
        <f t="shared" si="33"/>
        <v>Normal</v>
      </c>
      <c r="M656" s="191" t="str">
        <f t="shared" si="34"/>
        <v>Normal</v>
      </c>
      <c r="N656" s="191" t="str">
        <f t="shared" si="35"/>
        <v>Normal</v>
      </c>
    </row>
    <row r="657" spans="1:14" x14ac:dyDescent="0.25">
      <c r="A657" s="109" t="s">
        <v>711</v>
      </c>
      <c r="B657" s="112">
        <v>45689</v>
      </c>
      <c r="C657" s="109" t="s">
        <v>25</v>
      </c>
      <c r="D657" s="109" t="s">
        <v>31</v>
      </c>
      <c r="E657" s="109" t="s">
        <v>18</v>
      </c>
      <c r="F657" s="109" t="s">
        <v>28</v>
      </c>
      <c r="G657" s="109" t="s">
        <v>36</v>
      </c>
      <c r="H657" s="110">
        <v>203.62</v>
      </c>
      <c r="I657" s="109">
        <v>13</v>
      </c>
      <c r="J657" s="234">
        <v>2647.06</v>
      </c>
      <c r="K657" s="230"/>
      <c r="L657" s="191" t="str">
        <f t="shared" si="33"/>
        <v>Normal</v>
      </c>
      <c r="M657" s="191" t="str">
        <f t="shared" si="34"/>
        <v>Normal</v>
      </c>
      <c r="N657" s="191" t="str">
        <f t="shared" si="35"/>
        <v>Normal</v>
      </c>
    </row>
    <row r="658" spans="1:14" x14ac:dyDescent="0.25">
      <c r="A658" s="109" t="s">
        <v>712</v>
      </c>
      <c r="B658" s="112">
        <v>45951</v>
      </c>
      <c r="C658" s="109" t="s">
        <v>38</v>
      </c>
      <c r="D658" s="109" t="s">
        <v>35</v>
      </c>
      <c r="E658" s="109" t="s">
        <v>45</v>
      </c>
      <c r="F658" s="109" t="s">
        <v>61</v>
      </c>
      <c r="G658" s="109" t="s">
        <v>20</v>
      </c>
      <c r="H658" s="110">
        <v>139.66</v>
      </c>
      <c r="I658" s="109">
        <v>8</v>
      </c>
      <c r="J658" s="234">
        <v>1117.28</v>
      </c>
      <c r="K658" s="230"/>
      <c r="L658" s="191" t="str">
        <f t="shared" si="33"/>
        <v>Normal</v>
      </c>
      <c r="M658" s="191" t="str">
        <f t="shared" si="34"/>
        <v>Normal</v>
      </c>
      <c r="N658" s="191" t="str">
        <f t="shared" si="35"/>
        <v>Normal</v>
      </c>
    </row>
    <row r="659" spans="1:14" x14ac:dyDescent="0.25">
      <c r="A659" s="109" t="s">
        <v>713</v>
      </c>
      <c r="B659" s="112">
        <v>45675</v>
      </c>
      <c r="C659" s="109" t="s">
        <v>25</v>
      </c>
      <c r="D659" s="109" t="s">
        <v>55</v>
      </c>
      <c r="E659" s="109" t="s">
        <v>18</v>
      </c>
      <c r="F659" s="109" t="s">
        <v>28</v>
      </c>
      <c r="G659" s="109" t="s">
        <v>20</v>
      </c>
      <c r="H659" s="110">
        <v>49.12</v>
      </c>
      <c r="I659" s="109">
        <v>17</v>
      </c>
      <c r="J659" s="234">
        <v>835.04</v>
      </c>
      <c r="K659" s="230"/>
      <c r="L659" s="191" t="str">
        <f t="shared" si="33"/>
        <v>Normal</v>
      </c>
      <c r="M659" s="191" t="str">
        <f t="shared" si="34"/>
        <v>Normal</v>
      </c>
      <c r="N659" s="191" t="str">
        <f t="shared" si="35"/>
        <v>Normal</v>
      </c>
    </row>
    <row r="660" spans="1:14" x14ac:dyDescent="0.25">
      <c r="A660" s="109" t="s">
        <v>714</v>
      </c>
      <c r="B660" s="112">
        <v>45733</v>
      </c>
      <c r="C660" s="109" t="s">
        <v>38</v>
      </c>
      <c r="D660" s="109" t="s">
        <v>26</v>
      </c>
      <c r="E660" s="109" t="s">
        <v>23</v>
      </c>
      <c r="F660" s="109" t="s">
        <v>14</v>
      </c>
      <c r="G660" s="109" t="s">
        <v>15</v>
      </c>
      <c r="H660" s="110">
        <v>148.16</v>
      </c>
      <c r="I660" s="109">
        <v>4</v>
      </c>
      <c r="J660" s="234">
        <v>592.64</v>
      </c>
      <c r="K660" s="230"/>
      <c r="L660" s="191" t="str">
        <f t="shared" si="33"/>
        <v>Normal</v>
      </c>
      <c r="M660" s="191" t="str">
        <f t="shared" si="34"/>
        <v>Normal</v>
      </c>
      <c r="N660" s="191" t="str">
        <f t="shared" si="35"/>
        <v>Normal</v>
      </c>
    </row>
    <row r="661" spans="1:14" x14ac:dyDescent="0.25">
      <c r="A661" s="109" t="s">
        <v>715</v>
      </c>
      <c r="B661" s="112">
        <v>45722</v>
      </c>
      <c r="C661" s="109" t="s">
        <v>38</v>
      </c>
      <c r="D661" s="109" t="s">
        <v>22</v>
      </c>
      <c r="E661" s="109" t="s">
        <v>27</v>
      </c>
      <c r="F661" s="109" t="s">
        <v>61</v>
      </c>
      <c r="G661" s="109" t="s">
        <v>15</v>
      </c>
      <c r="H661" s="110">
        <v>159.11000000000001</v>
      </c>
      <c r="I661" s="109">
        <v>2</v>
      </c>
      <c r="J661" s="234">
        <v>318.22000000000003</v>
      </c>
      <c r="K661" s="230"/>
      <c r="L661" s="191" t="str">
        <f t="shared" si="33"/>
        <v>Normal</v>
      </c>
      <c r="M661" s="191" t="str">
        <f t="shared" si="34"/>
        <v>Normal</v>
      </c>
      <c r="N661" s="191" t="str">
        <f t="shared" si="35"/>
        <v>Normal</v>
      </c>
    </row>
    <row r="662" spans="1:14" x14ac:dyDescent="0.25">
      <c r="A662" s="109" t="s">
        <v>716</v>
      </c>
      <c r="B662" s="112">
        <v>45979</v>
      </c>
      <c r="C662" s="109" t="s">
        <v>25</v>
      </c>
      <c r="D662" s="109" t="s">
        <v>35</v>
      </c>
      <c r="E662" s="109" t="s">
        <v>13</v>
      </c>
      <c r="F662" s="109" t="s">
        <v>28</v>
      </c>
      <c r="G662" s="109" t="s">
        <v>15</v>
      </c>
      <c r="H662" s="110">
        <v>194</v>
      </c>
      <c r="I662" s="109">
        <v>5</v>
      </c>
      <c r="J662" s="234">
        <v>970</v>
      </c>
      <c r="K662" s="230"/>
      <c r="L662" s="191" t="str">
        <f t="shared" si="33"/>
        <v>Normal</v>
      </c>
      <c r="M662" s="191" t="str">
        <f t="shared" si="34"/>
        <v>Normal</v>
      </c>
      <c r="N662" s="191" t="str">
        <f t="shared" si="35"/>
        <v>Normal</v>
      </c>
    </row>
    <row r="663" spans="1:14" x14ac:dyDescent="0.25">
      <c r="A663" s="109" t="s">
        <v>717</v>
      </c>
      <c r="B663" s="112">
        <v>45702</v>
      </c>
      <c r="C663" s="109" t="s">
        <v>25</v>
      </c>
      <c r="D663" s="109" t="s">
        <v>31</v>
      </c>
      <c r="E663" s="109" t="s">
        <v>18</v>
      </c>
      <c r="F663" s="109" t="s">
        <v>32</v>
      </c>
      <c r="G663" s="109" t="s">
        <v>36</v>
      </c>
      <c r="H663" s="110">
        <v>124.97</v>
      </c>
      <c r="I663" s="109">
        <v>13</v>
      </c>
      <c r="J663" s="234">
        <v>1624.61</v>
      </c>
      <c r="K663" s="230"/>
      <c r="L663" s="191" t="str">
        <f t="shared" si="33"/>
        <v>Normal</v>
      </c>
      <c r="M663" s="191" t="str">
        <f t="shared" si="34"/>
        <v>Normal</v>
      </c>
      <c r="N663" s="191" t="str">
        <f t="shared" si="35"/>
        <v>Normal</v>
      </c>
    </row>
    <row r="664" spans="1:14" x14ac:dyDescent="0.25">
      <c r="A664" s="109" t="s">
        <v>718</v>
      </c>
      <c r="B664" s="112">
        <v>45924</v>
      </c>
      <c r="C664" s="109" t="s">
        <v>11</v>
      </c>
      <c r="D664" s="109" t="s">
        <v>12</v>
      </c>
      <c r="E664" s="109" t="s">
        <v>18</v>
      </c>
      <c r="F664" s="109" t="s">
        <v>42</v>
      </c>
      <c r="G664" s="109" t="s">
        <v>20</v>
      </c>
      <c r="H664" s="110">
        <v>58.07</v>
      </c>
      <c r="I664" s="109">
        <v>15</v>
      </c>
      <c r="J664" s="234">
        <v>871.05</v>
      </c>
      <c r="K664" s="230"/>
      <c r="L664" s="191" t="str">
        <f t="shared" si="33"/>
        <v>Normal</v>
      </c>
      <c r="M664" s="191" t="str">
        <f t="shared" si="34"/>
        <v>Normal</v>
      </c>
      <c r="N664" s="191" t="str">
        <f t="shared" si="35"/>
        <v>Normal</v>
      </c>
    </row>
    <row r="665" spans="1:14" x14ac:dyDescent="0.25">
      <c r="A665" s="109" t="s">
        <v>719</v>
      </c>
      <c r="B665" s="112">
        <v>45872</v>
      </c>
      <c r="C665" s="109" t="s">
        <v>38</v>
      </c>
      <c r="D665" s="109" t="s">
        <v>26</v>
      </c>
      <c r="E665" s="109" t="s">
        <v>23</v>
      </c>
      <c r="F665" s="109" t="s">
        <v>42</v>
      </c>
      <c r="G665" s="109" t="s">
        <v>20</v>
      </c>
      <c r="H665" s="110">
        <v>92.43</v>
      </c>
      <c r="I665" s="109">
        <v>4</v>
      </c>
      <c r="J665" s="234">
        <v>369.72</v>
      </c>
      <c r="K665" s="230"/>
      <c r="L665" s="191" t="str">
        <f t="shared" si="33"/>
        <v>Normal</v>
      </c>
      <c r="M665" s="191" t="str">
        <f t="shared" si="34"/>
        <v>Normal</v>
      </c>
      <c r="N665" s="191" t="str">
        <f t="shared" si="35"/>
        <v>Normal</v>
      </c>
    </row>
    <row r="666" spans="1:14" x14ac:dyDescent="0.25">
      <c r="A666" s="109" t="s">
        <v>720</v>
      </c>
      <c r="B666" s="112">
        <v>45956</v>
      </c>
      <c r="C666" s="109" t="s">
        <v>11</v>
      </c>
      <c r="D666" s="109" t="s">
        <v>55</v>
      </c>
      <c r="E666" s="109" t="s">
        <v>45</v>
      </c>
      <c r="F666" s="109" t="s">
        <v>39</v>
      </c>
      <c r="G666" s="109" t="s">
        <v>36</v>
      </c>
      <c r="H666" s="110">
        <v>109.88</v>
      </c>
      <c r="I666" s="109">
        <v>4</v>
      </c>
      <c r="J666" s="234">
        <v>439.52</v>
      </c>
      <c r="K666" s="230"/>
      <c r="L666" s="191" t="str">
        <f t="shared" si="33"/>
        <v>Normal</v>
      </c>
      <c r="M666" s="191" t="str">
        <f t="shared" si="34"/>
        <v>Normal</v>
      </c>
      <c r="N666" s="191" t="str">
        <f t="shared" si="35"/>
        <v>Normal</v>
      </c>
    </row>
    <row r="667" spans="1:14" x14ac:dyDescent="0.25">
      <c r="A667" s="109" t="s">
        <v>721</v>
      </c>
      <c r="B667" s="112">
        <v>45932</v>
      </c>
      <c r="C667" s="109" t="s">
        <v>38</v>
      </c>
      <c r="D667" s="109" t="s">
        <v>35</v>
      </c>
      <c r="E667" s="109" t="s">
        <v>41</v>
      </c>
      <c r="F667" s="109" t="s">
        <v>28</v>
      </c>
      <c r="G667" s="109" t="s">
        <v>36</v>
      </c>
      <c r="H667" s="110">
        <v>172.1</v>
      </c>
      <c r="I667" s="109">
        <v>12</v>
      </c>
      <c r="J667" s="234">
        <v>2065.1999999999998</v>
      </c>
      <c r="K667" s="230"/>
      <c r="L667" s="191" t="str">
        <f t="shared" si="33"/>
        <v>Normal</v>
      </c>
      <c r="M667" s="191" t="str">
        <f t="shared" si="34"/>
        <v>Normal</v>
      </c>
      <c r="N667" s="191" t="str">
        <f t="shared" si="35"/>
        <v>Normal</v>
      </c>
    </row>
    <row r="668" spans="1:14" x14ac:dyDescent="0.25">
      <c r="A668" s="109" t="s">
        <v>722</v>
      </c>
      <c r="B668" s="112">
        <v>45950</v>
      </c>
      <c r="C668" s="109" t="s">
        <v>38</v>
      </c>
      <c r="D668" s="109" t="s">
        <v>22</v>
      </c>
      <c r="E668" s="109" t="s">
        <v>23</v>
      </c>
      <c r="F668" s="109" t="s">
        <v>32</v>
      </c>
      <c r="G668" s="109" t="s">
        <v>36</v>
      </c>
      <c r="H668" s="110">
        <v>155.57</v>
      </c>
      <c r="I668" s="109">
        <v>20</v>
      </c>
      <c r="J668" s="234">
        <v>3111.4</v>
      </c>
      <c r="K668" s="230"/>
      <c r="L668" s="191" t="str">
        <f t="shared" si="33"/>
        <v>Normal</v>
      </c>
      <c r="M668" s="191" t="str">
        <f t="shared" si="34"/>
        <v>Normal</v>
      </c>
      <c r="N668" s="191" t="str">
        <f t="shared" si="35"/>
        <v>Normal</v>
      </c>
    </row>
    <row r="669" spans="1:14" x14ac:dyDescent="0.25">
      <c r="A669" s="109" t="s">
        <v>723</v>
      </c>
      <c r="B669" s="112">
        <v>45731</v>
      </c>
      <c r="C669" s="109" t="s">
        <v>25</v>
      </c>
      <c r="D669" s="109" t="s">
        <v>12</v>
      </c>
      <c r="E669" s="109" t="s">
        <v>27</v>
      </c>
      <c r="F669" s="109" t="s">
        <v>61</v>
      </c>
      <c r="G669" s="109" t="s">
        <v>15</v>
      </c>
      <c r="H669" s="110">
        <v>108.34</v>
      </c>
      <c r="I669" s="109">
        <v>20</v>
      </c>
      <c r="J669" s="234">
        <v>2166.8000000000002</v>
      </c>
      <c r="K669" s="230"/>
      <c r="L669" s="191" t="str">
        <f t="shared" si="33"/>
        <v>Normal</v>
      </c>
      <c r="M669" s="191" t="str">
        <f t="shared" si="34"/>
        <v>Normal</v>
      </c>
      <c r="N669" s="191" t="str">
        <f t="shared" si="35"/>
        <v>Normal</v>
      </c>
    </row>
    <row r="670" spans="1:14" x14ac:dyDescent="0.25">
      <c r="A670" s="109" t="s">
        <v>724</v>
      </c>
      <c r="B670" s="112">
        <v>45860</v>
      </c>
      <c r="C670" s="109" t="s">
        <v>17</v>
      </c>
      <c r="D670" s="109" t="s">
        <v>26</v>
      </c>
      <c r="E670" s="109" t="s">
        <v>45</v>
      </c>
      <c r="F670" s="109" t="s">
        <v>28</v>
      </c>
      <c r="G670" s="109" t="s">
        <v>36</v>
      </c>
      <c r="H670" s="110">
        <v>247.03</v>
      </c>
      <c r="I670" s="109">
        <v>11</v>
      </c>
      <c r="J670" s="234">
        <v>2717.33</v>
      </c>
      <c r="K670" s="230"/>
      <c r="L670" s="191" t="str">
        <f t="shared" si="33"/>
        <v>Normal</v>
      </c>
      <c r="M670" s="191" t="str">
        <f t="shared" si="34"/>
        <v>Normal</v>
      </c>
      <c r="N670" s="191" t="str">
        <f t="shared" si="35"/>
        <v>Normal</v>
      </c>
    </row>
    <row r="671" spans="1:14" x14ac:dyDescent="0.25">
      <c r="A671" s="109" t="s">
        <v>725</v>
      </c>
      <c r="B671" s="112">
        <v>45795</v>
      </c>
      <c r="C671" s="109" t="s">
        <v>11</v>
      </c>
      <c r="D671" s="109" t="s">
        <v>35</v>
      </c>
      <c r="E671" s="109" t="s">
        <v>13</v>
      </c>
      <c r="F671" s="109" t="s">
        <v>32</v>
      </c>
      <c r="G671" s="109" t="s">
        <v>36</v>
      </c>
      <c r="H671" s="110">
        <v>163.27000000000001</v>
      </c>
      <c r="I671" s="109">
        <v>12</v>
      </c>
      <c r="J671" s="234">
        <v>1959.24</v>
      </c>
      <c r="K671" s="230"/>
      <c r="L671" s="191" t="str">
        <f t="shared" si="33"/>
        <v>Normal</v>
      </c>
      <c r="M671" s="191" t="str">
        <f t="shared" si="34"/>
        <v>Normal</v>
      </c>
      <c r="N671" s="191" t="str">
        <f t="shared" si="35"/>
        <v>Normal</v>
      </c>
    </row>
    <row r="672" spans="1:14" x14ac:dyDescent="0.25">
      <c r="A672" s="109" t="s">
        <v>726</v>
      </c>
      <c r="B672" s="112">
        <v>45909</v>
      </c>
      <c r="C672" s="109" t="s">
        <v>30</v>
      </c>
      <c r="D672" s="109" t="s">
        <v>26</v>
      </c>
      <c r="E672" s="109" t="s">
        <v>13</v>
      </c>
      <c r="F672" s="109" t="s">
        <v>28</v>
      </c>
      <c r="G672" s="109" t="s">
        <v>36</v>
      </c>
      <c r="H672" s="110">
        <v>82.19</v>
      </c>
      <c r="I672" s="109">
        <v>4</v>
      </c>
      <c r="J672" s="234">
        <v>328.76</v>
      </c>
      <c r="K672" s="230"/>
      <c r="L672" s="191" t="str">
        <f t="shared" si="33"/>
        <v>Normal</v>
      </c>
      <c r="M672" s="191" t="str">
        <f t="shared" si="34"/>
        <v>Normal</v>
      </c>
      <c r="N672" s="191" t="str">
        <f t="shared" si="35"/>
        <v>Normal</v>
      </c>
    </row>
    <row r="673" spans="1:14" x14ac:dyDescent="0.25">
      <c r="A673" s="109" t="s">
        <v>727</v>
      </c>
      <c r="B673" s="112">
        <v>45822</v>
      </c>
      <c r="C673" s="109" t="s">
        <v>17</v>
      </c>
      <c r="D673" s="109" t="s">
        <v>31</v>
      </c>
      <c r="E673" s="109" t="s">
        <v>18</v>
      </c>
      <c r="F673" s="109" t="s">
        <v>28</v>
      </c>
      <c r="G673" s="109" t="s">
        <v>15</v>
      </c>
      <c r="H673" s="110">
        <v>52.39</v>
      </c>
      <c r="I673" s="109">
        <v>9</v>
      </c>
      <c r="J673" s="234">
        <v>471.51</v>
      </c>
      <c r="K673" s="230"/>
      <c r="L673" s="191" t="str">
        <f t="shared" si="33"/>
        <v>Normal</v>
      </c>
      <c r="M673" s="191" t="str">
        <f t="shared" si="34"/>
        <v>Normal</v>
      </c>
      <c r="N673" s="191" t="str">
        <f t="shared" si="35"/>
        <v>Normal</v>
      </c>
    </row>
    <row r="674" spans="1:14" x14ac:dyDescent="0.25">
      <c r="A674" s="109" t="s">
        <v>728</v>
      </c>
      <c r="B674" s="112">
        <v>45754</v>
      </c>
      <c r="C674" s="109" t="s">
        <v>30</v>
      </c>
      <c r="D674" s="109" t="s">
        <v>31</v>
      </c>
      <c r="E674" s="109" t="s">
        <v>27</v>
      </c>
      <c r="F674" s="109" t="s">
        <v>61</v>
      </c>
      <c r="G674" s="109" t="s">
        <v>20</v>
      </c>
      <c r="H674" s="110">
        <v>63.63</v>
      </c>
      <c r="I674" s="109">
        <v>15</v>
      </c>
      <c r="J674" s="234">
        <v>954.45</v>
      </c>
      <c r="K674" s="230"/>
      <c r="L674" s="191" t="str">
        <f t="shared" si="33"/>
        <v>Normal</v>
      </c>
      <c r="M674" s="191" t="str">
        <f t="shared" si="34"/>
        <v>Normal</v>
      </c>
      <c r="N674" s="191" t="str">
        <f t="shared" si="35"/>
        <v>Normal</v>
      </c>
    </row>
    <row r="675" spans="1:14" x14ac:dyDescent="0.25">
      <c r="A675" s="109" t="s">
        <v>729</v>
      </c>
      <c r="B675" s="112">
        <v>45849</v>
      </c>
      <c r="C675" s="109" t="s">
        <v>25</v>
      </c>
      <c r="D675" s="109" t="s">
        <v>26</v>
      </c>
      <c r="E675" s="109" t="s">
        <v>45</v>
      </c>
      <c r="F675" s="109" t="s">
        <v>32</v>
      </c>
      <c r="G675" s="109" t="s">
        <v>20</v>
      </c>
      <c r="H675" s="110">
        <v>84.11</v>
      </c>
      <c r="I675" s="109">
        <v>2</v>
      </c>
      <c r="J675" s="234">
        <v>168.22</v>
      </c>
      <c r="K675" s="230"/>
      <c r="L675" s="191" t="str">
        <f t="shared" si="33"/>
        <v>Normal</v>
      </c>
      <c r="M675" s="191" t="str">
        <f t="shared" si="34"/>
        <v>Normal</v>
      </c>
      <c r="N675" s="191" t="str">
        <f t="shared" si="35"/>
        <v>Normal</v>
      </c>
    </row>
    <row r="676" spans="1:14" x14ac:dyDescent="0.25">
      <c r="A676" s="109" t="s">
        <v>730</v>
      </c>
      <c r="B676" s="112">
        <v>45917</v>
      </c>
      <c r="C676" s="109" t="s">
        <v>30</v>
      </c>
      <c r="D676" s="109" t="s">
        <v>55</v>
      </c>
      <c r="E676" s="109" t="s">
        <v>18</v>
      </c>
      <c r="F676" s="109" t="s">
        <v>19</v>
      </c>
      <c r="G676" s="109" t="s">
        <v>15</v>
      </c>
      <c r="H676" s="110">
        <v>65.349999999999994</v>
      </c>
      <c r="I676" s="109">
        <v>13</v>
      </c>
      <c r="J676" s="234">
        <v>849.55</v>
      </c>
      <c r="K676" s="230"/>
      <c r="L676" s="191" t="str">
        <f t="shared" si="33"/>
        <v>Normal</v>
      </c>
      <c r="M676" s="191" t="str">
        <f t="shared" si="34"/>
        <v>Normal</v>
      </c>
      <c r="N676" s="191" t="str">
        <f t="shared" si="35"/>
        <v>Normal</v>
      </c>
    </row>
    <row r="677" spans="1:14" x14ac:dyDescent="0.25">
      <c r="A677" s="109" t="s">
        <v>731</v>
      </c>
      <c r="B677" s="112">
        <v>45756</v>
      </c>
      <c r="C677" s="109" t="s">
        <v>11</v>
      </c>
      <c r="D677" s="109" t="s">
        <v>26</v>
      </c>
      <c r="E677" s="109" t="s">
        <v>45</v>
      </c>
      <c r="F677" s="109" t="s">
        <v>61</v>
      </c>
      <c r="G677" s="109" t="s">
        <v>15</v>
      </c>
      <c r="H677" s="110">
        <v>71.040000000000006</v>
      </c>
      <c r="I677" s="109">
        <v>7</v>
      </c>
      <c r="J677" s="234">
        <v>497.28</v>
      </c>
      <c r="K677" s="230"/>
      <c r="L677" s="191" t="str">
        <f t="shared" si="33"/>
        <v>Normal</v>
      </c>
      <c r="M677" s="191" t="str">
        <f t="shared" si="34"/>
        <v>Normal</v>
      </c>
      <c r="N677" s="191" t="str">
        <f t="shared" si="35"/>
        <v>Normal</v>
      </c>
    </row>
    <row r="678" spans="1:14" x14ac:dyDescent="0.25">
      <c r="A678" s="109" t="s">
        <v>732</v>
      </c>
      <c r="B678" s="112">
        <v>45842</v>
      </c>
      <c r="C678" s="109" t="s">
        <v>34</v>
      </c>
      <c r="D678" s="109" t="s">
        <v>35</v>
      </c>
      <c r="E678" s="109" t="s">
        <v>41</v>
      </c>
      <c r="F678" s="109" t="s">
        <v>42</v>
      </c>
      <c r="G678" s="109" t="s">
        <v>36</v>
      </c>
      <c r="H678" s="110">
        <v>92.72</v>
      </c>
      <c r="I678" s="109">
        <v>7</v>
      </c>
      <c r="J678" s="234">
        <v>649.04</v>
      </c>
      <c r="K678" s="230"/>
      <c r="L678" s="191" t="str">
        <f t="shared" si="33"/>
        <v>Normal</v>
      </c>
      <c r="M678" s="191" t="str">
        <f t="shared" si="34"/>
        <v>Normal</v>
      </c>
      <c r="N678" s="191" t="str">
        <f t="shared" si="35"/>
        <v>Normal</v>
      </c>
    </row>
    <row r="679" spans="1:14" x14ac:dyDescent="0.25">
      <c r="A679" s="109" t="s">
        <v>733</v>
      </c>
      <c r="B679" s="112">
        <v>45983</v>
      </c>
      <c r="C679" s="109" t="s">
        <v>17</v>
      </c>
      <c r="D679" s="109" t="s">
        <v>22</v>
      </c>
      <c r="E679" s="109" t="s">
        <v>23</v>
      </c>
      <c r="F679" s="109" t="s">
        <v>32</v>
      </c>
      <c r="G679" s="109" t="s">
        <v>36</v>
      </c>
      <c r="H679" s="110">
        <v>68.14</v>
      </c>
      <c r="I679" s="109">
        <v>4</v>
      </c>
      <c r="J679" s="234">
        <v>272.56</v>
      </c>
      <c r="K679" s="230"/>
      <c r="L679" s="191" t="str">
        <f t="shared" si="33"/>
        <v>Normal</v>
      </c>
      <c r="M679" s="191" t="str">
        <f t="shared" si="34"/>
        <v>Normal</v>
      </c>
      <c r="N679" s="191" t="str">
        <f t="shared" si="35"/>
        <v>Normal</v>
      </c>
    </row>
    <row r="680" spans="1:14" x14ac:dyDescent="0.25">
      <c r="A680" s="109" t="s">
        <v>734</v>
      </c>
      <c r="B680" s="112">
        <v>45962</v>
      </c>
      <c r="C680" s="109" t="s">
        <v>30</v>
      </c>
      <c r="D680" s="109" t="s">
        <v>31</v>
      </c>
      <c r="E680" s="109" t="s">
        <v>18</v>
      </c>
      <c r="F680" s="109" t="s">
        <v>42</v>
      </c>
      <c r="G680" s="109" t="s">
        <v>36</v>
      </c>
      <c r="H680" s="110">
        <v>227.29</v>
      </c>
      <c r="I680" s="109">
        <v>15</v>
      </c>
      <c r="J680" s="234">
        <v>3409.35</v>
      </c>
      <c r="K680" s="230"/>
      <c r="L680" s="191" t="str">
        <f t="shared" si="33"/>
        <v>Normal</v>
      </c>
      <c r="M680" s="191" t="str">
        <f t="shared" si="34"/>
        <v>Normal</v>
      </c>
      <c r="N680" s="191" t="str">
        <f t="shared" si="35"/>
        <v>Normal</v>
      </c>
    </row>
    <row r="681" spans="1:14" x14ac:dyDescent="0.25">
      <c r="A681" s="109" t="s">
        <v>735</v>
      </c>
      <c r="B681" s="112">
        <v>45834</v>
      </c>
      <c r="C681" s="109" t="s">
        <v>34</v>
      </c>
      <c r="D681" s="109" t="s">
        <v>12</v>
      </c>
      <c r="E681" s="109" t="s">
        <v>27</v>
      </c>
      <c r="F681" s="109" t="s">
        <v>19</v>
      </c>
      <c r="G681" s="109" t="s">
        <v>36</v>
      </c>
      <c r="H681" s="110">
        <v>47.65</v>
      </c>
      <c r="I681" s="109">
        <v>6</v>
      </c>
      <c r="J681" s="234">
        <v>285.89999999999998</v>
      </c>
      <c r="K681" s="230"/>
      <c r="L681" s="191" t="str">
        <f t="shared" si="33"/>
        <v>Normal</v>
      </c>
      <c r="M681" s="191" t="str">
        <f t="shared" si="34"/>
        <v>Normal</v>
      </c>
      <c r="N681" s="191" t="str">
        <f t="shared" si="35"/>
        <v>Normal</v>
      </c>
    </row>
    <row r="682" spans="1:14" x14ac:dyDescent="0.25">
      <c r="A682" s="109" t="s">
        <v>736</v>
      </c>
      <c r="B682" s="112">
        <v>45672</v>
      </c>
      <c r="C682" s="109" t="s">
        <v>11</v>
      </c>
      <c r="D682" s="109" t="s">
        <v>26</v>
      </c>
      <c r="E682" s="109" t="s">
        <v>18</v>
      </c>
      <c r="F682" s="109" t="s">
        <v>39</v>
      </c>
      <c r="G682" s="109" t="s">
        <v>15</v>
      </c>
      <c r="H682" s="110">
        <v>145.38999999999999</v>
      </c>
      <c r="I682" s="109">
        <v>13</v>
      </c>
      <c r="J682" s="234">
        <v>1890.07</v>
      </c>
      <c r="K682" s="230"/>
      <c r="L682" s="191" t="str">
        <f t="shared" si="33"/>
        <v>Normal</v>
      </c>
      <c r="M682" s="191" t="str">
        <f t="shared" si="34"/>
        <v>Normal</v>
      </c>
      <c r="N682" s="191" t="str">
        <f t="shared" si="35"/>
        <v>Normal</v>
      </c>
    </row>
    <row r="683" spans="1:14" x14ac:dyDescent="0.25">
      <c r="A683" s="109" t="s">
        <v>737</v>
      </c>
      <c r="B683" s="112">
        <v>45771</v>
      </c>
      <c r="C683" s="109" t="s">
        <v>17</v>
      </c>
      <c r="D683" s="109" t="s">
        <v>26</v>
      </c>
      <c r="E683" s="109" t="s">
        <v>13</v>
      </c>
      <c r="F683" s="109" t="s">
        <v>28</v>
      </c>
      <c r="G683" s="109" t="s">
        <v>36</v>
      </c>
      <c r="H683" s="110">
        <v>120.29</v>
      </c>
      <c r="I683" s="109">
        <v>8</v>
      </c>
      <c r="J683" s="234">
        <v>962.32</v>
      </c>
      <c r="K683" s="230"/>
      <c r="L683" s="191" t="str">
        <f t="shared" si="33"/>
        <v>Normal</v>
      </c>
      <c r="M683" s="191" t="str">
        <f t="shared" si="34"/>
        <v>Normal</v>
      </c>
      <c r="N683" s="191" t="str">
        <f t="shared" si="35"/>
        <v>Normal</v>
      </c>
    </row>
    <row r="684" spans="1:14" x14ac:dyDescent="0.25">
      <c r="A684" s="109" t="s">
        <v>738</v>
      </c>
      <c r="B684" s="112">
        <v>45920</v>
      </c>
      <c r="C684" s="109" t="s">
        <v>17</v>
      </c>
      <c r="D684" s="109" t="s">
        <v>22</v>
      </c>
      <c r="E684" s="109" t="s">
        <v>41</v>
      </c>
      <c r="F684" s="109" t="s">
        <v>14</v>
      </c>
      <c r="G684" s="109" t="s">
        <v>20</v>
      </c>
      <c r="H684" s="110">
        <v>246.12</v>
      </c>
      <c r="I684" s="109">
        <v>1</v>
      </c>
      <c r="J684" s="234">
        <v>246.12</v>
      </c>
      <c r="K684" s="230"/>
      <c r="L684" s="191" t="str">
        <f t="shared" si="33"/>
        <v>Normal</v>
      </c>
      <c r="M684" s="191" t="str">
        <f t="shared" si="34"/>
        <v>Normal</v>
      </c>
      <c r="N684" s="191" t="str">
        <f t="shared" si="35"/>
        <v>Normal</v>
      </c>
    </row>
    <row r="685" spans="1:14" x14ac:dyDescent="0.25">
      <c r="A685" s="109" t="s">
        <v>739</v>
      </c>
      <c r="B685" s="112">
        <v>45746</v>
      </c>
      <c r="C685" s="109" t="s">
        <v>11</v>
      </c>
      <c r="D685" s="109" t="s">
        <v>26</v>
      </c>
      <c r="E685" s="109" t="s">
        <v>13</v>
      </c>
      <c r="F685" s="109" t="s">
        <v>42</v>
      </c>
      <c r="G685" s="109" t="s">
        <v>36</v>
      </c>
      <c r="H685" s="110">
        <v>54.65</v>
      </c>
      <c r="I685" s="109">
        <v>20</v>
      </c>
      <c r="J685" s="234">
        <v>1093</v>
      </c>
      <c r="K685" s="230"/>
      <c r="L685" s="191" t="str">
        <f t="shared" si="33"/>
        <v>Normal</v>
      </c>
      <c r="M685" s="191" t="str">
        <f t="shared" si="34"/>
        <v>Normal</v>
      </c>
      <c r="N685" s="191" t="str">
        <f t="shared" si="35"/>
        <v>Normal</v>
      </c>
    </row>
    <row r="686" spans="1:14" x14ac:dyDescent="0.25">
      <c r="A686" s="109" t="s">
        <v>740</v>
      </c>
      <c r="B686" s="112">
        <v>46022</v>
      </c>
      <c r="C686" s="109" t="s">
        <v>38</v>
      </c>
      <c r="D686" s="109" t="s">
        <v>31</v>
      </c>
      <c r="E686" s="109" t="s">
        <v>13</v>
      </c>
      <c r="F686" s="109" t="s">
        <v>61</v>
      </c>
      <c r="G686" s="109" t="s">
        <v>36</v>
      </c>
      <c r="H686" s="110">
        <v>117.53</v>
      </c>
      <c r="I686" s="109">
        <v>9</v>
      </c>
      <c r="J686" s="234">
        <v>1057.77</v>
      </c>
      <c r="K686" s="230"/>
      <c r="L686" s="191" t="str">
        <f t="shared" si="33"/>
        <v>Normal</v>
      </c>
      <c r="M686" s="191" t="str">
        <f t="shared" si="34"/>
        <v>Normal</v>
      </c>
      <c r="N686" s="191" t="str">
        <f t="shared" si="35"/>
        <v>Normal</v>
      </c>
    </row>
    <row r="687" spans="1:14" x14ac:dyDescent="0.25">
      <c r="A687" s="109" t="s">
        <v>741</v>
      </c>
      <c r="B687" s="112">
        <v>45769</v>
      </c>
      <c r="C687" s="109" t="s">
        <v>34</v>
      </c>
      <c r="D687" s="109" t="s">
        <v>12</v>
      </c>
      <c r="E687" s="109" t="s">
        <v>18</v>
      </c>
      <c r="F687" s="109" t="s">
        <v>39</v>
      </c>
      <c r="G687" s="109" t="s">
        <v>20</v>
      </c>
      <c r="H687" s="110">
        <v>243.28</v>
      </c>
      <c r="I687" s="109">
        <v>15</v>
      </c>
      <c r="J687" s="234">
        <v>3649.2</v>
      </c>
      <c r="K687" s="230"/>
      <c r="L687" s="191" t="str">
        <f t="shared" si="33"/>
        <v>Normal</v>
      </c>
      <c r="M687" s="191" t="str">
        <f t="shared" si="34"/>
        <v>Normal</v>
      </c>
      <c r="N687" s="191" t="str">
        <f t="shared" si="35"/>
        <v>Normal</v>
      </c>
    </row>
    <row r="688" spans="1:14" x14ac:dyDescent="0.25">
      <c r="A688" s="109" t="s">
        <v>742</v>
      </c>
      <c r="B688" s="112">
        <v>45861</v>
      </c>
      <c r="C688" s="109" t="s">
        <v>11</v>
      </c>
      <c r="D688" s="109" t="s">
        <v>22</v>
      </c>
      <c r="E688" s="109" t="s">
        <v>18</v>
      </c>
      <c r="F688" s="109" t="s">
        <v>28</v>
      </c>
      <c r="G688" s="109" t="s">
        <v>36</v>
      </c>
      <c r="H688" s="110">
        <v>220.41</v>
      </c>
      <c r="I688" s="109">
        <v>19</v>
      </c>
      <c r="J688" s="234">
        <v>4187.79</v>
      </c>
      <c r="K688" s="230"/>
      <c r="L688" s="191" t="str">
        <f t="shared" si="33"/>
        <v>Normal</v>
      </c>
      <c r="M688" s="191" t="str">
        <f t="shared" si="34"/>
        <v>Normal</v>
      </c>
      <c r="N688" s="191" t="str">
        <f t="shared" si="35"/>
        <v>Normal</v>
      </c>
    </row>
    <row r="689" spans="1:14" x14ac:dyDescent="0.25">
      <c r="A689" s="109" t="s">
        <v>743</v>
      </c>
      <c r="B689" s="112">
        <v>45945</v>
      </c>
      <c r="C689" s="109" t="s">
        <v>25</v>
      </c>
      <c r="D689" s="109" t="s">
        <v>35</v>
      </c>
      <c r="E689" s="109" t="s">
        <v>13</v>
      </c>
      <c r="F689" s="109" t="s">
        <v>28</v>
      </c>
      <c r="G689" s="109" t="s">
        <v>15</v>
      </c>
      <c r="H689" s="110">
        <v>209.76</v>
      </c>
      <c r="I689" s="109">
        <v>20</v>
      </c>
      <c r="J689" s="234">
        <v>4195.2</v>
      </c>
      <c r="K689" s="230"/>
      <c r="L689" s="191" t="str">
        <f t="shared" si="33"/>
        <v>Normal</v>
      </c>
      <c r="M689" s="191" t="str">
        <f t="shared" si="34"/>
        <v>Normal</v>
      </c>
      <c r="N689" s="191" t="str">
        <f t="shared" si="35"/>
        <v>Normal</v>
      </c>
    </row>
    <row r="690" spans="1:14" x14ac:dyDescent="0.25">
      <c r="A690" s="109" t="s">
        <v>744</v>
      </c>
      <c r="B690" s="112">
        <v>45904</v>
      </c>
      <c r="C690" s="109" t="s">
        <v>34</v>
      </c>
      <c r="D690" s="109" t="s">
        <v>35</v>
      </c>
      <c r="E690" s="109" t="s">
        <v>27</v>
      </c>
      <c r="F690" s="109" t="s">
        <v>32</v>
      </c>
      <c r="G690" s="109" t="s">
        <v>36</v>
      </c>
      <c r="H690" s="110">
        <v>86.74</v>
      </c>
      <c r="I690" s="109">
        <v>3</v>
      </c>
      <c r="J690" s="234">
        <v>260.22000000000003</v>
      </c>
      <c r="K690" s="230"/>
      <c r="L690" s="191" t="str">
        <f t="shared" si="33"/>
        <v>Normal</v>
      </c>
      <c r="M690" s="191" t="str">
        <f t="shared" si="34"/>
        <v>Normal</v>
      </c>
      <c r="N690" s="191" t="str">
        <f t="shared" si="35"/>
        <v>Normal</v>
      </c>
    </row>
    <row r="691" spans="1:14" x14ac:dyDescent="0.25">
      <c r="A691" s="109" t="s">
        <v>745</v>
      </c>
      <c r="B691" s="112">
        <v>45791</v>
      </c>
      <c r="C691" s="109" t="s">
        <v>30</v>
      </c>
      <c r="D691" s="109" t="s">
        <v>26</v>
      </c>
      <c r="E691" s="109" t="s">
        <v>18</v>
      </c>
      <c r="F691" s="109" t="s">
        <v>39</v>
      </c>
      <c r="G691" s="109" t="s">
        <v>15</v>
      </c>
      <c r="H691" s="110">
        <v>67.599999999999994</v>
      </c>
      <c r="I691" s="109">
        <v>10</v>
      </c>
      <c r="J691" s="234">
        <v>676</v>
      </c>
      <c r="K691" s="230"/>
      <c r="L691" s="191" t="str">
        <f t="shared" si="33"/>
        <v>Normal</v>
      </c>
      <c r="M691" s="191" t="str">
        <f t="shared" si="34"/>
        <v>Normal</v>
      </c>
      <c r="N691" s="191" t="str">
        <f t="shared" si="35"/>
        <v>Normal</v>
      </c>
    </row>
    <row r="692" spans="1:14" x14ac:dyDescent="0.25">
      <c r="A692" s="109" t="s">
        <v>746</v>
      </c>
      <c r="B692" s="112">
        <v>45687</v>
      </c>
      <c r="C692" s="109" t="s">
        <v>38</v>
      </c>
      <c r="D692" s="109" t="s">
        <v>12</v>
      </c>
      <c r="E692" s="109" t="s">
        <v>13</v>
      </c>
      <c r="F692" s="109" t="s">
        <v>28</v>
      </c>
      <c r="G692" s="109" t="s">
        <v>15</v>
      </c>
      <c r="H692" s="110">
        <v>177.1</v>
      </c>
      <c r="I692" s="109">
        <v>20</v>
      </c>
      <c r="J692" s="234">
        <v>3542</v>
      </c>
      <c r="K692" s="230"/>
      <c r="L692" s="191" t="str">
        <f t="shared" si="33"/>
        <v>Normal</v>
      </c>
      <c r="M692" s="191" t="str">
        <f t="shared" si="34"/>
        <v>Normal</v>
      </c>
      <c r="N692" s="191" t="str">
        <f t="shared" si="35"/>
        <v>Normal</v>
      </c>
    </row>
    <row r="693" spans="1:14" x14ac:dyDescent="0.25">
      <c r="A693" s="109" t="s">
        <v>747</v>
      </c>
      <c r="B693" s="112">
        <v>45671</v>
      </c>
      <c r="C693" s="109" t="s">
        <v>34</v>
      </c>
      <c r="D693" s="109" t="s">
        <v>35</v>
      </c>
      <c r="E693" s="109" t="s">
        <v>41</v>
      </c>
      <c r="F693" s="109" t="s">
        <v>61</v>
      </c>
      <c r="G693" s="109" t="s">
        <v>36</v>
      </c>
      <c r="H693" s="110">
        <v>234.46</v>
      </c>
      <c r="I693" s="109">
        <v>16</v>
      </c>
      <c r="J693" s="234">
        <v>3751.36</v>
      </c>
      <c r="K693" s="230"/>
      <c r="L693" s="191" t="str">
        <f t="shared" si="33"/>
        <v>Normal</v>
      </c>
      <c r="M693" s="191" t="str">
        <f t="shared" si="34"/>
        <v>Normal</v>
      </c>
      <c r="N693" s="191" t="str">
        <f t="shared" si="35"/>
        <v>Normal</v>
      </c>
    </row>
    <row r="694" spans="1:14" x14ac:dyDescent="0.25">
      <c r="A694" s="109" t="s">
        <v>748</v>
      </c>
      <c r="B694" s="112">
        <v>45676</v>
      </c>
      <c r="C694" s="109" t="s">
        <v>17</v>
      </c>
      <c r="D694" s="109" t="s">
        <v>55</v>
      </c>
      <c r="E694" s="109" t="s">
        <v>23</v>
      </c>
      <c r="F694" s="109" t="s">
        <v>32</v>
      </c>
      <c r="G694" s="109" t="s">
        <v>20</v>
      </c>
      <c r="H694" s="110">
        <v>152.49</v>
      </c>
      <c r="I694" s="109">
        <v>19</v>
      </c>
      <c r="J694" s="234">
        <v>2897.31</v>
      </c>
      <c r="K694" s="230"/>
      <c r="L694" s="191" t="str">
        <f t="shared" si="33"/>
        <v>Normal</v>
      </c>
      <c r="M694" s="191" t="str">
        <f t="shared" si="34"/>
        <v>Normal</v>
      </c>
      <c r="N694" s="191" t="str">
        <f t="shared" si="35"/>
        <v>Normal</v>
      </c>
    </row>
    <row r="695" spans="1:14" x14ac:dyDescent="0.25">
      <c r="A695" s="109" t="s">
        <v>749</v>
      </c>
      <c r="B695" s="112">
        <v>45771</v>
      </c>
      <c r="C695" s="109" t="s">
        <v>17</v>
      </c>
      <c r="D695" s="109" t="s">
        <v>31</v>
      </c>
      <c r="E695" s="109" t="s">
        <v>27</v>
      </c>
      <c r="F695" s="109" t="s">
        <v>32</v>
      </c>
      <c r="G695" s="109" t="s">
        <v>20</v>
      </c>
      <c r="H695" s="110">
        <v>155.75</v>
      </c>
      <c r="I695" s="109">
        <v>18</v>
      </c>
      <c r="J695" s="234">
        <v>2803.5</v>
      </c>
      <c r="K695" s="230"/>
      <c r="L695" s="191" t="str">
        <f t="shared" si="33"/>
        <v>Normal</v>
      </c>
      <c r="M695" s="191" t="str">
        <f t="shared" si="34"/>
        <v>Normal</v>
      </c>
      <c r="N695" s="191" t="str">
        <f t="shared" si="35"/>
        <v>Normal</v>
      </c>
    </row>
    <row r="696" spans="1:14" x14ac:dyDescent="0.25">
      <c r="A696" s="109" t="s">
        <v>750</v>
      </c>
      <c r="B696" s="112">
        <v>45811</v>
      </c>
      <c r="C696" s="109" t="s">
        <v>17</v>
      </c>
      <c r="D696" s="109" t="s">
        <v>55</v>
      </c>
      <c r="E696" s="109" t="s">
        <v>23</v>
      </c>
      <c r="F696" s="109" t="s">
        <v>32</v>
      </c>
      <c r="G696" s="109" t="s">
        <v>15</v>
      </c>
      <c r="H696" s="110">
        <v>91.6</v>
      </c>
      <c r="I696" s="109">
        <v>6</v>
      </c>
      <c r="J696" s="234">
        <v>549.6</v>
      </c>
      <c r="K696" s="230"/>
      <c r="L696" s="191" t="str">
        <f t="shared" si="33"/>
        <v>Normal</v>
      </c>
      <c r="M696" s="191" t="str">
        <f t="shared" si="34"/>
        <v>Normal</v>
      </c>
      <c r="N696" s="191" t="str">
        <f t="shared" si="35"/>
        <v>Normal</v>
      </c>
    </row>
    <row r="697" spans="1:14" x14ac:dyDescent="0.25">
      <c r="A697" s="109" t="s">
        <v>751</v>
      </c>
      <c r="B697" s="112">
        <v>45899</v>
      </c>
      <c r="C697" s="109" t="s">
        <v>17</v>
      </c>
      <c r="D697" s="109" t="s">
        <v>35</v>
      </c>
      <c r="E697" s="109" t="s">
        <v>27</v>
      </c>
      <c r="F697" s="109" t="s">
        <v>39</v>
      </c>
      <c r="G697" s="109" t="s">
        <v>20</v>
      </c>
      <c r="H697" s="110">
        <v>199.29</v>
      </c>
      <c r="I697" s="109">
        <v>5</v>
      </c>
      <c r="J697" s="234">
        <v>996.45</v>
      </c>
      <c r="K697" s="230"/>
      <c r="L697" s="191" t="str">
        <f t="shared" si="33"/>
        <v>Normal</v>
      </c>
      <c r="M697" s="191" t="str">
        <f t="shared" si="34"/>
        <v>Normal</v>
      </c>
      <c r="N697" s="191" t="str">
        <f t="shared" si="35"/>
        <v>Normal</v>
      </c>
    </row>
    <row r="698" spans="1:14" x14ac:dyDescent="0.25">
      <c r="A698" s="109" t="s">
        <v>752</v>
      </c>
      <c r="B698" s="112">
        <v>45751</v>
      </c>
      <c r="C698" s="109" t="s">
        <v>17</v>
      </c>
      <c r="D698" s="109" t="s">
        <v>22</v>
      </c>
      <c r="E698" s="109" t="s">
        <v>23</v>
      </c>
      <c r="F698" s="109" t="s">
        <v>32</v>
      </c>
      <c r="G698" s="109" t="s">
        <v>15</v>
      </c>
      <c r="H698" s="110">
        <v>71.150000000000006</v>
      </c>
      <c r="I698" s="109">
        <v>11</v>
      </c>
      <c r="J698" s="234">
        <v>782.65</v>
      </c>
      <c r="K698" s="230"/>
      <c r="L698" s="191" t="str">
        <f t="shared" si="33"/>
        <v>Normal</v>
      </c>
      <c r="M698" s="191" t="str">
        <f t="shared" si="34"/>
        <v>Normal</v>
      </c>
      <c r="N698" s="191" t="str">
        <f t="shared" si="35"/>
        <v>Normal</v>
      </c>
    </row>
    <row r="699" spans="1:14" x14ac:dyDescent="0.25">
      <c r="A699" s="109" t="s">
        <v>753</v>
      </c>
      <c r="B699" s="112">
        <v>45815</v>
      </c>
      <c r="C699" s="109" t="s">
        <v>34</v>
      </c>
      <c r="D699" s="109" t="s">
        <v>35</v>
      </c>
      <c r="E699" s="109" t="s">
        <v>13</v>
      </c>
      <c r="F699" s="109" t="s">
        <v>42</v>
      </c>
      <c r="G699" s="109" t="s">
        <v>36</v>
      </c>
      <c r="H699" s="110">
        <v>101.21</v>
      </c>
      <c r="I699" s="109">
        <v>14</v>
      </c>
      <c r="J699" s="234">
        <v>1416.94</v>
      </c>
      <c r="K699" s="230"/>
      <c r="L699" s="191" t="str">
        <f t="shared" si="33"/>
        <v>Normal</v>
      </c>
      <c r="M699" s="191" t="str">
        <f t="shared" si="34"/>
        <v>Normal</v>
      </c>
      <c r="N699" s="191" t="str">
        <f t="shared" si="35"/>
        <v>Normal</v>
      </c>
    </row>
    <row r="700" spans="1:14" x14ac:dyDescent="0.25">
      <c r="A700" s="109" t="s">
        <v>754</v>
      </c>
      <c r="B700" s="112">
        <v>45895</v>
      </c>
      <c r="C700" s="109" t="s">
        <v>38</v>
      </c>
      <c r="D700" s="109" t="s">
        <v>22</v>
      </c>
      <c r="E700" s="109" t="s">
        <v>27</v>
      </c>
      <c r="F700" s="109" t="s">
        <v>42</v>
      </c>
      <c r="G700" s="109" t="s">
        <v>20</v>
      </c>
      <c r="H700" s="110">
        <v>123.6</v>
      </c>
      <c r="I700" s="109">
        <v>4</v>
      </c>
      <c r="J700" s="234">
        <v>494.4</v>
      </c>
      <c r="K700" s="230"/>
      <c r="L700" s="191" t="str">
        <f t="shared" si="33"/>
        <v>Normal</v>
      </c>
      <c r="M700" s="191" t="str">
        <f t="shared" si="34"/>
        <v>Normal</v>
      </c>
      <c r="N700" s="191" t="str">
        <f t="shared" si="35"/>
        <v>Normal</v>
      </c>
    </row>
    <row r="701" spans="1:14" x14ac:dyDescent="0.25">
      <c r="A701" s="109" t="s">
        <v>755</v>
      </c>
      <c r="B701" s="112">
        <v>45975</v>
      </c>
      <c r="C701" s="109" t="s">
        <v>38</v>
      </c>
      <c r="D701" s="109" t="s">
        <v>26</v>
      </c>
      <c r="E701" s="109" t="s">
        <v>18</v>
      </c>
      <c r="F701" s="109" t="s">
        <v>19</v>
      </c>
      <c r="G701" s="109" t="s">
        <v>20</v>
      </c>
      <c r="H701" s="110">
        <v>141.66999999999999</v>
      </c>
      <c r="I701" s="109">
        <v>3</v>
      </c>
      <c r="J701" s="234">
        <v>425.01</v>
      </c>
      <c r="K701" s="230"/>
      <c r="L701" s="191" t="str">
        <f t="shared" si="33"/>
        <v>Normal</v>
      </c>
      <c r="M701" s="191" t="str">
        <f t="shared" si="34"/>
        <v>Normal</v>
      </c>
      <c r="N701" s="191" t="str">
        <f t="shared" si="35"/>
        <v>Normal</v>
      </c>
    </row>
    <row r="702" spans="1:14" x14ac:dyDescent="0.25">
      <c r="A702" s="109" t="s">
        <v>756</v>
      </c>
      <c r="B702" s="112">
        <v>45853</v>
      </c>
      <c r="C702" s="109" t="s">
        <v>34</v>
      </c>
      <c r="D702" s="109" t="s">
        <v>31</v>
      </c>
      <c r="E702" s="109" t="s">
        <v>45</v>
      </c>
      <c r="F702" s="109" t="s">
        <v>39</v>
      </c>
      <c r="G702" s="109" t="s">
        <v>15</v>
      </c>
      <c r="H702" s="110">
        <v>83.33</v>
      </c>
      <c r="I702" s="109">
        <v>17</v>
      </c>
      <c r="J702" s="234">
        <v>1416.61</v>
      </c>
      <c r="K702" s="230"/>
      <c r="L702" s="191" t="str">
        <f t="shared" si="33"/>
        <v>Normal</v>
      </c>
      <c r="M702" s="191" t="str">
        <f t="shared" si="34"/>
        <v>Normal</v>
      </c>
      <c r="N702" s="191" t="str">
        <f t="shared" si="35"/>
        <v>Normal</v>
      </c>
    </row>
    <row r="703" spans="1:14" x14ac:dyDescent="0.25">
      <c r="A703" s="109" t="s">
        <v>757</v>
      </c>
      <c r="B703" s="112">
        <v>45728</v>
      </c>
      <c r="C703" s="109" t="s">
        <v>34</v>
      </c>
      <c r="D703" s="109" t="s">
        <v>31</v>
      </c>
      <c r="E703" s="109" t="s">
        <v>18</v>
      </c>
      <c r="F703" s="109" t="s">
        <v>61</v>
      </c>
      <c r="G703" s="109" t="s">
        <v>15</v>
      </c>
      <c r="H703" s="110">
        <v>55.26</v>
      </c>
      <c r="I703" s="109">
        <v>7</v>
      </c>
      <c r="J703" s="234">
        <v>386.82</v>
      </c>
      <c r="K703" s="230"/>
      <c r="L703" s="191" t="str">
        <f t="shared" si="33"/>
        <v>Normal</v>
      </c>
      <c r="M703" s="191" t="str">
        <f t="shared" si="34"/>
        <v>Normal</v>
      </c>
      <c r="N703" s="191" t="str">
        <f t="shared" si="35"/>
        <v>Normal</v>
      </c>
    </row>
    <row r="704" spans="1:14" x14ac:dyDescent="0.25">
      <c r="A704" s="109" t="s">
        <v>758</v>
      </c>
      <c r="B704" s="112">
        <v>45819</v>
      </c>
      <c r="C704" s="109" t="s">
        <v>11</v>
      </c>
      <c r="D704" s="109" t="s">
        <v>31</v>
      </c>
      <c r="E704" s="109" t="s">
        <v>13</v>
      </c>
      <c r="F704" s="109" t="s">
        <v>28</v>
      </c>
      <c r="G704" s="109" t="s">
        <v>15</v>
      </c>
      <c r="H704" s="110">
        <v>164.34</v>
      </c>
      <c r="I704" s="109">
        <v>6</v>
      </c>
      <c r="J704" s="234">
        <v>986.04</v>
      </c>
      <c r="K704" s="230"/>
      <c r="L704" s="191" t="str">
        <f t="shared" si="33"/>
        <v>Normal</v>
      </c>
      <c r="M704" s="191" t="str">
        <f t="shared" si="34"/>
        <v>Normal</v>
      </c>
      <c r="N704" s="191" t="str">
        <f t="shared" si="35"/>
        <v>Normal</v>
      </c>
    </row>
    <row r="705" spans="1:14" x14ac:dyDescent="0.25">
      <c r="A705" s="109" t="s">
        <v>759</v>
      </c>
      <c r="B705" s="112">
        <v>45818</v>
      </c>
      <c r="C705" s="109" t="s">
        <v>11</v>
      </c>
      <c r="D705" s="109" t="s">
        <v>31</v>
      </c>
      <c r="E705" s="109" t="s">
        <v>13</v>
      </c>
      <c r="F705" s="109" t="s">
        <v>14</v>
      </c>
      <c r="G705" s="109" t="s">
        <v>15</v>
      </c>
      <c r="H705" s="110">
        <v>93.5</v>
      </c>
      <c r="I705" s="109">
        <v>2</v>
      </c>
      <c r="J705" s="234">
        <v>187</v>
      </c>
      <c r="K705" s="230"/>
      <c r="L705" s="191" t="str">
        <f t="shared" si="33"/>
        <v>Normal</v>
      </c>
      <c r="M705" s="191" t="str">
        <f t="shared" si="34"/>
        <v>Normal</v>
      </c>
      <c r="N705" s="191" t="str">
        <f t="shared" si="35"/>
        <v>Normal</v>
      </c>
    </row>
    <row r="706" spans="1:14" x14ac:dyDescent="0.25">
      <c r="A706" s="109" t="s">
        <v>760</v>
      </c>
      <c r="B706" s="112">
        <v>45953</v>
      </c>
      <c r="C706" s="109" t="s">
        <v>38</v>
      </c>
      <c r="D706" s="109" t="s">
        <v>22</v>
      </c>
      <c r="E706" s="109" t="s">
        <v>23</v>
      </c>
      <c r="F706" s="109" t="s">
        <v>42</v>
      </c>
      <c r="G706" s="109" t="s">
        <v>36</v>
      </c>
      <c r="H706" s="110">
        <v>157.87</v>
      </c>
      <c r="I706" s="109">
        <v>6</v>
      </c>
      <c r="J706" s="234">
        <v>947.22</v>
      </c>
      <c r="K706" s="230"/>
      <c r="L706" s="191" t="str">
        <f t="shared" si="33"/>
        <v>Normal</v>
      </c>
      <c r="M706" s="191" t="str">
        <f t="shared" si="34"/>
        <v>Normal</v>
      </c>
      <c r="N706" s="191" t="str">
        <f t="shared" si="35"/>
        <v>Normal</v>
      </c>
    </row>
    <row r="707" spans="1:14" x14ac:dyDescent="0.25">
      <c r="A707" s="109" t="s">
        <v>761</v>
      </c>
      <c r="B707" s="112">
        <v>45982</v>
      </c>
      <c r="C707" s="109" t="s">
        <v>38</v>
      </c>
      <c r="D707" s="109" t="s">
        <v>31</v>
      </c>
      <c r="E707" s="109" t="s">
        <v>41</v>
      </c>
      <c r="F707" s="109" t="s">
        <v>61</v>
      </c>
      <c r="G707" s="109" t="s">
        <v>15</v>
      </c>
      <c r="H707" s="110">
        <v>63.96</v>
      </c>
      <c r="I707" s="109">
        <v>14</v>
      </c>
      <c r="J707" s="234">
        <v>895.44</v>
      </c>
      <c r="K707" s="230"/>
      <c r="L707" s="191" t="str">
        <f t="shared" si="33"/>
        <v>Normal</v>
      </c>
      <c r="M707" s="191" t="str">
        <f t="shared" si="34"/>
        <v>Normal</v>
      </c>
      <c r="N707" s="191" t="str">
        <f t="shared" si="35"/>
        <v>Normal</v>
      </c>
    </row>
    <row r="708" spans="1:14" x14ac:dyDescent="0.25">
      <c r="A708" s="109" t="s">
        <v>762</v>
      </c>
      <c r="B708" s="112">
        <v>45677</v>
      </c>
      <c r="C708" s="109" t="s">
        <v>30</v>
      </c>
      <c r="D708" s="109" t="s">
        <v>12</v>
      </c>
      <c r="E708" s="109" t="s">
        <v>13</v>
      </c>
      <c r="F708" s="109" t="s">
        <v>19</v>
      </c>
      <c r="G708" s="109" t="s">
        <v>36</v>
      </c>
      <c r="H708" s="110">
        <v>135.85</v>
      </c>
      <c r="I708" s="109">
        <v>18</v>
      </c>
      <c r="J708" s="234">
        <v>2445.3000000000002</v>
      </c>
      <c r="K708" s="230"/>
      <c r="L708" s="191" t="str">
        <f t="shared" ref="L708:L771" si="36">IF(OR(H708 &gt; $Q$7,H708 &lt;$Q$6),"OUTLIER", "Normal")</f>
        <v>Normal</v>
      </c>
      <c r="M708" s="191" t="str">
        <f t="shared" ref="M708:M771" si="37">IF(OR(I708 &gt; $Q$14,I708 &lt;$Q$13),"OUTLIER", "Normal")</f>
        <v>Normal</v>
      </c>
      <c r="N708" s="191" t="str">
        <f t="shared" ref="N708:N771" si="38">IF(OR(J708 &gt; $Q$21,J708 &lt;$Q$20),"OUTLIER", "Normal")</f>
        <v>Normal</v>
      </c>
    </row>
    <row r="709" spans="1:14" x14ac:dyDescent="0.25">
      <c r="A709" s="109" t="s">
        <v>763</v>
      </c>
      <c r="B709" s="112">
        <v>45929</v>
      </c>
      <c r="C709" s="109" t="s">
        <v>11</v>
      </c>
      <c r="D709" s="109" t="s">
        <v>12</v>
      </c>
      <c r="E709" s="109" t="s">
        <v>45</v>
      </c>
      <c r="F709" s="109" t="s">
        <v>28</v>
      </c>
      <c r="G709" s="109" t="s">
        <v>20</v>
      </c>
      <c r="H709" s="110">
        <v>147.16999999999999</v>
      </c>
      <c r="I709" s="109">
        <v>7</v>
      </c>
      <c r="J709" s="234">
        <v>1030.19</v>
      </c>
      <c r="K709" s="230"/>
      <c r="L709" s="191" t="str">
        <f t="shared" si="36"/>
        <v>Normal</v>
      </c>
      <c r="M709" s="191" t="str">
        <f t="shared" si="37"/>
        <v>Normal</v>
      </c>
      <c r="N709" s="191" t="str">
        <f t="shared" si="38"/>
        <v>Normal</v>
      </c>
    </row>
    <row r="710" spans="1:14" x14ac:dyDescent="0.25">
      <c r="A710" s="109" t="s">
        <v>764</v>
      </c>
      <c r="B710" s="112">
        <v>45785</v>
      </c>
      <c r="C710" s="109" t="s">
        <v>17</v>
      </c>
      <c r="D710" s="109" t="s">
        <v>35</v>
      </c>
      <c r="E710" s="109" t="s">
        <v>13</v>
      </c>
      <c r="F710" s="109" t="s">
        <v>14</v>
      </c>
      <c r="G710" s="109" t="s">
        <v>15</v>
      </c>
      <c r="H710" s="110">
        <v>41.4</v>
      </c>
      <c r="I710" s="109">
        <v>8</v>
      </c>
      <c r="J710" s="234">
        <v>331.2</v>
      </c>
      <c r="K710" s="230"/>
      <c r="L710" s="191" t="str">
        <f t="shared" si="36"/>
        <v>Normal</v>
      </c>
      <c r="M710" s="191" t="str">
        <f t="shared" si="37"/>
        <v>Normal</v>
      </c>
      <c r="N710" s="191" t="str">
        <f t="shared" si="38"/>
        <v>Normal</v>
      </c>
    </row>
    <row r="711" spans="1:14" x14ac:dyDescent="0.25">
      <c r="A711" s="109" t="s">
        <v>765</v>
      </c>
      <c r="B711" s="112">
        <v>45854</v>
      </c>
      <c r="C711" s="109" t="s">
        <v>25</v>
      </c>
      <c r="D711" s="109" t="s">
        <v>35</v>
      </c>
      <c r="E711" s="109" t="s">
        <v>23</v>
      </c>
      <c r="F711" s="109" t="s">
        <v>19</v>
      </c>
      <c r="G711" s="109" t="s">
        <v>15</v>
      </c>
      <c r="H711" s="110">
        <v>104.05</v>
      </c>
      <c r="I711" s="109">
        <v>17</v>
      </c>
      <c r="J711" s="234">
        <v>1768.85</v>
      </c>
      <c r="K711" s="230"/>
      <c r="L711" s="191" t="str">
        <f t="shared" si="36"/>
        <v>Normal</v>
      </c>
      <c r="M711" s="191" t="str">
        <f t="shared" si="37"/>
        <v>Normal</v>
      </c>
      <c r="N711" s="191" t="str">
        <f t="shared" si="38"/>
        <v>Normal</v>
      </c>
    </row>
    <row r="712" spans="1:14" x14ac:dyDescent="0.25">
      <c r="A712" s="109" t="s">
        <v>766</v>
      </c>
      <c r="B712" s="112">
        <v>45810</v>
      </c>
      <c r="C712" s="109" t="s">
        <v>38</v>
      </c>
      <c r="D712" s="109" t="s">
        <v>12</v>
      </c>
      <c r="E712" s="109" t="s">
        <v>18</v>
      </c>
      <c r="F712" s="109" t="s">
        <v>42</v>
      </c>
      <c r="G712" s="109" t="s">
        <v>20</v>
      </c>
      <c r="H712" s="110">
        <v>59.57</v>
      </c>
      <c r="I712" s="109">
        <v>10</v>
      </c>
      <c r="J712" s="234">
        <v>595.70000000000005</v>
      </c>
      <c r="K712" s="230"/>
      <c r="L712" s="191" t="str">
        <f t="shared" si="36"/>
        <v>Normal</v>
      </c>
      <c r="M712" s="191" t="str">
        <f t="shared" si="37"/>
        <v>Normal</v>
      </c>
      <c r="N712" s="191" t="str">
        <f t="shared" si="38"/>
        <v>Normal</v>
      </c>
    </row>
    <row r="713" spans="1:14" x14ac:dyDescent="0.25">
      <c r="A713" s="109" t="s">
        <v>767</v>
      </c>
      <c r="B713" s="112">
        <v>45830</v>
      </c>
      <c r="C713" s="109" t="s">
        <v>17</v>
      </c>
      <c r="D713" s="109" t="s">
        <v>26</v>
      </c>
      <c r="E713" s="109" t="s">
        <v>13</v>
      </c>
      <c r="F713" s="109" t="s">
        <v>61</v>
      </c>
      <c r="G713" s="109" t="s">
        <v>36</v>
      </c>
      <c r="H713" s="110">
        <v>43.94</v>
      </c>
      <c r="I713" s="109">
        <v>14</v>
      </c>
      <c r="J713" s="234">
        <v>615.16</v>
      </c>
      <c r="K713" s="230"/>
      <c r="L713" s="191" t="str">
        <f t="shared" si="36"/>
        <v>Normal</v>
      </c>
      <c r="M713" s="191" t="str">
        <f t="shared" si="37"/>
        <v>Normal</v>
      </c>
      <c r="N713" s="191" t="str">
        <f t="shared" si="38"/>
        <v>Normal</v>
      </c>
    </row>
    <row r="714" spans="1:14" x14ac:dyDescent="0.25">
      <c r="A714" s="109" t="s">
        <v>768</v>
      </c>
      <c r="B714" s="112">
        <v>45754</v>
      </c>
      <c r="C714" s="109" t="s">
        <v>38</v>
      </c>
      <c r="D714" s="109" t="s">
        <v>22</v>
      </c>
      <c r="E714" s="109" t="s">
        <v>23</v>
      </c>
      <c r="F714" s="109" t="s">
        <v>14</v>
      </c>
      <c r="G714" s="109" t="s">
        <v>20</v>
      </c>
      <c r="H714" s="110">
        <v>247.79</v>
      </c>
      <c r="I714" s="109">
        <v>6</v>
      </c>
      <c r="J714" s="234">
        <v>1486.74</v>
      </c>
      <c r="K714" s="230"/>
      <c r="L714" s="191" t="str">
        <f t="shared" si="36"/>
        <v>Normal</v>
      </c>
      <c r="M714" s="191" t="str">
        <f t="shared" si="37"/>
        <v>Normal</v>
      </c>
      <c r="N714" s="191" t="str">
        <f t="shared" si="38"/>
        <v>Normal</v>
      </c>
    </row>
    <row r="715" spans="1:14" x14ac:dyDescent="0.25">
      <c r="A715" s="109" t="s">
        <v>769</v>
      </c>
      <c r="B715" s="112">
        <v>45725</v>
      </c>
      <c r="C715" s="109" t="s">
        <v>17</v>
      </c>
      <c r="D715" s="109" t="s">
        <v>22</v>
      </c>
      <c r="E715" s="109" t="s">
        <v>18</v>
      </c>
      <c r="F715" s="109" t="s">
        <v>42</v>
      </c>
      <c r="G715" s="109" t="s">
        <v>15</v>
      </c>
      <c r="H715" s="110">
        <v>100.92</v>
      </c>
      <c r="I715" s="109">
        <v>7</v>
      </c>
      <c r="J715" s="234">
        <v>706.44</v>
      </c>
      <c r="K715" s="230"/>
      <c r="L715" s="191" t="str">
        <f t="shared" si="36"/>
        <v>Normal</v>
      </c>
      <c r="M715" s="191" t="str">
        <f t="shared" si="37"/>
        <v>Normal</v>
      </c>
      <c r="N715" s="191" t="str">
        <f t="shared" si="38"/>
        <v>Normal</v>
      </c>
    </row>
    <row r="716" spans="1:14" x14ac:dyDescent="0.25">
      <c r="A716" s="109" t="s">
        <v>770</v>
      </c>
      <c r="B716" s="112">
        <v>45721</v>
      </c>
      <c r="C716" s="109" t="s">
        <v>17</v>
      </c>
      <c r="D716" s="109" t="s">
        <v>12</v>
      </c>
      <c r="E716" s="109" t="s">
        <v>45</v>
      </c>
      <c r="F716" s="109" t="s">
        <v>61</v>
      </c>
      <c r="G716" s="109" t="s">
        <v>20</v>
      </c>
      <c r="H716" s="110">
        <v>208.17</v>
      </c>
      <c r="I716" s="109">
        <v>12</v>
      </c>
      <c r="J716" s="234">
        <v>2498.04</v>
      </c>
      <c r="K716" s="230"/>
      <c r="L716" s="191" t="str">
        <f t="shared" si="36"/>
        <v>Normal</v>
      </c>
      <c r="M716" s="191" t="str">
        <f t="shared" si="37"/>
        <v>Normal</v>
      </c>
      <c r="N716" s="191" t="str">
        <f t="shared" si="38"/>
        <v>Normal</v>
      </c>
    </row>
    <row r="717" spans="1:14" x14ac:dyDescent="0.25">
      <c r="A717" s="109" t="s">
        <v>771</v>
      </c>
      <c r="B717" s="112">
        <v>45788</v>
      </c>
      <c r="C717" s="109" t="s">
        <v>25</v>
      </c>
      <c r="D717" s="109" t="s">
        <v>22</v>
      </c>
      <c r="E717" s="109" t="s">
        <v>18</v>
      </c>
      <c r="F717" s="109" t="s">
        <v>19</v>
      </c>
      <c r="G717" s="109" t="s">
        <v>20</v>
      </c>
      <c r="H717" s="110">
        <v>86.02</v>
      </c>
      <c r="I717" s="109">
        <v>18</v>
      </c>
      <c r="J717" s="234">
        <v>1548.36</v>
      </c>
      <c r="K717" s="230"/>
      <c r="L717" s="191" t="str">
        <f t="shared" si="36"/>
        <v>Normal</v>
      </c>
      <c r="M717" s="191" t="str">
        <f t="shared" si="37"/>
        <v>Normal</v>
      </c>
      <c r="N717" s="191" t="str">
        <f t="shared" si="38"/>
        <v>Normal</v>
      </c>
    </row>
    <row r="718" spans="1:14" x14ac:dyDescent="0.25">
      <c r="A718" s="109" t="s">
        <v>772</v>
      </c>
      <c r="B718" s="112">
        <v>45713</v>
      </c>
      <c r="C718" s="109" t="s">
        <v>11</v>
      </c>
      <c r="D718" s="109" t="s">
        <v>12</v>
      </c>
      <c r="E718" s="109" t="s">
        <v>45</v>
      </c>
      <c r="F718" s="109" t="s">
        <v>61</v>
      </c>
      <c r="G718" s="109" t="s">
        <v>36</v>
      </c>
      <c r="H718" s="110">
        <v>179.93</v>
      </c>
      <c r="I718" s="109">
        <v>1</v>
      </c>
      <c r="J718" s="234">
        <v>179.93</v>
      </c>
      <c r="K718" s="230"/>
      <c r="L718" s="191" t="str">
        <f t="shared" si="36"/>
        <v>Normal</v>
      </c>
      <c r="M718" s="191" t="str">
        <f t="shared" si="37"/>
        <v>Normal</v>
      </c>
      <c r="N718" s="191" t="str">
        <f t="shared" si="38"/>
        <v>Normal</v>
      </c>
    </row>
    <row r="719" spans="1:14" x14ac:dyDescent="0.25">
      <c r="A719" s="109" t="s">
        <v>773</v>
      </c>
      <c r="B719" s="112">
        <v>45852</v>
      </c>
      <c r="C719" s="109" t="s">
        <v>25</v>
      </c>
      <c r="D719" s="109" t="s">
        <v>35</v>
      </c>
      <c r="E719" s="109" t="s">
        <v>41</v>
      </c>
      <c r="F719" s="109" t="s">
        <v>28</v>
      </c>
      <c r="G719" s="109" t="s">
        <v>15</v>
      </c>
      <c r="H719" s="110">
        <v>197.25</v>
      </c>
      <c r="I719" s="109">
        <v>4</v>
      </c>
      <c r="J719" s="234">
        <v>789</v>
      </c>
      <c r="K719" s="230"/>
      <c r="L719" s="191" t="str">
        <f t="shared" si="36"/>
        <v>Normal</v>
      </c>
      <c r="M719" s="191" t="str">
        <f t="shared" si="37"/>
        <v>Normal</v>
      </c>
      <c r="N719" s="191" t="str">
        <f t="shared" si="38"/>
        <v>Normal</v>
      </c>
    </row>
    <row r="720" spans="1:14" x14ac:dyDescent="0.25">
      <c r="A720" s="109" t="s">
        <v>774</v>
      </c>
      <c r="B720" s="112">
        <v>45763</v>
      </c>
      <c r="C720" s="109" t="s">
        <v>34</v>
      </c>
      <c r="D720" s="109" t="s">
        <v>31</v>
      </c>
      <c r="E720" s="109" t="s">
        <v>27</v>
      </c>
      <c r="F720" s="109" t="s">
        <v>19</v>
      </c>
      <c r="G720" s="109" t="s">
        <v>20</v>
      </c>
      <c r="H720" s="110">
        <v>161.04</v>
      </c>
      <c r="I720" s="109">
        <v>1</v>
      </c>
      <c r="J720" s="234">
        <v>161.04</v>
      </c>
      <c r="K720" s="230"/>
      <c r="L720" s="191" t="str">
        <f t="shared" si="36"/>
        <v>Normal</v>
      </c>
      <c r="M720" s="191" t="str">
        <f t="shared" si="37"/>
        <v>Normal</v>
      </c>
      <c r="N720" s="191" t="str">
        <f t="shared" si="38"/>
        <v>Normal</v>
      </c>
    </row>
    <row r="721" spans="1:14" x14ac:dyDescent="0.25">
      <c r="A721" s="109" t="s">
        <v>775</v>
      </c>
      <c r="B721" s="112">
        <v>45924</v>
      </c>
      <c r="C721" s="109" t="s">
        <v>25</v>
      </c>
      <c r="D721" s="109" t="s">
        <v>55</v>
      </c>
      <c r="E721" s="109" t="s">
        <v>27</v>
      </c>
      <c r="F721" s="109" t="s">
        <v>14</v>
      </c>
      <c r="G721" s="109" t="s">
        <v>36</v>
      </c>
      <c r="H721" s="110">
        <v>133.75</v>
      </c>
      <c r="I721" s="109">
        <v>9</v>
      </c>
      <c r="J721" s="234">
        <v>1203.75</v>
      </c>
      <c r="K721" s="230"/>
      <c r="L721" s="191" t="str">
        <f t="shared" si="36"/>
        <v>Normal</v>
      </c>
      <c r="M721" s="191" t="str">
        <f t="shared" si="37"/>
        <v>Normal</v>
      </c>
      <c r="N721" s="191" t="str">
        <f t="shared" si="38"/>
        <v>Normal</v>
      </c>
    </row>
    <row r="722" spans="1:14" x14ac:dyDescent="0.25">
      <c r="A722" s="109" t="s">
        <v>776</v>
      </c>
      <c r="B722" s="112">
        <v>45711</v>
      </c>
      <c r="C722" s="109" t="s">
        <v>17</v>
      </c>
      <c r="D722" s="109" t="s">
        <v>55</v>
      </c>
      <c r="E722" s="109" t="s">
        <v>45</v>
      </c>
      <c r="F722" s="109" t="s">
        <v>32</v>
      </c>
      <c r="G722" s="109" t="s">
        <v>15</v>
      </c>
      <c r="H722" s="110">
        <v>120.61</v>
      </c>
      <c r="I722" s="109">
        <v>17</v>
      </c>
      <c r="J722" s="234">
        <v>2050.37</v>
      </c>
      <c r="K722" s="230"/>
      <c r="L722" s="191" t="str">
        <f t="shared" si="36"/>
        <v>Normal</v>
      </c>
      <c r="M722" s="191" t="str">
        <f t="shared" si="37"/>
        <v>Normal</v>
      </c>
      <c r="N722" s="191" t="str">
        <f t="shared" si="38"/>
        <v>Normal</v>
      </c>
    </row>
    <row r="723" spans="1:14" x14ac:dyDescent="0.25">
      <c r="A723" s="109" t="s">
        <v>777</v>
      </c>
      <c r="B723" s="112">
        <v>45712</v>
      </c>
      <c r="C723" s="109" t="s">
        <v>30</v>
      </c>
      <c r="D723" s="109" t="s">
        <v>55</v>
      </c>
      <c r="E723" s="109" t="s">
        <v>23</v>
      </c>
      <c r="F723" s="109" t="s">
        <v>39</v>
      </c>
      <c r="G723" s="109" t="s">
        <v>36</v>
      </c>
      <c r="H723" s="110">
        <v>106.75</v>
      </c>
      <c r="I723" s="109">
        <v>16</v>
      </c>
      <c r="J723" s="234">
        <v>1708</v>
      </c>
      <c r="K723" s="230"/>
      <c r="L723" s="191" t="str">
        <f t="shared" si="36"/>
        <v>Normal</v>
      </c>
      <c r="M723" s="191" t="str">
        <f t="shared" si="37"/>
        <v>Normal</v>
      </c>
      <c r="N723" s="191" t="str">
        <f t="shared" si="38"/>
        <v>Normal</v>
      </c>
    </row>
    <row r="724" spans="1:14" x14ac:dyDescent="0.25">
      <c r="A724" s="109" t="s">
        <v>778</v>
      </c>
      <c r="B724" s="112">
        <v>45925</v>
      </c>
      <c r="C724" s="109" t="s">
        <v>34</v>
      </c>
      <c r="D724" s="109" t="s">
        <v>12</v>
      </c>
      <c r="E724" s="109" t="s">
        <v>41</v>
      </c>
      <c r="F724" s="109" t="s">
        <v>32</v>
      </c>
      <c r="G724" s="109" t="s">
        <v>15</v>
      </c>
      <c r="H724" s="110">
        <v>234.5</v>
      </c>
      <c r="I724" s="109">
        <v>7</v>
      </c>
      <c r="J724" s="234">
        <v>1641.5</v>
      </c>
      <c r="K724" s="230"/>
      <c r="L724" s="191" t="str">
        <f t="shared" si="36"/>
        <v>Normal</v>
      </c>
      <c r="M724" s="191" t="str">
        <f t="shared" si="37"/>
        <v>Normal</v>
      </c>
      <c r="N724" s="191" t="str">
        <f t="shared" si="38"/>
        <v>Normal</v>
      </c>
    </row>
    <row r="725" spans="1:14" x14ac:dyDescent="0.25">
      <c r="A725" s="109" t="s">
        <v>779</v>
      </c>
      <c r="B725" s="112">
        <v>45678</v>
      </c>
      <c r="C725" s="109" t="s">
        <v>38</v>
      </c>
      <c r="D725" s="109" t="s">
        <v>26</v>
      </c>
      <c r="E725" s="109" t="s">
        <v>27</v>
      </c>
      <c r="F725" s="109" t="s">
        <v>61</v>
      </c>
      <c r="G725" s="109" t="s">
        <v>36</v>
      </c>
      <c r="H725" s="110">
        <v>212.74</v>
      </c>
      <c r="I725" s="109">
        <v>18</v>
      </c>
      <c r="J725" s="234">
        <v>3829.32</v>
      </c>
      <c r="K725" s="230"/>
      <c r="L725" s="191" t="str">
        <f t="shared" si="36"/>
        <v>Normal</v>
      </c>
      <c r="M725" s="191" t="str">
        <f t="shared" si="37"/>
        <v>Normal</v>
      </c>
      <c r="N725" s="191" t="str">
        <f t="shared" si="38"/>
        <v>Normal</v>
      </c>
    </row>
    <row r="726" spans="1:14" x14ac:dyDescent="0.25">
      <c r="A726" s="109" t="s">
        <v>780</v>
      </c>
      <c r="B726" s="112">
        <v>45778</v>
      </c>
      <c r="C726" s="109" t="s">
        <v>11</v>
      </c>
      <c r="D726" s="109" t="s">
        <v>12</v>
      </c>
      <c r="E726" s="109" t="s">
        <v>45</v>
      </c>
      <c r="F726" s="109" t="s">
        <v>19</v>
      </c>
      <c r="G726" s="109" t="s">
        <v>20</v>
      </c>
      <c r="H726" s="110">
        <v>242.31</v>
      </c>
      <c r="I726" s="109">
        <v>1</v>
      </c>
      <c r="J726" s="234">
        <v>242.31</v>
      </c>
      <c r="K726" s="230"/>
      <c r="L726" s="191" t="str">
        <f t="shared" si="36"/>
        <v>Normal</v>
      </c>
      <c r="M726" s="191" t="str">
        <f t="shared" si="37"/>
        <v>Normal</v>
      </c>
      <c r="N726" s="191" t="str">
        <f t="shared" si="38"/>
        <v>Normal</v>
      </c>
    </row>
    <row r="727" spans="1:14" x14ac:dyDescent="0.25">
      <c r="A727" s="109" t="s">
        <v>781</v>
      </c>
      <c r="B727" s="112">
        <v>46000</v>
      </c>
      <c r="C727" s="109" t="s">
        <v>30</v>
      </c>
      <c r="D727" s="109" t="s">
        <v>22</v>
      </c>
      <c r="E727" s="109" t="s">
        <v>18</v>
      </c>
      <c r="F727" s="109" t="s">
        <v>19</v>
      </c>
      <c r="G727" s="109" t="s">
        <v>20</v>
      </c>
      <c r="H727" s="110">
        <v>57.35</v>
      </c>
      <c r="I727" s="109">
        <v>16</v>
      </c>
      <c r="J727" s="234">
        <v>917.6</v>
      </c>
      <c r="K727" s="230"/>
      <c r="L727" s="191" t="str">
        <f t="shared" si="36"/>
        <v>Normal</v>
      </c>
      <c r="M727" s="191" t="str">
        <f t="shared" si="37"/>
        <v>Normal</v>
      </c>
      <c r="N727" s="191" t="str">
        <f t="shared" si="38"/>
        <v>Normal</v>
      </c>
    </row>
    <row r="728" spans="1:14" x14ac:dyDescent="0.25">
      <c r="A728" s="109" t="s">
        <v>782</v>
      </c>
      <c r="B728" s="112">
        <v>45709</v>
      </c>
      <c r="C728" s="109" t="s">
        <v>17</v>
      </c>
      <c r="D728" s="109" t="s">
        <v>26</v>
      </c>
      <c r="E728" s="109" t="s">
        <v>41</v>
      </c>
      <c r="F728" s="109" t="s">
        <v>32</v>
      </c>
      <c r="G728" s="109" t="s">
        <v>36</v>
      </c>
      <c r="H728" s="110">
        <v>190.79</v>
      </c>
      <c r="I728" s="109">
        <v>9</v>
      </c>
      <c r="J728" s="234">
        <v>1717.11</v>
      </c>
      <c r="K728" s="230"/>
      <c r="L728" s="191" t="str">
        <f t="shared" si="36"/>
        <v>Normal</v>
      </c>
      <c r="M728" s="191" t="str">
        <f t="shared" si="37"/>
        <v>Normal</v>
      </c>
      <c r="N728" s="191" t="str">
        <f t="shared" si="38"/>
        <v>Normal</v>
      </c>
    </row>
    <row r="729" spans="1:14" x14ac:dyDescent="0.25">
      <c r="A729" s="109" t="s">
        <v>783</v>
      </c>
      <c r="B729" s="112">
        <v>45895</v>
      </c>
      <c r="C729" s="109" t="s">
        <v>11</v>
      </c>
      <c r="D729" s="109" t="s">
        <v>26</v>
      </c>
      <c r="E729" s="109" t="s">
        <v>45</v>
      </c>
      <c r="F729" s="109" t="s">
        <v>39</v>
      </c>
      <c r="G729" s="109" t="s">
        <v>36</v>
      </c>
      <c r="H729" s="110">
        <v>236.43</v>
      </c>
      <c r="I729" s="109">
        <v>2</v>
      </c>
      <c r="J729" s="234">
        <v>472.86</v>
      </c>
      <c r="K729" s="230"/>
      <c r="L729" s="191" t="str">
        <f t="shared" si="36"/>
        <v>Normal</v>
      </c>
      <c r="M729" s="191" t="str">
        <f t="shared" si="37"/>
        <v>Normal</v>
      </c>
      <c r="N729" s="191" t="str">
        <f t="shared" si="38"/>
        <v>Normal</v>
      </c>
    </row>
    <row r="730" spans="1:14" x14ac:dyDescent="0.25">
      <c r="A730" s="109" t="s">
        <v>784</v>
      </c>
      <c r="B730" s="112">
        <v>45842</v>
      </c>
      <c r="C730" s="109" t="s">
        <v>38</v>
      </c>
      <c r="D730" s="109" t="s">
        <v>12</v>
      </c>
      <c r="E730" s="109" t="s">
        <v>45</v>
      </c>
      <c r="F730" s="109" t="s">
        <v>19</v>
      </c>
      <c r="G730" s="109" t="s">
        <v>15</v>
      </c>
      <c r="H730" s="110">
        <v>69.87</v>
      </c>
      <c r="I730" s="109">
        <v>11</v>
      </c>
      <c r="J730" s="234">
        <v>768.57</v>
      </c>
      <c r="K730" s="230"/>
      <c r="L730" s="191" t="str">
        <f t="shared" si="36"/>
        <v>Normal</v>
      </c>
      <c r="M730" s="191" t="str">
        <f t="shared" si="37"/>
        <v>Normal</v>
      </c>
      <c r="N730" s="191" t="str">
        <f t="shared" si="38"/>
        <v>Normal</v>
      </c>
    </row>
    <row r="731" spans="1:14" x14ac:dyDescent="0.25">
      <c r="A731" s="109" t="s">
        <v>785</v>
      </c>
      <c r="B731" s="112">
        <v>45662</v>
      </c>
      <c r="C731" s="109" t="s">
        <v>17</v>
      </c>
      <c r="D731" s="109" t="s">
        <v>12</v>
      </c>
      <c r="E731" s="109" t="s">
        <v>23</v>
      </c>
      <c r="F731" s="109" t="s">
        <v>32</v>
      </c>
      <c r="G731" s="109" t="s">
        <v>36</v>
      </c>
      <c r="H731" s="110">
        <v>44.63</v>
      </c>
      <c r="I731" s="109">
        <v>5</v>
      </c>
      <c r="J731" s="234">
        <v>223.15</v>
      </c>
      <c r="K731" s="230"/>
      <c r="L731" s="191" t="str">
        <f t="shared" si="36"/>
        <v>Normal</v>
      </c>
      <c r="M731" s="191" t="str">
        <f t="shared" si="37"/>
        <v>Normal</v>
      </c>
      <c r="N731" s="191" t="str">
        <f t="shared" si="38"/>
        <v>Normal</v>
      </c>
    </row>
    <row r="732" spans="1:14" x14ac:dyDescent="0.25">
      <c r="A732" s="109" t="s">
        <v>786</v>
      </c>
      <c r="B732" s="112">
        <v>45882</v>
      </c>
      <c r="C732" s="109" t="s">
        <v>34</v>
      </c>
      <c r="D732" s="109" t="s">
        <v>12</v>
      </c>
      <c r="E732" s="109" t="s">
        <v>45</v>
      </c>
      <c r="F732" s="109" t="s">
        <v>32</v>
      </c>
      <c r="G732" s="109" t="s">
        <v>36</v>
      </c>
      <c r="H732" s="110">
        <v>193.05</v>
      </c>
      <c r="I732" s="109">
        <v>20</v>
      </c>
      <c r="J732" s="234">
        <v>3861</v>
      </c>
      <c r="K732" s="230"/>
      <c r="L732" s="191" t="str">
        <f t="shared" si="36"/>
        <v>Normal</v>
      </c>
      <c r="M732" s="191" t="str">
        <f t="shared" si="37"/>
        <v>Normal</v>
      </c>
      <c r="N732" s="191" t="str">
        <f t="shared" si="38"/>
        <v>Normal</v>
      </c>
    </row>
    <row r="733" spans="1:14" x14ac:dyDescent="0.25">
      <c r="A733" s="109" t="s">
        <v>787</v>
      </c>
      <c r="B733" s="112">
        <v>45751</v>
      </c>
      <c r="C733" s="109" t="s">
        <v>38</v>
      </c>
      <c r="D733" s="109" t="s">
        <v>31</v>
      </c>
      <c r="E733" s="109" t="s">
        <v>41</v>
      </c>
      <c r="F733" s="109" t="s">
        <v>32</v>
      </c>
      <c r="G733" s="109" t="s">
        <v>36</v>
      </c>
      <c r="H733" s="110">
        <v>156.38</v>
      </c>
      <c r="I733" s="109">
        <v>4</v>
      </c>
      <c r="J733" s="234">
        <v>625.52</v>
      </c>
      <c r="K733" s="230"/>
      <c r="L733" s="191" t="str">
        <f t="shared" si="36"/>
        <v>Normal</v>
      </c>
      <c r="M733" s="191" t="str">
        <f t="shared" si="37"/>
        <v>Normal</v>
      </c>
      <c r="N733" s="191" t="str">
        <f t="shared" si="38"/>
        <v>Normal</v>
      </c>
    </row>
    <row r="734" spans="1:14" x14ac:dyDescent="0.25">
      <c r="A734" s="109" t="s">
        <v>788</v>
      </c>
      <c r="B734" s="112">
        <v>46011</v>
      </c>
      <c r="C734" s="109" t="s">
        <v>38</v>
      </c>
      <c r="D734" s="109" t="s">
        <v>12</v>
      </c>
      <c r="E734" s="109" t="s">
        <v>23</v>
      </c>
      <c r="F734" s="109" t="s">
        <v>19</v>
      </c>
      <c r="G734" s="109" t="s">
        <v>15</v>
      </c>
      <c r="H734" s="110">
        <v>215.2</v>
      </c>
      <c r="I734" s="109">
        <v>16</v>
      </c>
      <c r="J734" s="234">
        <v>3443.2</v>
      </c>
      <c r="K734" s="230"/>
      <c r="L734" s="191" t="str">
        <f t="shared" si="36"/>
        <v>Normal</v>
      </c>
      <c r="M734" s="191" t="str">
        <f t="shared" si="37"/>
        <v>Normal</v>
      </c>
      <c r="N734" s="191" t="str">
        <f t="shared" si="38"/>
        <v>Normal</v>
      </c>
    </row>
    <row r="735" spans="1:14" x14ac:dyDescent="0.25">
      <c r="A735" s="109" t="s">
        <v>789</v>
      </c>
      <c r="B735" s="112">
        <v>46014</v>
      </c>
      <c r="C735" s="109" t="s">
        <v>30</v>
      </c>
      <c r="D735" s="109" t="s">
        <v>22</v>
      </c>
      <c r="E735" s="109" t="s">
        <v>41</v>
      </c>
      <c r="F735" s="109" t="s">
        <v>42</v>
      </c>
      <c r="G735" s="109" t="s">
        <v>36</v>
      </c>
      <c r="H735" s="110">
        <v>60.75</v>
      </c>
      <c r="I735" s="109">
        <v>2</v>
      </c>
      <c r="J735" s="234">
        <v>121.5</v>
      </c>
      <c r="K735" s="230"/>
      <c r="L735" s="191" t="str">
        <f t="shared" si="36"/>
        <v>Normal</v>
      </c>
      <c r="M735" s="191" t="str">
        <f t="shared" si="37"/>
        <v>Normal</v>
      </c>
      <c r="N735" s="191" t="str">
        <f t="shared" si="38"/>
        <v>Normal</v>
      </c>
    </row>
    <row r="736" spans="1:14" x14ac:dyDescent="0.25">
      <c r="A736" s="109" t="s">
        <v>790</v>
      </c>
      <c r="B736" s="112">
        <v>45949</v>
      </c>
      <c r="C736" s="109" t="s">
        <v>30</v>
      </c>
      <c r="D736" s="109" t="s">
        <v>55</v>
      </c>
      <c r="E736" s="109" t="s">
        <v>41</v>
      </c>
      <c r="F736" s="109" t="s">
        <v>39</v>
      </c>
      <c r="G736" s="109" t="s">
        <v>36</v>
      </c>
      <c r="H736" s="110">
        <v>204.96</v>
      </c>
      <c r="I736" s="109">
        <v>15</v>
      </c>
      <c r="J736" s="234">
        <v>3074.4</v>
      </c>
      <c r="K736" s="230"/>
      <c r="L736" s="191" t="str">
        <f t="shared" si="36"/>
        <v>Normal</v>
      </c>
      <c r="M736" s="191" t="str">
        <f t="shared" si="37"/>
        <v>Normal</v>
      </c>
      <c r="N736" s="191" t="str">
        <f t="shared" si="38"/>
        <v>Normal</v>
      </c>
    </row>
    <row r="737" spans="1:14" x14ac:dyDescent="0.25">
      <c r="A737" s="109" t="s">
        <v>791</v>
      </c>
      <c r="B737" s="112">
        <v>45971</v>
      </c>
      <c r="C737" s="109" t="s">
        <v>17</v>
      </c>
      <c r="D737" s="109" t="s">
        <v>12</v>
      </c>
      <c r="E737" s="109" t="s">
        <v>23</v>
      </c>
      <c r="F737" s="109" t="s">
        <v>61</v>
      </c>
      <c r="G737" s="109" t="s">
        <v>36</v>
      </c>
      <c r="H737" s="110">
        <v>74.36</v>
      </c>
      <c r="I737" s="109">
        <v>1</v>
      </c>
      <c r="J737" s="234">
        <v>74.36</v>
      </c>
      <c r="K737" s="230"/>
      <c r="L737" s="191" t="str">
        <f t="shared" si="36"/>
        <v>Normal</v>
      </c>
      <c r="M737" s="191" t="str">
        <f t="shared" si="37"/>
        <v>Normal</v>
      </c>
      <c r="N737" s="191" t="str">
        <f t="shared" si="38"/>
        <v>Normal</v>
      </c>
    </row>
    <row r="738" spans="1:14" x14ac:dyDescent="0.25">
      <c r="A738" s="109" t="s">
        <v>792</v>
      </c>
      <c r="B738" s="112">
        <v>45715</v>
      </c>
      <c r="C738" s="109" t="s">
        <v>38</v>
      </c>
      <c r="D738" s="109" t="s">
        <v>22</v>
      </c>
      <c r="E738" s="109" t="s">
        <v>45</v>
      </c>
      <c r="F738" s="109" t="s">
        <v>32</v>
      </c>
      <c r="G738" s="109" t="s">
        <v>20</v>
      </c>
      <c r="H738" s="110">
        <v>66</v>
      </c>
      <c r="I738" s="109">
        <v>14</v>
      </c>
      <c r="J738" s="234">
        <v>924</v>
      </c>
      <c r="K738" s="230"/>
      <c r="L738" s="191" t="str">
        <f t="shared" si="36"/>
        <v>Normal</v>
      </c>
      <c r="M738" s="191" t="str">
        <f t="shared" si="37"/>
        <v>Normal</v>
      </c>
      <c r="N738" s="191" t="str">
        <f t="shared" si="38"/>
        <v>Normal</v>
      </c>
    </row>
    <row r="739" spans="1:14" x14ac:dyDescent="0.25">
      <c r="A739" s="109" t="s">
        <v>793</v>
      </c>
      <c r="B739" s="112">
        <v>45818</v>
      </c>
      <c r="C739" s="109" t="s">
        <v>17</v>
      </c>
      <c r="D739" s="109" t="s">
        <v>12</v>
      </c>
      <c r="E739" s="109" t="s">
        <v>18</v>
      </c>
      <c r="F739" s="109" t="s">
        <v>39</v>
      </c>
      <c r="G739" s="109" t="s">
        <v>20</v>
      </c>
      <c r="H739" s="110">
        <v>66.14</v>
      </c>
      <c r="I739" s="109">
        <v>1</v>
      </c>
      <c r="J739" s="234">
        <v>66.14</v>
      </c>
      <c r="K739" s="230"/>
      <c r="L739" s="191" t="str">
        <f t="shared" si="36"/>
        <v>Normal</v>
      </c>
      <c r="M739" s="191" t="str">
        <f t="shared" si="37"/>
        <v>Normal</v>
      </c>
      <c r="N739" s="191" t="str">
        <f t="shared" si="38"/>
        <v>Normal</v>
      </c>
    </row>
    <row r="740" spans="1:14" x14ac:dyDescent="0.25">
      <c r="A740" s="109" t="s">
        <v>794</v>
      </c>
      <c r="B740" s="112">
        <v>45953</v>
      </c>
      <c r="C740" s="109" t="s">
        <v>30</v>
      </c>
      <c r="D740" s="109" t="s">
        <v>12</v>
      </c>
      <c r="E740" s="109" t="s">
        <v>13</v>
      </c>
      <c r="F740" s="109" t="s">
        <v>42</v>
      </c>
      <c r="G740" s="109" t="s">
        <v>20</v>
      </c>
      <c r="H740" s="110">
        <v>209.21</v>
      </c>
      <c r="I740" s="109">
        <v>19</v>
      </c>
      <c r="J740" s="234">
        <v>3974.99</v>
      </c>
      <c r="K740" s="230"/>
      <c r="L740" s="191" t="str">
        <f t="shared" si="36"/>
        <v>Normal</v>
      </c>
      <c r="M740" s="191" t="str">
        <f t="shared" si="37"/>
        <v>Normal</v>
      </c>
      <c r="N740" s="191" t="str">
        <f t="shared" si="38"/>
        <v>Normal</v>
      </c>
    </row>
    <row r="741" spans="1:14" x14ac:dyDescent="0.25">
      <c r="A741" s="109" t="s">
        <v>795</v>
      </c>
      <c r="B741" s="112">
        <v>46010</v>
      </c>
      <c r="C741" s="109" t="s">
        <v>11</v>
      </c>
      <c r="D741" s="109" t="s">
        <v>31</v>
      </c>
      <c r="E741" s="109" t="s">
        <v>27</v>
      </c>
      <c r="F741" s="109" t="s">
        <v>28</v>
      </c>
      <c r="G741" s="109" t="s">
        <v>15</v>
      </c>
      <c r="H741" s="110">
        <v>176.34</v>
      </c>
      <c r="I741" s="109">
        <v>20</v>
      </c>
      <c r="J741" s="234">
        <v>3526.8</v>
      </c>
      <c r="K741" s="230"/>
      <c r="L741" s="191" t="str">
        <f t="shared" si="36"/>
        <v>Normal</v>
      </c>
      <c r="M741" s="191" t="str">
        <f t="shared" si="37"/>
        <v>Normal</v>
      </c>
      <c r="N741" s="191" t="str">
        <f t="shared" si="38"/>
        <v>Normal</v>
      </c>
    </row>
    <row r="742" spans="1:14" x14ac:dyDescent="0.25">
      <c r="A742" s="109" t="s">
        <v>796</v>
      </c>
      <c r="B742" s="112">
        <v>45904</v>
      </c>
      <c r="C742" s="109" t="s">
        <v>17</v>
      </c>
      <c r="D742" s="109" t="s">
        <v>12</v>
      </c>
      <c r="E742" s="109" t="s">
        <v>27</v>
      </c>
      <c r="F742" s="109" t="s">
        <v>61</v>
      </c>
      <c r="G742" s="109" t="s">
        <v>15</v>
      </c>
      <c r="H742" s="110">
        <v>145.07</v>
      </c>
      <c r="I742" s="109">
        <v>12</v>
      </c>
      <c r="J742" s="234">
        <v>1740.84</v>
      </c>
      <c r="K742" s="230"/>
      <c r="L742" s="191" t="str">
        <f t="shared" si="36"/>
        <v>Normal</v>
      </c>
      <c r="M742" s="191" t="str">
        <f t="shared" si="37"/>
        <v>Normal</v>
      </c>
      <c r="N742" s="191" t="str">
        <f t="shared" si="38"/>
        <v>Normal</v>
      </c>
    </row>
    <row r="743" spans="1:14" x14ac:dyDescent="0.25">
      <c r="A743" s="109" t="s">
        <v>797</v>
      </c>
      <c r="B743" s="112">
        <v>45943</v>
      </c>
      <c r="C743" s="109" t="s">
        <v>11</v>
      </c>
      <c r="D743" s="109" t="s">
        <v>22</v>
      </c>
      <c r="E743" s="109" t="s">
        <v>27</v>
      </c>
      <c r="F743" s="109" t="s">
        <v>14</v>
      </c>
      <c r="G743" s="109" t="s">
        <v>20</v>
      </c>
      <c r="H743" s="110">
        <v>108.94</v>
      </c>
      <c r="I743" s="109">
        <v>20</v>
      </c>
      <c r="J743" s="234">
        <v>2178.8000000000002</v>
      </c>
      <c r="K743" s="230"/>
      <c r="L743" s="191" t="str">
        <f t="shared" si="36"/>
        <v>Normal</v>
      </c>
      <c r="M743" s="191" t="str">
        <f t="shared" si="37"/>
        <v>Normal</v>
      </c>
      <c r="N743" s="191" t="str">
        <f t="shared" si="38"/>
        <v>Normal</v>
      </c>
    </row>
    <row r="744" spans="1:14" x14ac:dyDescent="0.25">
      <c r="A744" s="109" t="s">
        <v>798</v>
      </c>
      <c r="B744" s="112">
        <v>45898</v>
      </c>
      <c r="C744" s="109" t="s">
        <v>30</v>
      </c>
      <c r="D744" s="109" t="s">
        <v>22</v>
      </c>
      <c r="E744" s="109" t="s">
        <v>41</v>
      </c>
      <c r="F744" s="109" t="s">
        <v>32</v>
      </c>
      <c r="G744" s="109" t="s">
        <v>15</v>
      </c>
      <c r="H744" s="110">
        <v>222.98</v>
      </c>
      <c r="I744" s="109">
        <v>16</v>
      </c>
      <c r="J744" s="234">
        <v>3567.68</v>
      </c>
      <c r="K744" s="230"/>
      <c r="L744" s="191" t="str">
        <f t="shared" si="36"/>
        <v>Normal</v>
      </c>
      <c r="M744" s="191" t="str">
        <f t="shared" si="37"/>
        <v>Normal</v>
      </c>
      <c r="N744" s="191" t="str">
        <f t="shared" si="38"/>
        <v>Normal</v>
      </c>
    </row>
    <row r="745" spans="1:14" x14ac:dyDescent="0.25">
      <c r="A745" s="109" t="s">
        <v>799</v>
      </c>
      <c r="B745" s="112">
        <v>45827</v>
      </c>
      <c r="C745" s="109" t="s">
        <v>11</v>
      </c>
      <c r="D745" s="109" t="s">
        <v>55</v>
      </c>
      <c r="E745" s="109" t="s">
        <v>23</v>
      </c>
      <c r="F745" s="109" t="s">
        <v>42</v>
      </c>
      <c r="G745" s="109" t="s">
        <v>20</v>
      </c>
      <c r="H745" s="110">
        <v>116.34</v>
      </c>
      <c r="I745" s="109">
        <v>9</v>
      </c>
      <c r="J745" s="234">
        <v>1047.06</v>
      </c>
      <c r="K745" s="230"/>
      <c r="L745" s="191" t="str">
        <f t="shared" si="36"/>
        <v>Normal</v>
      </c>
      <c r="M745" s="191" t="str">
        <f t="shared" si="37"/>
        <v>Normal</v>
      </c>
      <c r="N745" s="191" t="str">
        <f t="shared" si="38"/>
        <v>Normal</v>
      </c>
    </row>
    <row r="746" spans="1:14" x14ac:dyDescent="0.25">
      <c r="A746" s="109" t="s">
        <v>800</v>
      </c>
      <c r="B746" s="112">
        <v>45851</v>
      </c>
      <c r="C746" s="109" t="s">
        <v>30</v>
      </c>
      <c r="D746" s="109" t="s">
        <v>22</v>
      </c>
      <c r="E746" s="109" t="s">
        <v>41</v>
      </c>
      <c r="F746" s="109" t="s">
        <v>61</v>
      </c>
      <c r="G746" s="109" t="s">
        <v>20</v>
      </c>
      <c r="H746" s="110">
        <v>209.65</v>
      </c>
      <c r="I746" s="109">
        <v>13</v>
      </c>
      <c r="J746" s="234">
        <v>2725.45</v>
      </c>
      <c r="K746" s="230"/>
      <c r="L746" s="191" t="str">
        <f t="shared" si="36"/>
        <v>Normal</v>
      </c>
      <c r="M746" s="191" t="str">
        <f t="shared" si="37"/>
        <v>Normal</v>
      </c>
      <c r="N746" s="191" t="str">
        <f t="shared" si="38"/>
        <v>Normal</v>
      </c>
    </row>
    <row r="747" spans="1:14" x14ac:dyDescent="0.25">
      <c r="A747" s="109" t="s">
        <v>801</v>
      </c>
      <c r="B747" s="112">
        <v>45887</v>
      </c>
      <c r="C747" s="109" t="s">
        <v>38</v>
      </c>
      <c r="D747" s="109" t="s">
        <v>31</v>
      </c>
      <c r="E747" s="109" t="s">
        <v>13</v>
      </c>
      <c r="F747" s="109" t="s">
        <v>19</v>
      </c>
      <c r="G747" s="109" t="s">
        <v>36</v>
      </c>
      <c r="H747" s="110">
        <v>126.61</v>
      </c>
      <c r="I747" s="109">
        <v>3</v>
      </c>
      <c r="J747" s="234">
        <v>379.83</v>
      </c>
      <c r="K747" s="230"/>
      <c r="L747" s="191" t="str">
        <f t="shared" si="36"/>
        <v>Normal</v>
      </c>
      <c r="M747" s="191" t="str">
        <f t="shared" si="37"/>
        <v>Normal</v>
      </c>
      <c r="N747" s="191" t="str">
        <f t="shared" si="38"/>
        <v>Normal</v>
      </c>
    </row>
    <row r="748" spans="1:14" x14ac:dyDescent="0.25">
      <c r="A748" s="109" t="s">
        <v>802</v>
      </c>
      <c r="B748" s="112">
        <v>45992</v>
      </c>
      <c r="C748" s="109" t="s">
        <v>11</v>
      </c>
      <c r="D748" s="109" t="s">
        <v>31</v>
      </c>
      <c r="E748" s="109" t="s">
        <v>41</v>
      </c>
      <c r="F748" s="109" t="s">
        <v>19</v>
      </c>
      <c r="G748" s="109" t="s">
        <v>20</v>
      </c>
      <c r="H748" s="110">
        <v>112.93</v>
      </c>
      <c r="I748" s="109">
        <v>1</v>
      </c>
      <c r="J748" s="234">
        <v>112.93</v>
      </c>
      <c r="K748" s="230"/>
      <c r="L748" s="191" t="str">
        <f t="shared" si="36"/>
        <v>Normal</v>
      </c>
      <c r="M748" s="191" t="str">
        <f t="shared" si="37"/>
        <v>Normal</v>
      </c>
      <c r="N748" s="191" t="str">
        <f t="shared" si="38"/>
        <v>Normal</v>
      </c>
    </row>
    <row r="749" spans="1:14" x14ac:dyDescent="0.25">
      <c r="A749" s="109" t="s">
        <v>803</v>
      </c>
      <c r="B749" s="112">
        <v>45939</v>
      </c>
      <c r="C749" s="109" t="s">
        <v>11</v>
      </c>
      <c r="D749" s="109" t="s">
        <v>55</v>
      </c>
      <c r="E749" s="109" t="s">
        <v>18</v>
      </c>
      <c r="F749" s="109" t="s">
        <v>28</v>
      </c>
      <c r="G749" s="109" t="s">
        <v>36</v>
      </c>
      <c r="H749" s="110">
        <v>131.79</v>
      </c>
      <c r="I749" s="109">
        <v>1</v>
      </c>
      <c r="J749" s="234">
        <v>131.79</v>
      </c>
      <c r="K749" s="230"/>
      <c r="L749" s="191" t="str">
        <f t="shared" si="36"/>
        <v>Normal</v>
      </c>
      <c r="M749" s="191" t="str">
        <f t="shared" si="37"/>
        <v>Normal</v>
      </c>
      <c r="N749" s="191" t="str">
        <f t="shared" si="38"/>
        <v>Normal</v>
      </c>
    </row>
    <row r="750" spans="1:14" x14ac:dyDescent="0.25">
      <c r="A750" s="109" t="s">
        <v>804</v>
      </c>
      <c r="B750" s="112">
        <v>45918</v>
      </c>
      <c r="C750" s="109" t="s">
        <v>30</v>
      </c>
      <c r="D750" s="109" t="s">
        <v>12</v>
      </c>
      <c r="E750" s="109" t="s">
        <v>27</v>
      </c>
      <c r="F750" s="109" t="s">
        <v>61</v>
      </c>
      <c r="G750" s="109" t="s">
        <v>36</v>
      </c>
      <c r="H750" s="110">
        <v>96.3</v>
      </c>
      <c r="I750" s="109">
        <v>18</v>
      </c>
      <c r="J750" s="234">
        <v>1733.4</v>
      </c>
      <c r="K750" s="230"/>
      <c r="L750" s="191" t="str">
        <f t="shared" si="36"/>
        <v>Normal</v>
      </c>
      <c r="M750" s="191" t="str">
        <f t="shared" si="37"/>
        <v>Normal</v>
      </c>
      <c r="N750" s="191" t="str">
        <f t="shared" si="38"/>
        <v>Normal</v>
      </c>
    </row>
    <row r="751" spans="1:14" x14ac:dyDescent="0.25">
      <c r="A751" s="109" t="s">
        <v>805</v>
      </c>
      <c r="B751" s="112">
        <v>45844</v>
      </c>
      <c r="C751" s="109" t="s">
        <v>30</v>
      </c>
      <c r="D751" s="109" t="s">
        <v>31</v>
      </c>
      <c r="E751" s="109" t="s">
        <v>13</v>
      </c>
      <c r="F751" s="109" t="s">
        <v>42</v>
      </c>
      <c r="G751" s="109" t="s">
        <v>20</v>
      </c>
      <c r="H751" s="110">
        <v>194.47</v>
      </c>
      <c r="I751" s="109">
        <v>2</v>
      </c>
      <c r="J751" s="234">
        <v>388.94</v>
      </c>
      <c r="K751" s="230"/>
      <c r="L751" s="191" t="str">
        <f t="shared" si="36"/>
        <v>Normal</v>
      </c>
      <c r="M751" s="191" t="str">
        <f t="shared" si="37"/>
        <v>Normal</v>
      </c>
      <c r="N751" s="191" t="str">
        <f t="shared" si="38"/>
        <v>Normal</v>
      </c>
    </row>
    <row r="752" spans="1:14" x14ac:dyDescent="0.25">
      <c r="A752" s="109" t="s">
        <v>806</v>
      </c>
      <c r="B752" s="112">
        <v>45965</v>
      </c>
      <c r="C752" s="109" t="s">
        <v>17</v>
      </c>
      <c r="D752" s="109" t="s">
        <v>12</v>
      </c>
      <c r="E752" s="109" t="s">
        <v>13</v>
      </c>
      <c r="F752" s="109" t="s">
        <v>28</v>
      </c>
      <c r="G752" s="109" t="s">
        <v>36</v>
      </c>
      <c r="H752" s="110">
        <v>140.6</v>
      </c>
      <c r="I752" s="109">
        <v>16</v>
      </c>
      <c r="J752" s="234">
        <v>2249.6</v>
      </c>
      <c r="K752" s="230"/>
      <c r="L752" s="191" t="str">
        <f t="shared" si="36"/>
        <v>Normal</v>
      </c>
      <c r="M752" s="191" t="str">
        <f t="shared" si="37"/>
        <v>Normal</v>
      </c>
      <c r="N752" s="191" t="str">
        <f t="shared" si="38"/>
        <v>Normal</v>
      </c>
    </row>
    <row r="753" spans="1:14" x14ac:dyDescent="0.25">
      <c r="A753" s="109" t="s">
        <v>807</v>
      </c>
      <c r="B753" s="112">
        <v>45716</v>
      </c>
      <c r="C753" s="109" t="s">
        <v>17</v>
      </c>
      <c r="D753" s="109" t="s">
        <v>26</v>
      </c>
      <c r="E753" s="109" t="s">
        <v>45</v>
      </c>
      <c r="F753" s="109" t="s">
        <v>32</v>
      </c>
      <c r="G753" s="109" t="s">
        <v>36</v>
      </c>
      <c r="H753" s="110">
        <v>81.09</v>
      </c>
      <c r="I753" s="109">
        <v>4</v>
      </c>
      <c r="J753" s="234">
        <v>324.36</v>
      </c>
      <c r="K753" s="230"/>
      <c r="L753" s="191" t="str">
        <f t="shared" si="36"/>
        <v>Normal</v>
      </c>
      <c r="M753" s="191" t="str">
        <f t="shared" si="37"/>
        <v>Normal</v>
      </c>
      <c r="N753" s="191" t="str">
        <f t="shared" si="38"/>
        <v>Normal</v>
      </c>
    </row>
    <row r="754" spans="1:14" x14ac:dyDescent="0.25">
      <c r="A754" s="109" t="s">
        <v>808</v>
      </c>
      <c r="B754" s="112">
        <v>45982</v>
      </c>
      <c r="C754" s="109" t="s">
        <v>25</v>
      </c>
      <c r="D754" s="109" t="s">
        <v>55</v>
      </c>
      <c r="E754" s="109" t="s">
        <v>13</v>
      </c>
      <c r="F754" s="109" t="s">
        <v>28</v>
      </c>
      <c r="G754" s="109" t="s">
        <v>15</v>
      </c>
      <c r="H754" s="110">
        <v>227.91</v>
      </c>
      <c r="I754" s="109">
        <v>10</v>
      </c>
      <c r="J754" s="234">
        <v>2279.1</v>
      </c>
      <c r="K754" s="230"/>
      <c r="L754" s="191" t="str">
        <f t="shared" si="36"/>
        <v>Normal</v>
      </c>
      <c r="M754" s="191" t="str">
        <f t="shared" si="37"/>
        <v>Normal</v>
      </c>
      <c r="N754" s="191" t="str">
        <f t="shared" si="38"/>
        <v>Normal</v>
      </c>
    </row>
    <row r="755" spans="1:14" x14ac:dyDescent="0.25">
      <c r="A755" s="109" t="s">
        <v>809</v>
      </c>
      <c r="B755" s="112">
        <v>45681</v>
      </c>
      <c r="C755" s="109" t="s">
        <v>38</v>
      </c>
      <c r="D755" s="109" t="s">
        <v>26</v>
      </c>
      <c r="E755" s="109" t="s">
        <v>27</v>
      </c>
      <c r="F755" s="109" t="s">
        <v>28</v>
      </c>
      <c r="G755" s="109" t="s">
        <v>20</v>
      </c>
      <c r="H755" s="110">
        <v>114.46</v>
      </c>
      <c r="I755" s="109">
        <v>6</v>
      </c>
      <c r="J755" s="234">
        <v>686.76</v>
      </c>
      <c r="K755" s="230"/>
      <c r="L755" s="191" t="str">
        <f t="shared" si="36"/>
        <v>Normal</v>
      </c>
      <c r="M755" s="191" t="str">
        <f t="shared" si="37"/>
        <v>Normal</v>
      </c>
      <c r="N755" s="191" t="str">
        <f t="shared" si="38"/>
        <v>Normal</v>
      </c>
    </row>
    <row r="756" spans="1:14" x14ac:dyDescent="0.25">
      <c r="A756" s="109" t="s">
        <v>810</v>
      </c>
      <c r="B756" s="112">
        <v>45867</v>
      </c>
      <c r="C756" s="109" t="s">
        <v>34</v>
      </c>
      <c r="D756" s="109" t="s">
        <v>55</v>
      </c>
      <c r="E756" s="109" t="s">
        <v>23</v>
      </c>
      <c r="F756" s="109" t="s">
        <v>14</v>
      </c>
      <c r="G756" s="109" t="s">
        <v>15</v>
      </c>
      <c r="H756" s="110">
        <v>149.58000000000001</v>
      </c>
      <c r="I756" s="109">
        <v>4</v>
      </c>
      <c r="J756" s="234">
        <v>598.32000000000005</v>
      </c>
      <c r="K756" s="230"/>
      <c r="L756" s="191" t="str">
        <f t="shared" si="36"/>
        <v>Normal</v>
      </c>
      <c r="M756" s="191" t="str">
        <f t="shared" si="37"/>
        <v>Normal</v>
      </c>
      <c r="N756" s="191" t="str">
        <f t="shared" si="38"/>
        <v>Normal</v>
      </c>
    </row>
    <row r="757" spans="1:14" x14ac:dyDescent="0.25">
      <c r="A757" s="109" t="s">
        <v>811</v>
      </c>
      <c r="B757" s="112">
        <v>45859</v>
      </c>
      <c r="C757" s="109" t="s">
        <v>38</v>
      </c>
      <c r="D757" s="109" t="s">
        <v>26</v>
      </c>
      <c r="E757" s="109" t="s">
        <v>27</v>
      </c>
      <c r="F757" s="109" t="s">
        <v>32</v>
      </c>
      <c r="G757" s="109" t="s">
        <v>15</v>
      </c>
      <c r="H757" s="110">
        <v>229.42</v>
      </c>
      <c r="I757" s="109">
        <v>7</v>
      </c>
      <c r="J757" s="234">
        <v>1605.94</v>
      </c>
      <c r="K757" s="230"/>
      <c r="L757" s="191" t="str">
        <f t="shared" si="36"/>
        <v>Normal</v>
      </c>
      <c r="M757" s="191" t="str">
        <f t="shared" si="37"/>
        <v>Normal</v>
      </c>
      <c r="N757" s="191" t="str">
        <f t="shared" si="38"/>
        <v>Normal</v>
      </c>
    </row>
    <row r="758" spans="1:14" x14ac:dyDescent="0.25">
      <c r="A758" s="109" t="s">
        <v>812</v>
      </c>
      <c r="B758" s="112">
        <v>45870</v>
      </c>
      <c r="C758" s="109" t="s">
        <v>17</v>
      </c>
      <c r="D758" s="109" t="s">
        <v>12</v>
      </c>
      <c r="E758" s="109" t="s">
        <v>18</v>
      </c>
      <c r="F758" s="109" t="s">
        <v>19</v>
      </c>
      <c r="G758" s="109" t="s">
        <v>36</v>
      </c>
      <c r="H758" s="110">
        <v>167.33</v>
      </c>
      <c r="I758" s="109">
        <v>2</v>
      </c>
      <c r="J758" s="234">
        <v>334.66</v>
      </c>
      <c r="K758" s="230"/>
      <c r="L758" s="191" t="str">
        <f t="shared" si="36"/>
        <v>Normal</v>
      </c>
      <c r="M758" s="191" t="str">
        <f t="shared" si="37"/>
        <v>Normal</v>
      </c>
      <c r="N758" s="191" t="str">
        <f t="shared" si="38"/>
        <v>Normal</v>
      </c>
    </row>
    <row r="759" spans="1:14" x14ac:dyDescent="0.25">
      <c r="A759" s="109" t="s">
        <v>813</v>
      </c>
      <c r="B759" s="112">
        <v>45892</v>
      </c>
      <c r="C759" s="109" t="s">
        <v>25</v>
      </c>
      <c r="D759" s="109" t="s">
        <v>26</v>
      </c>
      <c r="E759" s="109" t="s">
        <v>41</v>
      </c>
      <c r="F759" s="109" t="s">
        <v>19</v>
      </c>
      <c r="G759" s="109" t="s">
        <v>20</v>
      </c>
      <c r="H759" s="110">
        <v>55.72</v>
      </c>
      <c r="I759" s="109">
        <v>19</v>
      </c>
      <c r="J759" s="234">
        <v>1058.68</v>
      </c>
      <c r="K759" s="230"/>
      <c r="L759" s="191" t="str">
        <f t="shared" si="36"/>
        <v>Normal</v>
      </c>
      <c r="M759" s="191" t="str">
        <f t="shared" si="37"/>
        <v>Normal</v>
      </c>
      <c r="N759" s="191" t="str">
        <f t="shared" si="38"/>
        <v>Normal</v>
      </c>
    </row>
    <row r="760" spans="1:14" x14ac:dyDescent="0.25">
      <c r="A760" s="109" t="s">
        <v>814</v>
      </c>
      <c r="B760" s="112">
        <v>45682</v>
      </c>
      <c r="C760" s="109" t="s">
        <v>38</v>
      </c>
      <c r="D760" s="109" t="s">
        <v>55</v>
      </c>
      <c r="E760" s="109" t="s">
        <v>41</v>
      </c>
      <c r="F760" s="109" t="s">
        <v>42</v>
      </c>
      <c r="G760" s="109" t="s">
        <v>15</v>
      </c>
      <c r="H760" s="110">
        <v>236.76</v>
      </c>
      <c r="I760" s="109">
        <v>18</v>
      </c>
      <c r="J760" s="234">
        <v>4261.68</v>
      </c>
      <c r="K760" s="230"/>
      <c r="L760" s="191" t="str">
        <f t="shared" si="36"/>
        <v>Normal</v>
      </c>
      <c r="M760" s="191" t="str">
        <f t="shared" si="37"/>
        <v>Normal</v>
      </c>
      <c r="N760" s="191" t="str">
        <f t="shared" si="38"/>
        <v>Normal</v>
      </c>
    </row>
    <row r="761" spans="1:14" x14ac:dyDescent="0.25">
      <c r="A761" s="109" t="s">
        <v>815</v>
      </c>
      <c r="B761" s="112">
        <v>46012</v>
      </c>
      <c r="C761" s="109" t="s">
        <v>30</v>
      </c>
      <c r="D761" s="109" t="s">
        <v>12</v>
      </c>
      <c r="E761" s="109" t="s">
        <v>23</v>
      </c>
      <c r="F761" s="109" t="s">
        <v>19</v>
      </c>
      <c r="G761" s="109" t="s">
        <v>36</v>
      </c>
      <c r="H761" s="110">
        <v>168.1</v>
      </c>
      <c r="I761" s="109">
        <v>19</v>
      </c>
      <c r="J761" s="234">
        <v>3193.9</v>
      </c>
      <c r="K761" s="230"/>
      <c r="L761" s="191" t="str">
        <f t="shared" si="36"/>
        <v>Normal</v>
      </c>
      <c r="M761" s="191" t="str">
        <f t="shared" si="37"/>
        <v>Normal</v>
      </c>
      <c r="N761" s="191" t="str">
        <f t="shared" si="38"/>
        <v>Normal</v>
      </c>
    </row>
    <row r="762" spans="1:14" x14ac:dyDescent="0.25">
      <c r="A762" s="109" t="s">
        <v>816</v>
      </c>
      <c r="B762" s="112">
        <v>45994</v>
      </c>
      <c r="C762" s="109" t="s">
        <v>25</v>
      </c>
      <c r="D762" s="109" t="s">
        <v>35</v>
      </c>
      <c r="E762" s="109" t="s">
        <v>18</v>
      </c>
      <c r="F762" s="109" t="s">
        <v>61</v>
      </c>
      <c r="G762" s="109" t="s">
        <v>36</v>
      </c>
      <c r="H762" s="110">
        <v>103.68</v>
      </c>
      <c r="I762" s="109">
        <v>20</v>
      </c>
      <c r="J762" s="234">
        <v>2073.6</v>
      </c>
      <c r="K762" s="230"/>
      <c r="L762" s="191" t="str">
        <f t="shared" si="36"/>
        <v>Normal</v>
      </c>
      <c r="M762" s="191" t="str">
        <f t="shared" si="37"/>
        <v>Normal</v>
      </c>
      <c r="N762" s="191" t="str">
        <f t="shared" si="38"/>
        <v>Normal</v>
      </c>
    </row>
    <row r="763" spans="1:14" x14ac:dyDescent="0.25">
      <c r="A763" s="109" t="s">
        <v>817</v>
      </c>
      <c r="B763" s="112">
        <v>45969</v>
      </c>
      <c r="C763" s="109" t="s">
        <v>34</v>
      </c>
      <c r="D763" s="109" t="s">
        <v>31</v>
      </c>
      <c r="E763" s="109" t="s">
        <v>13</v>
      </c>
      <c r="F763" s="109" t="s">
        <v>32</v>
      </c>
      <c r="G763" s="109" t="s">
        <v>36</v>
      </c>
      <c r="H763" s="110">
        <v>60.64</v>
      </c>
      <c r="I763" s="109">
        <v>8</v>
      </c>
      <c r="J763" s="234">
        <v>485.12</v>
      </c>
      <c r="K763" s="230"/>
      <c r="L763" s="191" t="str">
        <f t="shared" si="36"/>
        <v>Normal</v>
      </c>
      <c r="M763" s="191" t="str">
        <f t="shared" si="37"/>
        <v>Normal</v>
      </c>
      <c r="N763" s="191" t="str">
        <f t="shared" si="38"/>
        <v>Normal</v>
      </c>
    </row>
    <row r="764" spans="1:14" x14ac:dyDescent="0.25">
      <c r="A764" s="109" t="s">
        <v>818</v>
      </c>
      <c r="B764" s="112">
        <v>45726</v>
      </c>
      <c r="C764" s="109" t="s">
        <v>38</v>
      </c>
      <c r="D764" s="109" t="s">
        <v>55</v>
      </c>
      <c r="E764" s="109" t="s">
        <v>27</v>
      </c>
      <c r="F764" s="109" t="s">
        <v>28</v>
      </c>
      <c r="G764" s="109" t="s">
        <v>20</v>
      </c>
      <c r="H764" s="110">
        <v>204.69</v>
      </c>
      <c r="I764" s="109">
        <v>5</v>
      </c>
      <c r="J764" s="234">
        <v>1023.45</v>
      </c>
      <c r="K764" s="230"/>
      <c r="L764" s="191" t="str">
        <f t="shared" si="36"/>
        <v>Normal</v>
      </c>
      <c r="M764" s="191" t="str">
        <f t="shared" si="37"/>
        <v>Normal</v>
      </c>
      <c r="N764" s="191" t="str">
        <f t="shared" si="38"/>
        <v>Normal</v>
      </c>
    </row>
    <row r="765" spans="1:14" x14ac:dyDescent="0.25">
      <c r="A765" s="109" t="s">
        <v>819</v>
      </c>
      <c r="B765" s="112">
        <v>45811</v>
      </c>
      <c r="C765" s="109" t="s">
        <v>34</v>
      </c>
      <c r="D765" s="109" t="s">
        <v>12</v>
      </c>
      <c r="E765" s="109" t="s">
        <v>27</v>
      </c>
      <c r="F765" s="109" t="s">
        <v>42</v>
      </c>
      <c r="G765" s="109" t="s">
        <v>20</v>
      </c>
      <c r="H765" s="110">
        <v>166.42</v>
      </c>
      <c r="I765" s="109">
        <v>18</v>
      </c>
      <c r="J765" s="234">
        <v>2995.56</v>
      </c>
      <c r="K765" s="230"/>
      <c r="L765" s="191" t="str">
        <f t="shared" si="36"/>
        <v>Normal</v>
      </c>
      <c r="M765" s="191" t="str">
        <f t="shared" si="37"/>
        <v>Normal</v>
      </c>
      <c r="N765" s="191" t="str">
        <f t="shared" si="38"/>
        <v>Normal</v>
      </c>
    </row>
    <row r="766" spans="1:14" x14ac:dyDescent="0.25">
      <c r="A766" s="109" t="s">
        <v>820</v>
      </c>
      <c r="B766" s="112">
        <v>45769</v>
      </c>
      <c r="C766" s="109" t="s">
        <v>30</v>
      </c>
      <c r="D766" s="109" t="s">
        <v>55</v>
      </c>
      <c r="E766" s="109" t="s">
        <v>27</v>
      </c>
      <c r="F766" s="109" t="s">
        <v>32</v>
      </c>
      <c r="G766" s="109" t="s">
        <v>20</v>
      </c>
      <c r="H766" s="110">
        <v>147.36000000000001</v>
      </c>
      <c r="I766" s="109">
        <v>7</v>
      </c>
      <c r="J766" s="234">
        <v>1031.52</v>
      </c>
      <c r="K766" s="230"/>
      <c r="L766" s="191" t="str">
        <f t="shared" si="36"/>
        <v>Normal</v>
      </c>
      <c r="M766" s="191" t="str">
        <f t="shared" si="37"/>
        <v>Normal</v>
      </c>
      <c r="N766" s="191" t="str">
        <f t="shared" si="38"/>
        <v>Normal</v>
      </c>
    </row>
    <row r="767" spans="1:14" x14ac:dyDescent="0.25">
      <c r="A767" s="109" t="s">
        <v>821</v>
      </c>
      <c r="B767" s="112">
        <v>45834</v>
      </c>
      <c r="C767" s="109" t="s">
        <v>17</v>
      </c>
      <c r="D767" s="109" t="s">
        <v>12</v>
      </c>
      <c r="E767" s="109" t="s">
        <v>23</v>
      </c>
      <c r="F767" s="109" t="s">
        <v>42</v>
      </c>
      <c r="G767" s="109" t="s">
        <v>20</v>
      </c>
      <c r="H767" s="110">
        <v>226.66</v>
      </c>
      <c r="I767" s="109">
        <v>5</v>
      </c>
      <c r="J767" s="234">
        <v>1133.3</v>
      </c>
      <c r="K767" s="230"/>
      <c r="L767" s="191" t="str">
        <f t="shared" si="36"/>
        <v>Normal</v>
      </c>
      <c r="M767" s="191" t="str">
        <f t="shared" si="37"/>
        <v>Normal</v>
      </c>
      <c r="N767" s="191" t="str">
        <f t="shared" si="38"/>
        <v>Normal</v>
      </c>
    </row>
    <row r="768" spans="1:14" x14ac:dyDescent="0.25">
      <c r="A768" s="109" t="s">
        <v>822</v>
      </c>
      <c r="B768" s="112">
        <v>46013</v>
      </c>
      <c r="C768" s="109" t="s">
        <v>17</v>
      </c>
      <c r="D768" s="109" t="s">
        <v>22</v>
      </c>
      <c r="E768" s="109" t="s">
        <v>13</v>
      </c>
      <c r="F768" s="109" t="s">
        <v>42</v>
      </c>
      <c r="G768" s="109" t="s">
        <v>36</v>
      </c>
      <c r="H768" s="110">
        <v>203.49</v>
      </c>
      <c r="I768" s="109">
        <v>11</v>
      </c>
      <c r="J768" s="234">
        <v>2238.39</v>
      </c>
      <c r="K768" s="230"/>
      <c r="L768" s="191" t="str">
        <f t="shared" si="36"/>
        <v>Normal</v>
      </c>
      <c r="M768" s="191" t="str">
        <f t="shared" si="37"/>
        <v>Normal</v>
      </c>
      <c r="N768" s="191" t="str">
        <f t="shared" si="38"/>
        <v>Normal</v>
      </c>
    </row>
    <row r="769" spans="1:14" x14ac:dyDescent="0.25">
      <c r="A769" s="109" t="s">
        <v>823</v>
      </c>
      <c r="B769" s="112">
        <v>45956</v>
      </c>
      <c r="C769" s="109" t="s">
        <v>17</v>
      </c>
      <c r="D769" s="109" t="s">
        <v>12</v>
      </c>
      <c r="E769" s="109" t="s">
        <v>41</v>
      </c>
      <c r="F769" s="109" t="s">
        <v>28</v>
      </c>
      <c r="G769" s="109" t="s">
        <v>20</v>
      </c>
      <c r="H769" s="110">
        <v>63.37</v>
      </c>
      <c r="I769" s="109">
        <v>19</v>
      </c>
      <c r="J769" s="234">
        <v>1204.03</v>
      </c>
      <c r="K769" s="230"/>
      <c r="L769" s="191" t="str">
        <f t="shared" si="36"/>
        <v>Normal</v>
      </c>
      <c r="M769" s="191" t="str">
        <f t="shared" si="37"/>
        <v>Normal</v>
      </c>
      <c r="N769" s="191" t="str">
        <f t="shared" si="38"/>
        <v>Normal</v>
      </c>
    </row>
    <row r="770" spans="1:14" x14ac:dyDescent="0.25">
      <c r="A770" s="109" t="s">
        <v>824</v>
      </c>
      <c r="B770" s="112">
        <v>45931</v>
      </c>
      <c r="C770" s="109" t="s">
        <v>38</v>
      </c>
      <c r="D770" s="109" t="s">
        <v>22</v>
      </c>
      <c r="E770" s="109" t="s">
        <v>18</v>
      </c>
      <c r="F770" s="109" t="s">
        <v>19</v>
      </c>
      <c r="G770" s="109" t="s">
        <v>15</v>
      </c>
      <c r="H770" s="110">
        <v>98.58</v>
      </c>
      <c r="I770" s="109">
        <v>10</v>
      </c>
      <c r="J770" s="234">
        <v>985.8</v>
      </c>
      <c r="K770" s="230"/>
      <c r="L770" s="191" t="str">
        <f t="shared" si="36"/>
        <v>Normal</v>
      </c>
      <c r="M770" s="191" t="str">
        <f t="shared" si="37"/>
        <v>Normal</v>
      </c>
      <c r="N770" s="191" t="str">
        <f t="shared" si="38"/>
        <v>Normal</v>
      </c>
    </row>
    <row r="771" spans="1:14" x14ac:dyDescent="0.25">
      <c r="A771" s="109" t="s">
        <v>825</v>
      </c>
      <c r="B771" s="112">
        <v>45853</v>
      </c>
      <c r="C771" s="109" t="s">
        <v>11</v>
      </c>
      <c r="D771" s="109" t="s">
        <v>12</v>
      </c>
      <c r="E771" s="109" t="s">
        <v>45</v>
      </c>
      <c r="F771" s="109" t="s">
        <v>14</v>
      </c>
      <c r="G771" s="109" t="s">
        <v>36</v>
      </c>
      <c r="H771" s="110">
        <v>84.67</v>
      </c>
      <c r="I771" s="109">
        <v>5</v>
      </c>
      <c r="J771" s="234">
        <v>423.35</v>
      </c>
      <c r="K771" s="230"/>
      <c r="L771" s="191" t="str">
        <f t="shared" si="36"/>
        <v>Normal</v>
      </c>
      <c r="M771" s="191" t="str">
        <f t="shared" si="37"/>
        <v>Normal</v>
      </c>
      <c r="N771" s="191" t="str">
        <f t="shared" si="38"/>
        <v>Normal</v>
      </c>
    </row>
    <row r="772" spans="1:14" x14ac:dyDescent="0.25">
      <c r="A772" s="109" t="s">
        <v>826</v>
      </c>
      <c r="B772" s="112">
        <v>45740</v>
      </c>
      <c r="C772" s="109" t="s">
        <v>17</v>
      </c>
      <c r="D772" s="109" t="s">
        <v>35</v>
      </c>
      <c r="E772" s="109" t="s">
        <v>23</v>
      </c>
      <c r="F772" s="109" t="s">
        <v>39</v>
      </c>
      <c r="G772" s="109" t="s">
        <v>15</v>
      </c>
      <c r="H772" s="110">
        <v>193.67</v>
      </c>
      <c r="I772" s="109">
        <v>10</v>
      </c>
      <c r="J772" s="234">
        <v>1936.7</v>
      </c>
      <c r="K772" s="230"/>
      <c r="L772" s="191" t="str">
        <f t="shared" ref="L772:L835" si="39">IF(OR(H772 &gt; $Q$7,H772 &lt;$Q$6),"OUTLIER", "Normal")</f>
        <v>Normal</v>
      </c>
      <c r="M772" s="191" t="str">
        <f t="shared" ref="M772:M835" si="40">IF(OR(I772 &gt; $Q$14,I772 &lt;$Q$13),"OUTLIER", "Normal")</f>
        <v>Normal</v>
      </c>
      <c r="N772" s="191" t="str">
        <f t="shared" ref="N772:N835" si="41">IF(OR(J772 &gt; $Q$21,J772 &lt;$Q$20),"OUTLIER", "Normal")</f>
        <v>Normal</v>
      </c>
    </row>
    <row r="773" spans="1:14" x14ac:dyDescent="0.25">
      <c r="A773" s="109" t="s">
        <v>827</v>
      </c>
      <c r="B773" s="112">
        <v>46011</v>
      </c>
      <c r="C773" s="109" t="s">
        <v>30</v>
      </c>
      <c r="D773" s="109" t="s">
        <v>55</v>
      </c>
      <c r="E773" s="109" t="s">
        <v>45</v>
      </c>
      <c r="F773" s="109" t="s">
        <v>32</v>
      </c>
      <c r="G773" s="109" t="s">
        <v>36</v>
      </c>
      <c r="H773" s="110">
        <v>37.380000000000003</v>
      </c>
      <c r="I773" s="109">
        <v>10</v>
      </c>
      <c r="J773" s="234">
        <v>373.8</v>
      </c>
      <c r="K773" s="230"/>
      <c r="L773" s="191" t="str">
        <f t="shared" si="39"/>
        <v>Normal</v>
      </c>
      <c r="M773" s="191" t="str">
        <f t="shared" si="40"/>
        <v>Normal</v>
      </c>
      <c r="N773" s="191" t="str">
        <f t="shared" si="41"/>
        <v>Normal</v>
      </c>
    </row>
    <row r="774" spans="1:14" x14ac:dyDescent="0.25">
      <c r="A774" s="109" t="s">
        <v>828</v>
      </c>
      <c r="B774" s="112">
        <v>45710</v>
      </c>
      <c r="C774" s="109" t="s">
        <v>17</v>
      </c>
      <c r="D774" s="109" t="s">
        <v>12</v>
      </c>
      <c r="E774" s="109" t="s">
        <v>18</v>
      </c>
      <c r="F774" s="109" t="s">
        <v>39</v>
      </c>
      <c r="G774" s="109" t="s">
        <v>15</v>
      </c>
      <c r="H774" s="110">
        <v>155.38</v>
      </c>
      <c r="I774" s="109">
        <v>20</v>
      </c>
      <c r="J774" s="234">
        <v>3107.6</v>
      </c>
      <c r="K774" s="230"/>
      <c r="L774" s="191" t="str">
        <f t="shared" si="39"/>
        <v>Normal</v>
      </c>
      <c r="M774" s="191" t="str">
        <f t="shared" si="40"/>
        <v>Normal</v>
      </c>
      <c r="N774" s="191" t="str">
        <f t="shared" si="41"/>
        <v>Normal</v>
      </c>
    </row>
    <row r="775" spans="1:14" x14ac:dyDescent="0.25">
      <c r="A775" s="109" t="s">
        <v>829</v>
      </c>
      <c r="B775" s="112">
        <v>45989</v>
      </c>
      <c r="C775" s="109" t="s">
        <v>38</v>
      </c>
      <c r="D775" s="109" t="s">
        <v>26</v>
      </c>
      <c r="E775" s="109" t="s">
        <v>18</v>
      </c>
      <c r="F775" s="109" t="s">
        <v>39</v>
      </c>
      <c r="G775" s="109" t="s">
        <v>20</v>
      </c>
      <c r="H775" s="110">
        <v>197.74</v>
      </c>
      <c r="I775" s="109">
        <v>18</v>
      </c>
      <c r="J775" s="234">
        <v>3559.32</v>
      </c>
      <c r="K775" s="230"/>
      <c r="L775" s="191" t="str">
        <f t="shared" si="39"/>
        <v>Normal</v>
      </c>
      <c r="M775" s="191" t="str">
        <f t="shared" si="40"/>
        <v>Normal</v>
      </c>
      <c r="N775" s="191" t="str">
        <f t="shared" si="41"/>
        <v>Normal</v>
      </c>
    </row>
    <row r="776" spans="1:14" x14ac:dyDescent="0.25">
      <c r="A776" s="109" t="s">
        <v>830</v>
      </c>
      <c r="B776" s="112">
        <v>45805</v>
      </c>
      <c r="C776" s="109" t="s">
        <v>38</v>
      </c>
      <c r="D776" s="109" t="s">
        <v>31</v>
      </c>
      <c r="E776" s="109" t="s">
        <v>41</v>
      </c>
      <c r="F776" s="109" t="s">
        <v>39</v>
      </c>
      <c r="G776" s="109" t="s">
        <v>20</v>
      </c>
      <c r="H776" s="110">
        <v>222.89</v>
      </c>
      <c r="I776" s="109">
        <v>2</v>
      </c>
      <c r="J776" s="234">
        <v>445.78</v>
      </c>
      <c r="K776" s="230"/>
      <c r="L776" s="191" t="str">
        <f t="shared" si="39"/>
        <v>Normal</v>
      </c>
      <c r="M776" s="191" t="str">
        <f t="shared" si="40"/>
        <v>Normal</v>
      </c>
      <c r="N776" s="191" t="str">
        <f t="shared" si="41"/>
        <v>Normal</v>
      </c>
    </row>
    <row r="777" spans="1:14" x14ac:dyDescent="0.25">
      <c r="A777" s="109" t="s">
        <v>831</v>
      </c>
      <c r="B777" s="112">
        <v>45818</v>
      </c>
      <c r="C777" s="109" t="s">
        <v>11</v>
      </c>
      <c r="D777" s="109" t="s">
        <v>22</v>
      </c>
      <c r="E777" s="109" t="s">
        <v>27</v>
      </c>
      <c r="F777" s="109" t="s">
        <v>32</v>
      </c>
      <c r="G777" s="109" t="s">
        <v>15</v>
      </c>
      <c r="H777" s="110">
        <v>105.26</v>
      </c>
      <c r="I777" s="109">
        <v>18</v>
      </c>
      <c r="J777" s="234">
        <v>1894.68</v>
      </c>
      <c r="K777" s="230"/>
      <c r="L777" s="191" t="str">
        <f t="shared" si="39"/>
        <v>Normal</v>
      </c>
      <c r="M777" s="191" t="str">
        <f t="shared" si="40"/>
        <v>Normal</v>
      </c>
      <c r="N777" s="191" t="str">
        <f t="shared" si="41"/>
        <v>Normal</v>
      </c>
    </row>
    <row r="778" spans="1:14" x14ac:dyDescent="0.25">
      <c r="A778" s="109" t="s">
        <v>832</v>
      </c>
      <c r="B778" s="112">
        <v>45975</v>
      </c>
      <c r="C778" s="109" t="s">
        <v>30</v>
      </c>
      <c r="D778" s="109" t="s">
        <v>12</v>
      </c>
      <c r="E778" s="109" t="s">
        <v>27</v>
      </c>
      <c r="F778" s="109" t="s">
        <v>28</v>
      </c>
      <c r="G778" s="109" t="s">
        <v>20</v>
      </c>
      <c r="H778" s="110">
        <v>210.68</v>
      </c>
      <c r="I778" s="109">
        <v>15</v>
      </c>
      <c r="J778" s="234">
        <v>3160.2</v>
      </c>
      <c r="K778" s="230"/>
      <c r="L778" s="191" t="str">
        <f t="shared" si="39"/>
        <v>Normal</v>
      </c>
      <c r="M778" s="191" t="str">
        <f t="shared" si="40"/>
        <v>Normal</v>
      </c>
      <c r="N778" s="191" t="str">
        <f t="shared" si="41"/>
        <v>Normal</v>
      </c>
    </row>
    <row r="779" spans="1:14" x14ac:dyDescent="0.25">
      <c r="A779" s="109" t="s">
        <v>833</v>
      </c>
      <c r="B779" s="112">
        <v>45846</v>
      </c>
      <c r="C779" s="109" t="s">
        <v>25</v>
      </c>
      <c r="D779" s="109" t="s">
        <v>12</v>
      </c>
      <c r="E779" s="109" t="s">
        <v>18</v>
      </c>
      <c r="F779" s="109" t="s">
        <v>14</v>
      </c>
      <c r="G779" s="109" t="s">
        <v>20</v>
      </c>
      <c r="H779" s="110">
        <v>54.34</v>
      </c>
      <c r="I779" s="109">
        <v>19</v>
      </c>
      <c r="J779" s="234">
        <v>1032.46</v>
      </c>
      <c r="K779" s="230"/>
      <c r="L779" s="191" t="str">
        <f t="shared" si="39"/>
        <v>Normal</v>
      </c>
      <c r="M779" s="191" t="str">
        <f t="shared" si="40"/>
        <v>Normal</v>
      </c>
      <c r="N779" s="191" t="str">
        <f t="shared" si="41"/>
        <v>Normal</v>
      </c>
    </row>
    <row r="780" spans="1:14" x14ac:dyDescent="0.25">
      <c r="A780" s="109" t="s">
        <v>834</v>
      </c>
      <c r="B780" s="112">
        <v>45757</v>
      </c>
      <c r="C780" s="109" t="s">
        <v>38</v>
      </c>
      <c r="D780" s="109" t="s">
        <v>26</v>
      </c>
      <c r="E780" s="109" t="s">
        <v>27</v>
      </c>
      <c r="F780" s="109" t="s">
        <v>19</v>
      </c>
      <c r="G780" s="109" t="s">
        <v>15</v>
      </c>
      <c r="H780" s="110">
        <v>216.22</v>
      </c>
      <c r="I780" s="109">
        <v>10</v>
      </c>
      <c r="J780" s="234">
        <v>2162.1999999999998</v>
      </c>
      <c r="K780" s="230"/>
      <c r="L780" s="191" t="str">
        <f t="shared" si="39"/>
        <v>Normal</v>
      </c>
      <c r="M780" s="191" t="str">
        <f t="shared" si="40"/>
        <v>Normal</v>
      </c>
      <c r="N780" s="191" t="str">
        <f t="shared" si="41"/>
        <v>Normal</v>
      </c>
    </row>
    <row r="781" spans="1:14" x14ac:dyDescent="0.25">
      <c r="A781" s="109" t="s">
        <v>835</v>
      </c>
      <c r="B781" s="112">
        <v>45746</v>
      </c>
      <c r="C781" s="109" t="s">
        <v>11</v>
      </c>
      <c r="D781" s="109" t="s">
        <v>31</v>
      </c>
      <c r="E781" s="109" t="s">
        <v>45</v>
      </c>
      <c r="F781" s="109" t="s">
        <v>61</v>
      </c>
      <c r="G781" s="109" t="s">
        <v>36</v>
      </c>
      <c r="H781" s="110">
        <v>58.05</v>
      </c>
      <c r="I781" s="109">
        <v>17</v>
      </c>
      <c r="J781" s="234">
        <v>986.85</v>
      </c>
      <c r="K781" s="230"/>
      <c r="L781" s="191" t="str">
        <f t="shared" si="39"/>
        <v>Normal</v>
      </c>
      <c r="M781" s="191" t="str">
        <f t="shared" si="40"/>
        <v>Normal</v>
      </c>
      <c r="N781" s="191" t="str">
        <f t="shared" si="41"/>
        <v>Normal</v>
      </c>
    </row>
    <row r="782" spans="1:14" x14ac:dyDescent="0.25">
      <c r="A782" s="109" t="s">
        <v>836</v>
      </c>
      <c r="B782" s="112">
        <v>45942</v>
      </c>
      <c r="C782" s="109" t="s">
        <v>30</v>
      </c>
      <c r="D782" s="109" t="s">
        <v>26</v>
      </c>
      <c r="E782" s="109" t="s">
        <v>18</v>
      </c>
      <c r="F782" s="109" t="s">
        <v>39</v>
      </c>
      <c r="G782" s="109" t="s">
        <v>36</v>
      </c>
      <c r="H782" s="110">
        <v>117.4</v>
      </c>
      <c r="I782" s="109">
        <v>9</v>
      </c>
      <c r="J782" s="234">
        <v>1056.5999999999999</v>
      </c>
      <c r="K782" s="230"/>
      <c r="L782" s="191" t="str">
        <f t="shared" si="39"/>
        <v>Normal</v>
      </c>
      <c r="M782" s="191" t="str">
        <f t="shared" si="40"/>
        <v>Normal</v>
      </c>
      <c r="N782" s="191" t="str">
        <f t="shared" si="41"/>
        <v>Normal</v>
      </c>
    </row>
    <row r="783" spans="1:14" x14ac:dyDescent="0.25">
      <c r="A783" s="109" t="s">
        <v>837</v>
      </c>
      <c r="B783" s="112">
        <v>45660</v>
      </c>
      <c r="C783" s="109" t="s">
        <v>38</v>
      </c>
      <c r="D783" s="109" t="s">
        <v>12</v>
      </c>
      <c r="E783" s="109" t="s">
        <v>23</v>
      </c>
      <c r="F783" s="109" t="s">
        <v>19</v>
      </c>
      <c r="G783" s="109" t="s">
        <v>15</v>
      </c>
      <c r="H783" s="110">
        <v>205.4</v>
      </c>
      <c r="I783" s="109">
        <v>11</v>
      </c>
      <c r="J783" s="234">
        <v>2259.4</v>
      </c>
      <c r="K783" s="230"/>
      <c r="L783" s="191" t="str">
        <f t="shared" si="39"/>
        <v>Normal</v>
      </c>
      <c r="M783" s="191" t="str">
        <f t="shared" si="40"/>
        <v>Normal</v>
      </c>
      <c r="N783" s="191" t="str">
        <f t="shared" si="41"/>
        <v>Normal</v>
      </c>
    </row>
    <row r="784" spans="1:14" x14ac:dyDescent="0.25">
      <c r="A784" s="109" t="s">
        <v>838</v>
      </c>
      <c r="B784" s="112">
        <v>45823</v>
      </c>
      <c r="C784" s="109" t="s">
        <v>11</v>
      </c>
      <c r="D784" s="109" t="s">
        <v>12</v>
      </c>
      <c r="E784" s="109" t="s">
        <v>18</v>
      </c>
      <c r="F784" s="109" t="s">
        <v>39</v>
      </c>
      <c r="G784" s="109" t="s">
        <v>20</v>
      </c>
      <c r="H784" s="110">
        <v>62.98</v>
      </c>
      <c r="I784" s="109">
        <v>20</v>
      </c>
      <c r="J784" s="234">
        <v>1259.5999999999999</v>
      </c>
      <c r="K784" s="230"/>
      <c r="L784" s="191" t="str">
        <f t="shared" si="39"/>
        <v>Normal</v>
      </c>
      <c r="M784" s="191" t="str">
        <f t="shared" si="40"/>
        <v>Normal</v>
      </c>
      <c r="N784" s="191" t="str">
        <f t="shared" si="41"/>
        <v>Normal</v>
      </c>
    </row>
    <row r="785" spans="1:14" x14ac:dyDescent="0.25">
      <c r="A785" s="109" t="s">
        <v>839</v>
      </c>
      <c r="B785" s="112">
        <v>45812</v>
      </c>
      <c r="C785" s="109" t="s">
        <v>25</v>
      </c>
      <c r="D785" s="109" t="s">
        <v>55</v>
      </c>
      <c r="E785" s="109" t="s">
        <v>13</v>
      </c>
      <c r="F785" s="109" t="s">
        <v>19</v>
      </c>
      <c r="G785" s="109" t="s">
        <v>20</v>
      </c>
      <c r="H785" s="110">
        <v>80.44</v>
      </c>
      <c r="I785" s="109">
        <v>16</v>
      </c>
      <c r="J785" s="234">
        <v>1287.04</v>
      </c>
      <c r="K785" s="230"/>
      <c r="L785" s="191" t="str">
        <f t="shared" si="39"/>
        <v>Normal</v>
      </c>
      <c r="M785" s="191" t="str">
        <f t="shared" si="40"/>
        <v>Normal</v>
      </c>
      <c r="N785" s="191" t="str">
        <f t="shared" si="41"/>
        <v>Normal</v>
      </c>
    </row>
    <row r="786" spans="1:14" x14ac:dyDescent="0.25">
      <c r="A786" s="109" t="s">
        <v>840</v>
      </c>
      <c r="B786" s="112">
        <v>45820</v>
      </c>
      <c r="C786" s="109" t="s">
        <v>30</v>
      </c>
      <c r="D786" s="109" t="s">
        <v>26</v>
      </c>
      <c r="E786" s="109" t="s">
        <v>18</v>
      </c>
      <c r="F786" s="109" t="s">
        <v>19</v>
      </c>
      <c r="G786" s="109" t="s">
        <v>20</v>
      </c>
      <c r="H786" s="110">
        <v>188.9</v>
      </c>
      <c r="I786" s="109">
        <v>17</v>
      </c>
      <c r="J786" s="234">
        <v>3211.3</v>
      </c>
      <c r="K786" s="230"/>
      <c r="L786" s="191" t="str">
        <f t="shared" si="39"/>
        <v>Normal</v>
      </c>
      <c r="M786" s="191" t="str">
        <f t="shared" si="40"/>
        <v>Normal</v>
      </c>
      <c r="N786" s="191" t="str">
        <f t="shared" si="41"/>
        <v>Normal</v>
      </c>
    </row>
    <row r="787" spans="1:14" x14ac:dyDescent="0.25">
      <c r="A787" s="109" t="s">
        <v>841</v>
      </c>
      <c r="B787" s="112">
        <v>45739</v>
      </c>
      <c r="C787" s="109" t="s">
        <v>25</v>
      </c>
      <c r="D787" s="109" t="s">
        <v>55</v>
      </c>
      <c r="E787" s="109" t="s">
        <v>41</v>
      </c>
      <c r="F787" s="109" t="s">
        <v>19</v>
      </c>
      <c r="G787" s="109" t="s">
        <v>36</v>
      </c>
      <c r="H787" s="110">
        <v>188.41</v>
      </c>
      <c r="I787" s="109">
        <v>14</v>
      </c>
      <c r="J787" s="234">
        <v>2637.74</v>
      </c>
      <c r="K787" s="230"/>
      <c r="L787" s="191" t="str">
        <f t="shared" si="39"/>
        <v>Normal</v>
      </c>
      <c r="M787" s="191" t="str">
        <f t="shared" si="40"/>
        <v>Normal</v>
      </c>
      <c r="N787" s="191" t="str">
        <f t="shared" si="41"/>
        <v>Normal</v>
      </c>
    </row>
    <row r="788" spans="1:14" x14ac:dyDescent="0.25">
      <c r="A788" s="109" t="s">
        <v>842</v>
      </c>
      <c r="B788" s="112">
        <v>45771</v>
      </c>
      <c r="C788" s="109" t="s">
        <v>17</v>
      </c>
      <c r="D788" s="109" t="s">
        <v>35</v>
      </c>
      <c r="E788" s="109" t="s">
        <v>13</v>
      </c>
      <c r="F788" s="109" t="s">
        <v>32</v>
      </c>
      <c r="G788" s="109" t="s">
        <v>36</v>
      </c>
      <c r="H788" s="110">
        <v>171.05</v>
      </c>
      <c r="I788" s="109">
        <v>7</v>
      </c>
      <c r="J788" s="234">
        <v>1197.3499999999999</v>
      </c>
      <c r="K788" s="230"/>
      <c r="L788" s="191" t="str">
        <f t="shared" si="39"/>
        <v>Normal</v>
      </c>
      <c r="M788" s="191" t="str">
        <f t="shared" si="40"/>
        <v>Normal</v>
      </c>
      <c r="N788" s="191" t="str">
        <f t="shared" si="41"/>
        <v>Normal</v>
      </c>
    </row>
    <row r="789" spans="1:14" x14ac:dyDescent="0.25">
      <c r="A789" s="109" t="s">
        <v>843</v>
      </c>
      <c r="B789" s="112">
        <v>45769</v>
      </c>
      <c r="C789" s="109" t="s">
        <v>25</v>
      </c>
      <c r="D789" s="109" t="s">
        <v>31</v>
      </c>
      <c r="E789" s="109" t="s">
        <v>18</v>
      </c>
      <c r="F789" s="109" t="s">
        <v>39</v>
      </c>
      <c r="G789" s="109" t="s">
        <v>20</v>
      </c>
      <c r="H789" s="110">
        <v>182.67</v>
      </c>
      <c r="I789" s="109">
        <v>20</v>
      </c>
      <c r="J789" s="234">
        <v>3653.4</v>
      </c>
      <c r="K789" s="230"/>
      <c r="L789" s="191" t="str">
        <f t="shared" si="39"/>
        <v>Normal</v>
      </c>
      <c r="M789" s="191" t="str">
        <f t="shared" si="40"/>
        <v>Normal</v>
      </c>
      <c r="N789" s="191" t="str">
        <f t="shared" si="41"/>
        <v>Normal</v>
      </c>
    </row>
    <row r="790" spans="1:14" x14ac:dyDescent="0.25">
      <c r="A790" s="109" t="s">
        <v>844</v>
      </c>
      <c r="B790" s="112">
        <v>45662</v>
      </c>
      <c r="C790" s="109" t="s">
        <v>17</v>
      </c>
      <c r="D790" s="109" t="s">
        <v>35</v>
      </c>
      <c r="E790" s="109" t="s">
        <v>41</v>
      </c>
      <c r="F790" s="109" t="s">
        <v>14</v>
      </c>
      <c r="G790" s="109" t="s">
        <v>20</v>
      </c>
      <c r="H790" s="110">
        <v>149.4</v>
      </c>
      <c r="I790" s="109">
        <v>4</v>
      </c>
      <c r="J790" s="234">
        <v>597.6</v>
      </c>
      <c r="K790" s="230"/>
      <c r="L790" s="191" t="str">
        <f t="shared" si="39"/>
        <v>Normal</v>
      </c>
      <c r="M790" s="191" t="str">
        <f t="shared" si="40"/>
        <v>Normal</v>
      </c>
      <c r="N790" s="191" t="str">
        <f t="shared" si="41"/>
        <v>Normal</v>
      </c>
    </row>
    <row r="791" spans="1:14" x14ac:dyDescent="0.25">
      <c r="A791" s="109" t="s">
        <v>845</v>
      </c>
      <c r="B791" s="112">
        <v>45972</v>
      </c>
      <c r="C791" s="109" t="s">
        <v>30</v>
      </c>
      <c r="D791" s="109" t="s">
        <v>22</v>
      </c>
      <c r="E791" s="109" t="s">
        <v>27</v>
      </c>
      <c r="F791" s="109" t="s">
        <v>32</v>
      </c>
      <c r="G791" s="109" t="s">
        <v>36</v>
      </c>
      <c r="H791" s="110">
        <v>85.4</v>
      </c>
      <c r="I791" s="109">
        <v>20</v>
      </c>
      <c r="J791" s="234">
        <v>1708</v>
      </c>
      <c r="K791" s="230"/>
      <c r="L791" s="191" t="str">
        <f t="shared" si="39"/>
        <v>Normal</v>
      </c>
      <c r="M791" s="191" t="str">
        <f t="shared" si="40"/>
        <v>Normal</v>
      </c>
      <c r="N791" s="191" t="str">
        <f t="shared" si="41"/>
        <v>Normal</v>
      </c>
    </row>
    <row r="792" spans="1:14" x14ac:dyDescent="0.25">
      <c r="A792" s="109" t="s">
        <v>846</v>
      </c>
      <c r="B792" s="112">
        <v>45716</v>
      </c>
      <c r="C792" s="109" t="s">
        <v>34</v>
      </c>
      <c r="D792" s="109" t="s">
        <v>55</v>
      </c>
      <c r="E792" s="109" t="s">
        <v>27</v>
      </c>
      <c r="F792" s="109" t="s">
        <v>32</v>
      </c>
      <c r="G792" s="109" t="s">
        <v>15</v>
      </c>
      <c r="H792" s="110">
        <v>106.05</v>
      </c>
      <c r="I792" s="109">
        <v>13</v>
      </c>
      <c r="J792" s="234">
        <v>1378.65</v>
      </c>
      <c r="K792" s="230"/>
      <c r="L792" s="191" t="str">
        <f t="shared" si="39"/>
        <v>Normal</v>
      </c>
      <c r="M792" s="191" t="str">
        <f t="shared" si="40"/>
        <v>Normal</v>
      </c>
      <c r="N792" s="191" t="str">
        <f t="shared" si="41"/>
        <v>Normal</v>
      </c>
    </row>
    <row r="793" spans="1:14" x14ac:dyDescent="0.25">
      <c r="A793" s="109" t="s">
        <v>847</v>
      </c>
      <c r="B793" s="112">
        <v>45922</v>
      </c>
      <c r="C793" s="109" t="s">
        <v>25</v>
      </c>
      <c r="D793" s="109" t="s">
        <v>55</v>
      </c>
      <c r="E793" s="109" t="s">
        <v>41</v>
      </c>
      <c r="F793" s="109" t="s">
        <v>61</v>
      </c>
      <c r="G793" s="109" t="s">
        <v>15</v>
      </c>
      <c r="H793" s="110">
        <v>69.95</v>
      </c>
      <c r="I793" s="109">
        <v>12</v>
      </c>
      <c r="J793" s="234">
        <v>839.4</v>
      </c>
      <c r="K793" s="230"/>
      <c r="L793" s="191" t="str">
        <f t="shared" si="39"/>
        <v>Normal</v>
      </c>
      <c r="M793" s="191" t="str">
        <f t="shared" si="40"/>
        <v>Normal</v>
      </c>
      <c r="N793" s="191" t="str">
        <f t="shared" si="41"/>
        <v>Normal</v>
      </c>
    </row>
    <row r="794" spans="1:14" x14ac:dyDescent="0.25">
      <c r="A794" s="109" t="s">
        <v>848</v>
      </c>
      <c r="B794" s="112">
        <v>45809</v>
      </c>
      <c r="C794" s="109" t="s">
        <v>34</v>
      </c>
      <c r="D794" s="109" t="s">
        <v>55</v>
      </c>
      <c r="E794" s="109" t="s">
        <v>45</v>
      </c>
      <c r="F794" s="109" t="s">
        <v>19</v>
      </c>
      <c r="G794" s="109" t="s">
        <v>15</v>
      </c>
      <c r="H794" s="110">
        <v>229.86</v>
      </c>
      <c r="I794" s="109">
        <v>7</v>
      </c>
      <c r="J794" s="234">
        <v>1609.02</v>
      </c>
      <c r="K794" s="230"/>
      <c r="L794" s="191" t="str">
        <f t="shared" si="39"/>
        <v>Normal</v>
      </c>
      <c r="M794" s="191" t="str">
        <f t="shared" si="40"/>
        <v>Normal</v>
      </c>
      <c r="N794" s="191" t="str">
        <f t="shared" si="41"/>
        <v>Normal</v>
      </c>
    </row>
    <row r="795" spans="1:14" x14ac:dyDescent="0.25">
      <c r="A795" s="109" t="s">
        <v>849</v>
      </c>
      <c r="B795" s="112">
        <v>45933</v>
      </c>
      <c r="C795" s="109" t="s">
        <v>11</v>
      </c>
      <c r="D795" s="109" t="s">
        <v>12</v>
      </c>
      <c r="E795" s="109" t="s">
        <v>45</v>
      </c>
      <c r="F795" s="109" t="s">
        <v>14</v>
      </c>
      <c r="G795" s="109" t="s">
        <v>20</v>
      </c>
      <c r="H795" s="110">
        <v>158.35</v>
      </c>
      <c r="I795" s="109">
        <v>18</v>
      </c>
      <c r="J795" s="234">
        <v>2850.3</v>
      </c>
      <c r="K795" s="230"/>
      <c r="L795" s="191" t="str">
        <f t="shared" si="39"/>
        <v>Normal</v>
      </c>
      <c r="M795" s="191" t="str">
        <f t="shared" si="40"/>
        <v>Normal</v>
      </c>
      <c r="N795" s="191" t="str">
        <f t="shared" si="41"/>
        <v>Normal</v>
      </c>
    </row>
    <row r="796" spans="1:14" x14ac:dyDescent="0.25">
      <c r="A796" s="109" t="s">
        <v>850</v>
      </c>
      <c r="B796" s="112">
        <v>45980</v>
      </c>
      <c r="C796" s="109" t="s">
        <v>17</v>
      </c>
      <c r="D796" s="109" t="s">
        <v>31</v>
      </c>
      <c r="E796" s="109" t="s">
        <v>45</v>
      </c>
      <c r="F796" s="109" t="s">
        <v>14</v>
      </c>
      <c r="G796" s="109" t="s">
        <v>20</v>
      </c>
      <c r="H796" s="110">
        <v>118.19</v>
      </c>
      <c r="I796" s="109">
        <v>7</v>
      </c>
      <c r="J796" s="234">
        <v>827.33</v>
      </c>
      <c r="K796" s="230"/>
      <c r="L796" s="191" t="str">
        <f t="shared" si="39"/>
        <v>Normal</v>
      </c>
      <c r="M796" s="191" t="str">
        <f t="shared" si="40"/>
        <v>Normal</v>
      </c>
      <c r="N796" s="191" t="str">
        <f t="shared" si="41"/>
        <v>Normal</v>
      </c>
    </row>
    <row r="797" spans="1:14" x14ac:dyDescent="0.25">
      <c r="A797" s="109" t="s">
        <v>851</v>
      </c>
      <c r="B797" s="112">
        <v>46017</v>
      </c>
      <c r="C797" s="109" t="s">
        <v>17</v>
      </c>
      <c r="D797" s="109" t="s">
        <v>22</v>
      </c>
      <c r="E797" s="109" t="s">
        <v>27</v>
      </c>
      <c r="F797" s="109" t="s">
        <v>28</v>
      </c>
      <c r="G797" s="109" t="s">
        <v>15</v>
      </c>
      <c r="H797" s="110">
        <v>131.63999999999999</v>
      </c>
      <c r="I797" s="109">
        <v>14</v>
      </c>
      <c r="J797" s="234">
        <v>1842.96</v>
      </c>
      <c r="K797" s="230"/>
      <c r="L797" s="191" t="str">
        <f t="shared" si="39"/>
        <v>Normal</v>
      </c>
      <c r="M797" s="191" t="str">
        <f t="shared" si="40"/>
        <v>Normal</v>
      </c>
      <c r="N797" s="191" t="str">
        <f t="shared" si="41"/>
        <v>Normal</v>
      </c>
    </row>
    <row r="798" spans="1:14" x14ac:dyDescent="0.25">
      <c r="A798" s="109" t="s">
        <v>852</v>
      </c>
      <c r="B798" s="112">
        <v>45670</v>
      </c>
      <c r="C798" s="109" t="s">
        <v>17</v>
      </c>
      <c r="D798" s="109" t="s">
        <v>35</v>
      </c>
      <c r="E798" s="109" t="s">
        <v>45</v>
      </c>
      <c r="F798" s="109" t="s">
        <v>19</v>
      </c>
      <c r="G798" s="109" t="s">
        <v>15</v>
      </c>
      <c r="H798" s="110">
        <v>238.4</v>
      </c>
      <c r="I798" s="109">
        <v>15</v>
      </c>
      <c r="J798" s="234">
        <v>3576</v>
      </c>
      <c r="K798" s="230"/>
      <c r="L798" s="191" t="str">
        <f t="shared" si="39"/>
        <v>Normal</v>
      </c>
      <c r="M798" s="191" t="str">
        <f t="shared" si="40"/>
        <v>Normal</v>
      </c>
      <c r="N798" s="191" t="str">
        <f t="shared" si="41"/>
        <v>Normal</v>
      </c>
    </row>
    <row r="799" spans="1:14" x14ac:dyDescent="0.25">
      <c r="A799" s="109" t="s">
        <v>853</v>
      </c>
      <c r="B799" s="112">
        <v>45685</v>
      </c>
      <c r="C799" s="109" t="s">
        <v>34</v>
      </c>
      <c r="D799" s="109" t="s">
        <v>55</v>
      </c>
      <c r="E799" s="109" t="s">
        <v>45</v>
      </c>
      <c r="F799" s="109" t="s">
        <v>42</v>
      </c>
      <c r="G799" s="109" t="s">
        <v>15</v>
      </c>
      <c r="H799" s="110">
        <v>63.74</v>
      </c>
      <c r="I799" s="109">
        <v>6</v>
      </c>
      <c r="J799" s="234">
        <v>382.44</v>
      </c>
      <c r="K799" s="230"/>
      <c r="L799" s="191" t="str">
        <f t="shared" si="39"/>
        <v>Normal</v>
      </c>
      <c r="M799" s="191" t="str">
        <f t="shared" si="40"/>
        <v>Normal</v>
      </c>
      <c r="N799" s="191" t="str">
        <f t="shared" si="41"/>
        <v>Normal</v>
      </c>
    </row>
    <row r="800" spans="1:14" x14ac:dyDescent="0.25">
      <c r="A800" s="109" t="s">
        <v>854</v>
      </c>
      <c r="B800" s="112">
        <v>45790</v>
      </c>
      <c r="C800" s="109" t="s">
        <v>38</v>
      </c>
      <c r="D800" s="109" t="s">
        <v>31</v>
      </c>
      <c r="E800" s="109" t="s">
        <v>27</v>
      </c>
      <c r="F800" s="109" t="s">
        <v>61</v>
      </c>
      <c r="G800" s="109" t="s">
        <v>36</v>
      </c>
      <c r="H800" s="110">
        <v>158.97</v>
      </c>
      <c r="I800" s="109">
        <v>14</v>
      </c>
      <c r="J800" s="234">
        <v>2225.58</v>
      </c>
      <c r="K800" s="230"/>
      <c r="L800" s="191" t="str">
        <f t="shared" si="39"/>
        <v>Normal</v>
      </c>
      <c r="M800" s="191" t="str">
        <f t="shared" si="40"/>
        <v>Normal</v>
      </c>
      <c r="N800" s="191" t="str">
        <f t="shared" si="41"/>
        <v>Normal</v>
      </c>
    </row>
    <row r="801" spans="1:14" x14ac:dyDescent="0.25">
      <c r="A801" s="109" t="s">
        <v>855</v>
      </c>
      <c r="B801" s="112">
        <v>45819</v>
      </c>
      <c r="C801" s="109" t="s">
        <v>38</v>
      </c>
      <c r="D801" s="109" t="s">
        <v>12</v>
      </c>
      <c r="E801" s="109" t="s">
        <v>45</v>
      </c>
      <c r="F801" s="109" t="s">
        <v>42</v>
      </c>
      <c r="G801" s="109" t="s">
        <v>15</v>
      </c>
      <c r="H801" s="110">
        <v>141.30000000000001</v>
      </c>
      <c r="I801" s="109">
        <v>1</v>
      </c>
      <c r="J801" s="234">
        <v>141.30000000000001</v>
      </c>
      <c r="K801" s="230"/>
      <c r="L801" s="191" t="str">
        <f t="shared" si="39"/>
        <v>Normal</v>
      </c>
      <c r="M801" s="191" t="str">
        <f t="shared" si="40"/>
        <v>Normal</v>
      </c>
      <c r="N801" s="191" t="str">
        <f t="shared" si="41"/>
        <v>Normal</v>
      </c>
    </row>
    <row r="802" spans="1:14" x14ac:dyDescent="0.25">
      <c r="A802" s="109" t="s">
        <v>856</v>
      </c>
      <c r="B802" s="112">
        <v>45986</v>
      </c>
      <c r="C802" s="109" t="s">
        <v>11</v>
      </c>
      <c r="D802" s="109" t="s">
        <v>12</v>
      </c>
      <c r="E802" s="109" t="s">
        <v>18</v>
      </c>
      <c r="F802" s="109" t="s">
        <v>19</v>
      </c>
      <c r="G802" s="109" t="s">
        <v>20</v>
      </c>
      <c r="H802" s="110">
        <v>164.52</v>
      </c>
      <c r="I802" s="109">
        <v>20</v>
      </c>
      <c r="J802" s="234">
        <v>3290.4</v>
      </c>
      <c r="K802" s="230"/>
      <c r="L802" s="191" t="str">
        <f t="shared" si="39"/>
        <v>Normal</v>
      </c>
      <c r="M802" s="191" t="str">
        <f t="shared" si="40"/>
        <v>Normal</v>
      </c>
      <c r="N802" s="191" t="str">
        <f t="shared" si="41"/>
        <v>Normal</v>
      </c>
    </row>
    <row r="803" spans="1:14" x14ac:dyDescent="0.25">
      <c r="A803" s="109" t="s">
        <v>857</v>
      </c>
      <c r="B803" s="112">
        <v>45695</v>
      </c>
      <c r="C803" s="109" t="s">
        <v>25</v>
      </c>
      <c r="D803" s="109" t="s">
        <v>22</v>
      </c>
      <c r="E803" s="109" t="s">
        <v>13</v>
      </c>
      <c r="F803" s="109" t="s">
        <v>39</v>
      </c>
      <c r="G803" s="109" t="s">
        <v>20</v>
      </c>
      <c r="H803" s="110">
        <v>33.979999999999997</v>
      </c>
      <c r="I803" s="109">
        <v>12</v>
      </c>
      <c r="J803" s="234">
        <v>407.76</v>
      </c>
      <c r="K803" s="230"/>
      <c r="L803" s="191" t="str">
        <f t="shared" si="39"/>
        <v>Normal</v>
      </c>
      <c r="M803" s="191" t="str">
        <f t="shared" si="40"/>
        <v>Normal</v>
      </c>
      <c r="N803" s="191" t="str">
        <f t="shared" si="41"/>
        <v>Normal</v>
      </c>
    </row>
    <row r="804" spans="1:14" x14ac:dyDescent="0.25">
      <c r="A804" s="109" t="s">
        <v>858</v>
      </c>
      <c r="B804" s="112">
        <v>45812</v>
      </c>
      <c r="C804" s="109" t="s">
        <v>11</v>
      </c>
      <c r="D804" s="109" t="s">
        <v>35</v>
      </c>
      <c r="E804" s="109" t="s">
        <v>41</v>
      </c>
      <c r="F804" s="109" t="s">
        <v>61</v>
      </c>
      <c r="G804" s="109" t="s">
        <v>36</v>
      </c>
      <c r="H804" s="110">
        <v>221.87</v>
      </c>
      <c r="I804" s="109">
        <v>20</v>
      </c>
      <c r="J804" s="234">
        <v>4437.3999999999996</v>
      </c>
      <c r="K804" s="230"/>
      <c r="L804" s="191" t="str">
        <f t="shared" si="39"/>
        <v>Normal</v>
      </c>
      <c r="M804" s="191" t="str">
        <f t="shared" si="40"/>
        <v>Normal</v>
      </c>
      <c r="N804" s="191" t="str">
        <f t="shared" si="41"/>
        <v>Normal</v>
      </c>
    </row>
    <row r="805" spans="1:14" x14ac:dyDescent="0.25">
      <c r="A805" s="109" t="s">
        <v>859</v>
      </c>
      <c r="B805" s="112">
        <v>45996</v>
      </c>
      <c r="C805" s="109" t="s">
        <v>38</v>
      </c>
      <c r="D805" s="109" t="s">
        <v>26</v>
      </c>
      <c r="E805" s="109" t="s">
        <v>18</v>
      </c>
      <c r="F805" s="109" t="s">
        <v>14</v>
      </c>
      <c r="G805" s="109" t="s">
        <v>15</v>
      </c>
      <c r="H805" s="110">
        <v>235.07</v>
      </c>
      <c r="I805" s="109">
        <v>1</v>
      </c>
      <c r="J805" s="234">
        <v>235.07</v>
      </c>
      <c r="K805" s="230"/>
      <c r="L805" s="191" t="str">
        <f t="shared" si="39"/>
        <v>Normal</v>
      </c>
      <c r="M805" s="191" t="str">
        <f t="shared" si="40"/>
        <v>Normal</v>
      </c>
      <c r="N805" s="191" t="str">
        <f t="shared" si="41"/>
        <v>Normal</v>
      </c>
    </row>
    <row r="806" spans="1:14" x14ac:dyDescent="0.25">
      <c r="A806" s="109" t="s">
        <v>860</v>
      </c>
      <c r="B806" s="112">
        <v>45858</v>
      </c>
      <c r="C806" s="109" t="s">
        <v>34</v>
      </c>
      <c r="D806" s="109" t="s">
        <v>12</v>
      </c>
      <c r="E806" s="109" t="s">
        <v>23</v>
      </c>
      <c r="F806" s="109" t="s">
        <v>32</v>
      </c>
      <c r="G806" s="109" t="s">
        <v>20</v>
      </c>
      <c r="H806" s="110">
        <v>154.33000000000001</v>
      </c>
      <c r="I806" s="109">
        <v>18</v>
      </c>
      <c r="J806" s="234">
        <v>2777.94</v>
      </c>
      <c r="K806" s="230"/>
      <c r="L806" s="191" t="str">
        <f t="shared" si="39"/>
        <v>Normal</v>
      </c>
      <c r="M806" s="191" t="str">
        <f t="shared" si="40"/>
        <v>Normal</v>
      </c>
      <c r="N806" s="191" t="str">
        <f t="shared" si="41"/>
        <v>Normal</v>
      </c>
    </row>
    <row r="807" spans="1:14" x14ac:dyDescent="0.25">
      <c r="A807" s="109" t="s">
        <v>861</v>
      </c>
      <c r="B807" s="112">
        <v>45989</v>
      </c>
      <c r="C807" s="109" t="s">
        <v>11</v>
      </c>
      <c r="D807" s="109" t="s">
        <v>55</v>
      </c>
      <c r="E807" s="109" t="s">
        <v>18</v>
      </c>
      <c r="F807" s="109" t="s">
        <v>14</v>
      </c>
      <c r="G807" s="109" t="s">
        <v>15</v>
      </c>
      <c r="H807" s="110">
        <v>183.26</v>
      </c>
      <c r="I807" s="109">
        <v>12</v>
      </c>
      <c r="J807" s="234">
        <v>2199.12</v>
      </c>
      <c r="K807" s="230"/>
      <c r="L807" s="191" t="str">
        <f t="shared" si="39"/>
        <v>Normal</v>
      </c>
      <c r="M807" s="191" t="str">
        <f t="shared" si="40"/>
        <v>Normal</v>
      </c>
      <c r="N807" s="191" t="str">
        <f t="shared" si="41"/>
        <v>Normal</v>
      </c>
    </row>
    <row r="808" spans="1:14" x14ac:dyDescent="0.25">
      <c r="A808" s="109" t="s">
        <v>862</v>
      </c>
      <c r="B808" s="112">
        <v>45679</v>
      </c>
      <c r="C808" s="109" t="s">
        <v>25</v>
      </c>
      <c r="D808" s="109" t="s">
        <v>55</v>
      </c>
      <c r="E808" s="109" t="s">
        <v>41</v>
      </c>
      <c r="F808" s="109" t="s">
        <v>42</v>
      </c>
      <c r="G808" s="109" t="s">
        <v>20</v>
      </c>
      <c r="H808" s="110">
        <v>232.95</v>
      </c>
      <c r="I808" s="109">
        <v>1</v>
      </c>
      <c r="J808" s="234">
        <v>232.95</v>
      </c>
      <c r="K808" s="230"/>
      <c r="L808" s="191" t="str">
        <f t="shared" si="39"/>
        <v>Normal</v>
      </c>
      <c r="M808" s="191" t="str">
        <f t="shared" si="40"/>
        <v>Normal</v>
      </c>
      <c r="N808" s="191" t="str">
        <f t="shared" si="41"/>
        <v>Normal</v>
      </c>
    </row>
    <row r="809" spans="1:14" x14ac:dyDescent="0.25">
      <c r="A809" s="109" t="s">
        <v>863</v>
      </c>
      <c r="B809" s="112">
        <v>45701</v>
      </c>
      <c r="C809" s="109" t="s">
        <v>30</v>
      </c>
      <c r="D809" s="109" t="s">
        <v>12</v>
      </c>
      <c r="E809" s="109" t="s">
        <v>27</v>
      </c>
      <c r="F809" s="109" t="s">
        <v>28</v>
      </c>
      <c r="G809" s="109" t="s">
        <v>36</v>
      </c>
      <c r="H809" s="110">
        <v>185.59</v>
      </c>
      <c r="I809" s="109">
        <v>10</v>
      </c>
      <c r="J809" s="234">
        <v>1855.9</v>
      </c>
      <c r="K809" s="230"/>
      <c r="L809" s="191" t="str">
        <f t="shared" si="39"/>
        <v>Normal</v>
      </c>
      <c r="M809" s="191" t="str">
        <f t="shared" si="40"/>
        <v>Normal</v>
      </c>
      <c r="N809" s="191" t="str">
        <f t="shared" si="41"/>
        <v>Normal</v>
      </c>
    </row>
    <row r="810" spans="1:14" x14ac:dyDescent="0.25">
      <c r="A810" s="109" t="s">
        <v>864</v>
      </c>
      <c r="B810" s="112">
        <v>45766</v>
      </c>
      <c r="C810" s="109" t="s">
        <v>17</v>
      </c>
      <c r="D810" s="109" t="s">
        <v>55</v>
      </c>
      <c r="E810" s="109" t="s">
        <v>23</v>
      </c>
      <c r="F810" s="109" t="s">
        <v>14</v>
      </c>
      <c r="G810" s="109" t="s">
        <v>15</v>
      </c>
      <c r="H810" s="110">
        <v>63.56</v>
      </c>
      <c r="I810" s="109">
        <v>14</v>
      </c>
      <c r="J810" s="234">
        <v>889.84</v>
      </c>
      <c r="K810" s="230"/>
      <c r="L810" s="191" t="str">
        <f t="shared" si="39"/>
        <v>Normal</v>
      </c>
      <c r="M810" s="191" t="str">
        <f t="shared" si="40"/>
        <v>Normal</v>
      </c>
      <c r="N810" s="191" t="str">
        <f t="shared" si="41"/>
        <v>Normal</v>
      </c>
    </row>
    <row r="811" spans="1:14" x14ac:dyDescent="0.25">
      <c r="A811" s="109" t="s">
        <v>865</v>
      </c>
      <c r="B811" s="112">
        <v>45771</v>
      </c>
      <c r="C811" s="109" t="s">
        <v>34</v>
      </c>
      <c r="D811" s="109" t="s">
        <v>26</v>
      </c>
      <c r="E811" s="109" t="s">
        <v>45</v>
      </c>
      <c r="F811" s="109" t="s">
        <v>14</v>
      </c>
      <c r="G811" s="109" t="s">
        <v>20</v>
      </c>
      <c r="H811" s="110">
        <v>156.78</v>
      </c>
      <c r="I811" s="109">
        <v>20</v>
      </c>
      <c r="J811" s="234">
        <v>3135.6</v>
      </c>
      <c r="K811" s="230"/>
      <c r="L811" s="191" t="str">
        <f t="shared" si="39"/>
        <v>Normal</v>
      </c>
      <c r="M811" s="191" t="str">
        <f t="shared" si="40"/>
        <v>Normal</v>
      </c>
      <c r="N811" s="191" t="str">
        <f t="shared" si="41"/>
        <v>Normal</v>
      </c>
    </row>
    <row r="812" spans="1:14" x14ac:dyDescent="0.25">
      <c r="A812" s="109" t="s">
        <v>866</v>
      </c>
      <c r="B812" s="112">
        <v>45948</v>
      </c>
      <c r="C812" s="109" t="s">
        <v>25</v>
      </c>
      <c r="D812" s="109" t="s">
        <v>31</v>
      </c>
      <c r="E812" s="109" t="s">
        <v>27</v>
      </c>
      <c r="F812" s="109" t="s">
        <v>42</v>
      </c>
      <c r="G812" s="109" t="s">
        <v>15</v>
      </c>
      <c r="H812" s="110">
        <v>163.47999999999999</v>
      </c>
      <c r="I812" s="109">
        <v>2</v>
      </c>
      <c r="J812" s="234">
        <v>326.95999999999998</v>
      </c>
      <c r="K812" s="230"/>
      <c r="L812" s="191" t="str">
        <f t="shared" si="39"/>
        <v>Normal</v>
      </c>
      <c r="M812" s="191" t="str">
        <f t="shared" si="40"/>
        <v>Normal</v>
      </c>
      <c r="N812" s="191" t="str">
        <f t="shared" si="41"/>
        <v>Normal</v>
      </c>
    </row>
    <row r="813" spans="1:14" x14ac:dyDescent="0.25">
      <c r="A813" s="109" t="s">
        <v>867</v>
      </c>
      <c r="B813" s="112">
        <v>45806</v>
      </c>
      <c r="C813" s="109" t="s">
        <v>34</v>
      </c>
      <c r="D813" s="109" t="s">
        <v>22</v>
      </c>
      <c r="E813" s="109" t="s">
        <v>23</v>
      </c>
      <c r="F813" s="109" t="s">
        <v>28</v>
      </c>
      <c r="G813" s="109" t="s">
        <v>20</v>
      </c>
      <c r="H813" s="110">
        <v>123.31</v>
      </c>
      <c r="I813" s="109">
        <v>3</v>
      </c>
      <c r="J813" s="234">
        <v>369.93</v>
      </c>
      <c r="K813" s="230"/>
      <c r="L813" s="191" t="str">
        <f t="shared" si="39"/>
        <v>Normal</v>
      </c>
      <c r="M813" s="191" t="str">
        <f t="shared" si="40"/>
        <v>Normal</v>
      </c>
      <c r="N813" s="191" t="str">
        <f t="shared" si="41"/>
        <v>Normal</v>
      </c>
    </row>
    <row r="814" spans="1:14" x14ac:dyDescent="0.25">
      <c r="A814" s="109" t="s">
        <v>868</v>
      </c>
      <c r="B814" s="112">
        <v>45907</v>
      </c>
      <c r="C814" s="109" t="s">
        <v>34</v>
      </c>
      <c r="D814" s="109" t="s">
        <v>26</v>
      </c>
      <c r="E814" s="109" t="s">
        <v>27</v>
      </c>
      <c r="F814" s="109" t="s">
        <v>28</v>
      </c>
      <c r="G814" s="109" t="s">
        <v>15</v>
      </c>
      <c r="H814" s="110">
        <v>192.02</v>
      </c>
      <c r="I814" s="109">
        <v>11</v>
      </c>
      <c r="J814" s="234">
        <v>2112.2199999999998</v>
      </c>
      <c r="K814" s="230"/>
      <c r="L814" s="191" t="str">
        <f t="shared" si="39"/>
        <v>Normal</v>
      </c>
      <c r="M814" s="191" t="str">
        <f t="shared" si="40"/>
        <v>Normal</v>
      </c>
      <c r="N814" s="191" t="str">
        <f t="shared" si="41"/>
        <v>Normal</v>
      </c>
    </row>
    <row r="815" spans="1:14" x14ac:dyDescent="0.25">
      <c r="A815" s="109" t="s">
        <v>869</v>
      </c>
      <c r="B815" s="112">
        <v>45709</v>
      </c>
      <c r="C815" s="109" t="s">
        <v>25</v>
      </c>
      <c r="D815" s="109" t="s">
        <v>22</v>
      </c>
      <c r="E815" s="109" t="s">
        <v>23</v>
      </c>
      <c r="F815" s="109" t="s">
        <v>32</v>
      </c>
      <c r="G815" s="109" t="s">
        <v>36</v>
      </c>
      <c r="H815" s="110">
        <v>235.56</v>
      </c>
      <c r="I815" s="109">
        <v>10</v>
      </c>
      <c r="J815" s="234">
        <v>2355.6</v>
      </c>
      <c r="K815" s="230"/>
      <c r="L815" s="191" t="str">
        <f t="shared" si="39"/>
        <v>Normal</v>
      </c>
      <c r="M815" s="191" t="str">
        <f t="shared" si="40"/>
        <v>Normal</v>
      </c>
      <c r="N815" s="191" t="str">
        <f t="shared" si="41"/>
        <v>Normal</v>
      </c>
    </row>
    <row r="816" spans="1:14" x14ac:dyDescent="0.25">
      <c r="A816" s="109" t="s">
        <v>870</v>
      </c>
      <c r="B816" s="112">
        <v>45888</v>
      </c>
      <c r="C816" s="109" t="s">
        <v>25</v>
      </c>
      <c r="D816" s="109" t="s">
        <v>12</v>
      </c>
      <c r="E816" s="109" t="s">
        <v>13</v>
      </c>
      <c r="F816" s="109" t="s">
        <v>28</v>
      </c>
      <c r="G816" s="109" t="s">
        <v>20</v>
      </c>
      <c r="H816" s="110">
        <v>233.63</v>
      </c>
      <c r="I816" s="109">
        <v>11</v>
      </c>
      <c r="J816" s="234">
        <v>2569.9299999999998</v>
      </c>
      <c r="K816" s="230"/>
      <c r="L816" s="191" t="str">
        <f t="shared" si="39"/>
        <v>Normal</v>
      </c>
      <c r="M816" s="191" t="str">
        <f t="shared" si="40"/>
        <v>Normal</v>
      </c>
      <c r="N816" s="191" t="str">
        <f t="shared" si="41"/>
        <v>Normal</v>
      </c>
    </row>
    <row r="817" spans="1:14" x14ac:dyDescent="0.25">
      <c r="A817" s="109" t="s">
        <v>871</v>
      </c>
      <c r="B817" s="112">
        <v>45736</v>
      </c>
      <c r="C817" s="109" t="s">
        <v>25</v>
      </c>
      <c r="D817" s="109" t="s">
        <v>35</v>
      </c>
      <c r="E817" s="109" t="s">
        <v>13</v>
      </c>
      <c r="F817" s="109" t="s">
        <v>61</v>
      </c>
      <c r="G817" s="109" t="s">
        <v>15</v>
      </c>
      <c r="H817" s="110">
        <v>129.18</v>
      </c>
      <c r="I817" s="109">
        <v>19</v>
      </c>
      <c r="J817" s="234">
        <v>2454.42</v>
      </c>
      <c r="K817" s="230"/>
      <c r="L817" s="191" t="str">
        <f t="shared" si="39"/>
        <v>Normal</v>
      </c>
      <c r="M817" s="191" t="str">
        <f t="shared" si="40"/>
        <v>Normal</v>
      </c>
      <c r="N817" s="191" t="str">
        <f t="shared" si="41"/>
        <v>Normal</v>
      </c>
    </row>
    <row r="818" spans="1:14" x14ac:dyDescent="0.25">
      <c r="A818" s="109" t="s">
        <v>872</v>
      </c>
      <c r="B818" s="112">
        <v>45660</v>
      </c>
      <c r="C818" s="109" t="s">
        <v>30</v>
      </c>
      <c r="D818" s="109" t="s">
        <v>26</v>
      </c>
      <c r="E818" s="109" t="s">
        <v>27</v>
      </c>
      <c r="F818" s="109" t="s">
        <v>28</v>
      </c>
      <c r="G818" s="109" t="s">
        <v>20</v>
      </c>
      <c r="H818" s="110">
        <v>54.91</v>
      </c>
      <c r="I818" s="109">
        <v>11</v>
      </c>
      <c r="J818" s="234">
        <v>604.01</v>
      </c>
      <c r="K818" s="230"/>
      <c r="L818" s="191" t="str">
        <f t="shared" si="39"/>
        <v>Normal</v>
      </c>
      <c r="M818" s="191" t="str">
        <f t="shared" si="40"/>
        <v>Normal</v>
      </c>
      <c r="N818" s="191" t="str">
        <f t="shared" si="41"/>
        <v>Normal</v>
      </c>
    </row>
    <row r="819" spans="1:14" x14ac:dyDescent="0.25">
      <c r="A819" s="109" t="s">
        <v>873</v>
      </c>
      <c r="B819" s="112">
        <v>45881</v>
      </c>
      <c r="C819" s="109" t="s">
        <v>34</v>
      </c>
      <c r="D819" s="109" t="s">
        <v>26</v>
      </c>
      <c r="E819" s="109" t="s">
        <v>27</v>
      </c>
      <c r="F819" s="109" t="s">
        <v>28</v>
      </c>
      <c r="G819" s="109" t="s">
        <v>36</v>
      </c>
      <c r="H819" s="110">
        <v>246.67</v>
      </c>
      <c r="I819" s="109">
        <v>9</v>
      </c>
      <c r="J819" s="234">
        <v>2220.0300000000002</v>
      </c>
      <c r="K819" s="230"/>
      <c r="L819" s="191" t="str">
        <f t="shared" si="39"/>
        <v>Normal</v>
      </c>
      <c r="M819" s="191" t="str">
        <f t="shared" si="40"/>
        <v>Normal</v>
      </c>
      <c r="N819" s="191" t="str">
        <f t="shared" si="41"/>
        <v>Normal</v>
      </c>
    </row>
    <row r="820" spans="1:14" x14ac:dyDescent="0.25">
      <c r="A820" s="109" t="s">
        <v>874</v>
      </c>
      <c r="B820" s="112">
        <v>45903</v>
      </c>
      <c r="C820" s="109" t="s">
        <v>38</v>
      </c>
      <c r="D820" s="109" t="s">
        <v>35</v>
      </c>
      <c r="E820" s="109" t="s">
        <v>13</v>
      </c>
      <c r="F820" s="109" t="s">
        <v>61</v>
      </c>
      <c r="G820" s="109" t="s">
        <v>20</v>
      </c>
      <c r="H820" s="110">
        <v>214.56</v>
      </c>
      <c r="I820" s="109">
        <v>15</v>
      </c>
      <c r="J820" s="234">
        <v>3218.4</v>
      </c>
      <c r="K820" s="230"/>
      <c r="L820" s="191" t="str">
        <f t="shared" si="39"/>
        <v>Normal</v>
      </c>
      <c r="M820" s="191" t="str">
        <f t="shared" si="40"/>
        <v>Normal</v>
      </c>
      <c r="N820" s="191" t="str">
        <f t="shared" si="41"/>
        <v>Normal</v>
      </c>
    </row>
    <row r="821" spans="1:14" x14ac:dyDescent="0.25">
      <c r="A821" s="109" t="s">
        <v>875</v>
      </c>
      <c r="B821" s="112">
        <v>45713</v>
      </c>
      <c r="C821" s="109" t="s">
        <v>17</v>
      </c>
      <c r="D821" s="109" t="s">
        <v>55</v>
      </c>
      <c r="E821" s="109" t="s">
        <v>45</v>
      </c>
      <c r="F821" s="109" t="s">
        <v>39</v>
      </c>
      <c r="G821" s="109" t="s">
        <v>36</v>
      </c>
      <c r="H821" s="110">
        <v>57.43</v>
      </c>
      <c r="I821" s="109">
        <v>6</v>
      </c>
      <c r="J821" s="234">
        <v>344.58</v>
      </c>
      <c r="K821" s="230"/>
      <c r="L821" s="191" t="str">
        <f t="shared" si="39"/>
        <v>Normal</v>
      </c>
      <c r="M821" s="191" t="str">
        <f t="shared" si="40"/>
        <v>Normal</v>
      </c>
      <c r="N821" s="191" t="str">
        <f t="shared" si="41"/>
        <v>Normal</v>
      </c>
    </row>
    <row r="822" spans="1:14" x14ac:dyDescent="0.25">
      <c r="A822" s="109" t="s">
        <v>876</v>
      </c>
      <c r="B822" s="112">
        <v>45729</v>
      </c>
      <c r="C822" s="109" t="s">
        <v>30</v>
      </c>
      <c r="D822" s="109" t="s">
        <v>35</v>
      </c>
      <c r="E822" s="109" t="s">
        <v>27</v>
      </c>
      <c r="F822" s="109" t="s">
        <v>28</v>
      </c>
      <c r="G822" s="109" t="s">
        <v>15</v>
      </c>
      <c r="H822" s="110">
        <v>232.59</v>
      </c>
      <c r="I822" s="109">
        <v>18</v>
      </c>
      <c r="J822" s="234">
        <v>4186.62</v>
      </c>
      <c r="K822" s="230"/>
      <c r="L822" s="191" t="str">
        <f t="shared" si="39"/>
        <v>Normal</v>
      </c>
      <c r="M822" s="191" t="str">
        <f t="shared" si="40"/>
        <v>Normal</v>
      </c>
      <c r="N822" s="191" t="str">
        <f t="shared" si="41"/>
        <v>Normal</v>
      </c>
    </row>
    <row r="823" spans="1:14" x14ac:dyDescent="0.25">
      <c r="A823" s="109" t="s">
        <v>877</v>
      </c>
      <c r="B823" s="112">
        <v>45696</v>
      </c>
      <c r="C823" s="109" t="s">
        <v>25</v>
      </c>
      <c r="D823" s="109" t="s">
        <v>12</v>
      </c>
      <c r="E823" s="109" t="s">
        <v>45</v>
      </c>
      <c r="F823" s="109" t="s">
        <v>39</v>
      </c>
      <c r="G823" s="109" t="s">
        <v>20</v>
      </c>
      <c r="H823" s="110">
        <v>221.38</v>
      </c>
      <c r="I823" s="109">
        <v>1</v>
      </c>
      <c r="J823" s="234">
        <v>221.38</v>
      </c>
      <c r="K823" s="230"/>
      <c r="L823" s="191" t="str">
        <f t="shared" si="39"/>
        <v>Normal</v>
      </c>
      <c r="M823" s="191" t="str">
        <f t="shared" si="40"/>
        <v>Normal</v>
      </c>
      <c r="N823" s="191" t="str">
        <f t="shared" si="41"/>
        <v>Normal</v>
      </c>
    </row>
    <row r="824" spans="1:14" x14ac:dyDescent="0.25">
      <c r="A824" s="109" t="s">
        <v>878</v>
      </c>
      <c r="B824" s="112">
        <v>45954</v>
      </c>
      <c r="C824" s="109" t="s">
        <v>25</v>
      </c>
      <c r="D824" s="109" t="s">
        <v>26</v>
      </c>
      <c r="E824" s="109" t="s">
        <v>45</v>
      </c>
      <c r="F824" s="109" t="s">
        <v>42</v>
      </c>
      <c r="G824" s="109" t="s">
        <v>36</v>
      </c>
      <c r="H824" s="110">
        <v>144.13999999999999</v>
      </c>
      <c r="I824" s="109">
        <v>13</v>
      </c>
      <c r="J824" s="234">
        <v>1873.82</v>
      </c>
      <c r="K824" s="230"/>
      <c r="L824" s="191" t="str">
        <f t="shared" si="39"/>
        <v>Normal</v>
      </c>
      <c r="M824" s="191" t="str">
        <f t="shared" si="40"/>
        <v>Normal</v>
      </c>
      <c r="N824" s="191" t="str">
        <f t="shared" si="41"/>
        <v>Normal</v>
      </c>
    </row>
    <row r="825" spans="1:14" x14ac:dyDescent="0.25">
      <c r="A825" s="109" t="s">
        <v>879</v>
      </c>
      <c r="B825" s="112">
        <v>45936</v>
      </c>
      <c r="C825" s="109" t="s">
        <v>38</v>
      </c>
      <c r="D825" s="109" t="s">
        <v>12</v>
      </c>
      <c r="E825" s="109" t="s">
        <v>23</v>
      </c>
      <c r="F825" s="109" t="s">
        <v>32</v>
      </c>
      <c r="G825" s="109" t="s">
        <v>36</v>
      </c>
      <c r="H825" s="110">
        <v>160.08000000000001</v>
      </c>
      <c r="I825" s="109">
        <v>18</v>
      </c>
      <c r="J825" s="234">
        <v>2881.44</v>
      </c>
      <c r="K825" s="230"/>
      <c r="L825" s="191" t="str">
        <f t="shared" si="39"/>
        <v>Normal</v>
      </c>
      <c r="M825" s="191" t="str">
        <f t="shared" si="40"/>
        <v>Normal</v>
      </c>
      <c r="N825" s="191" t="str">
        <f t="shared" si="41"/>
        <v>Normal</v>
      </c>
    </row>
    <row r="826" spans="1:14" x14ac:dyDescent="0.25">
      <c r="A826" s="109" t="s">
        <v>880</v>
      </c>
      <c r="B826" s="112">
        <v>45772</v>
      </c>
      <c r="C826" s="109" t="s">
        <v>17</v>
      </c>
      <c r="D826" s="109" t="s">
        <v>35</v>
      </c>
      <c r="E826" s="109" t="s">
        <v>23</v>
      </c>
      <c r="F826" s="109" t="s">
        <v>61</v>
      </c>
      <c r="G826" s="109" t="s">
        <v>20</v>
      </c>
      <c r="H826" s="110">
        <v>117.78</v>
      </c>
      <c r="I826" s="109">
        <v>19</v>
      </c>
      <c r="J826" s="234">
        <v>2237.8200000000002</v>
      </c>
      <c r="K826" s="230"/>
      <c r="L826" s="191" t="str">
        <f t="shared" si="39"/>
        <v>Normal</v>
      </c>
      <c r="M826" s="191" t="str">
        <f t="shared" si="40"/>
        <v>Normal</v>
      </c>
      <c r="N826" s="191" t="str">
        <f t="shared" si="41"/>
        <v>Normal</v>
      </c>
    </row>
    <row r="827" spans="1:14" x14ac:dyDescent="0.25">
      <c r="A827" s="109" t="s">
        <v>881</v>
      </c>
      <c r="B827" s="112">
        <v>45919</v>
      </c>
      <c r="C827" s="109" t="s">
        <v>38</v>
      </c>
      <c r="D827" s="109" t="s">
        <v>35</v>
      </c>
      <c r="E827" s="109" t="s">
        <v>18</v>
      </c>
      <c r="F827" s="109" t="s">
        <v>19</v>
      </c>
      <c r="G827" s="109" t="s">
        <v>20</v>
      </c>
      <c r="H827" s="110">
        <v>42.05</v>
      </c>
      <c r="I827" s="109">
        <v>3</v>
      </c>
      <c r="J827" s="234">
        <v>126.15</v>
      </c>
      <c r="K827" s="230"/>
      <c r="L827" s="191" t="str">
        <f t="shared" si="39"/>
        <v>Normal</v>
      </c>
      <c r="M827" s="191" t="str">
        <f t="shared" si="40"/>
        <v>Normal</v>
      </c>
      <c r="N827" s="191" t="str">
        <f t="shared" si="41"/>
        <v>Normal</v>
      </c>
    </row>
    <row r="828" spans="1:14" x14ac:dyDescent="0.25">
      <c r="A828" s="109" t="s">
        <v>882</v>
      </c>
      <c r="B828" s="112">
        <v>45780</v>
      </c>
      <c r="C828" s="109" t="s">
        <v>17</v>
      </c>
      <c r="D828" s="109" t="s">
        <v>26</v>
      </c>
      <c r="E828" s="109" t="s">
        <v>18</v>
      </c>
      <c r="F828" s="109" t="s">
        <v>14</v>
      </c>
      <c r="G828" s="109" t="s">
        <v>36</v>
      </c>
      <c r="H828" s="110">
        <v>103.74</v>
      </c>
      <c r="I828" s="109">
        <v>20</v>
      </c>
      <c r="J828" s="234">
        <v>2074.8000000000002</v>
      </c>
      <c r="K828" s="230"/>
      <c r="L828" s="191" t="str">
        <f t="shared" si="39"/>
        <v>Normal</v>
      </c>
      <c r="M828" s="191" t="str">
        <f t="shared" si="40"/>
        <v>Normal</v>
      </c>
      <c r="N828" s="191" t="str">
        <f t="shared" si="41"/>
        <v>Normal</v>
      </c>
    </row>
    <row r="829" spans="1:14" x14ac:dyDescent="0.25">
      <c r="A829" s="109" t="s">
        <v>883</v>
      </c>
      <c r="B829" s="112">
        <v>45739</v>
      </c>
      <c r="C829" s="109" t="s">
        <v>25</v>
      </c>
      <c r="D829" s="109" t="s">
        <v>55</v>
      </c>
      <c r="E829" s="109" t="s">
        <v>27</v>
      </c>
      <c r="F829" s="109" t="s">
        <v>39</v>
      </c>
      <c r="G829" s="109" t="s">
        <v>15</v>
      </c>
      <c r="H829" s="110">
        <v>206.63</v>
      </c>
      <c r="I829" s="109">
        <v>6</v>
      </c>
      <c r="J829" s="234">
        <v>1239.78</v>
      </c>
      <c r="K829" s="230"/>
      <c r="L829" s="191" t="str">
        <f t="shared" si="39"/>
        <v>Normal</v>
      </c>
      <c r="M829" s="191" t="str">
        <f t="shared" si="40"/>
        <v>Normal</v>
      </c>
      <c r="N829" s="191" t="str">
        <f t="shared" si="41"/>
        <v>Normal</v>
      </c>
    </row>
    <row r="830" spans="1:14" x14ac:dyDescent="0.25">
      <c r="A830" s="109" t="s">
        <v>884</v>
      </c>
      <c r="B830" s="112">
        <v>45905</v>
      </c>
      <c r="C830" s="109" t="s">
        <v>11</v>
      </c>
      <c r="D830" s="109" t="s">
        <v>26</v>
      </c>
      <c r="E830" s="109" t="s">
        <v>41</v>
      </c>
      <c r="F830" s="109" t="s">
        <v>14</v>
      </c>
      <c r="G830" s="109" t="s">
        <v>15</v>
      </c>
      <c r="H830" s="110">
        <v>31.02</v>
      </c>
      <c r="I830" s="109">
        <v>12</v>
      </c>
      <c r="J830" s="234">
        <v>372.24</v>
      </c>
      <c r="K830" s="230"/>
      <c r="L830" s="191" t="str">
        <f t="shared" si="39"/>
        <v>Normal</v>
      </c>
      <c r="M830" s="191" t="str">
        <f t="shared" si="40"/>
        <v>Normal</v>
      </c>
      <c r="N830" s="191" t="str">
        <f t="shared" si="41"/>
        <v>Normal</v>
      </c>
    </row>
    <row r="831" spans="1:14" x14ac:dyDescent="0.25">
      <c r="A831" s="109" t="s">
        <v>885</v>
      </c>
      <c r="B831" s="112">
        <v>45793</v>
      </c>
      <c r="C831" s="109" t="s">
        <v>30</v>
      </c>
      <c r="D831" s="109" t="s">
        <v>22</v>
      </c>
      <c r="E831" s="109" t="s">
        <v>27</v>
      </c>
      <c r="F831" s="109" t="s">
        <v>14</v>
      </c>
      <c r="G831" s="109" t="s">
        <v>20</v>
      </c>
      <c r="H831" s="110">
        <v>103.37</v>
      </c>
      <c r="I831" s="109">
        <v>12</v>
      </c>
      <c r="J831" s="234">
        <v>1240.44</v>
      </c>
      <c r="K831" s="230"/>
      <c r="L831" s="191" t="str">
        <f t="shared" si="39"/>
        <v>Normal</v>
      </c>
      <c r="M831" s="191" t="str">
        <f t="shared" si="40"/>
        <v>Normal</v>
      </c>
      <c r="N831" s="191" t="str">
        <f t="shared" si="41"/>
        <v>Normal</v>
      </c>
    </row>
    <row r="832" spans="1:14" x14ac:dyDescent="0.25">
      <c r="A832" s="109" t="s">
        <v>886</v>
      </c>
      <c r="B832" s="112">
        <v>45842</v>
      </c>
      <c r="C832" s="109" t="s">
        <v>38</v>
      </c>
      <c r="D832" s="109" t="s">
        <v>31</v>
      </c>
      <c r="E832" s="109" t="s">
        <v>45</v>
      </c>
      <c r="F832" s="109" t="s">
        <v>19</v>
      </c>
      <c r="G832" s="109" t="s">
        <v>20</v>
      </c>
      <c r="H832" s="110">
        <v>117.6</v>
      </c>
      <c r="I832" s="109">
        <v>13</v>
      </c>
      <c r="J832" s="234">
        <v>1528.8</v>
      </c>
      <c r="K832" s="230"/>
      <c r="L832" s="191" t="str">
        <f t="shared" si="39"/>
        <v>Normal</v>
      </c>
      <c r="M832" s="191" t="str">
        <f t="shared" si="40"/>
        <v>Normal</v>
      </c>
      <c r="N832" s="191" t="str">
        <f t="shared" si="41"/>
        <v>Normal</v>
      </c>
    </row>
    <row r="833" spans="1:14" x14ac:dyDescent="0.25">
      <c r="A833" s="109" t="s">
        <v>887</v>
      </c>
      <c r="B833" s="112">
        <v>45823</v>
      </c>
      <c r="C833" s="109" t="s">
        <v>17</v>
      </c>
      <c r="D833" s="109" t="s">
        <v>55</v>
      </c>
      <c r="E833" s="109" t="s">
        <v>27</v>
      </c>
      <c r="F833" s="109" t="s">
        <v>39</v>
      </c>
      <c r="G833" s="109" t="s">
        <v>36</v>
      </c>
      <c r="H833" s="110">
        <v>148.22999999999999</v>
      </c>
      <c r="I833" s="109">
        <v>4</v>
      </c>
      <c r="J833" s="234">
        <v>592.91999999999996</v>
      </c>
      <c r="K833" s="230"/>
      <c r="L833" s="191" t="str">
        <f t="shared" si="39"/>
        <v>Normal</v>
      </c>
      <c r="M833" s="191" t="str">
        <f t="shared" si="40"/>
        <v>Normal</v>
      </c>
      <c r="N833" s="191" t="str">
        <f t="shared" si="41"/>
        <v>Normal</v>
      </c>
    </row>
    <row r="834" spans="1:14" x14ac:dyDescent="0.25">
      <c r="A834" s="109" t="s">
        <v>888</v>
      </c>
      <c r="B834" s="112">
        <v>45792</v>
      </c>
      <c r="C834" s="109" t="s">
        <v>25</v>
      </c>
      <c r="D834" s="109" t="s">
        <v>55</v>
      </c>
      <c r="E834" s="109" t="s">
        <v>23</v>
      </c>
      <c r="F834" s="109" t="s">
        <v>61</v>
      </c>
      <c r="G834" s="109" t="s">
        <v>20</v>
      </c>
      <c r="H834" s="110">
        <v>232.37</v>
      </c>
      <c r="I834" s="109">
        <v>19</v>
      </c>
      <c r="J834" s="234">
        <v>4415.03</v>
      </c>
      <c r="K834" s="230"/>
      <c r="L834" s="191" t="str">
        <f t="shared" si="39"/>
        <v>Normal</v>
      </c>
      <c r="M834" s="191" t="str">
        <f t="shared" si="40"/>
        <v>Normal</v>
      </c>
      <c r="N834" s="191" t="str">
        <f t="shared" si="41"/>
        <v>Normal</v>
      </c>
    </row>
    <row r="835" spans="1:14" x14ac:dyDescent="0.25">
      <c r="A835" s="109" t="s">
        <v>889</v>
      </c>
      <c r="B835" s="112">
        <v>45851</v>
      </c>
      <c r="C835" s="109" t="s">
        <v>25</v>
      </c>
      <c r="D835" s="109" t="s">
        <v>12</v>
      </c>
      <c r="E835" s="109" t="s">
        <v>45</v>
      </c>
      <c r="F835" s="109" t="s">
        <v>42</v>
      </c>
      <c r="G835" s="109" t="s">
        <v>36</v>
      </c>
      <c r="H835" s="110">
        <v>106.2</v>
      </c>
      <c r="I835" s="109">
        <v>12</v>
      </c>
      <c r="J835" s="234">
        <v>1274.4000000000001</v>
      </c>
      <c r="K835" s="230"/>
      <c r="L835" s="191" t="str">
        <f t="shared" si="39"/>
        <v>Normal</v>
      </c>
      <c r="M835" s="191" t="str">
        <f t="shared" si="40"/>
        <v>Normal</v>
      </c>
      <c r="N835" s="191" t="str">
        <f t="shared" si="41"/>
        <v>Normal</v>
      </c>
    </row>
    <row r="836" spans="1:14" x14ac:dyDescent="0.25">
      <c r="A836" s="109" t="s">
        <v>890</v>
      </c>
      <c r="B836" s="112">
        <v>45850</v>
      </c>
      <c r="C836" s="109" t="s">
        <v>25</v>
      </c>
      <c r="D836" s="109" t="s">
        <v>31</v>
      </c>
      <c r="E836" s="109" t="s">
        <v>13</v>
      </c>
      <c r="F836" s="109" t="s">
        <v>39</v>
      </c>
      <c r="G836" s="109" t="s">
        <v>36</v>
      </c>
      <c r="H836" s="110">
        <v>106.33</v>
      </c>
      <c r="I836" s="109">
        <v>8</v>
      </c>
      <c r="J836" s="234">
        <v>850.64</v>
      </c>
      <c r="K836" s="230"/>
      <c r="L836" s="191" t="str">
        <f t="shared" ref="L836:L899" si="42">IF(OR(H836 &gt; $Q$7,H836 &lt;$Q$6),"OUTLIER", "Normal")</f>
        <v>Normal</v>
      </c>
      <c r="M836" s="191" t="str">
        <f t="shared" ref="M836:M899" si="43">IF(OR(I836 &gt; $Q$14,I836 &lt;$Q$13),"OUTLIER", "Normal")</f>
        <v>Normal</v>
      </c>
      <c r="N836" s="191" t="str">
        <f t="shared" ref="N836:N899" si="44">IF(OR(J836 &gt; $Q$21,J836 &lt;$Q$20),"OUTLIER", "Normal")</f>
        <v>Normal</v>
      </c>
    </row>
    <row r="837" spans="1:14" x14ac:dyDescent="0.25">
      <c r="A837" s="109" t="s">
        <v>891</v>
      </c>
      <c r="B837" s="112">
        <v>45907</v>
      </c>
      <c r="C837" s="109" t="s">
        <v>25</v>
      </c>
      <c r="D837" s="109" t="s">
        <v>22</v>
      </c>
      <c r="E837" s="109" t="s">
        <v>18</v>
      </c>
      <c r="F837" s="109" t="s">
        <v>14</v>
      </c>
      <c r="G837" s="109" t="s">
        <v>36</v>
      </c>
      <c r="H837" s="110">
        <v>192.25</v>
      </c>
      <c r="I837" s="109">
        <v>16</v>
      </c>
      <c r="J837" s="234">
        <v>3076</v>
      </c>
      <c r="K837" s="230"/>
      <c r="L837" s="191" t="str">
        <f t="shared" si="42"/>
        <v>Normal</v>
      </c>
      <c r="M837" s="191" t="str">
        <f t="shared" si="43"/>
        <v>Normal</v>
      </c>
      <c r="N837" s="191" t="str">
        <f t="shared" si="44"/>
        <v>Normal</v>
      </c>
    </row>
    <row r="838" spans="1:14" x14ac:dyDescent="0.25">
      <c r="A838" s="109" t="s">
        <v>892</v>
      </c>
      <c r="B838" s="112">
        <v>45742</v>
      </c>
      <c r="C838" s="109" t="s">
        <v>11</v>
      </c>
      <c r="D838" s="109" t="s">
        <v>55</v>
      </c>
      <c r="E838" s="109" t="s">
        <v>27</v>
      </c>
      <c r="F838" s="109" t="s">
        <v>32</v>
      </c>
      <c r="G838" s="109" t="s">
        <v>15</v>
      </c>
      <c r="H838" s="110">
        <v>129.49</v>
      </c>
      <c r="I838" s="109">
        <v>8</v>
      </c>
      <c r="J838" s="234">
        <v>1035.92</v>
      </c>
      <c r="K838" s="230"/>
      <c r="L838" s="191" t="str">
        <f t="shared" si="42"/>
        <v>Normal</v>
      </c>
      <c r="M838" s="191" t="str">
        <f t="shared" si="43"/>
        <v>Normal</v>
      </c>
      <c r="N838" s="191" t="str">
        <f t="shared" si="44"/>
        <v>Normal</v>
      </c>
    </row>
    <row r="839" spans="1:14" x14ac:dyDescent="0.25">
      <c r="A839" s="109" t="s">
        <v>893</v>
      </c>
      <c r="B839" s="112">
        <v>45734</v>
      </c>
      <c r="C839" s="109" t="s">
        <v>30</v>
      </c>
      <c r="D839" s="109" t="s">
        <v>35</v>
      </c>
      <c r="E839" s="109" t="s">
        <v>18</v>
      </c>
      <c r="F839" s="109" t="s">
        <v>28</v>
      </c>
      <c r="G839" s="109" t="s">
        <v>15</v>
      </c>
      <c r="H839" s="110">
        <v>79.41</v>
      </c>
      <c r="I839" s="109">
        <v>6</v>
      </c>
      <c r="J839" s="234">
        <v>476.46</v>
      </c>
      <c r="K839" s="230"/>
      <c r="L839" s="191" t="str">
        <f t="shared" si="42"/>
        <v>Normal</v>
      </c>
      <c r="M839" s="191" t="str">
        <f t="shared" si="43"/>
        <v>Normal</v>
      </c>
      <c r="N839" s="191" t="str">
        <f t="shared" si="44"/>
        <v>Normal</v>
      </c>
    </row>
    <row r="840" spans="1:14" x14ac:dyDescent="0.25">
      <c r="A840" s="109" t="s">
        <v>894</v>
      </c>
      <c r="B840" s="112">
        <v>45996</v>
      </c>
      <c r="C840" s="109" t="s">
        <v>38</v>
      </c>
      <c r="D840" s="109" t="s">
        <v>35</v>
      </c>
      <c r="E840" s="109" t="s">
        <v>27</v>
      </c>
      <c r="F840" s="109" t="s">
        <v>19</v>
      </c>
      <c r="G840" s="109" t="s">
        <v>36</v>
      </c>
      <c r="H840" s="110">
        <v>129.54</v>
      </c>
      <c r="I840" s="109">
        <v>8</v>
      </c>
      <c r="J840" s="234">
        <v>1036.32</v>
      </c>
      <c r="K840" s="230"/>
      <c r="L840" s="191" t="str">
        <f t="shared" si="42"/>
        <v>Normal</v>
      </c>
      <c r="M840" s="191" t="str">
        <f t="shared" si="43"/>
        <v>Normal</v>
      </c>
      <c r="N840" s="191" t="str">
        <f t="shared" si="44"/>
        <v>Normal</v>
      </c>
    </row>
    <row r="841" spans="1:14" x14ac:dyDescent="0.25">
      <c r="A841" s="109" t="s">
        <v>895</v>
      </c>
      <c r="B841" s="112">
        <v>46003</v>
      </c>
      <c r="C841" s="109" t="s">
        <v>38</v>
      </c>
      <c r="D841" s="109" t="s">
        <v>26</v>
      </c>
      <c r="E841" s="109" t="s">
        <v>18</v>
      </c>
      <c r="F841" s="109" t="s">
        <v>14</v>
      </c>
      <c r="G841" s="109" t="s">
        <v>20</v>
      </c>
      <c r="H841" s="110">
        <v>60.99</v>
      </c>
      <c r="I841" s="109">
        <v>16</v>
      </c>
      <c r="J841" s="234">
        <v>975.84</v>
      </c>
      <c r="K841" s="230"/>
      <c r="L841" s="191" t="str">
        <f t="shared" si="42"/>
        <v>Normal</v>
      </c>
      <c r="M841" s="191" t="str">
        <f t="shared" si="43"/>
        <v>Normal</v>
      </c>
      <c r="N841" s="191" t="str">
        <f t="shared" si="44"/>
        <v>Normal</v>
      </c>
    </row>
    <row r="842" spans="1:14" x14ac:dyDescent="0.25">
      <c r="A842" s="109" t="s">
        <v>896</v>
      </c>
      <c r="B842" s="112">
        <v>45868</v>
      </c>
      <c r="C842" s="109" t="s">
        <v>30</v>
      </c>
      <c r="D842" s="109" t="s">
        <v>22</v>
      </c>
      <c r="E842" s="109" t="s">
        <v>23</v>
      </c>
      <c r="F842" s="109" t="s">
        <v>42</v>
      </c>
      <c r="G842" s="109" t="s">
        <v>20</v>
      </c>
      <c r="H842" s="110">
        <v>68.81</v>
      </c>
      <c r="I842" s="109">
        <v>1</v>
      </c>
      <c r="J842" s="234">
        <v>68.81</v>
      </c>
      <c r="K842" s="230"/>
      <c r="L842" s="191" t="str">
        <f t="shared" si="42"/>
        <v>Normal</v>
      </c>
      <c r="M842" s="191" t="str">
        <f t="shared" si="43"/>
        <v>Normal</v>
      </c>
      <c r="N842" s="191" t="str">
        <f t="shared" si="44"/>
        <v>Normal</v>
      </c>
    </row>
    <row r="843" spans="1:14" x14ac:dyDescent="0.25">
      <c r="A843" s="109" t="s">
        <v>897</v>
      </c>
      <c r="B843" s="112">
        <v>45740</v>
      </c>
      <c r="C843" s="109" t="s">
        <v>17</v>
      </c>
      <c r="D843" s="109" t="s">
        <v>55</v>
      </c>
      <c r="E843" s="109" t="s">
        <v>45</v>
      </c>
      <c r="F843" s="109" t="s">
        <v>42</v>
      </c>
      <c r="G843" s="109" t="s">
        <v>15</v>
      </c>
      <c r="H843" s="110">
        <v>139.63999999999999</v>
      </c>
      <c r="I843" s="109">
        <v>5</v>
      </c>
      <c r="J843" s="234">
        <v>698.2</v>
      </c>
      <c r="K843" s="230"/>
      <c r="L843" s="191" t="str">
        <f t="shared" si="42"/>
        <v>Normal</v>
      </c>
      <c r="M843" s="191" t="str">
        <f t="shared" si="43"/>
        <v>Normal</v>
      </c>
      <c r="N843" s="191" t="str">
        <f t="shared" si="44"/>
        <v>Normal</v>
      </c>
    </row>
    <row r="844" spans="1:14" x14ac:dyDescent="0.25">
      <c r="A844" s="109" t="s">
        <v>898</v>
      </c>
      <c r="B844" s="112">
        <v>45686</v>
      </c>
      <c r="C844" s="109" t="s">
        <v>34</v>
      </c>
      <c r="D844" s="109" t="s">
        <v>26</v>
      </c>
      <c r="E844" s="109" t="s">
        <v>18</v>
      </c>
      <c r="F844" s="109" t="s">
        <v>61</v>
      </c>
      <c r="G844" s="109" t="s">
        <v>20</v>
      </c>
      <c r="H844" s="110">
        <v>122.16</v>
      </c>
      <c r="I844" s="109">
        <v>6</v>
      </c>
      <c r="J844" s="234">
        <v>732.96</v>
      </c>
      <c r="K844" s="230"/>
      <c r="L844" s="191" t="str">
        <f t="shared" si="42"/>
        <v>Normal</v>
      </c>
      <c r="M844" s="191" t="str">
        <f t="shared" si="43"/>
        <v>Normal</v>
      </c>
      <c r="N844" s="191" t="str">
        <f t="shared" si="44"/>
        <v>Normal</v>
      </c>
    </row>
    <row r="845" spans="1:14" x14ac:dyDescent="0.25">
      <c r="A845" s="109" t="s">
        <v>899</v>
      </c>
      <c r="B845" s="112">
        <v>45946</v>
      </c>
      <c r="C845" s="109" t="s">
        <v>17</v>
      </c>
      <c r="D845" s="109" t="s">
        <v>12</v>
      </c>
      <c r="E845" s="109" t="s">
        <v>27</v>
      </c>
      <c r="F845" s="109" t="s">
        <v>39</v>
      </c>
      <c r="G845" s="109" t="s">
        <v>36</v>
      </c>
      <c r="H845" s="110">
        <v>231.27</v>
      </c>
      <c r="I845" s="109">
        <v>1</v>
      </c>
      <c r="J845" s="234">
        <v>231.27</v>
      </c>
      <c r="K845" s="230"/>
      <c r="L845" s="191" t="str">
        <f t="shared" si="42"/>
        <v>Normal</v>
      </c>
      <c r="M845" s="191" t="str">
        <f t="shared" si="43"/>
        <v>Normal</v>
      </c>
      <c r="N845" s="191" t="str">
        <f t="shared" si="44"/>
        <v>Normal</v>
      </c>
    </row>
    <row r="846" spans="1:14" x14ac:dyDescent="0.25">
      <c r="A846" s="109" t="s">
        <v>900</v>
      </c>
      <c r="B846" s="112">
        <v>45701</v>
      </c>
      <c r="C846" s="109" t="s">
        <v>38</v>
      </c>
      <c r="D846" s="109" t="s">
        <v>55</v>
      </c>
      <c r="E846" s="109" t="s">
        <v>41</v>
      </c>
      <c r="F846" s="109" t="s">
        <v>39</v>
      </c>
      <c r="G846" s="109" t="s">
        <v>36</v>
      </c>
      <c r="H846" s="110">
        <v>109.73</v>
      </c>
      <c r="I846" s="109">
        <v>7</v>
      </c>
      <c r="J846" s="234">
        <v>768.11</v>
      </c>
      <c r="K846" s="230"/>
      <c r="L846" s="191" t="str">
        <f t="shared" si="42"/>
        <v>Normal</v>
      </c>
      <c r="M846" s="191" t="str">
        <f t="shared" si="43"/>
        <v>Normal</v>
      </c>
      <c r="N846" s="191" t="str">
        <f t="shared" si="44"/>
        <v>Normal</v>
      </c>
    </row>
    <row r="847" spans="1:14" x14ac:dyDescent="0.25">
      <c r="A847" s="109" t="s">
        <v>901</v>
      </c>
      <c r="B847" s="112">
        <v>45745</v>
      </c>
      <c r="C847" s="109" t="s">
        <v>38</v>
      </c>
      <c r="D847" s="109" t="s">
        <v>55</v>
      </c>
      <c r="E847" s="109" t="s">
        <v>23</v>
      </c>
      <c r="F847" s="109" t="s">
        <v>39</v>
      </c>
      <c r="G847" s="109" t="s">
        <v>20</v>
      </c>
      <c r="H847" s="110">
        <v>157.72999999999999</v>
      </c>
      <c r="I847" s="109">
        <v>8</v>
      </c>
      <c r="J847" s="234">
        <v>1261.8399999999999</v>
      </c>
      <c r="K847" s="230"/>
      <c r="L847" s="191" t="str">
        <f t="shared" si="42"/>
        <v>Normal</v>
      </c>
      <c r="M847" s="191" t="str">
        <f t="shared" si="43"/>
        <v>Normal</v>
      </c>
      <c r="N847" s="191" t="str">
        <f t="shared" si="44"/>
        <v>Normal</v>
      </c>
    </row>
    <row r="848" spans="1:14" x14ac:dyDescent="0.25">
      <c r="A848" s="109" t="s">
        <v>902</v>
      </c>
      <c r="B848" s="112">
        <v>45751</v>
      </c>
      <c r="C848" s="109" t="s">
        <v>17</v>
      </c>
      <c r="D848" s="109" t="s">
        <v>55</v>
      </c>
      <c r="E848" s="109" t="s">
        <v>13</v>
      </c>
      <c r="F848" s="109" t="s">
        <v>14</v>
      </c>
      <c r="G848" s="109" t="s">
        <v>20</v>
      </c>
      <c r="H848" s="110">
        <v>169.1</v>
      </c>
      <c r="I848" s="109">
        <v>20</v>
      </c>
      <c r="J848" s="234">
        <v>3382</v>
      </c>
      <c r="K848" s="230"/>
      <c r="L848" s="191" t="str">
        <f t="shared" si="42"/>
        <v>Normal</v>
      </c>
      <c r="M848" s="191" t="str">
        <f t="shared" si="43"/>
        <v>Normal</v>
      </c>
      <c r="N848" s="191" t="str">
        <f t="shared" si="44"/>
        <v>Normal</v>
      </c>
    </row>
    <row r="849" spans="1:14" x14ac:dyDescent="0.25">
      <c r="A849" s="109" t="s">
        <v>903</v>
      </c>
      <c r="B849" s="112">
        <v>46009</v>
      </c>
      <c r="C849" s="109" t="s">
        <v>38</v>
      </c>
      <c r="D849" s="109" t="s">
        <v>55</v>
      </c>
      <c r="E849" s="109" t="s">
        <v>18</v>
      </c>
      <c r="F849" s="109" t="s">
        <v>19</v>
      </c>
      <c r="G849" s="109" t="s">
        <v>15</v>
      </c>
      <c r="H849" s="110">
        <v>32.880000000000003</v>
      </c>
      <c r="I849" s="109">
        <v>11</v>
      </c>
      <c r="J849" s="234">
        <v>361.68</v>
      </c>
      <c r="K849" s="230"/>
      <c r="L849" s="191" t="str">
        <f t="shared" si="42"/>
        <v>Normal</v>
      </c>
      <c r="M849" s="191" t="str">
        <f t="shared" si="43"/>
        <v>Normal</v>
      </c>
      <c r="N849" s="191" t="str">
        <f t="shared" si="44"/>
        <v>Normal</v>
      </c>
    </row>
    <row r="850" spans="1:14" x14ac:dyDescent="0.25">
      <c r="A850" s="109" t="s">
        <v>904</v>
      </c>
      <c r="B850" s="112">
        <v>45851</v>
      </c>
      <c r="C850" s="109" t="s">
        <v>30</v>
      </c>
      <c r="D850" s="109" t="s">
        <v>22</v>
      </c>
      <c r="E850" s="109" t="s">
        <v>45</v>
      </c>
      <c r="F850" s="109" t="s">
        <v>14</v>
      </c>
      <c r="G850" s="109" t="s">
        <v>20</v>
      </c>
      <c r="H850" s="110">
        <v>175.98</v>
      </c>
      <c r="I850" s="109">
        <v>13</v>
      </c>
      <c r="J850" s="234">
        <v>2287.7399999999998</v>
      </c>
      <c r="K850" s="230"/>
      <c r="L850" s="191" t="str">
        <f t="shared" si="42"/>
        <v>Normal</v>
      </c>
      <c r="M850" s="191" t="str">
        <f t="shared" si="43"/>
        <v>Normal</v>
      </c>
      <c r="N850" s="191" t="str">
        <f t="shared" si="44"/>
        <v>Normal</v>
      </c>
    </row>
    <row r="851" spans="1:14" x14ac:dyDescent="0.25">
      <c r="A851" s="109" t="s">
        <v>905</v>
      </c>
      <c r="B851" s="112">
        <v>45916</v>
      </c>
      <c r="C851" s="109" t="s">
        <v>30</v>
      </c>
      <c r="D851" s="109" t="s">
        <v>55</v>
      </c>
      <c r="E851" s="109" t="s">
        <v>45</v>
      </c>
      <c r="F851" s="109" t="s">
        <v>14</v>
      </c>
      <c r="G851" s="109" t="s">
        <v>36</v>
      </c>
      <c r="H851" s="110">
        <v>69.17</v>
      </c>
      <c r="I851" s="109">
        <v>14</v>
      </c>
      <c r="J851" s="234">
        <v>968.38</v>
      </c>
      <c r="K851" s="230"/>
      <c r="L851" s="191" t="str">
        <f t="shared" si="42"/>
        <v>Normal</v>
      </c>
      <c r="M851" s="191" t="str">
        <f t="shared" si="43"/>
        <v>Normal</v>
      </c>
      <c r="N851" s="191" t="str">
        <f t="shared" si="44"/>
        <v>Normal</v>
      </c>
    </row>
    <row r="852" spans="1:14" x14ac:dyDescent="0.25">
      <c r="A852" s="109" t="s">
        <v>906</v>
      </c>
      <c r="B852" s="112">
        <v>45972</v>
      </c>
      <c r="C852" s="109" t="s">
        <v>11</v>
      </c>
      <c r="D852" s="109" t="s">
        <v>55</v>
      </c>
      <c r="E852" s="109" t="s">
        <v>18</v>
      </c>
      <c r="F852" s="109" t="s">
        <v>39</v>
      </c>
      <c r="G852" s="109" t="s">
        <v>15</v>
      </c>
      <c r="H852" s="110">
        <v>241.44</v>
      </c>
      <c r="I852" s="109">
        <v>20</v>
      </c>
      <c r="J852" s="234">
        <v>4228.8</v>
      </c>
      <c r="K852" s="230"/>
      <c r="L852" s="191" t="str">
        <f t="shared" si="42"/>
        <v>Normal</v>
      </c>
      <c r="M852" s="191" t="str">
        <f t="shared" si="43"/>
        <v>Normal</v>
      </c>
      <c r="N852" s="191" t="str">
        <f t="shared" si="44"/>
        <v>Normal</v>
      </c>
    </row>
    <row r="853" spans="1:14" x14ac:dyDescent="0.25">
      <c r="A853" s="109" t="s">
        <v>907</v>
      </c>
      <c r="B853" s="112">
        <v>45705</v>
      </c>
      <c r="C853" s="109" t="s">
        <v>17</v>
      </c>
      <c r="D853" s="109" t="s">
        <v>26</v>
      </c>
      <c r="E853" s="109" t="s">
        <v>18</v>
      </c>
      <c r="F853" s="109" t="s">
        <v>42</v>
      </c>
      <c r="G853" s="109" t="s">
        <v>15</v>
      </c>
      <c r="H853" s="110">
        <v>62.71</v>
      </c>
      <c r="I853" s="109">
        <v>16</v>
      </c>
      <c r="J853" s="234">
        <v>1003.36</v>
      </c>
      <c r="K853" s="230"/>
      <c r="L853" s="191" t="str">
        <f t="shared" si="42"/>
        <v>Normal</v>
      </c>
      <c r="M853" s="191" t="str">
        <f t="shared" si="43"/>
        <v>Normal</v>
      </c>
      <c r="N853" s="191" t="str">
        <f t="shared" si="44"/>
        <v>Normal</v>
      </c>
    </row>
    <row r="854" spans="1:14" x14ac:dyDescent="0.25">
      <c r="A854" s="109" t="s">
        <v>908</v>
      </c>
      <c r="B854" s="112">
        <v>46005</v>
      </c>
      <c r="C854" s="109" t="s">
        <v>25</v>
      </c>
      <c r="D854" s="109" t="s">
        <v>31</v>
      </c>
      <c r="E854" s="109" t="s">
        <v>13</v>
      </c>
      <c r="F854" s="109" t="s">
        <v>39</v>
      </c>
      <c r="G854" s="109" t="s">
        <v>15</v>
      </c>
      <c r="H854" s="110">
        <v>121.22</v>
      </c>
      <c r="I854" s="109">
        <v>14</v>
      </c>
      <c r="J854" s="234">
        <v>1697.08</v>
      </c>
      <c r="K854" s="230"/>
      <c r="L854" s="191" t="str">
        <f t="shared" si="42"/>
        <v>Normal</v>
      </c>
      <c r="M854" s="191" t="str">
        <f t="shared" si="43"/>
        <v>Normal</v>
      </c>
      <c r="N854" s="191" t="str">
        <f t="shared" si="44"/>
        <v>Normal</v>
      </c>
    </row>
    <row r="855" spans="1:14" x14ac:dyDescent="0.25">
      <c r="A855" s="109" t="s">
        <v>909</v>
      </c>
      <c r="B855" s="112">
        <v>46015</v>
      </c>
      <c r="C855" s="109" t="s">
        <v>38</v>
      </c>
      <c r="D855" s="109" t="s">
        <v>26</v>
      </c>
      <c r="E855" s="109" t="s">
        <v>41</v>
      </c>
      <c r="F855" s="109" t="s">
        <v>39</v>
      </c>
      <c r="G855" s="109" t="s">
        <v>36</v>
      </c>
      <c r="H855" s="110">
        <v>48.78</v>
      </c>
      <c r="I855" s="109">
        <v>17</v>
      </c>
      <c r="J855" s="234">
        <v>829.26</v>
      </c>
      <c r="K855" s="230"/>
      <c r="L855" s="191" t="str">
        <f t="shared" si="42"/>
        <v>Normal</v>
      </c>
      <c r="M855" s="191" t="str">
        <f t="shared" si="43"/>
        <v>Normal</v>
      </c>
      <c r="N855" s="191" t="str">
        <f t="shared" si="44"/>
        <v>Normal</v>
      </c>
    </row>
    <row r="856" spans="1:14" x14ac:dyDescent="0.25">
      <c r="A856" s="109" t="s">
        <v>910</v>
      </c>
      <c r="B856" s="112">
        <v>45837</v>
      </c>
      <c r="C856" s="109" t="s">
        <v>17</v>
      </c>
      <c r="D856" s="109" t="s">
        <v>12</v>
      </c>
      <c r="E856" s="109" t="s">
        <v>18</v>
      </c>
      <c r="F856" s="109" t="s">
        <v>19</v>
      </c>
      <c r="G856" s="109" t="s">
        <v>36</v>
      </c>
      <c r="H856" s="110">
        <v>249.31</v>
      </c>
      <c r="I856" s="109">
        <v>19</v>
      </c>
      <c r="J856" s="234">
        <v>4336.8900000000003</v>
      </c>
      <c r="K856" s="230"/>
      <c r="L856" s="191" t="str">
        <f t="shared" si="42"/>
        <v>Normal</v>
      </c>
      <c r="M856" s="191" t="str">
        <f t="shared" si="43"/>
        <v>Normal</v>
      </c>
      <c r="N856" s="191" t="str">
        <f t="shared" si="44"/>
        <v>Normal</v>
      </c>
    </row>
    <row r="857" spans="1:14" x14ac:dyDescent="0.25">
      <c r="A857" s="109" t="s">
        <v>911</v>
      </c>
      <c r="B857" s="112">
        <v>45726</v>
      </c>
      <c r="C857" s="109" t="s">
        <v>38</v>
      </c>
      <c r="D857" s="109" t="s">
        <v>26</v>
      </c>
      <c r="E857" s="109" t="s">
        <v>45</v>
      </c>
      <c r="F857" s="109" t="s">
        <v>32</v>
      </c>
      <c r="G857" s="109" t="s">
        <v>20</v>
      </c>
      <c r="H857" s="110">
        <v>140.47999999999999</v>
      </c>
      <c r="I857" s="109">
        <v>9</v>
      </c>
      <c r="J857" s="234">
        <v>1264.32</v>
      </c>
      <c r="K857" s="230"/>
      <c r="L857" s="191" t="str">
        <f t="shared" si="42"/>
        <v>Normal</v>
      </c>
      <c r="M857" s="191" t="str">
        <f t="shared" si="43"/>
        <v>Normal</v>
      </c>
      <c r="N857" s="191" t="str">
        <f t="shared" si="44"/>
        <v>Normal</v>
      </c>
    </row>
    <row r="858" spans="1:14" x14ac:dyDescent="0.25">
      <c r="A858" s="109" t="s">
        <v>912</v>
      </c>
      <c r="B858" s="112">
        <v>45936</v>
      </c>
      <c r="C858" s="109" t="s">
        <v>34</v>
      </c>
      <c r="D858" s="109" t="s">
        <v>26</v>
      </c>
      <c r="E858" s="109" t="s">
        <v>45</v>
      </c>
      <c r="F858" s="109" t="s">
        <v>28</v>
      </c>
      <c r="G858" s="109" t="s">
        <v>20</v>
      </c>
      <c r="H858" s="110">
        <v>160.97999999999999</v>
      </c>
      <c r="I858" s="109">
        <v>14</v>
      </c>
      <c r="J858" s="234">
        <v>2253.7199999999998</v>
      </c>
      <c r="K858" s="230"/>
      <c r="L858" s="191" t="str">
        <f t="shared" si="42"/>
        <v>Normal</v>
      </c>
      <c r="M858" s="191" t="str">
        <f t="shared" si="43"/>
        <v>Normal</v>
      </c>
      <c r="N858" s="191" t="str">
        <f t="shared" si="44"/>
        <v>Normal</v>
      </c>
    </row>
    <row r="859" spans="1:14" x14ac:dyDescent="0.25">
      <c r="A859" s="109" t="s">
        <v>913</v>
      </c>
      <c r="B859" s="112">
        <v>45661</v>
      </c>
      <c r="C859" s="109" t="s">
        <v>25</v>
      </c>
      <c r="D859" s="109" t="s">
        <v>22</v>
      </c>
      <c r="E859" s="109" t="s">
        <v>18</v>
      </c>
      <c r="F859" s="109" t="s">
        <v>19</v>
      </c>
      <c r="G859" s="109" t="s">
        <v>36</v>
      </c>
      <c r="H859" s="110">
        <v>44.76</v>
      </c>
      <c r="I859" s="109">
        <v>19</v>
      </c>
      <c r="J859" s="234">
        <v>850.44</v>
      </c>
      <c r="K859" s="230"/>
      <c r="L859" s="191" t="str">
        <f t="shared" si="42"/>
        <v>Normal</v>
      </c>
      <c r="M859" s="191" t="str">
        <f t="shared" si="43"/>
        <v>Normal</v>
      </c>
      <c r="N859" s="191" t="str">
        <f t="shared" si="44"/>
        <v>Normal</v>
      </c>
    </row>
    <row r="860" spans="1:14" x14ac:dyDescent="0.25">
      <c r="A860" s="109" t="s">
        <v>914</v>
      </c>
      <c r="B860" s="112">
        <v>45993</v>
      </c>
      <c r="C860" s="109" t="s">
        <v>17</v>
      </c>
      <c r="D860" s="109" t="s">
        <v>35</v>
      </c>
      <c r="E860" s="109" t="s">
        <v>41</v>
      </c>
      <c r="F860" s="109" t="s">
        <v>32</v>
      </c>
      <c r="G860" s="109" t="s">
        <v>15</v>
      </c>
      <c r="H860" s="110">
        <v>194.99</v>
      </c>
      <c r="I860" s="109">
        <v>7</v>
      </c>
      <c r="J860" s="234">
        <v>1364.93</v>
      </c>
      <c r="K860" s="230"/>
      <c r="L860" s="191" t="str">
        <f t="shared" si="42"/>
        <v>Normal</v>
      </c>
      <c r="M860" s="191" t="str">
        <f t="shared" si="43"/>
        <v>Normal</v>
      </c>
      <c r="N860" s="191" t="str">
        <f t="shared" si="44"/>
        <v>Normal</v>
      </c>
    </row>
    <row r="861" spans="1:14" x14ac:dyDescent="0.25">
      <c r="A861" s="109" t="s">
        <v>915</v>
      </c>
      <c r="B861" s="112">
        <v>45737</v>
      </c>
      <c r="C861" s="109" t="s">
        <v>17</v>
      </c>
      <c r="D861" s="109" t="s">
        <v>55</v>
      </c>
      <c r="E861" s="109" t="s">
        <v>13</v>
      </c>
      <c r="F861" s="109" t="s">
        <v>32</v>
      </c>
      <c r="G861" s="109" t="s">
        <v>20</v>
      </c>
      <c r="H861" s="110">
        <v>76.180000000000007</v>
      </c>
      <c r="I861" s="109">
        <v>14</v>
      </c>
      <c r="J861" s="234">
        <v>1066.52</v>
      </c>
      <c r="K861" s="230"/>
      <c r="L861" s="191" t="str">
        <f t="shared" si="42"/>
        <v>Normal</v>
      </c>
      <c r="M861" s="191" t="str">
        <f t="shared" si="43"/>
        <v>Normal</v>
      </c>
      <c r="N861" s="191" t="str">
        <f t="shared" si="44"/>
        <v>Normal</v>
      </c>
    </row>
    <row r="862" spans="1:14" x14ac:dyDescent="0.25">
      <c r="A862" s="109" t="s">
        <v>916</v>
      </c>
      <c r="B862" s="112">
        <v>45874</v>
      </c>
      <c r="C862" s="109" t="s">
        <v>34</v>
      </c>
      <c r="D862" s="109" t="s">
        <v>55</v>
      </c>
      <c r="E862" s="109" t="s">
        <v>13</v>
      </c>
      <c r="F862" s="109" t="s">
        <v>28</v>
      </c>
      <c r="G862" s="109" t="s">
        <v>36</v>
      </c>
      <c r="H862" s="110">
        <v>227.57</v>
      </c>
      <c r="I862" s="109">
        <v>19</v>
      </c>
      <c r="J862" s="234">
        <v>4323.83</v>
      </c>
      <c r="K862" s="230"/>
      <c r="L862" s="191" t="str">
        <f t="shared" si="42"/>
        <v>Normal</v>
      </c>
      <c r="M862" s="191" t="str">
        <f t="shared" si="43"/>
        <v>Normal</v>
      </c>
      <c r="N862" s="191" t="str">
        <f t="shared" si="44"/>
        <v>Normal</v>
      </c>
    </row>
    <row r="863" spans="1:14" x14ac:dyDescent="0.25">
      <c r="A863" s="109" t="s">
        <v>917</v>
      </c>
      <c r="B863" s="112">
        <v>45762</v>
      </c>
      <c r="C863" s="109" t="s">
        <v>25</v>
      </c>
      <c r="D863" s="109" t="s">
        <v>55</v>
      </c>
      <c r="E863" s="109" t="s">
        <v>41</v>
      </c>
      <c r="F863" s="109" t="s">
        <v>14</v>
      </c>
      <c r="G863" s="109" t="s">
        <v>36</v>
      </c>
      <c r="H863" s="110">
        <v>75.13</v>
      </c>
      <c r="I863" s="109">
        <v>14</v>
      </c>
      <c r="J863" s="234">
        <v>1051.82</v>
      </c>
      <c r="K863" s="230"/>
      <c r="L863" s="191" t="str">
        <f t="shared" si="42"/>
        <v>Normal</v>
      </c>
      <c r="M863" s="191" t="str">
        <f t="shared" si="43"/>
        <v>Normal</v>
      </c>
      <c r="N863" s="191" t="str">
        <f t="shared" si="44"/>
        <v>Normal</v>
      </c>
    </row>
    <row r="864" spans="1:14" x14ac:dyDescent="0.25">
      <c r="A864" s="109" t="s">
        <v>918</v>
      </c>
      <c r="B864" s="112">
        <v>45944</v>
      </c>
      <c r="C864" s="109" t="s">
        <v>38</v>
      </c>
      <c r="D864" s="109" t="s">
        <v>35</v>
      </c>
      <c r="E864" s="109" t="s">
        <v>13</v>
      </c>
      <c r="F864" s="109" t="s">
        <v>42</v>
      </c>
      <c r="G864" s="109" t="s">
        <v>36</v>
      </c>
      <c r="H864" s="110">
        <v>71.95</v>
      </c>
      <c r="I864" s="109">
        <v>18</v>
      </c>
      <c r="J864" s="234">
        <v>1295.0999999999999</v>
      </c>
      <c r="K864" s="230"/>
      <c r="L864" s="191" t="str">
        <f t="shared" si="42"/>
        <v>Normal</v>
      </c>
      <c r="M864" s="191" t="str">
        <f t="shared" si="43"/>
        <v>Normal</v>
      </c>
      <c r="N864" s="191" t="str">
        <f t="shared" si="44"/>
        <v>Normal</v>
      </c>
    </row>
    <row r="865" spans="1:14" x14ac:dyDescent="0.25">
      <c r="A865" s="109" t="s">
        <v>919</v>
      </c>
      <c r="B865" s="112">
        <v>46019</v>
      </c>
      <c r="C865" s="109" t="s">
        <v>17</v>
      </c>
      <c r="D865" s="109" t="s">
        <v>26</v>
      </c>
      <c r="E865" s="109" t="s">
        <v>27</v>
      </c>
      <c r="F865" s="109" t="s">
        <v>19</v>
      </c>
      <c r="G865" s="109" t="s">
        <v>20</v>
      </c>
      <c r="H865" s="110">
        <v>38.04</v>
      </c>
      <c r="I865" s="109">
        <v>13</v>
      </c>
      <c r="J865" s="234">
        <v>494.52</v>
      </c>
      <c r="K865" s="230"/>
      <c r="L865" s="191" t="str">
        <f t="shared" si="42"/>
        <v>Normal</v>
      </c>
      <c r="M865" s="191" t="str">
        <f t="shared" si="43"/>
        <v>Normal</v>
      </c>
      <c r="N865" s="191" t="str">
        <f t="shared" si="44"/>
        <v>Normal</v>
      </c>
    </row>
    <row r="866" spans="1:14" x14ac:dyDescent="0.25">
      <c r="A866" s="109" t="s">
        <v>920</v>
      </c>
      <c r="B866" s="112">
        <v>45775</v>
      </c>
      <c r="C866" s="109" t="s">
        <v>17</v>
      </c>
      <c r="D866" s="109" t="s">
        <v>26</v>
      </c>
      <c r="E866" s="109" t="s">
        <v>45</v>
      </c>
      <c r="F866" s="109" t="s">
        <v>14</v>
      </c>
      <c r="G866" s="109" t="s">
        <v>20</v>
      </c>
      <c r="H866" s="110">
        <v>133.85</v>
      </c>
      <c r="I866" s="109">
        <v>15</v>
      </c>
      <c r="J866" s="234">
        <v>2007.75</v>
      </c>
      <c r="K866" s="230"/>
      <c r="L866" s="191" t="str">
        <f t="shared" si="42"/>
        <v>Normal</v>
      </c>
      <c r="M866" s="191" t="str">
        <f t="shared" si="43"/>
        <v>Normal</v>
      </c>
      <c r="N866" s="191" t="str">
        <f t="shared" si="44"/>
        <v>Normal</v>
      </c>
    </row>
    <row r="867" spans="1:14" x14ac:dyDescent="0.25">
      <c r="A867" s="109" t="s">
        <v>921</v>
      </c>
      <c r="B867" s="112">
        <v>45863</v>
      </c>
      <c r="C867" s="109" t="s">
        <v>25</v>
      </c>
      <c r="D867" s="109" t="s">
        <v>55</v>
      </c>
      <c r="E867" s="109" t="s">
        <v>27</v>
      </c>
      <c r="F867" s="109" t="s">
        <v>28</v>
      </c>
      <c r="G867" s="109" t="s">
        <v>20</v>
      </c>
      <c r="H867" s="110">
        <v>154.27000000000001</v>
      </c>
      <c r="I867" s="109">
        <v>11</v>
      </c>
      <c r="J867" s="234">
        <v>1696.97</v>
      </c>
      <c r="K867" s="230"/>
      <c r="L867" s="191" t="str">
        <f t="shared" si="42"/>
        <v>Normal</v>
      </c>
      <c r="M867" s="191" t="str">
        <f t="shared" si="43"/>
        <v>Normal</v>
      </c>
      <c r="N867" s="191" t="str">
        <f t="shared" si="44"/>
        <v>Normal</v>
      </c>
    </row>
    <row r="868" spans="1:14" x14ac:dyDescent="0.25">
      <c r="A868" s="109" t="s">
        <v>922</v>
      </c>
      <c r="B868" s="112">
        <v>45684</v>
      </c>
      <c r="C868" s="109" t="s">
        <v>38</v>
      </c>
      <c r="D868" s="109" t="s">
        <v>12</v>
      </c>
      <c r="E868" s="109" t="s">
        <v>45</v>
      </c>
      <c r="F868" s="109" t="s">
        <v>39</v>
      </c>
      <c r="G868" s="109" t="s">
        <v>15</v>
      </c>
      <c r="H868" s="110">
        <v>44.46</v>
      </c>
      <c r="I868" s="109">
        <v>6</v>
      </c>
      <c r="J868" s="234">
        <v>266.76</v>
      </c>
      <c r="K868" s="230"/>
      <c r="L868" s="191" t="str">
        <f t="shared" si="42"/>
        <v>Normal</v>
      </c>
      <c r="M868" s="191" t="str">
        <f t="shared" si="43"/>
        <v>Normal</v>
      </c>
      <c r="N868" s="191" t="str">
        <f t="shared" si="44"/>
        <v>Normal</v>
      </c>
    </row>
    <row r="869" spans="1:14" x14ac:dyDescent="0.25">
      <c r="A869" s="109" t="s">
        <v>923</v>
      </c>
      <c r="B869" s="112">
        <v>45732</v>
      </c>
      <c r="C869" s="109" t="s">
        <v>25</v>
      </c>
      <c r="D869" s="109" t="s">
        <v>31</v>
      </c>
      <c r="E869" s="109" t="s">
        <v>45</v>
      </c>
      <c r="F869" s="109" t="s">
        <v>19</v>
      </c>
      <c r="G869" s="109" t="s">
        <v>36</v>
      </c>
      <c r="H869" s="110">
        <v>200.62</v>
      </c>
      <c r="I869" s="109">
        <v>16</v>
      </c>
      <c r="J869" s="234">
        <v>3209.92</v>
      </c>
      <c r="K869" s="230"/>
      <c r="L869" s="191" t="str">
        <f t="shared" si="42"/>
        <v>Normal</v>
      </c>
      <c r="M869" s="191" t="str">
        <f t="shared" si="43"/>
        <v>Normal</v>
      </c>
      <c r="N869" s="191" t="str">
        <f t="shared" si="44"/>
        <v>Normal</v>
      </c>
    </row>
    <row r="870" spans="1:14" x14ac:dyDescent="0.25">
      <c r="A870" s="109" t="s">
        <v>924</v>
      </c>
      <c r="B870" s="112">
        <v>45771</v>
      </c>
      <c r="C870" s="109" t="s">
        <v>11</v>
      </c>
      <c r="D870" s="109" t="s">
        <v>55</v>
      </c>
      <c r="E870" s="109" t="s">
        <v>45</v>
      </c>
      <c r="F870" s="109" t="s">
        <v>28</v>
      </c>
      <c r="G870" s="109" t="s">
        <v>36</v>
      </c>
      <c r="H870" s="110">
        <v>129.72</v>
      </c>
      <c r="I870" s="109">
        <v>12</v>
      </c>
      <c r="J870" s="234">
        <v>1556.64</v>
      </c>
      <c r="K870" s="230"/>
      <c r="L870" s="191" t="str">
        <f t="shared" si="42"/>
        <v>Normal</v>
      </c>
      <c r="M870" s="191" t="str">
        <f t="shared" si="43"/>
        <v>Normal</v>
      </c>
      <c r="N870" s="191" t="str">
        <f t="shared" si="44"/>
        <v>Normal</v>
      </c>
    </row>
    <row r="871" spans="1:14" x14ac:dyDescent="0.25">
      <c r="A871" s="109" t="s">
        <v>925</v>
      </c>
      <c r="B871" s="112">
        <v>45863</v>
      </c>
      <c r="C871" s="109" t="s">
        <v>17</v>
      </c>
      <c r="D871" s="109" t="s">
        <v>55</v>
      </c>
      <c r="E871" s="109" t="s">
        <v>13</v>
      </c>
      <c r="F871" s="109" t="s">
        <v>28</v>
      </c>
      <c r="G871" s="109" t="s">
        <v>20</v>
      </c>
      <c r="H871" s="110">
        <v>145.37</v>
      </c>
      <c r="I871" s="109">
        <v>20</v>
      </c>
      <c r="J871" s="234">
        <v>2907.4</v>
      </c>
      <c r="K871" s="230"/>
      <c r="L871" s="191" t="str">
        <f t="shared" si="42"/>
        <v>Normal</v>
      </c>
      <c r="M871" s="191" t="str">
        <f t="shared" si="43"/>
        <v>Normal</v>
      </c>
      <c r="N871" s="191" t="str">
        <f t="shared" si="44"/>
        <v>Normal</v>
      </c>
    </row>
    <row r="872" spans="1:14" x14ac:dyDescent="0.25">
      <c r="A872" s="109" t="s">
        <v>926</v>
      </c>
      <c r="B872" s="112">
        <v>45687</v>
      </c>
      <c r="C872" s="109" t="s">
        <v>17</v>
      </c>
      <c r="D872" s="109" t="s">
        <v>31</v>
      </c>
      <c r="E872" s="109" t="s">
        <v>41</v>
      </c>
      <c r="F872" s="109" t="s">
        <v>19</v>
      </c>
      <c r="G872" s="109" t="s">
        <v>15</v>
      </c>
      <c r="H872" s="110">
        <v>126.97</v>
      </c>
      <c r="I872" s="109">
        <v>6</v>
      </c>
      <c r="J872" s="234">
        <v>761.82</v>
      </c>
      <c r="K872" s="230"/>
      <c r="L872" s="191" t="str">
        <f t="shared" si="42"/>
        <v>Normal</v>
      </c>
      <c r="M872" s="191" t="str">
        <f t="shared" si="43"/>
        <v>Normal</v>
      </c>
      <c r="N872" s="191" t="str">
        <f t="shared" si="44"/>
        <v>Normal</v>
      </c>
    </row>
    <row r="873" spans="1:14" x14ac:dyDescent="0.25">
      <c r="A873" s="109" t="s">
        <v>927</v>
      </c>
      <c r="B873" s="112">
        <v>45994</v>
      </c>
      <c r="C873" s="109" t="s">
        <v>34</v>
      </c>
      <c r="D873" s="109" t="s">
        <v>26</v>
      </c>
      <c r="E873" s="109" t="s">
        <v>45</v>
      </c>
      <c r="F873" s="109" t="s">
        <v>39</v>
      </c>
      <c r="G873" s="109" t="s">
        <v>20</v>
      </c>
      <c r="H873" s="110">
        <v>118.17</v>
      </c>
      <c r="I873" s="109">
        <v>17</v>
      </c>
      <c r="J873" s="234">
        <v>2008.89</v>
      </c>
      <c r="K873" s="230"/>
      <c r="L873" s="191" t="str">
        <f t="shared" si="42"/>
        <v>Normal</v>
      </c>
      <c r="M873" s="191" t="str">
        <f t="shared" si="43"/>
        <v>Normal</v>
      </c>
      <c r="N873" s="191" t="str">
        <f t="shared" si="44"/>
        <v>Normal</v>
      </c>
    </row>
    <row r="874" spans="1:14" x14ac:dyDescent="0.25">
      <c r="A874" s="109" t="s">
        <v>928</v>
      </c>
      <c r="B874" s="112">
        <v>45919</v>
      </c>
      <c r="C874" s="109" t="s">
        <v>17</v>
      </c>
      <c r="D874" s="109" t="s">
        <v>26</v>
      </c>
      <c r="E874" s="109" t="s">
        <v>18</v>
      </c>
      <c r="F874" s="109" t="s">
        <v>14</v>
      </c>
      <c r="G874" s="109" t="s">
        <v>20</v>
      </c>
      <c r="H874" s="110">
        <v>153.12</v>
      </c>
      <c r="I874" s="109">
        <v>17</v>
      </c>
      <c r="J874" s="234">
        <v>2603.04</v>
      </c>
      <c r="K874" s="230"/>
      <c r="L874" s="191" t="str">
        <f t="shared" si="42"/>
        <v>Normal</v>
      </c>
      <c r="M874" s="191" t="str">
        <f t="shared" si="43"/>
        <v>Normal</v>
      </c>
      <c r="N874" s="191" t="str">
        <f t="shared" si="44"/>
        <v>Normal</v>
      </c>
    </row>
    <row r="875" spans="1:14" x14ac:dyDescent="0.25">
      <c r="A875" s="109" t="s">
        <v>929</v>
      </c>
      <c r="B875" s="112">
        <v>45676</v>
      </c>
      <c r="C875" s="109" t="s">
        <v>30</v>
      </c>
      <c r="D875" s="109" t="s">
        <v>12</v>
      </c>
      <c r="E875" s="109" t="s">
        <v>45</v>
      </c>
      <c r="F875" s="109" t="s">
        <v>14</v>
      </c>
      <c r="G875" s="109" t="s">
        <v>15</v>
      </c>
      <c r="H875" s="110">
        <v>64.150000000000006</v>
      </c>
      <c r="I875" s="109">
        <v>12</v>
      </c>
      <c r="J875" s="234">
        <v>769.8</v>
      </c>
      <c r="K875" s="230"/>
      <c r="L875" s="191" t="str">
        <f t="shared" si="42"/>
        <v>Normal</v>
      </c>
      <c r="M875" s="191" t="str">
        <f t="shared" si="43"/>
        <v>Normal</v>
      </c>
      <c r="N875" s="191" t="str">
        <f t="shared" si="44"/>
        <v>Normal</v>
      </c>
    </row>
    <row r="876" spans="1:14" x14ac:dyDescent="0.25">
      <c r="A876" s="109" t="s">
        <v>930</v>
      </c>
      <c r="B876" s="112">
        <v>45799</v>
      </c>
      <c r="C876" s="109" t="s">
        <v>34</v>
      </c>
      <c r="D876" s="109" t="s">
        <v>12</v>
      </c>
      <c r="E876" s="109" t="s">
        <v>41</v>
      </c>
      <c r="F876" s="109" t="s">
        <v>61</v>
      </c>
      <c r="G876" s="109" t="s">
        <v>20</v>
      </c>
      <c r="H876" s="110">
        <v>70.02</v>
      </c>
      <c r="I876" s="109">
        <v>13</v>
      </c>
      <c r="J876" s="234">
        <v>910.26</v>
      </c>
      <c r="K876" s="230"/>
      <c r="L876" s="191" t="str">
        <f t="shared" si="42"/>
        <v>Normal</v>
      </c>
      <c r="M876" s="191" t="str">
        <f t="shared" si="43"/>
        <v>Normal</v>
      </c>
      <c r="N876" s="191" t="str">
        <f t="shared" si="44"/>
        <v>Normal</v>
      </c>
    </row>
    <row r="877" spans="1:14" x14ac:dyDescent="0.25">
      <c r="A877" s="109" t="s">
        <v>931</v>
      </c>
      <c r="B877" s="112">
        <v>45760</v>
      </c>
      <c r="C877" s="109" t="s">
        <v>11</v>
      </c>
      <c r="D877" s="109" t="s">
        <v>12</v>
      </c>
      <c r="E877" s="109" t="s">
        <v>27</v>
      </c>
      <c r="F877" s="109" t="s">
        <v>19</v>
      </c>
      <c r="G877" s="109" t="s">
        <v>15</v>
      </c>
      <c r="H877" s="110">
        <v>219.59</v>
      </c>
      <c r="I877" s="109">
        <v>17</v>
      </c>
      <c r="J877" s="234">
        <v>3733.03</v>
      </c>
      <c r="K877" s="230"/>
      <c r="L877" s="191" t="str">
        <f t="shared" si="42"/>
        <v>Normal</v>
      </c>
      <c r="M877" s="191" t="str">
        <f t="shared" si="43"/>
        <v>Normal</v>
      </c>
      <c r="N877" s="191" t="str">
        <f t="shared" si="44"/>
        <v>Normal</v>
      </c>
    </row>
    <row r="878" spans="1:14" x14ac:dyDescent="0.25">
      <c r="A878" s="109" t="s">
        <v>932</v>
      </c>
      <c r="B878" s="112">
        <v>45939</v>
      </c>
      <c r="C878" s="109" t="s">
        <v>17</v>
      </c>
      <c r="D878" s="109" t="s">
        <v>55</v>
      </c>
      <c r="E878" s="109" t="s">
        <v>18</v>
      </c>
      <c r="F878" s="109" t="s">
        <v>32</v>
      </c>
      <c r="G878" s="109" t="s">
        <v>36</v>
      </c>
      <c r="H878" s="110">
        <v>238.15</v>
      </c>
      <c r="I878" s="109">
        <v>10</v>
      </c>
      <c r="J878" s="234">
        <v>2381.5</v>
      </c>
      <c r="K878" s="230"/>
      <c r="L878" s="191" t="str">
        <f t="shared" si="42"/>
        <v>Normal</v>
      </c>
      <c r="M878" s="191" t="str">
        <f t="shared" si="43"/>
        <v>Normal</v>
      </c>
      <c r="N878" s="191" t="str">
        <f t="shared" si="44"/>
        <v>Normal</v>
      </c>
    </row>
    <row r="879" spans="1:14" x14ac:dyDescent="0.25">
      <c r="A879" s="109" t="s">
        <v>933</v>
      </c>
      <c r="B879" s="112">
        <v>45799</v>
      </c>
      <c r="C879" s="109" t="s">
        <v>25</v>
      </c>
      <c r="D879" s="109" t="s">
        <v>26</v>
      </c>
      <c r="E879" s="109" t="s">
        <v>41</v>
      </c>
      <c r="F879" s="109" t="s">
        <v>61</v>
      </c>
      <c r="G879" s="109" t="s">
        <v>20</v>
      </c>
      <c r="H879" s="110">
        <v>112.13</v>
      </c>
      <c r="I879" s="109">
        <v>8</v>
      </c>
      <c r="J879" s="234">
        <v>897.04</v>
      </c>
      <c r="K879" s="230"/>
      <c r="L879" s="191" t="str">
        <f t="shared" si="42"/>
        <v>Normal</v>
      </c>
      <c r="M879" s="191" t="str">
        <f t="shared" si="43"/>
        <v>Normal</v>
      </c>
      <c r="N879" s="191" t="str">
        <f t="shared" si="44"/>
        <v>Normal</v>
      </c>
    </row>
    <row r="880" spans="1:14" x14ac:dyDescent="0.25">
      <c r="A880" s="109" t="s">
        <v>934</v>
      </c>
      <c r="B880" s="112">
        <v>45660</v>
      </c>
      <c r="C880" s="109" t="s">
        <v>30</v>
      </c>
      <c r="D880" s="109" t="s">
        <v>31</v>
      </c>
      <c r="E880" s="109" t="s">
        <v>18</v>
      </c>
      <c r="F880" s="109" t="s">
        <v>19</v>
      </c>
      <c r="G880" s="109" t="s">
        <v>20</v>
      </c>
      <c r="H880" s="110">
        <v>89.56</v>
      </c>
      <c r="I880" s="109">
        <v>9</v>
      </c>
      <c r="J880" s="234">
        <v>806.04</v>
      </c>
      <c r="K880" s="230"/>
      <c r="L880" s="191" t="str">
        <f t="shared" si="42"/>
        <v>Normal</v>
      </c>
      <c r="M880" s="191" t="str">
        <f t="shared" si="43"/>
        <v>Normal</v>
      </c>
      <c r="N880" s="191" t="str">
        <f t="shared" si="44"/>
        <v>Normal</v>
      </c>
    </row>
    <row r="881" spans="1:14" x14ac:dyDescent="0.25">
      <c r="A881" s="109" t="s">
        <v>935</v>
      </c>
      <c r="B881" s="112">
        <v>45695</v>
      </c>
      <c r="C881" s="109" t="s">
        <v>34</v>
      </c>
      <c r="D881" s="109" t="s">
        <v>35</v>
      </c>
      <c r="E881" s="109" t="s">
        <v>45</v>
      </c>
      <c r="F881" s="109" t="s">
        <v>39</v>
      </c>
      <c r="G881" s="109" t="s">
        <v>20</v>
      </c>
      <c r="H881" s="110">
        <v>171.68</v>
      </c>
      <c r="I881" s="109">
        <v>17</v>
      </c>
      <c r="J881" s="234">
        <v>2918.56</v>
      </c>
      <c r="K881" s="230"/>
      <c r="L881" s="191" t="str">
        <f t="shared" si="42"/>
        <v>Normal</v>
      </c>
      <c r="M881" s="191" t="str">
        <f t="shared" si="43"/>
        <v>Normal</v>
      </c>
      <c r="N881" s="191" t="str">
        <f t="shared" si="44"/>
        <v>Normal</v>
      </c>
    </row>
    <row r="882" spans="1:14" x14ac:dyDescent="0.25">
      <c r="A882" s="109" t="s">
        <v>936</v>
      </c>
      <c r="B882" s="112">
        <v>45789</v>
      </c>
      <c r="C882" s="109" t="s">
        <v>25</v>
      </c>
      <c r="D882" s="109" t="s">
        <v>35</v>
      </c>
      <c r="E882" s="109" t="s">
        <v>27</v>
      </c>
      <c r="F882" s="109" t="s">
        <v>61</v>
      </c>
      <c r="G882" s="109" t="s">
        <v>36</v>
      </c>
      <c r="H882" s="110">
        <v>119.92</v>
      </c>
      <c r="I882" s="109">
        <v>18</v>
      </c>
      <c r="J882" s="234">
        <v>2158.56</v>
      </c>
      <c r="K882" s="230"/>
      <c r="L882" s="191" t="str">
        <f t="shared" si="42"/>
        <v>Normal</v>
      </c>
      <c r="M882" s="191" t="str">
        <f t="shared" si="43"/>
        <v>Normal</v>
      </c>
      <c r="N882" s="191" t="str">
        <f t="shared" si="44"/>
        <v>Normal</v>
      </c>
    </row>
    <row r="883" spans="1:14" x14ac:dyDescent="0.25">
      <c r="A883" s="109" t="s">
        <v>937</v>
      </c>
      <c r="B883" s="112">
        <v>45946</v>
      </c>
      <c r="C883" s="109" t="s">
        <v>30</v>
      </c>
      <c r="D883" s="109" t="s">
        <v>35</v>
      </c>
      <c r="E883" s="109" t="s">
        <v>41</v>
      </c>
      <c r="F883" s="109" t="s">
        <v>28</v>
      </c>
      <c r="G883" s="109" t="s">
        <v>36</v>
      </c>
      <c r="H883" s="110">
        <v>35.58</v>
      </c>
      <c r="I883" s="109">
        <v>16</v>
      </c>
      <c r="J883" s="234">
        <v>569.28</v>
      </c>
      <c r="K883" s="230"/>
      <c r="L883" s="191" t="str">
        <f t="shared" si="42"/>
        <v>Normal</v>
      </c>
      <c r="M883" s="191" t="str">
        <f t="shared" si="43"/>
        <v>Normal</v>
      </c>
      <c r="N883" s="191" t="str">
        <f t="shared" si="44"/>
        <v>Normal</v>
      </c>
    </row>
    <row r="884" spans="1:14" x14ac:dyDescent="0.25">
      <c r="A884" s="109" t="s">
        <v>938</v>
      </c>
      <c r="B884" s="112">
        <v>45958</v>
      </c>
      <c r="C884" s="109" t="s">
        <v>38</v>
      </c>
      <c r="D884" s="109" t="s">
        <v>22</v>
      </c>
      <c r="E884" s="109" t="s">
        <v>13</v>
      </c>
      <c r="F884" s="109" t="s">
        <v>19</v>
      </c>
      <c r="G884" s="109" t="s">
        <v>36</v>
      </c>
      <c r="H884" s="110">
        <v>64.349999999999994</v>
      </c>
      <c r="I884" s="109">
        <v>1</v>
      </c>
      <c r="J884" s="234">
        <v>64.349999999999994</v>
      </c>
      <c r="K884" s="230"/>
      <c r="L884" s="191" t="str">
        <f t="shared" si="42"/>
        <v>Normal</v>
      </c>
      <c r="M884" s="191" t="str">
        <f t="shared" si="43"/>
        <v>Normal</v>
      </c>
      <c r="N884" s="191" t="str">
        <f t="shared" si="44"/>
        <v>Normal</v>
      </c>
    </row>
    <row r="885" spans="1:14" x14ac:dyDescent="0.25">
      <c r="A885" s="109" t="s">
        <v>939</v>
      </c>
      <c r="B885" s="112">
        <v>45982</v>
      </c>
      <c r="C885" s="109" t="s">
        <v>17</v>
      </c>
      <c r="D885" s="109" t="s">
        <v>12</v>
      </c>
      <c r="E885" s="109" t="s">
        <v>23</v>
      </c>
      <c r="F885" s="109" t="s">
        <v>39</v>
      </c>
      <c r="G885" s="109" t="s">
        <v>36</v>
      </c>
      <c r="H885" s="110">
        <v>187.51</v>
      </c>
      <c r="I885" s="109">
        <v>8</v>
      </c>
      <c r="J885" s="234">
        <v>1500.08</v>
      </c>
      <c r="K885" s="230"/>
      <c r="L885" s="191" t="str">
        <f t="shared" si="42"/>
        <v>Normal</v>
      </c>
      <c r="M885" s="191" t="str">
        <f t="shared" si="43"/>
        <v>Normal</v>
      </c>
      <c r="N885" s="191" t="str">
        <f t="shared" si="44"/>
        <v>Normal</v>
      </c>
    </row>
    <row r="886" spans="1:14" x14ac:dyDescent="0.25">
      <c r="A886" s="109" t="s">
        <v>940</v>
      </c>
      <c r="B886" s="112">
        <v>45869</v>
      </c>
      <c r="C886" s="109" t="s">
        <v>25</v>
      </c>
      <c r="D886" s="109" t="s">
        <v>55</v>
      </c>
      <c r="E886" s="109" t="s">
        <v>45</v>
      </c>
      <c r="F886" s="109" t="s">
        <v>28</v>
      </c>
      <c r="G886" s="109" t="s">
        <v>36</v>
      </c>
      <c r="H886" s="110">
        <v>174.96</v>
      </c>
      <c r="I886" s="109">
        <v>12</v>
      </c>
      <c r="J886" s="234">
        <v>2099.52</v>
      </c>
      <c r="K886" s="230"/>
      <c r="L886" s="191" t="str">
        <f t="shared" si="42"/>
        <v>Normal</v>
      </c>
      <c r="M886" s="191" t="str">
        <f t="shared" si="43"/>
        <v>Normal</v>
      </c>
      <c r="N886" s="191" t="str">
        <f t="shared" si="44"/>
        <v>Normal</v>
      </c>
    </row>
    <row r="887" spans="1:14" x14ac:dyDescent="0.25">
      <c r="A887" s="109" t="s">
        <v>941</v>
      </c>
      <c r="B887" s="112">
        <v>45785</v>
      </c>
      <c r="C887" s="109" t="s">
        <v>11</v>
      </c>
      <c r="D887" s="109" t="s">
        <v>31</v>
      </c>
      <c r="E887" s="109" t="s">
        <v>27</v>
      </c>
      <c r="F887" s="109" t="s">
        <v>28</v>
      </c>
      <c r="G887" s="109" t="s">
        <v>36</v>
      </c>
      <c r="H887" s="110">
        <v>35.96</v>
      </c>
      <c r="I887" s="109">
        <v>10</v>
      </c>
      <c r="J887" s="234">
        <v>359.6</v>
      </c>
      <c r="K887" s="230"/>
      <c r="L887" s="191" t="str">
        <f t="shared" si="42"/>
        <v>Normal</v>
      </c>
      <c r="M887" s="191" t="str">
        <f t="shared" si="43"/>
        <v>Normal</v>
      </c>
      <c r="N887" s="191" t="str">
        <f t="shared" si="44"/>
        <v>Normal</v>
      </c>
    </row>
    <row r="888" spans="1:14" x14ac:dyDescent="0.25">
      <c r="A888" s="109" t="s">
        <v>942</v>
      </c>
      <c r="B888" s="112">
        <v>45696</v>
      </c>
      <c r="C888" s="109" t="s">
        <v>30</v>
      </c>
      <c r="D888" s="109" t="s">
        <v>31</v>
      </c>
      <c r="E888" s="109" t="s">
        <v>13</v>
      </c>
      <c r="F888" s="109" t="s">
        <v>32</v>
      </c>
      <c r="G888" s="109" t="s">
        <v>15</v>
      </c>
      <c r="H888" s="110">
        <v>78.83</v>
      </c>
      <c r="I888" s="109">
        <v>18</v>
      </c>
      <c r="J888" s="234">
        <v>1418.94</v>
      </c>
      <c r="K888" s="230"/>
      <c r="L888" s="191" t="str">
        <f t="shared" si="42"/>
        <v>Normal</v>
      </c>
      <c r="M888" s="191" t="str">
        <f t="shared" si="43"/>
        <v>Normal</v>
      </c>
      <c r="N888" s="191" t="str">
        <f t="shared" si="44"/>
        <v>Normal</v>
      </c>
    </row>
    <row r="889" spans="1:14" x14ac:dyDescent="0.25">
      <c r="A889" s="109" t="s">
        <v>943</v>
      </c>
      <c r="B889" s="112">
        <v>45951</v>
      </c>
      <c r="C889" s="109" t="s">
        <v>30</v>
      </c>
      <c r="D889" s="109" t="s">
        <v>12</v>
      </c>
      <c r="E889" s="109" t="s">
        <v>27</v>
      </c>
      <c r="F889" s="109" t="s">
        <v>14</v>
      </c>
      <c r="G889" s="109" t="s">
        <v>36</v>
      </c>
      <c r="H889" s="110">
        <v>80.84</v>
      </c>
      <c r="I889" s="109">
        <v>9</v>
      </c>
      <c r="J889" s="234">
        <v>727.56</v>
      </c>
      <c r="K889" s="230"/>
      <c r="L889" s="191" t="str">
        <f t="shared" si="42"/>
        <v>Normal</v>
      </c>
      <c r="M889" s="191" t="str">
        <f t="shared" si="43"/>
        <v>Normal</v>
      </c>
      <c r="N889" s="191" t="str">
        <f t="shared" si="44"/>
        <v>Normal</v>
      </c>
    </row>
    <row r="890" spans="1:14" x14ac:dyDescent="0.25">
      <c r="A890" s="109" t="s">
        <v>944</v>
      </c>
      <c r="B890" s="112">
        <v>45760</v>
      </c>
      <c r="C890" s="109" t="s">
        <v>17</v>
      </c>
      <c r="D890" s="109" t="s">
        <v>26</v>
      </c>
      <c r="E890" s="109" t="s">
        <v>13</v>
      </c>
      <c r="F890" s="109" t="s">
        <v>14</v>
      </c>
      <c r="G890" s="109" t="s">
        <v>15</v>
      </c>
      <c r="H890" s="110">
        <v>177.82</v>
      </c>
      <c r="I890" s="109">
        <v>8</v>
      </c>
      <c r="J890" s="234">
        <v>1422.56</v>
      </c>
      <c r="K890" s="230"/>
      <c r="L890" s="191" t="str">
        <f t="shared" si="42"/>
        <v>Normal</v>
      </c>
      <c r="M890" s="191" t="str">
        <f t="shared" si="43"/>
        <v>Normal</v>
      </c>
      <c r="N890" s="191" t="str">
        <f t="shared" si="44"/>
        <v>Normal</v>
      </c>
    </row>
    <row r="891" spans="1:14" x14ac:dyDescent="0.25">
      <c r="A891" s="109" t="s">
        <v>945</v>
      </c>
      <c r="B891" s="112">
        <v>45761</v>
      </c>
      <c r="C891" s="109" t="s">
        <v>25</v>
      </c>
      <c r="D891" s="109" t="s">
        <v>35</v>
      </c>
      <c r="E891" s="109" t="s">
        <v>23</v>
      </c>
      <c r="F891" s="109" t="s">
        <v>39</v>
      </c>
      <c r="G891" s="109" t="s">
        <v>15</v>
      </c>
      <c r="H891" s="110">
        <v>34.340000000000003</v>
      </c>
      <c r="I891" s="109">
        <v>8</v>
      </c>
      <c r="J891" s="234">
        <v>274.72000000000003</v>
      </c>
      <c r="K891" s="230"/>
      <c r="L891" s="191" t="str">
        <f t="shared" si="42"/>
        <v>Normal</v>
      </c>
      <c r="M891" s="191" t="str">
        <f t="shared" si="43"/>
        <v>Normal</v>
      </c>
      <c r="N891" s="191" t="str">
        <f t="shared" si="44"/>
        <v>Normal</v>
      </c>
    </row>
    <row r="892" spans="1:14" x14ac:dyDescent="0.25">
      <c r="A892" s="109" t="s">
        <v>946</v>
      </c>
      <c r="B892" s="112">
        <v>45719</v>
      </c>
      <c r="C892" s="109" t="s">
        <v>17</v>
      </c>
      <c r="D892" s="109" t="s">
        <v>12</v>
      </c>
      <c r="E892" s="109" t="s">
        <v>41</v>
      </c>
      <c r="F892" s="109" t="s">
        <v>42</v>
      </c>
      <c r="G892" s="109" t="s">
        <v>15</v>
      </c>
      <c r="H892" s="110">
        <v>52.9</v>
      </c>
      <c r="I892" s="109">
        <v>3</v>
      </c>
      <c r="J892" s="234">
        <v>158.69999999999999</v>
      </c>
      <c r="K892" s="230"/>
      <c r="L892" s="191" t="str">
        <f t="shared" si="42"/>
        <v>Normal</v>
      </c>
      <c r="M892" s="191" t="str">
        <f t="shared" si="43"/>
        <v>Normal</v>
      </c>
      <c r="N892" s="191" t="str">
        <f t="shared" si="44"/>
        <v>Normal</v>
      </c>
    </row>
    <row r="893" spans="1:14" x14ac:dyDescent="0.25">
      <c r="A893" s="109" t="s">
        <v>947</v>
      </c>
      <c r="B893" s="112">
        <v>45935</v>
      </c>
      <c r="C893" s="109" t="s">
        <v>38</v>
      </c>
      <c r="D893" s="109" t="s">
        <v>35</v>
      </c>
      <c r="E893" s="109" t="s">
        <v>18</v>
      </c>
      <c r="F893" s="109" t="s">
        <v>32</v>
      </c>
      <c r="G893" s="109" t="s">
        <v>36</v>
      </c>
      <c r="H893" s="110">
        <v>205.98</v>
      </c>
      <c r="I893" s="109">
        <v>2</v>
      </c>
      <c r="J893" s="234">
        <v>411.96</v>
      </c>
      <c r="K893" s="230"/>
      <c r="L893" s="191" t="str">
        <f t="shared" si="42"/>
        <v>Normal</v>
      </c>
      <c r="M893" s="191" t="str">
        <f t="shared" si="43"/>
        <v>Normal</v>
      </c>
      <c r="N893" s="191" t="str">
        <f t="shared" si="44"/>
        <v>Normal</v>
      </c>
    </row>
    <row r="894" spans="1:14" x14ac:dyDescent="0.25">
      <c r="A894" s="109" t="s">
        <v>948</v>
      </c>
      <c r="B894" s="112">
        <v>45952</v>
      </c>
      <c r="C894" s="109" t="s">
        <v>38</v>
      </c>
      <c r="D894" s="109" t="s">
        <v>26</v>
      </c>
      <c r="E894" s="109" t="s">
        <v>18</v>
      </c>
      <c r="F894" s="109" t="s">
        <v>32</v>
      </c>
      <c r="G894" s="109" t="s">
        <v>36</v>
      </c>
      <c r="H894" s="110">
        <v>69.28</v>
      </c>
      <c r="I894" s="109">
        <v>9</v>
      </c>
      <c r="J894" s="234">
        <v>623.52</v>
      </c>
      <c r="K894" s="230"/>
      <c r="L894" s="191" t="str">
        <f t="shared" si="42"/>
        <v>Normal</v>
      </c>
      <c r="M894" s="191" t="str">
        <f t="shared" si="43"/>
        <v>Normal</v>
      </c>
      <c r="N894" s="191" t="str">
        <f t="shared" si="44"/>
        <v>Normal</v>
      </c>
    </row>
    <row r="895" spans="1:14" x14ac:dyDescent="0.25">
      <c r="A895" s="109" t="s">
        <v>949</v>
      </c>
      <c r="B895" s="112">
        <v>45771</v>
      </c>
      <c r="C895" s="109" t="s">
        <v>30</v>
      </c>
      <c r="D895" s="109" t="s">
        <v>22</v>
      </c>
      <c r="E895" s="109" t="s">
        <v>18</v>
      </c>
      <c r="F895" s="109" t="s">
        <v>39</v>
      </c>
      <c r="G895" s="109" t="s">
        <v>36</v>
      </c>
      <c r="H895" s="110">
        <v>173.6</v>
      </c>
      <c r="I895" s="109">
        <v>19</v>
      </c>
      <c r="J895" s="234">
        <v>3298.4</v>
      </c>
      <c r="K895" s="230"/>
      <c r="L895" s="191" t="str">
        <f t="shared" si="42"/>
        <v>Normal</v>
      </c>
      <c r="M895" s="191" t="str">
        <f t="shared" si="43"/>
        <v>Normal</v>
      </c>
      <c r="N895" s="191" t="str">
        <f t="shared" si="44"/>
        <v>Normal</v>
      </c>
    </row>
    <row r="896" spans="1:14" x14ac:dyDescent="0.25">
      <c r="A896" s="109" t="s">
        <v>950</v>
      </c>
      <c r="B896" s="112">
        <v>45902</v>
      </c>
      <c r="C896" s="109" t="s">
        <v>11</v>
      </c>
      <c r="D896" s="109" t="s">
        <v>55</v>
      </c>
      <c r="E896" s="109" t="s">
        <v>13</v>
      </c>
      <c r="F896" s="109" t="s">
        <v>61</v>
      </c>
      <c r="G896" s="109" t="s">
        <v>20</v>
      </c>
      <c r="H896" s="110">
        <v>82.4</v>
      </c>
      <c r="I896" s="109">
        <v>18</v>
      </c>
      <c r="J896" s="234">
        <v>1483.2</v>
      </c>
      <c r="K896" s="230"/>
      <c r="L896" s="191" t="str">
        <f t="shared" si="42"/>
        <v>Normal</v>
      </c>
      <c r="M896" s="191" t="str">
        <f t="shared" si="43"/>
        <v>Normal</v>
      </c>
      <c r="N896" s="191" t="str">
        <f t="shared" si="44"/>
        <v>Normal</v>
      </c>
    </row>
    <row r="897" spans="1:14" x14ac:dyDescent="0.25">
      <c r="A897" s="109" t="s">
        <v>951</v>
      </c>
      <c r="B897" s="112">
        <v>45747</v>
      </c>
      <c r="C897" s="109" t="s">
        <v>11</v>
      </c>
      <c r="D897" s="109" t="s">
        <v>12</v>
      </c>
      <c r="E897" s="109" t="s">
        <v>18</v>
      </c>
      <c r="F897" s="109" t="s">
        <v>61</v>
      </c>
      <c r="G897" s="109" t="s">
        <v>36</v>
      </c>
      <c r="H897" s="110">
        <v>51.88</v>
      </c>
      <c r="I897" s="109">
        <v>15</v>
      </c>
      <c r="J897" s="234">
        <v>778.2</v>
      </c>
      <c r="K897" s="230"/>
      <c r="L897" s="191" t="str">
        <f t="shared" si="42"/>
        <v>Normal</v>
      </c>
      <c r="M897" s="191" t="str">
        <f t="shared" si="43"/>
        <v>Normal</v>
      </c>
      <c r="N897" s="191" t="str">
        <f t="shared" si="44"/>
        <v>Normal</v>
      </c>
    </row>
    <row r="898" spans="1:14" x14ac:dyDescent="0.25">
      <c r="A898" s="109" t="s">
        <v>952</v>
      </c>
      <c r="B898" s="112">
        <v>46010</v>
      </c>
      <c r="C898" s="109" t="s">
        <v>11</v>
      </c>
      <c r="D898" s="109" t="s">
        <v>12</v>
      </c>
      <c r="E898" s="109" t="s">
        <v>23</v>
      </c>
      <c r="F898" s="109" t="s">
        <v>61</v>
      </c>
      <c r="G898" s="109" t="s">
        <v>20</v>
      </c>
      <c r="H898" s="110">
        <v>83.5</v>
      </c>
      <c r="I898" s="109">
        <v>1</v>
      </c>
      <c r="J898" s="234">
        <v>83.5</v>
      </c>
      <c r="K898" s="230"/>
      <c r="L898" s="191" t="str">
        <f t="shared" si="42"/>
        <v>Normal</v>
      </c>
      <c r="M898" s="191" t="str">
        <f t="shared" si="43"/>
        <v>Normal</v>
      </c>
      <c r="N898" s="191" t="str">
        <f t="shared" si="44"/>
        <v>Normal</v>
      </c>
    </row>
    <row r="899" spans="1:14" x14ac:dyDescent="0.25">
      <c r="A899" s="109" t="s">
        <v>953</v>
      </c>
      <c r="B899" s="112">
        <v>45709</v>
      </c>
      <c r="C899" s="109" t="s">
        <v>34</v>
      </c>
      <c r="D899" s="109" t="s">
        <v>55</v>
      </c>
      <c r="E899" s="109" t="s">
        <v>13</v>
      </c>
      <c r="F899" s="109" t="s">
        <v>14</v>
      </c>
      <c r="G899" s="109" t="s">
        <v>20</v>
      </c>
      <c r="H899" s="110">
        <v>188.9</v>
      </c>
      <c r="I899" s="109">
        <v>11</v>
      </c>
      <c r="J899" s="234">
        <v>2077.9</v>
      </c>
      <c r="K899" s="230"/>
      <c r="L899" s="191" t="str">
        <f t="shared" si="42"/>
        <v>Normal</v>
      </c>
      <c r="M899" s="191" t="str">
        <f t="shared" si="43"/>
        <v>Normal</v>
      </c>
      <c r="N899" s="191" t="str">
        <f t="shared" si="44"/>
        <v>Normal</v>
      </c>
    </row>
    <row r="900" spans="1:14" x14ac:dyDescent="0.25">
      <c r="A900" s="109" t="s">
        <v>954</v>
      </c>
      <c r="B900" s="112">
        <v>45792</v>
      </c>
      <c r="C900" s="109" t="s">
        <v>34</v>
      </c>
      <c r="D900" s="109" t="s">
        <v>31</v>
      </c>
      <c r="E900" s="109" t="s">
        <v>18</v>
      </c>
      <c r="F900" s="109" t="s">
        <v>32</v>
      </c>
      <c r="G900" s="109" t="s">
        <v>36</v>
      </c>
      <c r="H900" s="110">
        <v>218.25</v>
      </c>
      <c r="I900" s="109">
        <v>8</v>
      </c>
      <c r="J900" s="234">
        <v>1746</v>
      </c>
      <c r="K900" s="230"/>
      <c r="L900" s="191" t="str">
        <f t="shared" ref="L900:L963" si="45">IF(OR(H900 &gt; $Q$7,H900 &lt;$Q$6),"OUTLIER", "Normal")</f>
        <v>Normal</v>
      </c>
      <c r="M900" s="191" t="str">
        <f t="shared" ref="M900:M963" si="46">IF(OR(I900 &gt; $Q$14,I900 &lt;$Q$13),"OUTLIER", "Normal")</f>
        <v>Normal</v>
      </c>
      <c r="N900" s="191" t="str">
        <f t="shared" ref="N900:N963" si="47">IF(OR(J900 &gt; $Q$21,J900 &lt;$Q$20),"OUTLIER", "Normal")</f>
        <v>Normal</v>
      </c>
    </row>
    <row r="901" spans="1:14" x14ac:dyDescent="0.25">
      <c r="A901" s="109" t="s">
        <v>955</v>
      </c>
      <c r="B901" s="112">
        <v>45752</v>
      </c>
      <c r="C901" s="109" t="s">
        <v>38</v>
      </c>
      <c r="D901" s="109" t="s">
        <v>26</v>
      </c>
      <c r="E901" s="109" t="s">
        <v>41</v>
      </c>
      <c r="F901" s="109" t="s">
        <v>28</v>
      </c>
      <c r="G901" s="109" t="s">
        <v>36</v>
      </c>
      <c r="H901" s="110">
        <v>212.65</v>
      </c>
      <c r="I901" s="109">
        <v>16</v>
      </c>
      <c r="J901" s="234">
        <v>3402.4</v>
      </c>
      <c r="K901" s="230"/>
      <c r="L901" s="191" t="str">
        <f t="shared" si="45"/>
        <v>Normal</v>
      </c>
      <c r="M901" s="191" t="str">
        <f t="shared" si="46"/>
        <v>Normal</v>
      </c>
      <c r="N901" s="191" t="str">
        <f t="shared" si="47"/>
        <v>Normal</v>
      </c>
    </row>
    <row r="902" spans="1:14" x14ac:dyDescent="0.25">
      <c r="A902" s="109" t="s">
        <v>956</v>
      </c>
      <c r="B902" s="112">
        <v>45844</v>
      </c>
      <c r="C902" s="109" t="s">
        <v>34</v>
      </c>
      <c r="D902" s="109" t="s">
        <v>31</v>
      </c>
      <c r="E902" s="109" t="s">
        <v>23</v>
      </c>
      <c r="F902" s="109" t="s">
        <v>42</v>
      </c>
      <c r="G902" s="109" t="s">
        <v>15</v>
      </c>
      <c r="H902" s="110">
        <v>117.38</v>
      </c>
      <c r="I902" s="109">
        <v>13</v>
      </c>
      <c r="J902" s="234">
        <v>1525.94</v>
      </c>
      <c r="K902" s="230"/>
      <c r="L902" s="191" t="str">
        <f t="shared" si="45"/>
        <v>Normal</v>
      </c>
      <c r="M902" s="191" t="str">
        <f t="shared" si="46"/>
        <v>Normal</v>
      </c>
      <c r="N902" s="191" t="str">
        <f t="shared" si="47"/>
        <v>Normal</v>
      </c>
    </row>
    <row r="903" spans="1:14" x14ac:dyDescent="0.25">
      <c r="A903" s="109" t="s">
        <v>957</v>
      </c>
      <c r="B903" s="112">
        <v>45952</v>
      </c>
      <c r="C903" s="109" t="s">
        <v>11</v>
      </c>
      <c r="D903" s="109" t="s">
        <v>12</v>
      </c>
      <c r="E903" s="109" t="s">
        <v>13</v>
      </c>
      <c r="F903" s="109" t="s">
        <v>39</v>
      </c>
      <c r="G903" s="109" t="s">
        <v>15</v>
      </c>
      <c r="H903" s="110">
        <v>176.98</v>
      </c>
      <c r="I903" s="109">
        <v>8</v>
      </c>
      <c r="J903" s="234">
        <v>1415.84</v>
      </c>
      <c r="K903" s="230"/>
      <c r="L903" s="191" t="str">
        <f t="shared" si="45"/>
        <v>Normal</v>
      </c>
      <c r="M903" s="191" t="str">
        <f t="shared" si="46"/>
        <v>Normal</v>
      </c>
      <c r="N903" s="191" t="str">
        <f t="shared" si="47"/>
        <v>Normal</v>
      </c>
    </row>
    <row r="904" spans="1:14" x14ac:dyDescent="0.25">
      <c r="A904" s="109" t="s">
        <v>958</v>
      </c>
      <c r="B904" s="112">
        <v>45942</v>
      </c>
      <c r="C904" s="109" t="s">
        <v>38</v>
      </c>
      <c r="D904" s="109" t="s">
        <v>26</v>
      </c>
      <c r="E904" s="109" t="s">
        <v>23</v>
      </c>
      <c r="F904" s="109" t="s">
        <v>39</v>
      </c>
      <c r="G904" s="109" t="s">
        <v>20</v>
      </c>
      <c r="H904" s="110">
        <v>75.099999999999994</v>
      </c>
      <c r="I904" s="109">
        <v>14</v>
      </c>
      <c r="J904" s="234">
        <v>1051.4000000000001</v>
      </c>
      <c r="K904" s="230"/>
      <c r="L904" s="191" t="str">
        <f t="shared" si="45"/>
        <v>Normal</v>
      </c>
      <c r="M904" s="191" t="str">
        <f t="shared" si="46"/>
        <v>Normal</v>
      </c>
      <c r="N904" s="191" t="str">
        <f t="shared" si="47"/>
        <v>Normal</v>
      </c>
    </row>
    <row r="905" spans="1:14" x14ac:dyDescent="0.25">
      <c r="A905" s="109" t="s">
        <v>959</v>
      </c>
      <c r="B905" s="112">
        <v>45734</v>
      </c>
      <c r="C905" s="109" t="s">
        <v>11</v>
      </c>
      <c r="D905" s="109" t="s">
        <v>26</v>
      </c>
      <c r="E905" s="109" t="s">
        <v>41</v>
      </c>
      <c r="F905" s="109" t="s">
        <v>61</v>
      </c>
      <c r="G905" s="109" t="s">
        <v>15</v>
      </c>
      <c r="H905" s="110">
        <v>94.49</v>
      </c>
      <c r="I905" s="109">
        <v>16</v>
      </c>
      <c r="J905" s="234">
        <v>1511.84</v>
      </c>
      <c r="K905" s="230"/>
      <c r="L905" s="191" t="str">
        <f t="shared" si="45"/>
        <v>Normal</v>
      </c>
      <c r="M905" s="191" t="str">
        <f t="shared" si="46"/>
        <v>Normal</v>
      </c>
      <c r="N905" s="191" t="str">
        <f t="shared" si="47"/>
        <v>Normal</v>
      </c>
    </row>
    <row r="906" spans="1:14" x14ac:dyDescent="0.25">
      <c r="A906" s="109" t="s">
        <v>960</v>
      </c>
      <c r="B906" s="112">
        <v>45980</v>
      </c>
      <c r="C906" s="109" t="s">
        <v>25</v>
      </c>
      <c r="D906" s="109" t="s">
        <v>12</v>
      </c>
      <c r="E906" s="109" t="s">
        <v>13</v>
      </c>
      <c r="F906" s="109" t="s">
        <v>39</v>
      </c>
      <c r="G906" s="109" t="s">
        <v>36</v>
      </c>
      <c r="H906" s="110">
        <v>227.19</v>
      </c>
      <c r="I906" s="109">
        <v>17</v>
      </c>
      <c r="J906" s="234">
        <v>3862.23</v>
      </c>
      <c r="K906" s="230"/>
      <c r="L906" s="191" t="str">
        <f t="shared" si="45"/>
        <v>Normal</v>
      </c>
      <c r="M906" s="191" t="str">
        <f t="shared" si="46"/>
        <v>Normal</v>
      </c>
      <c r="N906" s="191" t="str">
        <f t="shared" si="47"/>
        <v>Normal</v>
      </c>
    </row>
    <row r="907" spans="1:14" x14ac:dyDescent="0.25">
      <c r="A907" s="109" t="s">
        <v>961</v>
      </c>
      <c r="B907" s="112">
        <v>45811</v>
      </c>
      <c r="C907" s="109" t="s">
        <v>25</v>
      </c>
      <c r="D907" s="109" t="s">
        <v>55</v>
      </c>
      <c r="E907" s="109" t="s">
        <v>45</v>
      </c>
      <c r="F907" s="109" t="s">
        <v>61</v>
      </c>
      <c r="G907" s="109" t="s">
        <v>15</v>
      </c>
      <c r="H907" s="110">
        <v>32.86</v>
      </c>
      <c r="I907" s="109">
        <v>9</v>
      </c>
      <c r="J907" s="234">
        <v>295.74</v>
      </c>
      <c r="K907" s="230"/>
      <c r="L907" s="191" t="str">
        <f t="shared" si="45"/>
        <v>Normal</v>
      </c>
      <c r="M907" s="191" t="str">
        <f t="shared" si="46"/>
        <v>Normal</v>
      </c>
      <c r="N907" s="191" t="str">
        <f t="shared" si="47"/>
        <v>Normal</v>
      </c>
    </row>
    <row r="908" spans="1:14" x14ac:dyDescent="0.25">
      <c r="A908" s="109" t="s">
        <v>962</v>
      </c>
      <c r="B908" s="112">
        <v>46011</v>
      </c>
      <c r="C908" s="109" t="s">
        <v>11</v>
      </c>
      <c r="D908" s="109" t="s">
        <v>26</v>
      </c>
      <c r="E908" s="109" t="s">
        <v>13</v>
      </c>
      <c r="F908" s="109" t="s">
        <v>61</v>
      </c>
      <c r="G908" s="109" t="s">
        <v>20</v>
      </c>
      <c r="H908" s="110">
        <v>48.81</v>
      </c>
      <c r="I908" s="109">
        <v>6</v>
      </c>
      <c r="J908" s="234">
        <v>292.86</v>
      </c>
      <c r="K908" s="230"/>
      <c r="L908" s="191" t="str">
        <f t="shared" si="45"/>
        <v>Normal</v>
      </c>
      <c r="M908" s="191" t="str">
        <f t="shared" si="46"/>
        <v>Normal</v>
      </c>
      <c r="N908" s="191" t="str">
        <f t="shared" si="47"/>
        <v>Normal</v>
      </c>
    </row>
    <row r="909" spans="1:14" x14ac:dyDescent="0.25">
      <c r="A909" s="109" t="s">
        <v>963</v>
      </c>
      <c r="B909" s="112">
        <v>45707</v>
      </c>
      <c r="C909" s="109" t="s">
        <v>17</v>
      </c>
      <c r="D909" s="109" t="s">
        <v>35</v>
      </c>
      <c r="E909" s="109" t="s">
        <v>13</v>
      </c>
      <c r="F909" s="109" t="s">
        <v>32</v>
      </c>
      <c r="G909" s="109" t="s">
        <v>36</v>
      </c>
      <c r="H909" s="110">
        <v>75.73</v>
      </c>
      <c r="I909" s="109">
        <v>15</v>
      </c>
      <c r="J909" s="234">
        <v>1135.95</v>
      </c>
      <c r="K909" s="230"/>
      <c r="L909" s="191" t="str">
        <f t="shared" si="45"/>
        <v>Normal</v>
      </c>
      <c r="M909" s="191" t="str">
        <f t="shared" si="46"/>
        <v>Normal</v>
      </c>
      <c r="N909" s="191" t="str">
        <f t="shared" si="47"/>
        <v>Normal</v>
      </c>
    </row>
    <row r="910" spans="1:14" x14ac:dyDescent="0.25">
      <c r="A910" s="109" t="s">
        <v>964</v>
      </c>
      <c r="B910" s="112">
        <v>45944</v>
      </c>
      <c r="C910" s="109" t="s">
        <v>34</v>
      </c>
      <c r="D910" s="109" t="s">
        <v>35</v>
      </c>
      <c r="E910" s="109" t="s">
        <v>45</v>
      </c>
      <c r="F910" s="109" t="s">
        <v>61</v>
      </c>
      <c r="G910" s="109" t="s">
        <v>15</v>
      </c>
      <c r="H910" s="110">
        <v>35.840000000000003</v>
      </c>
      <c r="I910" s="109">
        <v>18</v>
      </c>
      <c r="J910" s="234">
        <v>645.12</v>
      </c>
      <c r="K910" s="230"/>
      <c r="L910" s="191" t="str">
        <f t="shared" si="45"/>
        <v>Normal</v>
      </c>
      <c r="M910" s="191" t="str">
        <f t="shared" si="46"/>
        <v>Normal</v>
      </c>
      <c r="N910" s="191" t="str">
        <f t="shared" si="47"/>
        <v>Normal</v>
      </c>
    </row>
    <row r="911" spans="1:14" x14ac:dyDescent="0.25">
      <c r="A911" s="109" t="s">
        <v>965</v>
      </c>
      <c r="B911" s="112">
        <v>45837</v>
      </c>
      <c r="C911" s="109" t="s">
        <v>30</v>
      </c>
      <c r="D911" s="109" t="s">
        <v>55</v>
      </c>
      <c r="E911" s="109" t="s">
        <v>18</v>
      </c>
      <c r="F911" s="109" t="s">
        <v>28</v>
      </c>
      <c r="G911" s="109" t="s">
        <v>20</v>
      </c>
      <c r="H911" s="110">
        <v>69.92</v>
      </c>
      <c r="I911" s="109">
        <v>20</v>
      </c>
      <c r="J911" s="234">
        <v>1398.4</v>
      </c>
      <c r="K911" s="230"/>
      <c r="L911" s="191" t="str">
        <f t="shared" si="45"/>
        <v>Normal</v>
      </c>
      <c r="M911" s="191" t="str">
        <f t="shared" si="46"/>
        <v>Normal</v>
      </c>
      <c r="N911" s="191" t="str">
        <f t="shared" si="47"/>
        <v>Normal</v>
      </c>
    </row>
    <row r="912" spans="1:14" x14ac:dyDescent="0.25">
      <c r="A912" s="109" t="s">
        <v>966</v>
      </c>
      <c r="B912" s="112">
        <v>45933</v>
      </c>
      <c r="C912" s="109" t="s">
        <v>34</v>
      </c>
      <c r="D912" s="109" t="s">
        <v>35</v>
      </c>
      <c r="E912" s="109" t="s">
        <v>13</v>
      </c>
      <c r="F912" s="109" t="s">
        <v>28</v>
      </c>
      <c r="G912" s="109" t="s">
        <v>20</v>
      </c>
      <c r="H912" s="110">
        <v>158.27000000000001</v>
      </c>
      <c r="I912" s="109">
        <v>6</v>
      </c>
      <c r="J912" s="234">
        <v>949.62</v>
      </c>
      <c r="K912" s="230"/>
      <c r="L912" s="191" t="str">
        <f t="shared" si="45"/>
        <v>Normal</v>
      </c>
      <c r="M912" s="191" t="str">
        <f t="shared" si="46"/>
        <v>Normal</v>
      </c>
      <c r="N912" s="191" t="str">
        <f t="shared" si="47"/>
        <v>Normal</v>
      </c>
    </row>
    <row r="913" spans="1:14" x14ac:dyDescent="0.25">
      <c r="A913" s="109" t="s">
        <v>967</v>
      </c>
      <c r="B913" s="112">
        <v>45907</v>
      </c>
      <c r="C913" s="109" t="s">
        <v>11</v>
      </c>
      <c r="D913" s="109" t="s">
        <v>31</v>
      </c>
      <c r="E913" s="109" t="s">
        <v>18</v>
      </c>
      <c r="F913" s="109" t="s">
        <v>32</v>
      </c>
      <c r="G913" s="109" t="s">
        <v>36</v>
      </c>
      <c r="H913" s="110">
        <v>122.71</v>
      </c>
      <c r="I913" s="109">
        <v>15</v>
      </c>
      <c r="J913" s="234">
        <v>1840.65</v>
      </c>
      <c r="K913" s="230"/>
      <c r="L913" s="191" t="str">
        <f t="shared" si="45"/>
        <v>Normal</v>
      </c>
      <c r="M913" s="191" t="str">
        <f t="shared" si="46"/>
        <v>Normal</v>
      </c>
      <c r="N913" s="191" t="str">
        <f t="shared" si="47"/>
        <v>Normal</v>
      </c>
    </row>
    <row r="914" spans="1:14" x14ac:dyDescent="0.25">
      <c r="A914" s="109" t="s">
        <v>968</v>
      </c>
      <c r="B914" s="112">
        <v>45981</v>
      </c>
      <c r="C914" s="109" t="s">
        <v>30</v>
      </c>
      <c r="D914" s="109" t="s">
        <v>12</v>
      </c>
      <c r="E914" s="109" t="s">
        <v>13</v>
      </c>
      <c r="F914" s="109" t="s">
        <v>61</v>
      </c>
      <c r="G914" s="109" t="s">
        <v>20</v>
      </c>
      <c r="H914" s="110">
        <v>226.39</v>
      </c>
      <c r="I914" s="109">
        <v>5</v>
      </c>
      <c r="J914" s="234">
        <v>1131.95</v>
      </c>
      <c r="K914" s="230"/>
      <c r="L914" s="191" t="str">
        <f t="shared" si="45"/>
        <v>Normal</v>
      </c>
      <c r="M914" s="191" t="str">
        <f t="shared" si="46"/>
        <v>Normal</v>
      </c>
      <c r="N914" s="191" t="str">
        <f t="shared" si="47"/>
        <v>Normal</v>
      </c>
    </row>
    <row r="915" spans="1:14" x14ac:dyDescent="0.25">
      <c r="A915" s="109" t="s">
        <v>969</v>
      </c>
      <c r="B915" s="112">
        <v>45971</v>
      </c>
      <c r="C915" s="109" t="s">
        <v>38</v>
      </c>
      <c r="D915" s="109" t="s">
        <v>22</v>
      </c>
      <c r="E915" s="109" t="s">
        <v>45</v>
      </c>
      <c r="F915" s="109" t="s">
        <v>14</v>
      </c>
      <c r="G915" s="109" t="s">
        <v>36</v>
      </c>
      <c r="H915" s="110">
        <v>209.84</v>
      </c>
      <c r="I915" s="109">
        <v>19</v>
      </c>
      <c r="J915" s="234">
        <v>3986.96</v>
      </c>
      <c r="K915" s="230"/>
      <c r="L915" s="191" t="str">
        <f t="shared" si="45"/>
        <v>Normal</v>
      </c>
      <c r="M915" s="191" t="str">
        <f t="shared" si="46"/>
        <v>Normal</v>
      </c>
      <c r="N915" s="191" t="str">
        <f t="shared" si="47"/>
        <v>Normal</v>
      </c>
    </row>
    <row r="916" spans="1:14" x14ac:dyDescent="0.25">
      <c r="A916" s="109" t="s">
        <v>970</v>
      </c>
      <c r="B916" s="112">
        <v>45774</v>
      </c>
      <c r="C916" s="109" t="s">
        <v>34</v>
      </c>
      <c r="D916" s="109" t="s">
        <v>12</v>
      </c>
      <c r="E916" s="109" t="s">
        <v>13</v>
      </c>
      <c r="F916" s="109" t="s">
        <v>28</v>
      </c>
      <c r="G916" s="109" t="s">
        <v>36</v>
      </c>
      <c r="H916" s="110">
        <v>105.2</v>
      </c>
      <c r="I916" s="109">
        <v>11</v>
      </c>
      <c r="J916" s="234">
        <v>1157.2</v>
      </c>
      <c r="K916" s="230"/>
      <c r="L916" s="191" t="str">
        <f t="shared" si="45"/>
        <v>Normal</v>
      </c>
      <c r="M916" s="191" t="str">
        <f t="shared" si="46"/>
        <v>Normal</v>
      </c>
      <c r="N916" s="191" t="str">
        <f t="shared" si="47"/>
        <v>Normal</v>
      </c>
    </row>
    <row r="917" spans="1:14" x14ac:dyDescent="0.25">
      <c r="A917" s="109" t="s">
        <v>971</v>
      </c>
      <c r="B917" s="112">
        <v>45967</v>
      </c>
      <c r="C917" s="109" t="s">
        <v>34</v>
      </c>
      <c r="D917" s="109" t="s">
        <v>31</v>
      </c>
      <c r="E917" s="109" t="s">
        <v>13</v>
      </c>
      <c r="F917" s="109" t="s">
        <v>28</v>
      </c>
      <c r="G917" s="109" t="s">
        <v>20</v>
      </c>
      <c r="H917" s="110">
        <v>87.07</v>
      </c>
      <c r="I917" s="109">
        <v>13</v>
      </c>
      <c r="J917" s="234">
        <v>1131.9100000000001</v>
      </c>
      <c r="K917" s="230"/>
      <c r="L917" s="191" t="str">
        <f t="shared" si="45"/>
        <v>Normal</v>
      </c>
      <c r="M917" s="191" t="str">
        <f t="shared" si="46"/>
        <v>Normal</v>
      </c>
      <c r="N917" s="191" t="str">
        <f t="shared" si="47"/>
        <v>Normal</v>
      </c>
    </row>
    <row r="918" spans="1:14" x14ac:dyDescent="0.25">
      <c r="A918" s="109" t="s">
        <v>972</v>
      </c>
      <c r="B918" s="112">
        <v>45924</v>
      </c>
      <c r="C918" s="109" t="s">
        <v>38</v>
      </c>
      <c r="D918" s="109" t="s">
        <v>26</v>
      </c>
      <c r="E918" s="109" t="s">
        <v>23</v>
      </c>
      <c r="F918" s="109" t="s">
        <v>39</v>
      </c>
      <c r="G918" s="109" t="s">
        <v>15</v>
      </c>
      <c r="H918" s="110">
        <v>113.53</v>
      </c>
      <c r="I918" s="109">
        <v>15</v>
      </c>
      <c r="J918" s="234">
        <v>1702.95</v>
      </c>
      <c r="K918" s="230"/>
      <c r="L918" s="191" t="str">
        <f t="shared" si="45"/>
        <v>Normal</v>
      </c>
      <c r="M918" s="191" t="str">
        <f t="shared" si="46"/>
        <v>Normal</v>
      </c>
      <c r="N918" s="191" t="str">
        <f t="shared" si="47"/>
        <v>Normal</v>
      </c>
    </row>
    <row r="919" spans="1:14" x14ac:dyDescent="0.25">
      <c r="A919" s="109" t="s">
        <v>973</v>
      </c>
      <c r="B919" s="112">
        <v>45722</v>
      </c>
      <c r="C919" s="109" t="s">
        <v>17</v>
      </c>
      <c r="D919" s="109" t="s">
        <v>35</v>
      </c>
      <c r="E919" s="109" t="s">
        <v>27</v>
      </c>
      <c r="F919" s="109" t="s">
        <v>28</v>
      </c>
      <c r="G919" s="109" t="s">
        <v>20</v>
      </c>
      <c r="H919" s="110">
        <v>159.86000000000001</v>
      </c>
      <c r="I919" s="109">
        <v>8</v>
      </c>
      <c r="J919" s="234">
        <v>1278.8800000000001</v>
      </c>
      <c r="K919" s="230"/>
      <c r="L919" s="191" t="str">
        <f t="shared" si="45"/>
        <v>Normal</v>
      </c>
      <c r="M919" s="191" t="str">
        <f t="shared" si="46"/>
        <v>Normal</v>
      </c>
      <c r="N919" s="191" t="str">
        <f t="shared" si="47"/>
        <v>Normal</v>
      </c>
    </row>
    <row r="920" spans="1:14" x14ac:dyDescent="0.25">
      <c r="A920" s="109" t="s">
        <v>974</v>
      </c>
      <c r="B920" s="112">
        <v>45698</v>
      </c>
      <c r="C920" s="109" t="s">
        <v>30</v>
      </c>
      <c r="D920" s="109" t="s">
        <v>31</v>
      </c>
      <c r="E920" s="109" t="s">
        <v>45</v>
      </c>
      <c r="F920" s="109" t="s">
        <v>19</v>
      </c>
      <c r="G920" s="109" t="s">
        <v>15</v>
      </c>
      <c r="H920" s="110">
        <v>88.97</v>
      </c>
      <c r="I920" s="109">
        <v>7</v>
      </c>
      <c r="J920" s="234">
        <v>622.79</v>
      </c>
      <c r="K920" s="230"/>
      <c r="L920" s="191" t="str">
        <f t="shared" si="45"/>
        <v>Normal</v>
      </c>
      <c r="M920" s="191" t="str">
        <f t="shared" si="46"/>
        <v>Normal</v>
      </c>
      <c r="N920" s="191" t="str">
        <f t="shared" si="47"/>
        <v>Normal</v>
      </c>
    </row>
    <row r="921" spans="1:14" x14ac:dyDescent="0.25">
      <c r="A921" s="109" t="s">
        <v>975</v>
      </c>
      <c r="B921" s="112">
        <v>45900</v>
      </c>
      <c r="C921" s="109" t="s">
        <v>11</v>
      </c>
      <c r="D921" s="109" t="s">
        <v>22</v>
      </c>
      <c r="E921" s="109" t="s">
        <v>41</v>
      </c>
      <c r="F921" s="109" t="s">
        <v>42</v>
      </c>
      <c r="G921" s="109" t="s">
        <v>15</v>
      </c>
      <c r="H921" s="110">
        <v>167.31</v>
      </c>
      <c r="I921" s="109">
        <v>18</v>
      </c>
      <c r="J921" s="234">
        <v>3011.58</v>
      </c>
      <c r="K921" s="230"/>
      <c r="L921" s="191" t="str">
        <f t="shared" si="45"/>
        <v>Normal</v>
      </c>
      <c r="M921" s="191" t="str">
        <f t="shared" si="46"/>
        <v>Normal</v>
      </c>
      <c r="N921" s="191" t="str">
        <f t="shared" si="47"/>
        <v>Normal</v>
      </c>
    </row>
    <row r="922" spans="1:14" x14ac:dyDescent="0.25">
      <c r="A922" s="109" t="s">
        <v>976</v>
      </c>
      <c r="B922" s="112">
        <v>45711</v>
      </c>
      <c r="C922" s="109" t="s">
        <v>25</v>
      </c>
      <c r="D922" s="109" t="s">
        <v>26</v>
      </c>
      <c r="E922" s="109" t="s">
        <v>45</v>
      </c>
      <c r="F922" s="109" t="s">
        <v>28</v>
      </c>
      <c r="G922" s="109" t="s">
        <v>36</v>
      </c>
      <c r="H922" s="110">
        <v>120.07</v>
      </c>
      <c r="I922" s="109">
        <v>9</v>
      </c>
      <c r="J922" s="234">
        <v>1080.6300000000001</v>
      </c>
      <c r="K922" s="230"/>
      <c r="L922" s="191" t="str">
        <f t="shared" si="45"/>
        <v>Normal</v>
      </c>
      <c r="M922" s="191" t="str">
        <f t="shared" si="46"/>
        <v>Normal</v>
      </c>
      <c r="N922" s="191" t="str">
        <f t="shared" si="47"/>
        <v>Normal</v>
      </c>
    </row>
    <row r="923" spans="1:14" x14ac:dyDescent="0.25">
      <c r="A923" s="109" t="s">
        <v>977</v>
      </c>
      <c r="B923" s="112">
        <v>45816</v>
      </c>
      <c r="C923" s="109" t="s">
        <v>30</v>
      </c>
      <c r="D923" s="109" t="s">
        <v>12</v>
      </c>
      <c r="E923" s="109" t="s">
        <v>13</v>
      </c>
      <c r="F923" s="109" t="s">
        <v>61</v>
      </c>
      <c r="G923" s="109" t="s">
        <v>20</v>
      </c>
      <c r="H923" s="110">
        <v>151.44999999999999</v>
      </c>
      <c r="I923" s="109">
        <v>8</v>
      </c>
      <c r="J923" s="234">
        <v>1211.5999999999999</v>
      </c>
      <c r="K923" s="230"/>
      <c r="L923" s="191" t="str">
        <f t="shared" si="45"/>
        <v>Normal</v>
      </c>
      <c r="M923" s="191" t="str">
        <f t="shared" si="46"/>
        <v>Normal</v>
      </c>
      <c r="N923" s="191" t="str">
        <f t="shared" si="47"/>
        <v>Normal</v>
      </c>
    </row>
    <row r="924" spans="1:14" x14ac:dyDescent="0.25">
      <c r="A924" s="109" t="s">
        <v>978</v>
      </c>
      <c r="B924" s="112">
        <v>45722</v>
      </c>
      <c r="C924" s="109" t="s">
        <v>25</v>
      </c>
      <c r="D924" s="109" t="s">
        <v>26</v>
      </c>
      <c r="E924" s="109" t="s">
        <v>45</v>
      </c>
      <c r="F924" s="109" t="s">
        <v>19</v>
      </c>
      <c r="G924" s="109" t="s">
        <v>20</v>
      </c>
      <c r="H924" s="110">
        <v>125.95</v>
      </c>
      <c r="I924" s="109">
        <v>5</v>
      </c>
      <c r="J924" s="234">
        <v>629.75</v>
      </c>
      <c r="K924" s="230"/>
      <c r="L924" s="191" t="str">
        <f t="shared" si="45"/>
        <v>Normal</v>
      </c>
      <c r="M924" s="191" t="str">
        <f t="shared" si="46"/>
        <v>Normal</v>
      </c>
      <c r="N924" s="191" t="str">
        <f t="shared" si="47"/>
        <v>Normal</v>
      </c>
    </row>
    <row r="925" spans="1:14" x14ac:dyDescent="0.25">
      <c r="A925" s="109" t="s">
        <v>979</v>
      </c>
      <c r="B925" s="112">
        <v>45840</v>
      </c>
      <c r="C925" s="109" t="s">
        <v>38</v>
      </c>
      <c r="D925" s="109" t="s">
        <v>31</v>
      </c>
      <c r="E925" s="109" t="s">
        <v>18</v>
      </c>
      <c r="F925" s="109" t="s">
        <v>32</v>
      </c>
      <c r="G925" s="109" t="s">
        <v>20</v>
      </c>
      <c r="H925" s="110">
        <v>94.78</v>
      </c>
      <c r="I925" s="109">
        <v>11</v>
      </c>
      <c r="J925" s="234">
        <v>1042.58</v>
      </c>
      <c r="K925" s="230"/>
      <c r="L925" s="191" t="str">
        <f t="shared" si="45"/>
        <v>Normal</v>
      </c>
      <c r="M925" s="191" t="str">
        <f t="shared" si="46"/>
        <v>Normal</v>
      </c>
      <c r="N925" s="191" t="str">
        <f t="shared" si="47"/>
        <v>Normal</v>
      </c>
    </row>
    <row r="926" spans="1:14" x14ac:dyDescent="0.25">
      <c r="A926" s="109" t="s">
        <v>980</v>
      </c>
      <c r="B926" s="112">
        <v>45885</v>
      </c>
      <c r="C926" s="109" t="s">
        <v>17</v>
      </c>
      <c r="D926" s="109" t="s">
        <v>55</v>
      </c>
      <c r="E926" s="109" t="s">
        <v>23</v>
      </c>
      <c r="F926" s="109" t="s">
        <v>42</v>
      </c>
      <c r="G926" s="109" t="s">
        <v>20</v>
      </c>
      <c r="H926" s="110">
        <v>238.66</v>
      </c>
      <c r="I926" s="109">
        <v>5</v>
      </c>
      <c r="J926" s="234">
        <v>1193.3</v>
      </c>
      <c r="K926" s="230"/>
      <c r="L926" s="191" t="str">
        <f t="shared" si="45"/>
        <v>Normal</v>
      </c>
      <c r="M926" s="191" t="str">
        <f t="shared" si="46"/>
        <v>Normal</v>
      </c>
      <c r="N926" s="191" t="str">
        <f t="shared" si="47"/>
        <v>Normal</v>
      </c>
    </row>
    <row r="927" spans="1:14" x14ac:dyDescent="0.25">
      <c r="A927" s="109" t="s">
        <v>981</v>
      </c>
      <c r="B927" s="112">
        <v>45891</v>
      </c>
      <c r="C927" s="109" t="s">
        <v>38</v>
      </c>
      <c r="D927" s="109" t="s">
        <v>55</v>
      </c>
      <c r="E927" s="109" t="s">
        <v>27</v>
      </c>
      <c r="F927" s="109" t="s">
        <v>28</v>
      </c>
      <c r="G927" s="109" t="s">
        <v>20</v>
      </c>
      <c r="H927" s="110">
        <v>197.99</v>
      </c>
      <c r="I927" s="109">
        <v>19</v>
      </c>
      <c r="J927" s="234">
        <v>3761.81</v>
      </c>
      <c r="K927" s="230"/>
      <c r="L927" s="191" t="str">
        <f t="shared" si="45"/>
        <v>Normal</v>
      </c>
      <c r="M927" s="191" t="str">
        <f t="shared" si="46"/>
        <v>Normal</v>
      </c>
      <c r="N927" s="191" t="str">
        <f t="shared" si="47"/>
        <v>Normal</v>
      </c>
    </row>
    <row r="928" spans="1:14" x14ac:dyDescent="0.25">
      <c r="A928" s="109" t="s">
        <v>982</v>
      </c>
      <c r="B928" s="112">
        <v>45816</v>
      </c>
      <c r="C928" s="109" t="s">
        <v>38</v>
      </c>
      <c r="D928" s="109" t="s">
        <v>55</v>
      </c>
      <c r="E928" s="109" t="s">
        <v>23</v>
      </c>
      <c r="F928" s="109" t="s">
        <v>39</v>
      </c>
      <c r="G928" s="109" t="s">
        <v>15</v>
      </c>
      <c r="H928" s="110">
        <v>60.82</v>
      </c>
      <c r="I928" s="109">
        <v>12</v>
      </c>
      <c r="J928" s="234">
        <v>729.84</v>
      </c>
      <c r="K928" s="230"/>
      <c r="L928" s="191" t="str">
        <f t="shared" si="45"/>
        <v>Normal</v>
      </c>
      <c r="M928" s="191" t="str">
        <f t="shared" si="46"/>
        <v>Normal</v>
      </c>
      <c r="N928" s="191" t="str">
        <f t="shared" si="47"/>
        <v>Normal</v>
      </c>
    </row>
    <row r="929" spans="1:14" x14ac:dyDescent="0.25">
      <c r="A929" s="109" t="s">
        <v>983</v>
      </c>
      <c r="B929" s="112">
        <v>45884</v>
      </c>
      <c r="C929" s="109" t="s">
        <v>34</v>
      </c>
      <c r="D929" s="109" t="s">
        <v>31</v>
      </c>
      <c r="E929" s="109" t="s">
        <v>13</v>
      </c>
      <c r="F929" s="109" t="s">
        <v>14</v>
      </c>
      <c r="G929" s="109" t="s">
        <v>36</v>
      </c>
      <c r="H929" s="110">
        <v>221.06</v>
      </c>
      <c r="I929" s="109">
        <v>10</v>
      </c>
      <c r="J929" s="234">
        <v>2210.6</v>
      </c>
      <c r="K929" s="230"/>
      <c r="L929" s="191" t="str">
        <f t="shared" si="45"/>
        <v>Normal</v>
      </c>
      <c r="M929" s="191" t="str">
        <f t="shared" si="46"/>
        <v>Normal</v>
      </c>
      <c r="N929" s="191" t="str">
        <f t="shared" si="47"/>
        <v>Normal</v>
      </c>
    </row>
    <row r="930" spans="1:14" x14ac:dyDescent="0.25">
      <c r="A930" s="109" t="s">
        <v>984</v>
      </c>
      <c r="B930" s="112">
        <v>45663</v>
      </c>
      <c r="C930" s="109" t="s">
        <v>25</v>
      </c>
      <c r="D930" s="109" t="s">
        <v>26</v>
      </c>
      <c r="E930" s="109" t="s">
        <v>13</v>
      </c>
      <c r="F930" s="109" t="s">
        <v>32</v>
      </c>
      <c r="G930" s="109" t="s">
        <v>36</v>
      </c>
      <c r="H930" s="110">
        <v>137.22999999999999</v>
      </c>
      <c r="I930" s="109">
        <v>1</v>
      </c>
      <c r="J930" s="234">
        <v>137.22999999999999</v>
      </c>
      <c r="K930" s="230"/>
      <c r="L930" s="191" t="str">
        <f t="shared" si="45"/>
        <v>Normal</v>
      </c>
      <c r="M930" s="191" t="str">
        <f t="shared" si="46"/>
        <v>Normal</v>
      </c>
      <c r="N930" s="191" t="str">
        <f t="shared" si="47"/>
        <v>Normal</v>
      </c>
    </row>
    <row r="931" spans="1:14" x14ac:dyDescent="0.25">
      <c r="A931" s="109" t="s">
        <v>985</v>
      </c>
      <c r="B931" s="112">
        <v>45931</v>
      </c>
      <c r="C931" s="109" t="s">
        <v>17</v>
      </c>
      <c r="D931" s="109" t="s">
        <v>31</v>
      </c>
      <c r="E931" s="109" t="s">
        <v>41</v>
      </c>
      <c r="F931" s="109" t="s">
        <v>32</v>
      </c>
      <c r="G931" s="109" t="s">
        <v>15</v>
      </c>
      <c r="H931" s="110">
        <v>226.8</v>
      </c>
      <c r="I931" s="109">
        <v>1</v>
      </c>
      <c r="J931" s="234">
        <v>226.8</v>
      </c>
      <c r="K931" s="230"/>
      <c r="L931" s="191" t="str">
        <f t="shared" si="45"/>
        <v>Normal</v>
      </c>
      <c r="M931" s="191" t="str">
        <f t="shared" si="46"/>
        <v>Normal</v>
      </c>
      <c r="N931" s="191" t="str">
        <f t="shared" si="47"/>
        <v>Normal</v>
      </c>
    </row>
    <row r="932" spans="1:14" x14ac:dyDescent="0.25">
      <c r="A932" s="109" t="s">
        <v>986</v>
      </c>
      <c r="B932" s="112">
        <v>45878</v>
      </c>
      <c r="C932" s="109" t="s">
        <v>25</v>
      </c>
      <c r="D932" s="109" t="s">
        <v>26</v>
      </c>
      <c r="E932" s="109" t="s">
        <v>45</v>
      </c>
      <c r="F932" s="109" t="s">
        <v>42</v>
      </c>
      <c r="G932" s="109" t="s">
        <v>36</v>
      </c>
      <c r="H932" s="110">
        <v>205.97</v>
      </c>
      <c r="I932" s="109">
        <v>10</v>
      </c>
      <c r="J932" s="234">
        <v>2059.6999999999998</v>
      </c>
      <c r="K932" s="230"/>
      <c r="L932" s="191" t="str">
        <f t="shared" si="45"/>
        <v>Normal</v>
      </c>
      <c r="M932" s="191" t="str">
        <f t="shared" si="46"/>
        <v>Normal</v>
      </c>
      <c r="N932" s="191" t="str">
        <f t="shared" si="47"/>
        <v>Normal</v>
      </c>
    </row>
    <row r="933" spans="1:14" x14ac:dyDescent="0.25">
      <c r="A933" s="109" t="s">
        <v>987</v>
      </c>
      <c r="B933" s="112">
        <v>45754</v>
      </c>
      <c r="C933" s="109" t="s">
        <v>25</v>
      </c>
      <c r="D933" s="109" t="s">
        <v>31</v>
      </c>
      <c r="E933" s="109" t="s">
        <v>41</v>
      </c>
      <c r="F933" s="109" t="s">
        <v>14</v>
      </c>
      <c r="G933" s="109" t="s">
        <v>15</v>
      </c>
      <c r="H933" s="110">
        <v>123.55</v>
      </c>
      <c r="I933" s="109">
        <v>14</v>
      </c>
      <c r="J933" s="234">
        <v>1729.7</v>
      </c>
      <c r="K933" s="230"/>
      <c r="L933" s="191" t="str">
        <f t="shared" si="45"/>
        <v>Normal</v>
      </c>
      <c r="M933" s="191" t="str">
        <f t="shared" si="46"/>
        <v>Normal</v>
      </c>
      <c r="N933" s="191" t="str">
        <f t="shared" si="47"/>
        <v>Normal</v>
      </c>
    </row>
    <row r="934" spans="1:14" x14ac:dyDescent="0.25">
      <c r="A934" s="109" t="s">
        <v>988</v>
      </c>
      <c r="B934" s="112">
        <v>45988</v>
      </c>
      <c r="C934" s="109" t="s">
        <v>38</v>
      </c>
      <c r="D934" s="109" t="s">
        <v>26</v>
      </c>
      <c r="E934" s="109" t="s">
        <v>13</v>
      </c>
      <c r="F934" s="109" t="s">
        <v>19</v>
      </c>
      <c r="G934" s="109" t="s">
        <v>36</v>
      </c>
      <c r="H934" s="110">
        <v>34.94</v>
      </c>
      <c r="I934" s="109">
        <v>13</v>
      </c>
      <c r="J934" s="234">
        <v>454.22</v>
      </c>
      <c r="K934" s="230"/>
      <c r="L934" s="191" t="str">
        <f t="shared" si="45"/>
        <v>Normal</v>
      </c>
      <c r="M934" s="191" t="str">
        <f t="shared" si="46"/>
        <v>Normal</v>
      </c>
      <c r="N934" s="191" t="str">
        <f t="shared" si="47"/>
        <v>Normal</v>
      </c>
    </row>
    <row r="935" spans="1:14" x14ac:dyDescent="0.25">
      <c r="A935" s="109" t="s">
        <v>989</v>
      </c>
      <c r="B935" s="112">
        <v>45978</v>
      </c>
      <c r="C935" s="109" t="s">
        <v>25</v>
      </c>
      <c r="D935" s="109" t="s">
        <v>55</v>
      </c>
      <c r="E935" s="109" t="s">
        <v>27</v>
      </c>
      <c r="F935" s="109" t="s">
        <v>28</v>
      </c>
      <c r="G935" s="109" t="s">
        <v>36</v>
      </c>
      <c r="H935" s="110">
        <v>89.11</v>
      </c>
      <c r="I935" s="109">
        <v>8</v>
      </c>
      <c r="J935" s="234">
        <v>712.88</v>
      </c>
      <c r="K935" s="230"/>
      <c r="L935" s="191" t="str">
        <f t="shared" si="45"/>
        <v>Normal</v>
      </c>
      <c r="M935" s="191" t="str">
        <f t="shared" si="46"/>
        <v>Normal</v>
      </c>
      <c r="N935" s="191" t="str">
        <f t="shared" si="47"/>
        <v>Normal</v>
      </c>
    </row>
    <row r="936" spans="1:14" x14ac:dyDescent="0.25">
      <c r="A936" s="109" t="s">
        <v>990</v>
      </c>
      <c r="B936" s="112">
        <v>45803</v>
      </c>
      <c r="C936" s="109" t="s">
        <v>34</v>
      </c>
      <c r="D936" s="109" t="s">
        <v>31</v>
      </c>
      <c r="E936" s="109" t="s">
        <v>23</v>
      </c>
      <c r="F936" s="109" t="s">
        <v>39</v>
      </c>
      <c r="G936" s="109" t="s">
        <v>15</v>
      </c>
      <c r="H936" s="110">
        <v>149.16</v>
      </c>
      <c r="I936" s="109">
        <v>18</v>
      </c>
      <c r="J936" s="234">
        <v>2684.88</v>
      </c>
      <c r="K936" s="230"/>
      <c r="L936" s="191" t="str">
        <f t="shared" si="45"/>
        <v>Normal</v>
      </c>
      <c r="M936" s="191" t="str">
        <f t="shared" si="46"/>
        <v>Normal</v>
      </c>
      <c r="N936" s="191" t="str">
        <f t="shared" si="47"/>
        <v>Normal</v>
      </c>
    </row>
    <row r="937" spans="1:14" x14ac:dyDescent="0.25">
      <c r="A937" s="109" t="s">
        <v>991</v>
      </c>
      <c r="B937" s="112">
        <v>45751</v>
      </c>
      <c r="C937" s="109" t="s">
        <v>34</v>
      </c>
      <c r="D937" s="109" t="s">
        <v>22</v>
      </c>
      <c r="E937" s="109" t="s">
        <v>27</v>
      </c>
      <c r="F937" s="109" t="s">
        <v>61</v>
      </c>
      <c r="G937" s="109" t="s">
        <v>20</v>
      </c>
      <c r="H937" s="110">
        <v>169.37</v>
      </c>
      <c r="I937" s="109">
        <v>5</v>
      </c>
      <c r="J937" s="234">
        <v>846.85</v>
      </c>
      <c r="K937" s="230"/>
      <c r="L937" s="191" t="str">
        <f t="shared" si="45"/>
        <v>Normal</v>
      </c>
      <c r="M937" s="191" t="str">
        <f t="shared" si="46"/>
        <v>Normal</v>
      </c>
      <c r="N937" s="191" t="str">
        <f t="shared" si="47"/>
        <v>Normal</v>
      </c>
    </row>
    <row r="938" spans="1:14" x14ac:dyDescent="0.25">
      <c r="A938" s="109" t="s">
        <v>992</v>
      </c>
      <c r="B938" s="112">
        <v>45889</v>
      </c>
      <c r="C938" s="109" t="s">
        <v>17</v>
      </c>
      <c r="D938" s="109" t="s">
        <v>55</v>
      </c>
      <c r="E938" s="109" t="s">
        <v>41</v>
      </c>
      <c r="F938" s="109" t="s">
        <v>14</v>
      </c>
      <c r="G938" s="109" t="s">
        <v>36</v>
      </c>
      <c r="H938" s="110">
        <v>86.74</v>
      </c>
      <c r="I938" s="109">
        <v>9</v>
      </c>
      <c r="J938" s="234">
        <v>780.66</v>
      </c>
      <c r="K938" s="230"/>
      <c r="L938" s="191" t="str">
        <f t="shared" si="45"/>
        <v>Normal</v>
      </c>
      <c r="M938" s="191" t="str">
        <f t="shared" si="46"/>
        <v>Normal</v>
      </c>
      <c r="N938" s="191" t="str">
        <f t="shared" si="47"/>
        <v>Normal</v>
      </c>
    </row>
    <row r="939" spans="1:14" x14ac:dyDescent="0.25">
      <c r="A939" s="109" t="s">
        <v>993</v>
      </c>
      <c r="B939" s="112">
        <v>45667</v>
      </c>
      <c r="C939" s="109" t="s">
        <v>11</v>
      </c>
      <c r="D939" s="109" t="s">
        <v>55</v>
      </c>
      <c r="E939" s="109" t="s">
        <v>45</v>
      </c>
      <c r="F939" s="109" t="s">
        <v>14</v>
      </c>
      <c r="G939" s="109" t="s">
        <v>15</v>
      </c>
      <c r="H939" s="110">
        <v>60.66</v>
      </c>
      <c r="I939" s="109">
        <v>5</v>
      </c>
      <c r="J939" s="234">
        <v>303.3</v>
      </c>
      <c r="K939" s="230"/>
      <c r="L939" s="191" t="str">
        <f t="shared" si="45"/>
        <v>Normal</v>
      </c>
      <c r="M939" s="191" t="str">
        <f t="shared" si="46"/>
        <v>Normal</v>
      </c>
      <c r="N939" s="191" t="str">
        <f t="shared" si="47"/>
        <v>Normal</v>
      </c>
    </row>
    <row r="940" spans="1:14" x14ac:dyDescent="0.25">
      <c r="A940" s="109" t="s">
        <v>994</v>
      </c>
      <c r="B940" s="112">
        <v>45802</v>
      </c>
      <c r="C940" s="109" t="s">
        <v>30</v>
      </c>
      <c r="D940" s="109" t="s">
        <v>12</v>
      </c>
      <c r="E940" s="109" t="s">
        <v>41</v>
      </c>
      <c r="F940" s="109" t="s">
        <v>28</v>
      </c>
      <c r="G940" s="109" t="s">
        <v>15</v>
      </c>
      <c r="H940" s="110">
        <v>213.68</v>
      </c>
      <c r="I940" s="109">
        <v>9</v>
      </c>
      <c r="J940" s="234">
        <v>1923.12</v>
      </c>
      <c r="K940" s="230"/>
      <c r="L940" s="191" t="str">
        <f t="shared" si="45"/>
        <v>Normal</v>
      </c>
      <c r="M940" s="191" t="str">
        <f t="shared" si="46"/>
        <v>Normal</v>
      </c>
      <c r="N940" s="191" t="str">
        <f t="shared" si="47"/>
        <v>Normal</v>
      </c>
    </row>
    <row r="941" spans="1:14" x14ac:dyDescent="0.25">
      <c r="A941" s="109" t="s">
        <v>995</v>
      </c>
      <c r="B941" s="112">
        <v>45777</v>
      </c>
      <c r="C941" s="109" t="s">
        <v>30</v>
      </c>
      <c r="D941" s="109" t="s">
        <v>22</v>
      </c>
      <c r="E941" s="109" t="s">
        <v>41</v>
      </c>
      <c r="F941" s="109" t="s">
        <v>14</v>
      </c>
      <c r="G941" s="109" t="s">
        <v>36</v>
      </c>
      <c r="H941" s="110">
        <v>246.57</v>
      </c>
      <c r="I941" s="109">
        <v>3</v>
      </c>
      <c r="J941" s="234">
        <v>739.71</v>
      </c>
      <c r="K941" s="230"/>
      <c r="L941" s="191" t="str">
        <f t="shared" si="45"/>
        <v>Normal</v>
      </c>
      <c r="M941" s="191" t="str">
        <f t="shared" si="46"/>
        <v>Normal</v>
      </c>
      <c r="N941" s="191" t="str">
        <f t="shared" si="47"/>
        <v>Normal</v>
      </c>
    </row>
    <row r="942" spans="1:14" x14ac:dyDescent="0.25">
      <c r="A942" s="109" t="s">
        <v>996</v>
      </c>
      <c r="B942" s="112">
        <v>45873</v>
      </c>
      <c r="C942" s="109" t="s">
        <v>38</v>
      </c>
      <c r="D942" s="109" t="s">
        <v>35</v>
      </c>
      <c r="E942" s="109" t="s">
        <v>41</v>
      </c>
      <c r="F942" s="109" t="s">
        <v>28</v>
      </c>
      <c r="G942" s="109" t="s">
        <v>15</v>
      </c>
      <c r="H942" s="110">
        <v>145.65</v>
      </c>
      <c r="I942" s="109">
        <v>10</v>
      </c>
      <c r="J942" s="234">
        <v>1456.5</v>
      </c>
      <c r="K942" s="230"/>
      <c r="L942" s="191" t="str">
        <f t="shared" si="45"/>
        <v>Normal</v>
      </c>
      <c r="M942" s="191" t="str">
        <f t="shared" si="46"/>
        <v>Normal</v>
      </c>
      <c r="N942" s="191" t="str">
        <f t="shared" si="47"/>
        <v>Normal</v>
      </c>
    </row>
    <row r="943" spans="1:14" x14ac:dyDescent="0.25">
      <c r="A943" s="109" t="s">
        <v>997</v>
      </c>
      <c r="B943" s="112">
        <v>45827</v>
      </c>
      <c r="C943" s="109" t="s">
        <v>30</v>
      </c>
      <c r="D943" s="109" t="s">
        <v>22</v>
      </c>
      <c r="E943" s="109" t="s">
        <v>13</v>
      </c>
      <c r="F943" s="109" t="s">
        <v>39</v>
      </c>
      <c r="G943" s="109" t="s">
        <v>36</v>
      </c>
      <c r="H943" s="110">
        <v>67.77</v>
      </c>
      <c r="I943" s="109">
        <v>3</v>
      </c>
      <c r="J943" s="234">
        <v>203.31</v>
      </c>
      <c r="K943" s="230"/>
      <c r="L943" s="191" t="str">
        <f t="shared" si="45"/>
        <v>Normal</v>
      </c>
      <c r="M943" s="191" t="str">
        <f t="shared" si="46"/>
        <v>Normal</v>
      </c>
      <c r="N943" s="191" t="str">
        <f t="shared" si="47"/>
        <v>Normal</v>
      </c>
    </row>
    <row r="944" spans="1:14" x14ac:dyDescent="0.25">
      <c r="A944" s="109" t="s">
        <v>998</v>
      </c>
      <c r="B944" s="112">
        <v>45694</v>
      </c>
      <c r="C944" s="109" t="s">
        <v>38</v>
      </c>
      <c r="D944" s="109" t="s">
        <v>26</v>
      </c>
      <c r="E944" s="109" t="s">
        <v>23</v>
      </c>
      <c r="F944" s="109" t="s">
        <v>39</v>
      </c>
      <c r="G944" s="109" t="s">
        <v>36</v>
      </c>
      <c r="H944" s="110">
        <v>89.91</v>
      </c>
      <c r="I944" s="109">
        <v>18</v>
      </c>
      <c r="J944" s="234">
        <v>1618.38</v>
      </c>
      <c r="K944" s="230"/>
      <c r="L944" s="191" t="str">
        <f t="shared" si="45"/>
        <v>Normal</v>
      </c>
      <c r="M944" s="191" t="str">
        <f t="shared" si="46"/>
        <v>Normal</v>
      </c>
      <c r="N944" s="191" t="str">
        <f t="shared" si="47"/>
        <v>Normal</v>
      </c>
    </row>
    <row r="945" spans="1:14" x14ac:dyDescent="0.25">
      <c r="A945" s="109" t="s">
        <v>999</v>
      </c>
      <c r="B945" s="112">
        <v>45853</v>
      </c>
      <c r="C945" s="109" t="s">
        <v>11</v>
      </c>
      <c r="D945" s="109" t="s">
        <v>12</v>
      </c>
      <c r="E945" s="109" t="s">
        <v>23</v>
      </c>
      <c r="F945" s="109" t="s">
        <v>61</v>
      </c>
      <c r="G945" s="109" t="s">
        <v>36</v>
      </c>
      <c r="H945" s="110">
        <v>34.049999999999997</v>
      </c>
      <c r="I945" s="109">
        <v>1</v>
      </c>
      <c r="J945" s="234">
        <v>34.049999999999997</v>
      </c>
      <c r="K945" s="230"/>
      <c r="L945" s="191" t="str">
        <f t="shared" si="45"/>
        <v>Normal</v>
      </c>
      <c r="M945" s="191" t="str">
        <f t="shared" si="46"/>
        <v>Normal</v>
      </c>
      <c r="N945" s="191" t="str">
        <f t="shared" si="47"/>
        <v>Normal</v>
      </c>
    </row>
    <row r="946" spans="1:14" x14ac:dyDescent="0.25">
      <c r="A946" s="109" t="s">
        <v>1000</v>
      </c>
      <c r="B946" s="112">
        <v>45784</v>
      </c>
      <c r="C946" s="109" t="s">
        <v>30</v>
      </c>
      <c r="D946" s="109" t="s">
        <v>31</v>
      </c>
      <c r="E946" s="109" t="s">
        <v>27</v>
      </c>
      <c r="F946" s="109" t="s">
        <v>39</v>
      </c>
      <c r="G946" s="109" t="s">
        <v>15</v>
      </c>
      <c r="H946" s="110">
        <v>231.15</v>
      </c>
      <c r="I946" s="109">
        <v>2</v>
      </c>
      <c r="J946" s="234">
        <v>462.3</v>
      </c>
      <c r="K946" s="230"/>
      <c r="L946" s="191" t="str">
        <f t="shared" si="45"/>
        <v>Normal</v>
      </c>
      <c r="M946" s="191" t="str">
        <f t="shared" si="46"/>
        <v>Normal</v>
      </c>
      <c r="N946" s="191" t="str">
        <f t="shared" si="47"/>
        <v>Normal</v>
      </c>
    </row>
    <row r="947" spans="1:14" x14ac:dyDescent="0.25">
      <c r="A947" s="109" t="s">
        <v>1001</v>
      </c>
      <c r="B947" s="112">
        <v>45924</v>
      </c>
      <c r="C947" s="109" t="s">
        <v>38</v>
      </c>
      <c r="D947" s="109" t="s">
        <v>31</v>
      </c>
      <c r="E947" s="109" t="s">
        <v>27</v>
      </c>
      <c r="F947" s="109" t="s">
        <v>32</v>
      </c>
      <c r="G947" s="109" t="s">
        <v>36</v>
      </c>
      <c r="H947" s="110">
        <v>55.91</v>
      </c>
      <c r="I947" s="109">
        <v>7</v>
      </c>
      <c r="J947" s="234">
        <v>391.37</v>
      </c>
      <c r="K947" s="230"/>
      <c r="L947" s="191" t="str">
        <f t="shared" si="45"/>
        <v>Normal</v>
      </c>
      <c r="M947" s="191" t="str">
        <f t="shared" si="46"/>
        <v>Normal</v>
      </c>
      <c r="N947" s="191" t="str">
        <f t="shared" si="47"/>
        <v>Normal</v>
      </c>
    </row>
    <row r="948" spans="1:14" x14ac:dyDescent="0.25">
      <c r="A948" s="109" t="s">
        <v>1002</v>
      </c>
      <c r="B948" s="112">
        <v>45739</v>
      </c>
      <c r="C948" s="109" t="s">
        <v>17</v>
      </c>
      <c r="D948" s="109" t="s">
        <v>55</v>
      </c>
      <c r="E948" s="109" t="s">
        <v>18</v>
      </c>
      <c r="F948" s="109" t="s">
        <v>19</v>
      </c>
      <c r="G948" s="109" t="s">
        <v>36</v>
      </c>
      <c r="H948" s="110">
        <v>156.83000000000001</v>
      </c>
      <c r="I948" s="109">
        <v>2</v>
      </c>
      <c r="J948" s="234">
        <v>313.66000000000003</v>
      </c>
      <c r="K948" s="230"/>
      <c r="L948" s="191" t="str">
        <f t="shared" si="45"/>
        <v>Normal</v>
      </c>
      <c r="M948" s="191" t="str">
        <f t="shared" si="46"/>
        <v>Normal</v>
      </c>
      <c r="N948" s="191" t="str">
        <f t="shared" si="47"/>
        <v>Normal</v>
      </c>
    </row>
    <row r="949" spans="1:14" x14ac:dyDescent="0.25">
      <c r="A949" s="109" t="s">
        <v>1003</v>
      </c>
      <c r="B949" s="112">
        <v>45904</v>
      </c>
      <c r="C949" s="109" t="s">
        <v>30</v>
      </c>
      <c r="D949" s="109" t="s">
        <v>35</v>
      </c>
      <c r="E949" s="109" t="s">
        <v>45</v>
      </c>
      <c r="F949" s="109" t="s">
        <v>39</v>
      </c>
      <c r="G949" s="109" t="s">
        <v>20</v>
      </c>
      <c r="H949" s="110">
        <v>90.29</v>
      </c>
      <c r="I949" s="109">
        <v>10</v>
      </c>
      <c r="J949" s="234">
        <v>902.9</v>
      </c>
      <c r="K949" s="230"/>
      <c r="L949" s="191" t="str">
        <f t="shared" si="45"/>
        <v>Normal</v>
      </c>
      <c r="M949" s="191" t="str">
        <f t="shared" si="46"/>
        <v>Normal</v>
      </c>
      <c r="N949" s="191" t="str">
        <f t="shared" si="47"/>
        <v>Normal</v>
      </c>
    </row>
    <row r="950" spans="1:14" x14ac:dyDescent="0.25">
      <c r="A950" s="109" t="s">
        <v>1004</v>
      </c>
      <c r="B950" s="112">
        <v>45769</v>
      </c>
      <c r="C950" s="109" t="s">
        <v>30</v>
      </c>
      <c r="D950" s="109" t="s">
        <v>12</v>
      </c>
      <c r="E950" s="109" t="s">
        <v>41</v>
      </c>
      <c r="F950" s="109" t="s">
        <v>32</v>
      </c>
      <c r="G950" s="109" t="s">
        <v>15</v>
      </c>
      <c r="H950" s="110">
        <v>151.91999999999999</v>
      </c>
      <c r="I950" s="109">
        <v>4</v>
      </c>
      <c r="J950" s="234">
        <v>607.67999999999995</v>
      </c>
      <c r="K950" s="230"/>
      <c r="L950" s="191" t="str">
        <f t="shared" si="45"/>
        <v>Normal</v>
      </c>
      <c r="M950" s="191" t="str">
        <f t="shared" si="46"/>
        <v>Normal</v>
      </c>
      <c r="N950" s="191" t="str">
        <f t="shared" si="47"/>
        <v>Normal</v>
      </c>
    </row>
    <row r="951" spans="1:14" x14ac:dyDescent="0.25">
      <c r="A951" s="109" t="s">
        <v>1005</v>
      </c>
      <c r="B951" s="112">
        <v>45743</v>
      </c>
      <c r="C951" s="109" t="s">
        <v>25</v>
      </c>
      <c r="D951" s="109" t="s">
        <v>22</v>
      </c>
      <c r="E951" s="109" t="s">
        <v>41</v>
      </c>
      <c r="F951" s="109" t="s">
        <v>39</v>
      </c>
      <c r="G951" s="109" t="s">
        <v>15</v>
      </c>
      <c r="H951" s="110">
        <v>173.31</v>
      </c>
      <c r="I951" s="109">
        <v>9</v>
      </c>
      <c r="J951" s="234">
        <v>1559.79</v>
      </c>
      <c r="K951" s="230"/>
      <c r="L951" s="191" t="str">
        <f t="shared" si="45"/>
        <v>Normal</v>
      </c>
      <c r="M951" s="191" t="str">
        <f t="shared" si="46"/>
        <v>Normal</v>
      </c>
      <c r="N951" s="191" t="str">
        <f t="shared" si="47"/>
        <v>Normal</v>
      </c>
    </row>
    <row r="952" spans="1:14" x14ac:dyDescent="0.25">
      <c r="A952" s="109" t="s">
        <v>1006</v>
      </c>
      <c r="B952" s="112">
        <v>45662</v>
      </c>
      <c r="C952" s="109" t="s">
        <v>25</v>
      </c>
      <c r="D952" s="109" t="s">
        <v>12</v>
      </c>
      <c r="E952" s="109" t="s">
        <v>41</v>
      </c>
      <c r="F952" s="109" t="s">
        <v>28</v>
      </c>
      <c r="G952" s="109" t="s">
        <v>20</v>
      </c>
      <c r="H952" s="110">
        <v>212.54</v>
      </c>
      <c r="I952" s="109">
        <v>2</v>
      </c>
      <c r="J952" s="234">
        <v>425.08</v>
      </c>
      <c r="K952" s="230"/>
      <c r="L952" s="191" t="str">
        <f t="shared" si="45"/>
        <v>Normal</v>
      </c>
      <c r="M952" s="191" t="str">
        <f t="shared" si="46"/>
        <v>Normal</v>
      </c>
      <c r="N952" s="191" t="str">
        <f t="shared" si="47"/>
        <v>Normal</v>
      </c>
    </row>
    <row r="953" spans="1:14" x14ac:dyDescent="0.25">
      <c r="A953" s="109" t="s">
        <v>1007</v>
      </c>
      <c r="B953" s="112">
        <v>45737</v>
      </c>
      <c r="C953" s="109" t="s">
        <v>11</v>
      </c>
      <c r="D953" s="109" t="s">
        <v>26</v>
      </c>
      <c r="E953" s="109" t="s">
        <v>23</v>
      </c>
      <c r="F953" s="109" t="s">
        <v>61</v>
      </c>
      <c r="G953" s="109" t="s">
        <v>15</v>
      </c>
      <c r="H953" s="110">
        <v>75.41</v>
      </c>
      <c r="I953" s="109">
        <v>12</v>
      </c>
      <c r="J953" s="234">
        <v>904.92</v>
      </c>
      <c r="K953" s="230"/>
      <c r="L953" s="191" t="str">
        <f t="shared" si="45"/>
        <v>Normal</v>
      </c>
      <c r="M953" s="191" t="str">
        <f t="shared" si="46"/>
        <v>Normal</v>
      </c>
      <c r="N953" s="191" t="str">
        <f t="shared" si="47"/>
        <v>Normal</v>
      </c>
    </row>
    <row r="954" spans="1:14" x14ac:dyDescent="0.25">
      <c r="A954" s="109" t="s">
        <v>1008</v>
      </c>
      <c r="B954" s="112">
        <v>46009</v>
      </c>
      <c r="C954" s="109" t="s">
        <v>34</v>
      </c>
      <c r="D954" s="109" t="s">
        <v>12</v>
      </c>
      <c r="E954" s="109" t="s">
        <v>45</v>
      </c>
      <c r="F954" s="109" t="s">
        <v>19</v>
      </c>
      <c r="G954" s="109" t="s">
        <v>36</v>
      </c>
      <c r="H954" s="110">
        <v>32.42</v>
      </c>
      <c r="I954" s="109">
        <v>20</v>
      </c>
      <c r="J954" s="234">
        <v>648.4</v>
      </c>
      <c r="K954" s="230"/>
      <c r="L954" s="191" t="str">
        <f t="shared" si="45"/>
        <v>Normal</v>
      </c>
      <c r="M954" s="191" t="str">
        <f t="shared" si="46"/>
        <v>Normal</v>
      </c>
      <c r="N954" s="191" t="str">
        <f t="shared" si="47"/>
        <v>Normal</v>
      </c>
    </row>
    <row r="955" spans="1:14" x14ac:dyDescent="0.25">
      <c r="A955" s="109" t="s">
        <v>1009</v>
      </c>
      <c r="B955" s="112">
        <v>45988</v>
      </c>
      <c r="C955" s="109" t="s">
        <v>17</v>
      </c>
      <c r="D955" s="109" t="s">
        <v>55</v>
      </c>
      <c r="E955" s="109" t="s">
        <v>45</v>
      </c>
      <c r="F955" s="109" t="s">
        <v>14</v>
      </c>
      <c r="G955" s="109" t="s">
        <v>36</v>
      </c>
      <c r="H955" s="110">
        <v>60.11</v>
      </c>
      <c r="I955" s="109">
        <v>5</v>
      </c>
      <c r="J955" s="234">
        <v>300.55</v>
      </c>
      <c r="K955" s="230"/>
      <c r="L955" s="191" t="str">
        <f t="shared" si="45"/>
        <v>Normal</v>
      </c>
      <c r="M955" s="191" t="str">
        <f t="shared" si="46"/>
        <v>Normal</v>
      </c>
      <c r="N955" s="191" t="str">
        <f t="shared" si="47"/>
        <v>Normal</v>
      </c>
    </row>
    <row r="956" spans="1:14" x14ac:dyDescent="0.25">
      <c r="A956" s="109" t="s">
        <v>1010</v>
      </c>
      <c r="B956" s="112">
        <v>45777</v>
      </c>
      <c r="C956" s="109" t="s">
        <v>25</v>
      </c>
      <c r="D956" s="109" t="s">
        <v>12</v>
      </c>
      <c r="E956" s="109" t="s">
        <v>13</v>
      </c>
      <c r="F956" s="109" t="s">
        <v>39</v>
      </c>
      <c r="G956" s="109" t="s">
        <v>36</v>
      </c>
      <c r="H956" s="110">
        <v>228</v>
      </c>
      <c r="I956" s="109">
        <v>11</v>
      </c>
      <c r="J956" s="234">
        <v>2508</v>
      </c>
      <c r="K956" s="230"/>
      <c r="L956" s="191" t="str">
        <f t="shared" si="45"/>
        <v>Normal</v>
      </c>
      <c r="M956" s="191" t="str">
        <f t="shared" si="46"/>
        <v>Normal</v>
      </c>
      <c r="N956" s="191" t="str">
        <f t="shared" si="47"/>
        <v>Normal</v>
      </c>
    </row>
    <row r="957" spans="1:14" x14ac:dyDescent="0.25">
      <c r="A957" s="109" t="s">
        <v>1011</v>
      </c>
      <c r="B957" s="112">
        <v>45756</v>
      </c>
      <c r="C957" s="109" t="s">
        <v>17</v>
      </c>
      <c r="D957" s="109" t="s">
        <v>31</v>
      </c>
      <c r="E957" s="109" t="s">
        <v>13</v>
      </c>
      <c r="F957" s="109" t="s">
        <v>28</v>
      </c>
      <c r="G957" s="109" t="s">
        <v>15</v>
      </c>
      <c r="H957" s="110">
        <v>222.26</v>
      </c>
      <c r="I957" s="109">
        <v>1</v>
      </c>
      <c r="J957" s="234">
        <v>222.26</v>
      </c>
      <c r="K957" s="230"/>
      <c r="L957" s="191" t="str">
        <f t="shared" si="45"/>
        <v>Normal</v>
      </c>
      <c r="M957" s="191" t="str">
        <f t="shared" si="46"/>
        <v>Normal</v>
      </c>
      <c r="N957" s="191" t="str">
        <f t="shared" si="47"/>
        <v>Normal</v>
      </c>
    </row>
    <row r="958" spans="1:14" x14ac:dyDescent="0.25">
      <c r="A958" s="109" t="s">
        <v>1012</v>
      </c>
      <c r="B958" s="112">
        <v>45786</v>
      </c>
      <c r="C958" s="109" t="s">
        <v>38</v>
      </c>
      <c r="D958" s="109" t="s">
        <v>12</v>
      </c>
      <c r="E958" s="109" t="s">
        <v>41</v>
      </c>
      <c r="F958" s="109" t="s">
        <v>42</v>
      </c>
      <c r="G958" s="109" t="s">
        <v>36</v>
      </c>
      <c r="H958" s="110">
        <v>161.43</v>
      </c>
      <c r="I958" s="109">
        <v>2</v>
      </c>
      <c r="J958" s="234">
        <v>322.86</v>
      </c>
      <c r="K958" s="230"/>
      <c r="L958" s="191" t="str">
        <f t="shared" si="45"/>
        <v>Normal</v>
      </c>
      <c r="M958" s="191" t="str">
        <f t="shared" si="46"/>
        <v>Normal</v>
      </c>
      <c r="N958" s="191" t="str">
        <f t="shared" si="47"/>
        <v>Normal</v>
      </c>
    </row>
    <row r="959" spans="1:14" x14ac:dyDescent="0.25">
      <c r="A959" s="109" t="s">
        <v>1013</v>
      </c>
      <c r="B959" s="112">
        <v>45935</v>
      </c>
      <c r="C959" s="109" t="s">
        <v>30</v>
      </c>
      <c r="D959" s="109" t="s">
        <v>55</v>
      </c>
      <c r="E959" s="109" t="s">
        <v>23</v>
      </c>
      <c r="F959" s="109" t="s">
        <v>42</v>
      </c>
      <c r="G959" s="109" t="s">
        <v>36</v>
      </c>
      <c r="H959" s="110">
        <v>162.11000000000001</v>
      </c>
      <c r="I959" s="109">
        <v>16</v>
      </c>
      <c r="J959" s="234">
        <v>2593.7600000000002</v>
      </c>
      <c r="K959" s="230"/>
      <c r="L959" s="191" t="str">
        <f t="shared" si="45"/>
        <v>Normal</v>
      </c>
      <c r="M959" s="191" t="str">
        <f t="shared" si="46"/>
        <v>Normal</v>
      </c>
      <c r="N959" s="191" t="str">
        <f t="shared" si="47"/>
        <v>Normal</v>
      </c>
    </row>
    <row r="960" spans="1:14" x14ac:dyDescent="0.25">
      <c r="A960" s="109" t="s">
        <v>1014</v>
      </c>
      <c r="B960" s="112">
        <v>45823</v>
      </c>
      <c r="C960" s="109" t="s">
        <v>34</v>
      </c>
      <c r="D960" s="109" t="s">
        <v>55</v>
      </c>
      <c r="E960" s="109" t="s">
        <v>18</v>
      </c>
      <c r="F960" s="109" t="s">
        <v>14</v>
      </c>
      <c r="G960" s="109" t="s">
        <v>15</v>
      </c>
      <c r="H960" s="110">
        <v>176.31</v>
      </c>
      <c r="I960" s="109">
        <v>15</v>
      </c>
      <c r="J960" s="234">
        <v>2644.65</v>
      </c>
      <c r="K960" s="230"/>
      <c r="L960" s="191" t="str">
        <f t="shared" si="45"/>
        <v>Normal</v>
      </c>
      <c r="M960" s="191" t="str">
        <f t="shared" si="46"/>
        <v>Normal</v>
      </c>
      <c r="N960" s="191" t="str">
        <f t="shared" si="47"/>
        <v>Normal</v>
      </c>
    </row>
    <row r="961" spans="1:14" x14ac:dyDescent="0.25">
      <c r="A961" s="109" t="s">
        <v>1015</v>
      </c>
      <c r="B961" s="112">
        <v>45929</v>
      </c>
      <c r="C961" s="109" t="s">
        <v>38</v>
      </c>
      <c r="D961" s="109" t="s">
        <v>35</v>
      </c>
      <c r="E961" s="109" t="s">
        <v>13</v>
      </c>
      <c r="F961" s="109" t="s">
        <v>42</v>
      </c>
      <c r="G961" s="109" t="s">
        <v>36</v>
      </c>
      <c r="H961" s="110">
        <v>68.58</v>
      </c>
      <c r="I961" s="109">
        <v>5</v>
      </c>
      <c r="J961" s="234">
        <v>342.9</v>
      </c>
      <c r="K961" s="230"/>
      <c r="L961" s="191" t="str">
        <f t="shared" si="45"/>
        <v>Normal</v>
      </c>
      <c r="M961" s="191" t="str">
        <f t="shared" si="46"/>
        <v>Normal</v>
      </c>
      <c r="N961" s="191" t="str">
        <f t="shared" si="47"/>
        <v>Normal</v>
      </c>
    </row>
    <row r="962" spans="1:14" x14ac:dyDescent="0.25">
      <c r="A962" s="109" t="s">
        <v>1016</v>
      </c>
      <c r="B962" s="112">
        <v>45890</v>
      </c>
      <c r="C962" s="109" t="s">
        <v>17</v>
      </c>
      <c r="D962" s="109" t="s">
        <v>55</v>
      </c>
      <c r="E962" s="109" t="s">
        <v>41</v>
      </c>
      <c r="F962" s="109" t="s">
        <v>28</v>
      </c>
      <c r="G962" s="109" t="s">
        <v>15</v>
      </c>
      <c r="H962" s="110">
        <v>231.17</v>
      </c>
      <c r="I962" s="109">
        <v>1</v>
      </c>
      <c r="J962" s="234">
        <v>231.17</v>
      </c>
      <c r="K962" s="230"/>
      <c r="L962" s="191" t="str">
        <f t="shared" si="45"/>
        <v>Normal</v>
      </c>
      <c r="M962" s="191" t="str">
        <f t="shared" si="46"/>
        <v>Normal</v>
      </c>
      <c r="N962" s="191" t="str">
        <f t="shared" si="47"/>
        <v>Normal</v>
      </c>
    </row>
    <row r="963" spans="1:14" x14ac:dyDescent="0.25">
      <c r="A963" s="109" t="s">
        <v>1017</v>
      </c>
      <c r="B963" s="112">
        <v>45667</v>
      </c>
      <c r="C963" s="109" t="s">
        <v>34</v>
      </c>
      <c r="D963" s="109" t="s">
        <v>55</v>
      </c>
      <c r="E963" s="109" t="s">
        <v>23</v>
      </c>
      <c r="F963" s="109" t="s">
        <v>32</v>
      </c>
      <c r="G963" s="109" t="s">
        <v>20</v>
      </c>
      <c r="H963" s="110">
        <v>122.13</v>
      </c>
      <c r="I963" s="109">
        <v>20</v>
      </c>
      <c r="J963" s="234">
        <v>2442.6</v>
      </c>
      <c r="K963" s="230"/>
      <c r="L963" s="191" t="str">
        <f t="shared" si="45"/>
        <v>Normal</v>
      </c>
      <c r="M963" s="191" t="str">
        <f t="shared" si="46"/>
        <v>Normal</v>
      </c>
      <c r="N963" s="191" t="str">
        <f t="shared" si="47"/>
        <v>Normal</v>
      </c>
    </row>
    <row r="964" spans="1:14" x14ac:dyDescent="0.25">
      <c r="A964" s="109" t="s">
        <v>1018</v>
      </c>
      <c r="B964" s="112">
        <v>45690</v>
      </c>
      <c r="C964" s="109" t="s">
        <v>38</v>
      </c>
      <c r="D964" s="109" t="s">
        <v>26</v>
      </c>
      <c r="E964" s="109" t="s">
        <v>18</v>
      </c>
      <c r="F964" s="109" t="s">
        <v>28</v>
      </c>
      <c r="G964" s="109" t="s">
        <v>36</v>
      </c>
      <c r="H964" s="110">
        <v>114.29</v>
      </c>
      <c r="I964" s="109">
        <v>18</v>
      </c>
      <c r="J964" s="234">
        <v>2057.2199999999998</v>
      </c>
      <c r="K964" s="230"/>
      <c r="L964" s="191" t="str">
        <f t="shared" ref="L964:L1008" si="48">IF(OR(H964 &gt; $Q$7,H964 &lt;$Q$6),"OUTLIER", "Normal")</f>
        <v>Normal</v>
      </c>
      <c r="M964" s="191" t="str">
        <f t="shared" ref="M964:M1008" si="49">IF(OR(I964 &gt; $Q$14,I964 &lt;$Q$13),"OUTLIER", "Normal")</f>
        <v>Normal</v>
      </c>
      <c r="N964" s="191" t="str">
        <f t="shared" ref="N964:N1008" si="50">IF(OR(J964 &gt; $Q$21,J964 &lt;$Q$20),"OUTLIER", "Normal")</f>
        <v>Normal</v>
      </c>
    </row>
    <row r="965" spans="1:14" x14ac:dyDescent="0.25">
      <c r="A965" s="109" t="s">
        <v>1019</v>
      </c>
      <c r="B965" s="112">
        <v>45940</v>
      </c>
      <c r="C965" s="109" t="s">
        <v>25</v>
      </c>
      <c r="D965" s="109" t="s">
        <v>35</v>
      </c>
      <c r="E965" s="109" t="s">
        <v>13</v>
      </c>
      <c r="F965" s="109" t="s">
        <v>61</v>
      </c>
      <c r="G965" s="109" t="s">
        <v>20</v>
      </c>
      <c r="H965" s="110">
        <v>144.16</v>
      </c>
      <c r="I965" s="109">
        <v>5</v>
      </c>
      <c r="J965" s="234">
        <v>720.8</v>
      </c>
      <c r="K965" s="230"/>
      <c r="L965" s="191" t="str">
        <f t="shared" si="48"/>
        <v>Normal</v>
      </c>
      <c r="M965" s="191" t="str">
        <f t="shared" si="49"/>
        <v>Normal</v>
      </c>
      <c r="N965" s="191" t="str">
        <f t="shared" si="50"/>
        <v>Normal</v>
      </c>
    </row>
    <row r="966" spans="1:14" x14ac:dyDescent="0.25">
      <c r="A966" s="109" t="s">
        <v>1020</v>
      </c>
      <c r="B966" s="112">
        <v>45822</v>
      </c>
      <c r="C966" s="109" t="s">
        <v>11</v>
      </c>
      <c r="D966" s="109" t="s">
        <v>55</v>
      </c>
      <c r="E966" s="109" t="s">
        <v>27</v>
      </c>
      <c r="F966" s="109" t="s">
        <v>19</v>
      </c>
      <c r="G966" s="109" t="s">
        <v>15</v>
      </c>
      <c r="H966" s="110">
        <v>40.33</v>
      </c>
      <c r="I966" s="109">
        <v>4</v>
      </c>
      <c r="J966" s="234">
        <v>161.32</v>
      </c>
      <c r="K966" s="230"/>
      <c r="L966" s="191" t="str">
        <f t="shared" si="48"/>
        <v>Normal</v>
      </c>
      <c r="M966" s="191" t="str">
        <f t="shared" si="49"/>
        <v>Normal</v>
      </c>
      <c r="N966" s="191" t="str">
        <f t="shared" si="50"/>
        <v>Normal</v>
      </c>
    </row>
    <row r="967" spans="1:14" x14ac:dyDescent="0.25">
      <c r="A967" s="109" t="s">
        <v>1021</v>
      </c>
      <c r="B967" s="112">
        <v>45724</v>
      </c>
      <c r="C967" s="109" t="s">
        <v>11</v>
      </c>
      <c r="D967" s="109" t="s">
        <v>26</v>
      </c>
      <c r="E967" s="109" t="s">
        <v>45</v>
      </c>
      <c r="F967" s="109" t="s">
        <v>61</v>
      </c>
      <c r="G967" s="109" t="s">
        <v>15</v>
      </c>
      <c r="H967" s="110">
        <v>66.58</v>
      </c>
      <c r="I967" s="109">
        <v>6</v>
      </c>
      <c r="J967" s="234">
        <v>399.48</v>
      </c>
      <c r="K967" s="230"/>
      <c r="L967" s="191" t="str">
        <f t="shared" si="48"/>
        <v>Normal</v>
      </c>
      <c r="M967" s="191" t="str">
        <f t="shared" si="49"/>
        <v>Normal</v>
      </c>
      <c r="N967" s="191" t="str">
        <f t="shared" si="50"/>
        <v>Normal</v>
      </c>
    </row>
    <row r="968" spans="1:14" x14ac:dyDescent="0.25">
      <c r="A968" s="109" t="s">
        <v>1022</v>
      </c>
      <c r="B968" s="112">
        <v>45708</v>
      </c>
      <c r="C968" s="109" t="s">
        <v>25</v>
      </c>
      <c r="D968" s="109" t="s">
        <v>12</v>
      </c>
      <c r="E968" s="109" t="s">
        <v>41</v>
      </c>
      <c r="F968" s="109" t="s">
        <v>28</v>
      </c>
      <c r="G968" s="109" t="s">
        <v>36</v>
      </c>
      <c r="H968" s="110">
        <v>192.37</v>
      </c>
      <c r="I968" s="109">
        <v>2</v>
      </c>
      <c r="J968" s="234">
        <v>384.74</v>
      </c>
      <c r="K968" s="230"/>
      <c r="L968" s="191" t="str">
        <f t="shared" si="48"/>
        <v>Normal</v>
      </c>
      <c r="M968" s="191" t="str">
        <f t="shared" si="49"/>
        <v>Normal</v>
      </c>
      <c r="N968" s="191" t="str">
        <f t="shared" si="50"/>
        <v>Normal</v>
      </c>
    </row>
    <row r="969" spans="1:14" x14ac:dyDescent="0.25">
      <c r="A969" s="109" t="s">
        <v>1023</v>
      </c>
      <c r="B969" s="112">
        <v>45927</v>
      </c>
      <c r="C969" s="109" t="s">
        <v>17</v>
      </c>
      <c r="D969" s="109" t="s">
        <v>55</v>
      </c>
      <c r="E969" s="109" t="s">
        <v>13</v>
      </c>
      <c r="F969" s="109" t="s">
        <v>19</v>
      </c>
      <c r="G969" s="109" t="s">
        <v>36</v>
      </c>
      <c r="H969" s="110">
        <v>48.22</v>
      </c>
      <c r="I969" s="109">
        <v>20</v>
      </c>
      <c r="J969" s="234">
        <v>964.4</v>
      </c>
      <c r="K969" s="230"/>
      <c r="L969" s="191" t="str">
        <f t="shared" si="48"/>
        <v>Normal</v>
      </c>
      <c r="M969" s="191" t="str">
        <f t="shared" si="49"/>
        <v>Normal</v>
      </c>
      <c r="N969" s="191" t="str">
        <f t="shared" si="50"/>
        <v>Normal</v>
      </c>
    </row>
    <row r="970" spans="1:14" x14ac:dyDescent="0.25">
      <c r="A970" s="109" t="s">
        <v>1024</v>
      </c>
      <c r="B970" s="112">
        <v>45771</v>
      </c>
      <c r="C970" s="109" t="s">
        <v>17</v>
      </c>
      <c r="D970" s="109" t="s">
        <v>22</v>
      </c>
      <c r="E970" s="109" t="s">
        <v>45</v>
      </c>
      <c r="F970" s="109" t="s">
        <v>14</v>
      </c>
      <c r="G970" s="109" t="s">
        <v>20</v>
      </c>
      <c r="H970" s="110">
        <v>162.69</v>
      </c>
      <c r="I970" s="109">
        <v>20</v>
      </c>
      <c r="J970" s="234">
        <v>3253.8</v>
      </c>
      <c r="K970" s="230"/>
      <c r="L970" s="191" t="str">
        <f t="shared" si="48"/>
        <v>Normal</v>
      </c>
      <c r="M970" s="191" t="str">
        <f t="shared" si="49"/>
        <v>Normal</v>
      </c>
      <c r="N970" s="191" t="str">
        <f t="shared" si="50"/>
        <v>Normal</v>
      </c>
    </row>
    <row r="971" spans="1:14" x14ac:dyDescent="0.25">
      <c r="A971" s="109" t="s">
        <v>1025</v>
      </c>
      <c r="B971" s="112">
        <v>45909</v>
      </c>
      <c r="C971" s="109" t="s">
        <v>38</v>
      </c>
      <c r="D971" s="109" t="s">
        <v>12</v>
      </c>
      <c r="E971" s="109" t="s">
        <v>45</v>
      </c>
      <c r="F971" s="109" t="s">
        <v>32</v>
      </c>
      <c r="G971" s="109" t="s">
        <v>20</v>
      </c>
      <c r="H971" s="110">
        <v>83.98</v>
      </c>
      <c r="I971" s="109">
        <v>3</v>
      </c>
      <c r="J971" s="234">
        <v>251.94</v>
      </c>
      <c r="K971" s="230"/>
      <c r="L971" s="191" t="str">
        <f t="shared" si="48"/>
        <v>Normal</v>
      </c>
      <c r="M971" s="191" t="str">
        <f t="shared" si="49"/>
        <v>Normal</v>
      </c>
      <c r="N971" s="191" t="str">
        <f t="shared" si="50"/>
        <v>Normal</v>
      </c>
    </row>
    <row r="972" spans="1:14" x14ac:dyDescent="0.25">
      <c r="A972" s="109" t="s">
        <v>1026</v>
      </c>
      <c r="B972" s="112">
        <v>45870</v>
      </c>
      <c r="C972" s="109" t="s">
        <v>17</v>
      </c>
      <c r="D972" s="109" t="s">
        <v>22</v>
      </c>
      <c r="E972" s="109" t="s">
        <v>18</v>
      </c>
      <c r="F972" s="109" t="s">
        <v>32</v>
      </c>
      <c r="G972" s="109" t="s">
        <v>20</v>
      </c>
      <c r="H972" s="110">
        <v>115.65</v>
      </c>
      <c r="I972" s="109">
        <v>12</v>
      </c>
      <c r="J972" s="234">
        <v>1387.8</v>
      </c>
      <c r="K972" s="230"/>
      <c r="L972" s="191" t="str">
        <f t="shared" si="48"/>
        <v>Normal</v>
      </c>
      <c r="M972" s="191" t="str">
        <f t="shared" si="49"/>
        <v>Normal</v>
      </c>
      <c r="N972" s="191" t="str">
        <f t="shared" si="50"/>
        <v>Normal</v>
      </c>
    </row>
    <row r="973" spans="1:14" x14ac:dyDescent="0.25">
      <c r="A973" s="109" t="s">
        <v>1027</v>
      </c>
      <c r="B973" s="112">
        <v>45678</v>
      </c>
      <c r="C973" s="109" t="s">
        <v>34</v>
      </c>
      <c r="D973" s="109" t="s">
        <v>22</v>
      </c>
      <c r="E973" s="109" t="s">
        <v>23</v>
      </c>
      <c r="F973" s="109" t="s">
        <v>42</v>
      </c>
      <c r="G973" s="109" t="s">
        <v>15</v>
      </c>
      <c r="H973" s="110">
        <v>93.51</v>
      </c>
      <c r="I973" s="109">
        <v>3</v>
      </c>
      <c r="J973" s="234">
        <v>280.52999999999997</v>
      </c>
      <c r="K973" s="230"/>
      <c r="L973" s="191" t="str">
        <f t="shared" si="48"/>
        <v>Normal</v>
      </c>
      <c r="M973" s="191" t="str">
        <f t="shared" si="49"/>
        <v>Normal</v>
      </c>
      <c r="N973" s="191" t="str">
        <f t="shared" si="50"/>
        <v>Normal</v>
      </c>
    </row>
    <row r="974" spans="1:14" x14ac:dyDescent="0.25">
      <c r="A974" s="109" t="s">
        <v>1028</v>
      </c>
      <c r="B974" s="112">
        <v>45709</v>
      </c>
      <c r="C974" s="109" t="s">
        <v>25</v>
      </c>
      <c r="D974" s="109" t="s">
        <v>31</v>
      </c>
      <c r="E974" s="109" t="s">
        <v>23</v>
      </c>
      <c r="F974" s="109" t="s">
        <v>14</v>
      </c>
      <c r="G974" s="109" t="s">
        <v>20</v>
      </c>
      <c r="H974" s="110">
        <v>108.25</v>
      </c>
      <c r="I974" s="109">
        <v>8</v>
      </c>
      <c r="J974" s="234">
        <v>866</v>
      </c>
      <c r="K974" s="230"/>
      <c r="L974" s="191" t="str">
        <f t="shared" si="48"/>
        <v>Normal</v>
      </c>
      <c r="M974" s="191" t="str">
        <f t="shared" si="49"/>
        <v>Normal</v>
      </c>
      <c r="N974" s="191" t="str">
        <f t="shared" si="50"/>
        <v>Normal</v>
      </c>
    </row>
    <row r="975" spans="1:14" x14ac:dyDescent="0.25">
      <c r="A975" s="109" t="s">
        <v>1029</v>
      </c>
      <c r="B975" s="112">
        <v>45994</v>
      </c>
      <c r="C975" s="109" t="s">
        <v>25</v>
      </c>
      <c r="D975" s="109" t="s">
        <v>12</v>
      </c>
      <c r="E975" s="109" t="s">
        <v>23</v>
      </c>
      <c r="F975" s="109" t="s">
        <v>42</v>
      </c>
      <c r="G975" s="109" t="s">
        <v>20</v>
      </c>
      <c r="H975" s="110">
        <v>188.19</v>
      </c>
      <c r="I975" s="109">
        <v>8</v>
      </c>
      <c r="J975" s="234">
        <v>1505.52</v>
      </c>
      <c r="K975" s="230"/>
      <c r="L975" s="191" t="str">
        <f t="shared" si="48"/>
        <v>Normal</v>
      </c>
      <c r="M975" s="191" t="str">
        <f t="shared" si="49"/>
        <v>Normal</v>
      </c>
      <c r="N975" s="191" t="str">
        <f t="shared" si="50"/>
        <v>Normal</v>
      </c>
    </row>
    <row r="976" spans="1:14" x14ac:dyDescent="0.25">
      <c r="A976" s="109" t="s">
        <v>1030</v>
      </c>
      <c r="B976" s="112">
        <v>45943</v>
      </c>
      <c r="C976" s="109" t="s">
        <v>17</v>
      </c>
      <c r="D976" s="109" t="s">
        <v>22</v>
      </c>
      <c r="E976" s="109" t="s">
        <v>27</v>
      </c>
      <c r="F976" s="109" t="s">
        <v>42</v>
      </c>
      <c r="G976" s="109" t="s">
        <v>36</v>
      </c>
      <c r="H976" s="110">
        <v>95.37</v>
      </c>
      <c r="I976" s="109">
        <v>14</v>
      </c>
      <c r="J976" s="234">
        <v>1335.18</v>
      </c>
      <c r="K976" s="230"/>
      <c r="L976" s="191" t="str">
        <f t="shared" si="48"/>
        <v>Normal</v>
      </c>
      <c r="M976" s="191" t="str">
        <f t="shared" si="49"/>
        <v>Normal</v>
      </c>
      <c r="N976" s="191" t="str">
        <f t="shared" si="50"/>
        <v>Normal</v>
      </c>
    </row>
    <row r="977" spans="1:14" x14ac:dyDescent="0.25">
      <c r="A977" s="109" t="s">
        <v>1031</v>
      </c>
      <c r="B977" s="112">
        <v>46003</v>
      </c>
      <c r="C977" s="109" t="s">
        <v>17</v>
      </c>
      <c r="D977" s="109" t="s">
        <v>12</v>
      </c>
      <c r="E977" s="109" t="s">
        <v>41</v>
      </c>
      <c r="F977" s="109" t="s">
        <v>19</v>
      </c>
      <c r="G977" s="109" t="s">
        <v>15</v>
      </c>
      <c r="H977" s="110">
        <v>154.61000000000001</v>
      </c>
      <c r="I977" s="109">
        <v>15</v>
      </c>
      <c r="J977" s="234">
        <v>2319.15</v>
      </c>
      <c r="K977" s="230"/>
      <c r="L977" s="191" t="str">
        <f t="shared" si="48"/>
        <v>Normal</v>
      </c>
      <c r="M977" s="191" t="str">
        <f t="shared" si="49"/>
        <v>Normal</v>
      </c>
      <c r="N977" s="191" t="str">
        <f t="shared" si="50"/>
        <v>Normal</v>
      </c>
    </row>
    <row r="978" spans="1:14" x14ac:dyDescent="0.25">
      <c r="A978" s="109" t="s">
        <v>1032</v>
      </c>
      <c r="B978" s="112">
        <v>45750</v>
      </c>
      <c r="C978" s="109" t="s">
        <v>38</v>
      </c>
      <c r="D978" s="109" t="s">
        <v>55</v>
      </c>
      <c r="E978" s="109" t="s">
        <v>13</v>
      </c>
      <c r="F978" s="109" t="s">
        <v>28</v>
      </c>
      <c r="G978" s="109" t="s">
        <v>15</v>
      </c>
      <c r="H978" s="110">
        <v>134.72999999999999</v>
      </c>
      <c r="I978" s="109">
        <v>18</v>
      </c>
      <c r="J978" s="234">
        <v>2425.14</v>
      </c>
      <c r="K978" s="230"/>
      <c r="L978" s="191" t="str">
        <f t="shared" si="48"/>
        <v>Normal</v>
      </c>
      <c r="M978" s="191" t="str">
        <f t="shared" si="49"/>
        <v>Normal</v>
      </c>
      <c r="N978" s="191" t="str">
        <f t="shared" si="50"/>
        <v>Normal</v>
      </c>
    </row>
    <row r="979" spans="1:14" x14ac:dyDescent="0.25">
      <c r="A979" s="109" t="s">
        <v>1033</v>
      </c>
      <c r="B979" s="112">
        <v>45931</v>
      </c>
      <c r="C979" s="109" t="s">
        <v>38</v>
      </c>
      <c r="D979" s="109" t="s">
        <v>35</v>
      </c>
      <c r="E979" s="109" t="s">
        <v>13</v>
      </c>
      <c r="F979" s="109" t="s">
        <v>42</v>
      </c>
      <c r="G979" s="109" t="s">
        <v>36</v>
      </c>
      <c r="H979" s="110">
        <v>176.01</v>
      </c>
      <c r="I979" s="109">
        <v>20</v>
      </c>
      <c r="J979" s="234">
        <v>3520.2</v>
      </c>
      <c r="K979" s="230"/>
      <c r="L979" s="191" t="str">
        <f t="shared" si="48"/>
        <v>Normal</v>
      </c>
      <c r="M979" s="191" t="str">
        <f t="shared" si="49"/>
        <v>Normal</v>
      </c>
      <c r="N979" s="191" t="str">
        <f t="shared" si="50"/>
        <v>Normal</v>
      </c>
    </row>
    <row r="980" spans="1:14" x14ac:dyDescent="0.25">
      <c r="A980" s="109" t="s">
        <v>1034</v>
      </c>
      <c r="B980" s="112">
        <v>45848</v>
      </c>
      <c r="C980" s="109" t="s">
        <v>17</v>
      </c>
      <c r="D980" s="109" t="s">
        <v>31</v>
      </c>
      <c r="E980" s="109" t="s">
        <v>27</v>
      </c>
      <c r="F980" s="109" t="s">
        <v>32</v>
      </c>
      <c r="G980" s="109" t="s">
        <v>20</v>
      </c>
      <c r="H980" s="110">
        <v>236.1</v>
      </c>
      <c r="I980" s="109">
        <v>14</v>
      </c>
      <c r="J980" s="234">
        <v>3305.4</v>
      </c>
      <c r="K980" s="230"/>
      <c r="L980" s="191" t="str">
        <f t="shared" si="48"/>
        <v>Normal</v>
      </c>
      <c r="M980" s="191" t="str">
        <f t="shared" si="49"/>
        <v>Normal</v>
      </c>
      <c r="N980" s="191" t="str">
        <f t="shared" si="50"/>
        <v>Normal</v>
      </c>
    </row>
    <row r="981" spans="1:14" x14ac:dyDescent="0.25">
      <c r="A981" s="109" t="s">
        <v>1035</v>
      </c>
      <c r="B981" s="112">
        <v>45781</v>
      </c>
      <c r="C981" s="109" t="s">
        <v>25</v>
      </c>
      <c r="D981" s="109" t="s">
        <v>26</v>
      </c>
      <c r="E981" s="109" t="s">
        <v>41</v>
      </c>
      <c r="F981" s="109" t="s">
        <v>39</v>
      </c>
      <c r="G981" s="109" t="s">
        <v>20</v>
      </c>
      <c r="H981" s="110">
        <v>191.17</v>
      </c>
      <c r="I981" s="109">
        <v>19</v>
      </c>
      <c r="J981" s="234">
        <v>3632.23</v>
      </c>
      <c r="K981" s="230"/>
      <c r="L981" s="191" t="str">
        <f t="shared" si="48"/>
        <v>Normal</v>
      </c>
      <c r="M981" s="191" t="str">
        <f t="shared" si="49"/>
        <v>Normal</v>
      </c>
      <c r="N981" s="191" t="str">
        <f t="shared" si="50"/>
        <v>Normal</v>
      </c>
    </row>
    <row r="982" spans="1:14" x14ac:dyDescent="0.25">
      <c r="A982" s="109" t="s">
        <v>1036</v>
      </c>
      <c r="B982" s="112">
        <v>45788</v>
      </c>
      <c r="C982" s="109" t="s">
        <v>38</v>
      </c>
      <c r="D982" s="109" t="s">
        <v>31</v>
      </c>
      <c r="E982" s="109" t="s">
        <v>41</v>
      </c>
      <c r="F982" s="109" t="s">
        <v>19</v>
      </c>
      <c r="G982" s="109" t="s">
        <v>20</v>
      </c>
      <c r="H982" s="110">
        <v>77.290000000000006</v>
      </c>
      <c r="I982" s="109">
        <v>12</v>
      </c>
      <c r="J982" s="234">
        <v>927.48</v>
      </c>
      <c r="K982" s="230"/>
      <c r="L982" s="191" t="str">
        <f t="shared" si="48"/>
        <v>Normal</v>
      </c>
      <c r="M982" s="191" t="str">
        <f t="shared" si="49"/>
        <v>Normal</v>
      </c>
      <c r="N982" s="191" t="str">
        <f t="shared" si="50"/>
        <v>Normal</v>
      </c>
    </row>
    <row r="983" spans="1:14" x14ac:dyDescent="0.25">
      <c r="A983" s="109" t="s">
        <v>1037</v>
      </c>
      <c r="B983" s="112">
        <v>45675</v>
      </c>
      <c r="C983" s="109" t="s">
        <v>25</v>
      </c>
      <c r="D983" s="109" t="s">
        <v>22</v>
      </c>
      <c r="E983" s="109" t="s">
        <v>18</v>
      </c>
      <c r="F983" s="109" t="s">
        <v>14</v>
      </c>
      <c r="G983" s="109" t="s">
        <v>36</v>
      </c>
      <c r="H983" s="110">
        <v>36.86</v>
      </c>
      <c r="I983" s="109">
        <v>10</v>
      </c>
      <c r="J983" s="234">
        <v>368.6</v>
      </c>
      <c r="K983" s="230"/>
      <c r="L983" s="191" t="str">
        <f t="shared" si="48"/>
        <v>Normal</v>
      </c>
      <c r="M983" s="191" t="str">
        <f t="shared" si="49"/>
        <v>Normal</v>
      </c>
      <c r="N983" s="191" t="str">
        <f t="shared" si="50"/>
        <v>Normal</v>
      </c>
    </row>
    <row r="984" spans="1:14" x14ac:dyDescent="0.25">
      <c r="A984" s="109" t="s">
        <v>1038</v>
      </c>
      <c r="B984" s="112">
        <v>45661</v>
      </c>
      <c r="C984" s="109" t="s">
        <v>30</v>
      </c>
      <c r="D984" s="109" t="s">
        <v>26</v>
      </c>
      <c r="E984" s="109" t="s">
        <v>13</v>
      </c>
      <c r="F984" s="109" t="s">
        <v>19</v>
      </c>
      <c r="G984" s="109" t="s">
        <v>20</v>
      </c>
      <c r="H984" s="110">
        <v>87.7</v>
      </c>
      <c r="I984" s="109">
        <v>10</v>
      </c>
      <c r="J984" s="234">
        <v>877</v>
      </c>
      <c r="K984" s="230"/>
      <c r="L984" s="191" t="str">
        <f t="shared" si="48"/>
        <v>Normal</v>
      </c>
      <c r="M984" s="191" t="str">
        <f t="shared" si="49"/>
        <v>Normal</v>
      </c>
      <c r="N984" s="191" t="str">
        <f t="shared" si="50"/>
        <v>Normal</v>
      </c>
    </row>
    <row r="985" spans="1:14" x14ac:dyDescent="0.25">
      <c r="A985" s="109" t="s">
        <v>1039</v>
      </c>
      <c r="B985" s="112">
        <v>45799</v>
      </c>
      <c r="C985" s="109" t="s">
        <v>25</v>
      </c>
      <c r="D985" s="109" t="s">
        <v>55</v>
      </c>
      <c r="E985" s="109" t="s">
        <v>18</v>
      </c>
      <c r="F985" s="109" t="s">
        <v>42</v>
      </c>
      <c r="G985" s="109" t="s">
        <v>15</v>
      </c>
      <c r="H985" s="110">
        <v>160.91999999999999</v>
      </c>
      <c r="I985" s="109">
        <v>18</v>
      </c>
      <c r="J985" s="234">
        <v>2896.56</v>
      </c>
      <c r="K985" s="230"/>
      <c r="L985" s="191" t="str">
        <f t="shared" si="48"/>
        <v>Normal</v>
      </c>
      <c r="M985" s="191" t="str">
        <f t="shared" si="49"/>
        <v>Normal</v>
      </c>
      <c r="N985" s="191" t="str">
        <f t="shared" si="50"/>
        <v>Normal</v>
      </c>
    </row>
    <row r="986" spans="1:14" x14ac:dyDescent="0.25">
      <c r="A986" s="109" t="s">
        <v>1040</v>
      </c>
      <c r="B986" s="112">
        <v>45706</v>
      </c>
      <c r="C986" s="109" t="s">
        <v>38</v>
      </c>
      <c r="D986" s="109" t="s">
        <v>35</v>
      </c>
      <c r="E986" s="109" t="s">
        <v>23</v>
      </c>
      <c r="F986" s="109" t="s">
        <v>14</v>
      </c>
      <c r="G986" s="109" t="s">
        <v>36</v>
      </c>
      <c r="H986" s="110">
        <v>41.31</v>
      </c>
      <c r="I986" s="109">
        <v>2</v>
      </c>
      <c r="J986" s="234">
        <v>82.62</v>
      </c>
      <c r="K986" s="230"/>
      <c r="L986" s="191" t="str">
        <f t="shared" si="48"/>
        <v>Normal</v>
      </c>
      <c r="M986" s="191" t="str">
        <f t="shared" si="49"/>
        <v>Normal</v>
      </c>
      <c r="N986" s="191" t="str">
        <f t="shared" si="50"/>
        <v>Normal</v>
      </c>
    </row>
    <row r="987" spans="1:14" x14ac:dyDescent="0.25">
      <c r="A987" s="109" t="s">
        <v>1041</v>
      </c>
      <c r="B987" s="112">
        <v>45845</v>
      </c>
      <c r="C987" s="109" t="s">
        <v>30</v>
      </c>
      <c r="D987" s="109" t="s">
        <v>26</v>
      </c>
      <c r="E987" s="109" t="s">
        <v>13</v>
      </c>
      <c r="F987" s="109" t="s">
        <v>39</v>
      </c>
      <c r="G987" s="109" t="s">
        <v>36</v>
      </c>
      <c r="H987" s="110">
        <v>139.19999999999999</v>
      </c>
      <c r="I987" s="109">
        <v>19</v>
      </c>
      <c r="J987" s="234">
        <v>2644.8</v>
      </c>
      <c r="K987" s="230"/>
      <c r="L987" s="191" t="str">
        <f t="shared" si="48"/>
        <v>Normal</v>
      </c>
      <c r="M987" s="191" t="str">
        <f t="shared" si="49"/>
        <v>Normal</v>
      </c>
      <c r="N987" s="191" t="str">
        <f t="shared" si="50"/>
        <v>Normal</v>
      </c>
    </row>
    <row r="988" spans="1:14" x14ac:dyDescent="0.25">
      <c r="A988" s="109" t="s">
        <v>1042</v>
      </c>
      <c r="B988" s="112">
        <v>45705</v>
      </c>
      <c r="C988" s="109" t="s">
        <v>38</v>
      </c>
      <c r="D988" s="109" t="s">
        <v>55</v>
      </c>
      <c r="E988" s="109" t="s">
        <v>23</v>
      </c>
      <c r="F988" s="109" t="s">
        <v>28</v>
      </c>
      <c r="G988" s="109" t="s">
        <v>15</v>
      </c>
      <c r="H988" s="110">
        <v>161.31</v>
      </c>
      <c r="I988" s="109">
        <v>19</v>
      </c>
      <c r="J988" s="234">
        <v>3064.89</v>
      </c>
      <c r="K988" s="230"/>
      <c r="L988" s="191" t="str">
        <f t="shared" si="48"/>
        <v>Normal</v>
      </c>
      <c r="M988" s="191" t="str">
        <f t="shared" si="49"/>
        <v>Normal</v>
      </c>
      <c r="N988" s="191" t="str">
        <f t="shared" si="50"/>
        <v>Normal</v>
      </c>
    </row>
    <row r="989" spans="1:14" x14ac:dyDescent="0.25">
      <c r="A989" s="109" t="s">
        <v>1043</v>
      </c>
      <c r="B989" s="112">
        <v>45824</v>
      </c>
      <c r="C989" s="109" t="s">
        <v>30</v>
      </c>
      <c r="D989" s="109" t="s">
        <v>31</v>
      </c>
      <c r="E989" s="109" t="s">
        <v>27</v>
      </c>
      <c r="F989" s="109" t="s">
        <v>28</v>
      </c>
      <c r="G989" s="109" t="s">
        <v>20</v>
      </c>
      <c r="H989" s="110">
        <v>103.53</v>
      </c>
      <c r="I989" s="109">
        <v>16</v>
      </c>
      <c r="J989" s="234">
        <v>1656.48</v>
      </c>
      <c r="K989" s="230"/>
      <c r="L989" s="191" t="str">
        <f t="shared" si="48"/>
        <v>Normal</v>
      </c>
      <c r="M989" s="191" t="str">
        <f t="shared" si="49"/>
        <v>Normal</v>
      </c>
      <c r="N989" s="191" t="str">
        <f t="shared" si="50"/>
        <v>Normal</v>
      </c>
    </row>
    <row r="990" spans="1:14" x14ac:dyDescent="0.25">
      <c r="A990" s="109" t="s">
        <v>1044</v>
      </c>
      <c r="B990" s="112">
        <v>45706</v>
      </c>
      <c r="C990" s="109" t="s">
        <v>17</v>
      </c>
      <c r="D990" s="109" t="s">
        <v>35</v>
      </c>
      <c r="E990" s="109" t="s">
        <v>45</v>
      </c>
      <c r="F990" s="109" t="s">
        <v>28</v>
      </c>
      <c r="G990" s="109" t="s">
        <v>20</v>
      </c>
      <c r="H990" s="110">
        <v>199.6</v>
      </c>
      <c r="I990" s="109">
        <v>20</v>
      </c>
      <c r="J990" s="234">
        <v>3992</v>
      </c>
      <c r="K990" s="230"/>
      <c r="L990" s="191" t="str">
        <f t="shared" si="48"/>
        <v>Normal</v>
      </c>
      <c r="M990" s="191" t="str">
        <f t="shared" si="49"/>
        <v>Normal</v>
      </c>
      <c r="N990" s="191" t="str">
        <f t="shared" si="50"/>
        <v>Normal</v>
      </c>
    </row>
    <row r="991" spans="1:14" x14ac:dyDescent="0.25">
      <c r="A991" s="109" t="s">
        <v>1045</v>
      </c>
      <c r="B991" s="112">
        <v>45853</v>
      </c>
      <c r="C991" s="109" t="s">
        <v>11</v>
      </c>
      <c r="D991" s="109" t="s">
        <v>35</v>
      </c>
      <c r="E991" s="109" t="s">
        <v>13</v>
      </c>
      <c r="F991" s="109" t="s">
        <v>39</v>
      </c>
      <c r="G991" s="109" t="s">
        <v>36</v>
      </c>
      <c r="H991" s="110">
        <v>53.45</v>
      </c>
      <c r="I991" s="109">
        <v>3</v>
      </c>
      <c r="J991" s="234">
        <v>160.35</v>
      </c>
      <c r="K991" s="230"/>
      <c r="L991" s="191" t="str">
        <f t="shared" si="48"/>
        <v>Normal</v>
      </c>
      <c r="M991" s="191" t="str">
        <f t="shared" si="49"/>
        <v>Normal</v>
      </c>
      <c r="N991" s="191" t="str">
        <f t="shared" si="50"/>
        <v>Normal</v>
      </c>
    </row>
    <row r="992" spans="1:14" x14ac:dyDescent="0.25">
      <c r="A992" s="109" t="s">
        <v>1046</v>
      </c>
      <c r="B992" s="112">
        <v>45871</v>
      </c>
      <c r="C992" s="109" t="s">
        <v>30</v>
      </c>
      <c r="D992" s="109" t="s">
        <v>12</v>
      </c>
      <c r="E992" s="109" t="s">
        <v>27</v>
      </c>
      <c r="F992" s="109" t="s">
        <v>39</v>
      </c>
      <c r="G992" s="109" t="s">
        <v>20</v>
      </c>
      <c r="H992" s="110">
        <v>46.53</v>
      </c>
      <c r="I992" s="109">
        <v>4</v>
      </c>
      <c r="J992" s="234">
        <v>186.12</v>
      </c>
      <c r="K992" s="230"/>
      <c r="L992" s="191" t="str">
        <f t="shared" si="48"/>
        <v>Normal</v>
      </c>
      <c r="M992" s="191" t="str">
        <f t="shared" si="49"/>
        <v>Normal</v>
      </c>
      <c r="N992" s="191" t="str">
        <f t="shared" si="50"/>
        <v>Normal</v>
      </c>
    </row>
    <row r="993" spans="1:14" x14ac:dyDescent="0.25">
      <c r="A993" s="109" t="s">
        <v>1047</v>
      </c>
      <c r="B993" s="112">
        <v>45663</v>
      </c>
      <c r="C993" s="109" t="s">
        <v>11</v>
      </c>
      <c r="D993" s="109" t="s">
        <v>35</v>
      </c>
      <c r="E993" s="109" t="s">
        <v>18</v>
      </c>
      <c r="F993" s="109" t="s">
        <v>19</v>
      </c>
      <c r="G993" s="109" t="s">
        <v>36</v>
      </c>
      <c r="H993" s="110">
        <v>190.2</v>
      </c>
      <c r="I993" s="109">
        <v>13</v>
      </c>
      <c r="J993" s="234">
        <v>2472.6</v>
      </c>
      <c r="K993" s="230"/>
      <c r="L993" s="191" t="str">
        <f t="shared" si="48"/>
        <v>Normal</v>
      </c>
      <c r="M993" s="191" t="str">
        <f t="shared" si="49"/>
        <v>Normal</v>
      </c>
      <c r="N993" s="191" t="str">
        <f t="shared" si="50"/>
        <v>Normal</v>
      </c>
    </row>
    <row r="994" spans="1:14" x14ac:dyDescent="0.25">
      <c r="A994" s="109" t="s">
        <v>1048</v>
      </c>
      <c r="B994" s="112">
        <v>45934</v>
      </c>
      <c r="C994" s="109" t="s">
        <v>30</v>
      </c>
      <c r="D994" s="109" t="s">
        <v>35</v>
      </c>
      <c r="E994" s="109" t="s">
        <v>18</v>
      </c>
      <c r="F994" s="109" t="s">
        <v>28</v>
      </c>
      <c r="G994" s="109" t="s">
        <v>15</v>
      </c>
      <c r="H994" s="110">
        <v>139.01</v>
      </c>
      <c r="I994" s="109">
        <v>19</v>
      </c>
      <c r="J994" s="234">
        <v>2641.19</v>
      </c>
      <c r="K994" s="230"/>
      <c r="L994" s="191" t="str">
        <f t="shared" si="48"/>
        <v>Normal</v>
      </c>
      <c r="M994" s="191" t="str">
        <f t="shared" si="49"/>
        <v>Normal</v>
      </c>
      <c r="N994" s="191" t="str">
        <f t="shared" si="50"/>
        <v>Normal</v>
      </c>
    </row>
    <row r="995" spans="1:14" x14ac:dyDescent="0.25">
      <c r="A995" s="109" t="s">
        <v>1049</v>
      </c>
      <c r="B995" s="112">
        <v>45736</v>
      </c>
      <c r="C995" s="109" t="s">
        <v>17</v>
      </c>
      <c r="D995" s="109" t="s">
        <v>12</v>
      </c>
      <c r="E995" s="109" t="s">
        <v>41</v>
      </c>
      <c r="F995" s="109" t="s">
        <v>61</v>
      </c>
      <c r="G995" s="109" t="s">
        <v>20</v>
      </c>
      <c r="H995" s="110">
        <v>181.45</v>
      </c>
      <c r="I995" s="109">
        <v>2</v>
      </c>
      <c r="J995" s="234">
        <v>362.9</v>
      </c>
      <c r="K995" s="230"/>
      <c r="L995" s="191" t="str">
        <f t="shared" si="48"/>
        <v>Normal</v>
      </c>
      <c r="M995" s="191" t="str">
        <f t="shared" si="49"/>
        <v>Normal</v>
      </c>
      <c r="N995" s="191" t="str">
        <f t="shared" si="50"/>
        <v>Normal</v>
      </c>
    </row>
    <row r="996" spans="1:14" x14ac:dyDescent="0.25">
      <c r="A996" s="109" t="s">
        <v>1050</v>
      </c>
      <c r="B996" s="112">
        <v>45952</v>
      </c>
      <c r="C996" s="109" t="s">
        <v>11</v>
      </c>
      <c r="D996" s="109" t="s">
        <v>26</v>
      </c>
      <c r="E996" s="109" t="s">
        <v>41</v>
      </c>
      <c r="F996" s="109" t="s">
        <v>32</v>
      </c>
      <c r="G996" s="109" t="s">
        <v>36</v>
      </c>
      <c r="H996" s="110">
        <v>125.66</v>
      </c>
      <c r="I996" s="109">
        <v>17</v>
      </c>
      <c r="J996" s="234">
        <v>2136.2199999999998</v>
      </c>
      <c r="K996" s="230"/>
      <c r="L996" s="191" t="str">
        <f t="shared" si="48"/>
        <v>Normal</v>
      </c>
      <c r="M996" s="191" t="str">
        <f t="shared" si="49"/>
        <v>Normal</v>
      </c>
      <c r="N996" s="191" t="str">
        <f t="shared" si="50"/>
        <v>Normal</v>
      </c>
    </row>
    <row r="997" spans="1:14" x14ac:dyDescent="0.25">
      <c r="A997" s="109" t="s">
        <v>1051</v>
      </c>
      <c r="B997" s="112">
        <v>45733</v>
      </c>
      <c r="C997" s="109" t="s">
        <v>34</v>
      </c>
      <c r="D997" s="109" t="s">
        <v>22</v>
      </c>
      <c r="E997" s="109" t="s">
        <v>41</v>
      </c>
      <c r="F997" s="109" t="s">
        <v>42</v>
      </c>
      <c r="G997" s="109" t="s">
        <v>20</v>
      </c>
      <c r="H997" s="110">
        <v>84.21</v>
      </c>
      <c r="I997" s="109">
        <v>5</v>
      </c>
      <c r="J997" s="234">
        <v>421.05</v>
      </c>
      <c r="K997" s="230"/>
      <c r="L997" s="191" t="str">
        <f t="shared" si="48"/>
        <v>Normal</v>
      </c>
      <c r="M997" s="191" t="str">
        <f t="shared" si="49"/>
        <v>Normal</v>
      </c>
      <c r="N997" s="191" t="str">
        <f t="shared" si="50"/>
        <v>Normal</v>
      </c>
    </row>
    <row r="998" spans="1:14" x14ac:dyDescent="0.25">
      <c r="A998" s="109" t="s">
        <v>1052</v>
      </c>
      <c r="B998" s="112">
        <v>45683</v>
      </c>
      <c r="C998" s="109" t="s">
        <v>38</v>
      </c>
      <c r="D998" s="109" t="s">
        <v>35</v>
      </c>
      <c r="E998" s="109" t="s">
        <v>45</v>
      </c>
      <c r="F998" s="109" t="s">
        <v>61</v>
      </c>
      <c r="G998" s="109" t="s">
        <v>20</v>
      </c>
      <c r="H998" s="110">
        <v>210.2</v>
      </c>
      <c r="I998" s="109">
        <v>18</v>
      </c>
      <c r="J998" s="234">
        <v>3783.6</v>
      </c>
      <c r="K998" s="230"/>
      <c r="L998" s="191" t="str">
        <f t="shared" si="48"/>
        <v>Normal</v>
      </c>
      <c r="M998" s="191" t="str">
        <f t="shared" si="49"/>
        <v>Normal</v>
      </c>
      <c r="N998" s="191" t="str">
        <f t="shared" si="50"/>
        <v>Normal</v>
      </c>
    </row>
    <row r="999" spans="1:14" x14ac:dyDescent="0.25">
      <c r="A999" s="109" t="s">
        <v>1053</v>
      </c>
      <c r="B999" s="112">
        <v>45880</v>
      </c>
      <c r="C999" s="109" t="s">
        <v>30</v>
      </c>
      <c r="D999" s="109" t="s">
        <v>31</v>
      </c>
      <c r="E999" s="109" t="s">
        <v>18</v>
      </c>
      <c r="F999" s="109" t="s">
        <v>14</v>
      </c>
      <c r="G999" s="109" t="s">
        <v>36</v>
      </c>
      <c r="H999" s="110">
        <v>205.87</v>
      </c>
      <c r="I999" s="109">
        <v>5</v>
      </c>
      <c r="J999" s="234">
        <v>1029.3499999999999</v>
      </c>
      <c r="K999" s="230"/>
      <c r="L999" s="191" t="str">
        <f t="shared" si="48"/>
        <v>Normal</v>
      </c>
      <c r="M999" s="191" t="str">
        <f t="shared" si="49"/>
        <v>Normal</v>
      </c>
      <c r="N999" s="191" t="str">
        <f t="shared" si="50"/>
        <v>Normal</v>
      </c>
    </row>
    <row r="1000" spans="1:14" x14ac:dyDescent="0.25">
      <c r="A1000" s="109" t="s">
        <v>1054</v>
      </c>
      <c r="B1000" s="112">
        <v>45860</v>
      </c>
      <c r="C1000" s="109" t="s">
        <v>30</v>
      </c>
      <c r="D1000" s="109" t="s">
        <v>55</v>
      </c>
      <c r="E1000" s="109" t="s">
        <v>18</v>
      </c>
      <c r="F1000" s="109" t="s">
        <v>28</v>
      </c>
      <c r="G1000" s="109" t="s">
        <v>20</v>
      </c>
      <c r="H1000" s="110">
        <v>182.83</v>
      </c>
      <c r="I1000" s="109">
        <v>19</v>
      </c>
      <c r="J1000" s="234">
        <v>3473.77</v>
      </c>
      <c r="K1000" s="230"/>
      <c r="L1000" s="191" t="str">
        <f t="shared" si="48"/>
        <v>Normal</v>
      </c>
      <c r="M1000" s="191" t="str">
        <f t="shared" si="49"/>
        <v>Normal</v>
      </c>
      <c r="N1000" s="191" t="str">
        <f t="shared" si="50"/>
        <v>Normal</v>
      </c>
    </row>
    <row r="1001" spans="1:14" x14ac:dyDescent="0.25">
      <c r="A1001" s="109" t="s">
        <v>1055</v>
      </c>
      <c r="B1001" s="112">
        <v>45784</v>
      </c>
      <c r="C1001" s="109" t="s">
        <v>11</v>
      </c>
      <c r="D1001" s="109" t="s">
        <v>35</v>
      </c>
      <c r="E1001" s="109" t="s">
        <v>41</v>
      </c>
      <c r="F1001" s="109" t="s">
        <v>32</v>
      </c>
      <c r="G1001" s="109" t="s">
        <v>20</v>
      </c>
      <c r="H1001" s="110">
        <v>89.87</v>
      </c>
      <c r="I1001" s="109">
        <v>8</v>
      </c>
      <c r="J1001" s="234">
        <v>718.96</v>
      </c>
      <c r="K1001" s="230"/>
      <c r="L1001" s="191" t="str">
        <f t="shared" si="48"/>
        <v>Normal</v>
      </c>
      <c r="M1001" s="191" t="str">
        <f t="shared" si="49"/>
        <v>Normal</v>
      </c>
      <c r="N1001" s="191" t="str">
        <f t="shared" si="50"/>
        <v>Normal</v>
      </c>
    </row>
    <row r="1002" spans="1:14" x14ac:dyDescent="0.25">
      <c r="A1002" s="109" t="s">
        <v>1056</v>
      </c>
      <c r="B1002" s="112">
        <v>45952</v>
      </c>
      <c r="C1002" s="109" t="s">
        <v>11</v>
      </c>
      <c r="D1002" s="109" t="s">
        <v>12</v>
      </c>
      <c r="E1002" s="109" t="s">
        <v>41</v>
      </c>
      <c r="F1002" s="109" t="s">
        <v>61</v>
      </c>
      <c r="G1002" s="109" t="s">
        <v>36</v>
      </c>
      <c r="H1002" s="110">
        <v>159.85</v>
      </c>
      <c r="I1002" s="109">
        <v>3</v>
      </c>
      <c r="J1002" s="234">
        <v>479.55</v>
      </c>
      <c r="K1002" s="230"/>
      <c r="L1002" s="191" t="str">
        <f t="shared" si="48"/>
        <v>Normal</v>
      </c>
      <c r="M1002" s="191" t="str">
        <f t="shared" si="49"/>
        <v>Normal</v>
      </c>
      <c r="N1002" s="191" t="str">
        <f t="shared" si="50"/>
        <v>Normal</v>
      </c>
    </row>
    <row r="1003" spans="1:14" x14ac:dyDescent="0.25">
      <c r="A1003" s="109" t="s">
        <v>1057</v>
      </c>
      <c r="B1003" s="112">
        <v>45836</v>
      </c>
      <c r="C1003" s="109" t="s">
        <v>34</v>
      </c>
      <c r="D1003" s="109" t="s">
        <v>35</v>
      </c>
      <c r="E1003" s="109" t="s">
        <v>18</v>
      </c>
      <c r="F1003" s="109" t="s">
        <v>28</v>
      </c>
      <c r="G1003" s="109" t="s">
        <v>15</v>
      </c>
      <c r="H1003" s="110">
        <v>109.41</v>
      </c>
      <c r="I1003" s="109">
        <v>7</v>
      </c>
      <c r="J1003" s="234">
        <v>765.87</v>
      </c>
      <c r="K1003" s="230"/>
      <c r="L1003" s="191" t="str">
        <f t="shared" si="48"/>
        <v>Normal</v>
      </c>
      <c r="M1003" s="191" t="str">
        <f t="shared" si="49"/>
        <v>Normal</v>
      </c>
      <c r="N1003" s="191" t="str">
        <f t="shared" si="50"/>
        <v>Normal</v>
      </c>
    </row>
    <row r="1004" spans="1:14" x14ac:dyDescent="0.25">
      <c r="A1004" s="109" t="s">
        <v>1058</v>
      </c>
      <c r="B1004" s="112">
        <v>45814</v>
      </c>
      <c r="C1004" s="109" t="s">
        <v>34</v>
      </c>
      <c r="D1004" s="109" t="s">
        <v>55</v>
      </c>
      <c r="E1004" s="109" t="s">
        <v>41</v>
      </c>
      <c r="F1004" s="109" t="s">
        <v>42</v>
      </c>
      <c r="G1004" s="109" t="s">
        <v>15</v>
      </c>
      <c r="H1004" s="110">
        <v>50.15</v>
      </c>
      <c r="I1004" s="109">
        <v>6</v>
      </c>
      <c r="J1004" s="234">
        <v>300.89999999999998</v>
      </c>
      <c r="K1004" s="230"/>
      <c r="L1004" s="191" t="str">
        <f t="shared" si="48"/>
        <v>Normal</v>
      </c>
      <c r="M1004" s="191" t="str">
        <f t="shared" si="49"/>
        <v>Normal</v>
      </c>
      <c r="N1004" s="191" t="str">
        <f t="shared" si="50"/>
        <v>Normal</v>
      </c>
    </row>
    <row r="1005" spans="1:14" x14ac:dyDescent="0.25">
      <c r="A1005" s="109" t="s">
        <v>1059</v>
      </c>
      <c r="B1005" s="112">
        <v>45883</v>
      </c>
      <c r="C1005" s="109" t="s">
        <v>30</v>
      </c>
      <c r="D1005" s="109" t="s">
        <v>26</v>
      </c>
      <c r="E1005" s="109" t="s">
        <v>27</v>
      </c>
      <c r="F1005" s="109" t="s">
        <v>32</v>
      </c>
      <c r="G1005" s="109" t="s">
        <v>15</v>
      </c>
      <c r="H1005" s="110">
        <v>231.81</v>
      </c>
      <c r="I1005" s="109">
        <v>2</v>
      </c>
      <c r="J1005" s="234">
        <v>463.62</v>
      </c>
      <c r="K1005" s="230"/>
      <c r="L1005" s="191" t="str">
        <f t="shared" si="48"/>
        <v>Normal</v>
      </c>
      <c r="M1005" s="191" t="str">
        <f t="shared" si="49"/>
        <v>Normal</v>
      </c>
      <c r="N1005" s="191" t="str">
        <f t="shared" si="50"/>
        <v>Normal</v>
      </c>
    </row>
    <row r="1006" spans="1:14" x14ac:dyDescent="0.25">
      <c r="A1006" s="109" t="s">
        <v>1060</v>
      </c>
      <c r="B1006" s="112">
        <v>45701</v>
      </c>
      <c r="C1006" s="109" t="s">
        <v>17</v>
      </c>
      <c r="D1006" s="109" t="s">
        <v>22</v>
      </c>
      <c r="E1006" s="109" t="s">
        <v>23</v>
      </c>
      <c r="F1006" s="109" t="s">
        <v>42</v>
      </c>
      <c r="G1006" s="109" t="s">
        <v>15</v>
      </c>
      <c r="H1006" s="110">
        <v>60.1</v>
      </c>
      <c r="I1006" s="109">
        <v>4</v>
      </c>
      <c r="J1006" s="234">
        <v>240.4</v>
      </c>
      <c r="K1006" s="230"/>
      <c r="L1006" s="191" t="str">
        <f t="shared" si="48"/>
        <v>Normal</v>
      </c>
      <c r="M1006" s="191" t="str">
        <f t="shared" si="49"/>
        <v>Normal</v>
      </c>
      <c r="N1006" s="191" t="str">
        <f t="shared" si="50"/>
        <v>Normal</v>
      </c>
    </row>
    <row r="1007" spans="1:14" x14ac:dyDescent="0.25">
      <c r="A1007" s="109" t="s">
        <v>1061</v>
      </c>
      <c r="B1007" s="112">
        <v>45805</v>
      </c>
      <c r="C1007" s="109" t="s">
        <v>34</v>
      </c>
      <c r="D1007" s="109" t="s">
        <v>12</v>
      </c>
      <c r="E1007" s="109" t="s">
        <v>45</v>
      </c>
      <c r="F1007" s="109" t="s">
        <v>32</v>
      </c>
      <c r="G1007" s="109" t="s">
        <v>36</v>
      </c>
      <c r="H1007" s="110">
        <v>239.05</v>
      </c>
      <c r="I1007" s="109">
        <v>1</v>
      </c>
      <c r="J1007" s="234">
        <v>239.05</v>
      </c>
      <c r="K1007" s="230"/>
      <c r="L1007" s="191" t="str">
        <f t="shared" si="48"/>
        <v>Normal</v>
      </c>
      <c r="M1007" s="191" t="str">
        <f t="shared" si="49"/>
        <v>Normal</v>
      </c>
      <c r="N1007" s="191" t="str">
        <f t="shared" si="50"/>
        <v>Normal</v>
      </c>
    </row>
    <row r="1008" spans="1:14" x14ac:dyDescent="0.25">
      <c r="A1008" s="109" t="s">
        <v>1062</v>
      </c>
      <c r="B1008" s="112">
        <v>45899</v>
      </c>
      <c r="C1008" s="109" t="s">
        <v>34</v>
      </c>
      <c r="D1008" s="109" t="s">
        <v>26</v>
      </c>
      <c r="E1008" s="109" t="s">
        <v>27</v>
      </c>
      <c r="F1008" s="109" t="s">
        <v>42</v>
      </c>
      <c r="G1008" s="109" t="s">
        <v>15</v>
      </c>
      <c r="H1008" s="110">
        <v>128.12</v>
      </c>
      <c r="I1008" s="109">
        <v>1</v>
      </c>
      <c r="J1008" s="234">
        <v>128.12</v>
      </c>
      <c r="K1008" s="230"/>
      <c r="L1008" s="191" t="str">
        <f t="shared" si="48"/>
        <v>Normal</v>
      </c>
      <c r="M1008" s="191" t="str">
        <f t="shared" si="49"/>
        <v>Normal</v>
      </c>
      <c r="N1008" s="191" t="str">
        <f t="shared" si="50"/>
        <v>Normal</v>
      </c>
    </row>
  </sheetData>
  <mergeCells count="5">
    <mergeCell ref="P2:Q2"/>
    <mergeCell ref="P9:Q9"/>
    <mergeCell ref="P16:Q16"/>
    <mergeCell ref="Y3:Y12"/>
    <mergeCell ref="L1:N1"/>
  </mergeCells>
  <conditionalFormatting sqref="H3:H1008">
    <cfRule type="cellIs" dxfId="147" priority="96" operator="lessThan">
      <formula>$Q$6</formula>
    </cfRule>
    <cfRule type="cellIs" dxfId="146" priority="97" operator="greaterThan">
      <formula>$Q$7</formula>
    </cfRule>
  </conditionalFormatting>
  <conditionalFormatting sqref="I3:I1008">
    <cfRule type="cellIs" dxfId="145" priority="3" operator="lessThan">
      <formula>$Q$13</formula>
    </cfRule>
    <cfRule type="cellIs" dxfId="144" priority="4" operator="greaterThan">
      <formula>$Q$14</formula>
    </cfRule>
  </conditionalFormatting>
  <conditionalFormatting sqref="J3:K1008">
    <cfRule type="cellIs" dxfId="143" priority="1" operator="lessThan">
      <formula>$Q$20</formula>
    </cfRule>
    <cfRule type="cellIs" dxfId="142" priority="2" operator="greaterThan">
      <formula>$Q$21</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9" tint="0.79998168889431442"/>
  </sheetPr>
  <dimension ref="A1:L1007"/>
  <sheetViews>
    <sheetView zoomScale="80" zoomScaleNormal="80" workbookViewId="0">
      <selection activeCell="G26" sqref="G26"/>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8.28515625" customWidth="1"/>
    <col min="13" max="13" width="15.140625" bestFit="1" customWidth="1"/>
    <col min="14" max="15" width="15.28515625" customWidth="1"/>
    <col min="16" max="16" width="19.42578125" customWidth="1"/>
  </cols>
  <sheetData>
    <row r="1" spans="1:10" x14ac:dyDescent="0.25">
      <c r="A1" t="s">
        <v>0</v>
      </c>
      <c r="B1" t="s">
        <v>1</v>
      </c>
      <c r="C1" t="s">
        <v>2</v>
      </c>
      <c r="D1" t="s">
        <v>3</v>
      </c>
      <c r="E1" t="s">
        <v>4</v>
      </c>
      <c r="F1" t="s">
        <v>5</v>
      </c>
      <c r="G1" t="s">
        <v>6</v>
      </c>
      <c r="H1" s="2" t="s">
        <v>7</v>
      </c>
      <c r="I1" t="s">
        <v>8</v>
      </c>
      <c r="J1" s="2" t="s">
        <v>9</v>
      </c>
    </row>
    <row r="2" spans="1:10" x14ac:dyDescent="0.25">
      <c r="A2" t="str">
        <f>'Data Cleaning'!A3</f>
        <v>S1</v>
      </c>
      <c r="B2" s="113">
        <f>'Data Cleaning'!B3</f>
        <v>45985</v>
      </c>
      <c r="C2" t="str">
        <f>'Data Cleaning'!C3</f>
        <v>Nike</v>
      </c>
      <c r="D2" t="str">
        <f>'Data Cleaning'!D3</f>
        <v>Boots</v>
      </c>
      <c r="E2" t="str">
        <f>'Data Cleaning'!E3</f>
        <v>Blue</v>
      </c>
      <c r="F2" t="str">
        <f>'Data Cleaning'!F3</f>
        <v>UK</v>
      </c>
      <c r="G2" t="str">
        <f>'Data Cleaning'!G3</f>
        <v>Online</v>
      </c>
      <c r="H2" s="2">
        <f>'Data Cleaning'!H3</f>
        <v>112.4</v>
      </c>
      <c r="I2">
        <f>'Data Cleaning'!I3</f>
        <v>4</v>
      </c>
      <c r="J2" s="2">
        <f>'Data Cleaning'!J3</f>
        <v>449.6</v>
      </c>
    </row>
    <row r="3" spans="1:10" ht="15" customHeight="1" x14ac:dyDescent="0.25">
      <c r="A3" t="str">
        <f>'Data Cleaning'!A4</f>
        <v>S2</v>
      </c>
      <c r="B3" s="113">
        <f>'Data Cleaning'!B4</f>
        <v>45729</v>
      </c>
      <c r="C3" t="str">
        <f>'Data Cleaning'!C4</f>
        <v>Skechers</v>
      </c>
      <c r="D3" t="str">
        <f>'Data Cleaning'!D4</f>
        <v>Boots</v>
      </c>
      <c r="E3" t="str">
        <f>'Data Cleaning'!E4</f>
        <v>Grey</v>
      </c>
      <c r="F3" t="str">
        <f>'Data Cleaning'!F4</f>
        <v>USA</v>
      </c>
      <c r="G3" t="str">
        <f>'Data Cleaning'!G4</f>
        <v>Mall</v>
      </c>
      <c r="H3" s="2">
        <f>'Data Cleaning'!H4</f>
        <v>239.16</v>
      </c>
      <c r="I3">
        <f>'Data Cleaning'!I4</f>
        <v>4</v>
      </c>
      <c r="J3" s="2">
        <f>'Data Cleaning'!J4</f>
        <v>956.64</v>
      </c>
    </row>
    <row r="4" spans="1:10" x14ac:dyDescent="0.25">
      <c r="A4" t="str">
        <f>'Data Cleaning'!A5</f>
        <v>S3</v>
      </c>
      <c r="B4" s="113">
        <f>'Data Cleaning'!B5</f>
        <v>45874</v>
      </c>
      <c r="C4" t="str">
        <f>'Data Cleaning'!C5</f>
        <v>Nike</v>
      </c>
      <c r="D4" t="str">
        <f>'Data Cleaning'!D5</f>
        <v>Running</v>
      </c>
      <c r="E4" t="str">
        <f>'Data Cleaning'!E5</f>
        <v>White</v>
      </c>
      <c r="F4" t="str">
        <f>'Data Cleaning'!F5</f>
        <v>UK</v>
      </c>
      <c r="G4" t="str">
        <f>'Data Cleaning'!G5</f>
        <v>Mall</v>
      </c>
      <c r="H4" s="2">
        <f>'Data Cleaning'!H5</f>
        <v>191.04</v>
      </c>
      <c r="I4">
        <f>'Data Cleaning'!I5</f>
        <v>2</v>
      </c>
      <c r="J4" s="2">
        <f>'Data Cleaning'!J5</f>
        <v>382.08</v>
      </c>
    </row>
    <row r="5" spans="1:10" x14ac:dyDescent="0.25">
      <c r="A5" t="str">
        <f>'Data Cleaning'!A6</f>
        <v>S4</v>
      </c>
      <c r="B5" s="113">
        <f>'Data Cleaning'!B6</f>
        <v>45966</v>
      </c>
      <c r="C5" t="str">
        <f>'Data Cleaning'!C6</f>
        <v>New Balance</v>
      </c>
      <c r="D5" t="str">
        <f>'Data Cleaning'!D6</f>
        <v>Casual</v>
      </c>
      <c r="E5" t="str">
        <f>'Data Cleaning'!E6</f>
        <v>Green</v>
      </c>
      <c r="F5" t="str">
        <f>'Data Cleaning'!F6</f>
        <v>UAE</v>
      </c>
      <c r="G5" t="str">
        <f>'Data Cleaning'!G6</f>
        <v>Mall</v>
      </c>
      <c r="H5" s="2">
        <f>'Data Cleaning'!H6</f>
        <v>161.69999999999999</v>
      </c>
      <c r="I5">
        <f>'Data Cleaning'!I6</f>
        <v>1</v>
      </c>
      <c r="J5" s="2">
        <f>'Data Cleaning'!J6</f>
        <v>161.69999999999999</v>
      </c>
    </row>
    <row r="6" spans="1:10" x14ac:dyDescent="0.25">
      <c r="A6" t="str">
        <f>'Data Cleaning'!A7</f>
        <v>S5</v>
      </c>
      <c r="B6" s="113">
        <f>'Data Cleaning'!B7</f>
        <v>45937</v>
      </c>
      <c r="C6" t="str">
        <f>'Data Cleaning'!C7</f>
        <v>Adidas</v>
      </c>
      <c r="D6" t="str">
        <f>'Data Cleaning'!D7</f>
        <v>Formal</v>
      </c>
      <c r="E6" t="str">
        <f>'Data Cleaning'!E7</f>
        <v>Grey</v>
      </c>
      <c r="F6" t="str">
        <f>'Data Cleaning'!F7</f>
        <v>France</v>
      </c>
      <c r="G6" t="str">
        <f>'Data Cleaning'!G7</f>
        <v>Online</v>
      </c>
      <c r="H6" s="2">
        <f>'Data Cleaning'!H7</f>
        <v>64.319999999999993</v>
      </c>
      <c r="I6">
        <f>'Data Cleaning'!I7</f>
        <v>14</v>
      </c>
      <c r="J6" s="2">
        <f>'Data Cleaning'!J7</f>
        <v>900.48</v>
      </c>
    </row>
    <row r="7" spans="1:10" x14ac:dyDescent="0.25">
      <c r="A7" t="str">
        <f>'Data Cleaning'!A8</f>
        <v>S6</v>
      </c>
      <c r="B7" s="113">
        <f>'Data Cleaning'!B8</f>
        <v>45739</v>
      </c>
      <c r="C7" t="str">
        <f>'Data Cleaning'!C8</f>
        <v>Puma</v>
      </c>
      <c r="D7" t="str">
        <f>'Data Cleaning'!D8</f>
        <v>Sports</v>
      </c>
      <c r="E7" t="str">
        <f>'Data Cleaning'!E8</f>
        <v>White</v>
      </c>
      <c r="F7" t="str">
        <f>'Data Cleaning'!F8</f>
        <v>UK</v>
      </c>
      <c r="G7" t="str">
        <f>'Data Cleaning'!G8</f>
        <v>Retail Store</v>
      </c>
      <c r="H7" s="2">
        <f>'Data Cleaning'!H8</f>
        <v>64.319999999999993</v>
      </c>
      <c r="I7">
        <f>'Data Cleaning'!I8</f>
        <v>14</v>
      </c>
      <c r="J7" s="2">
        <f>'Data Cleaning'!J8</f>
        <v>900.48</v>
      </c>
    </row>
    <row r="8" spans="1:10" x14ac:dyDescent="0.25">
      <c r="A8" t="str">
        <f>'Data Cleaning'!A9</f>
        <v>S7</v>
      </c>
      <c r="B8" s="113">
        <f>'Data Cleaning'!B9</f>
        <v>45710</v>
      </c>
      <c r="C8" t="str">
        <f>'Data Cleaning'!C9</f>
        <v>Reebok</v>
      </c>
      <c r="D8" t="str">
        <f>'Data Cleaning'!D9</f>
        <v>Running</v>
      </c>
      <c r="E8" t="str">
        <f>'Data Cleaning'!E9</f>
        <v>Blue</v>
      </c>
      <c r="F8" t="str">
        <f>'Data Cleaning'!F9</f>
        <v>Saudi Arabia</v>
      </c>
      <c r="G8" t="str">
        <f>'Data Cleaning'!G9</f>
        <v>Retail Store</v>
      </c>
      <c r="H8" s="2">
        <f>'Data Cleaning'!H9</f>
        <v>42.78</v>
      </c>
      <c r="I8">
        <f>'Data Cleaning'!I9</f>
        <v>3</v>
      </c>
      <c r="J8" s="2">
        <f>'Data Cleaning'!J9</f>
        <v>128.34</v>
      </c>
    </row>
    <row r="9" spans="1:10" x14ac:dyDescent="0.25">
      <c r="A9" t="str">
        <f>'Data Cleaning'!A10</f>
        <v>S8</v>
      </c>
      <c r="B9" s="113">
        <f>'Data Cleaning'!B10</f>
        <v>45967</v>
      </c>
      <c r="C9" t="str">
        <f>'Data Cleaning'!C10</f>
        <v>Nike</v>
      </c>
      <c r="D9" t="str">
        <f>'Data Cleaning'!D10</f>
        <v>Boots</v>
      </c>
      <c r="E9" t="str">
        <f>'Data Cleaning'!E10</f>
        <v>Red</v>
      </c>
      <c r="F9" t="str">
        <f>'Data Cleaning'!F10</f>
        <v>India</v>
      </c>
      <c r="G9" t="str">
        <f>'Data Cleaning'!G10</f>
        <v>Online</v>
      </c>
      <c r="H9" s="2">
        <f>'Data Cleaning'!H10</f>
        <v>220.56</v>
      </c>
      <c r="I9">
        <f>'Data Cleaning'!I10</f>
        <v>9</v>
      </c>
      <c r="J9" s="2">
        <f>'Data Cleaning'!J10</f>
        <v>1985.04</v>
      </c>
    </row>
    <row r="10" spans="1:10" x14ac:dyDescent="0.25">
      <c r="A10" t="str">
        <f>'Data Cleaning'!A11</f>
        <v>S9</v>
      </c>
      <c r="B10" s="113">
        <f>'Data Cleaning'!B11</f>
        <v>45851</v>
      </c>
      <c r="C10" t="str">
        <f>'Data Cleaning'!C11</f>
        <v>New Balance</v>
      </c>
      <c r="D10" t="str">
        <f>'Data Cleaning'!D11</f>
        <v>Sports</v>
      </c>
      <c r="E10" t="str">
        <f>'Data Cleaning'!E11</f>
        <v>Green</v>
      </c>
      <c r="F10" t="str">
        <f>'Data Cleaning'!F11</f>
        <v>India</v>
      </c>
      <c r="G10" t="str">
        <f>'Data Cleaning'!G11</f>
        <v>Retail Store</v>
      </c>
      <c r="H10" s="2">
        <f>'Data Cleaning'!H11</f>
        <v>162.25</v>
      </c>
      <c r="I10">
        <f>'Data Cleaning'!I11</f>
        <v>3</v>
      </c>
      <c r="J10" s="2">
        <f>'Data Cleaning'!J11</f>
        <v>486.75</v>
      </c>
    </row>
    <row r="11" spans="1:10" x14ac:dyDescent="0.25">
      <c r="A11" t="str">
        <f>'Data Cleaning'!A12</f>
        <v>S10</v>
      </c>
      <c r="B11" s="113">
        <f>'Data Cleaning'!B12</f>
        <v>45953</v>
      </c>
      <c r="C11" t="str">
        <f>'Data Cleaning'!C12</f>
        <v>Skechers</v>
      </c>
      <c r="D11" t="str">
        <f>'Data Cleaning'!D12</f>
        <v>Running</v>
      </c>
      <c r="E11" t="str">
        <f>'Data Cleaning'!E12</f>
        <v>Black</v>
      </c>
      <c r="F11" t="str">
        <f>'Data Cleaning'!F12</f>
        <v>UAE</v>
      </c>
      <c r="G11" t="str">
        <f>'Data Cleaning'!G12</f>
        <v>Online</v>
      </c>
      <c r="H11" s="2">
        <f>'Data Cleaning'!H12</f>
        <v>185.78</v>
      </c>
      <c r="I11">
        <f>'Data Cleaning'!I12</f>
        <v>7</v>
      </c>
      <c r="J11" s="2">
        <f>'Data Cleaning'!J12</f>
        <v>1300.46</v>
      </c>
    </row>
    <row r="12" spans="1:10" x14ac:dyDescent="0.25">
      <c r="A12" t="str">
        <f>'Data Cleaning'!A13</f>
        <v>S11</v>
      </c>
      <c r="B12" s="113">
        <f>'Data Cleaning'!B13</f>
        <v>45806</v>
      </c>
      <c r="C12" t="str">
        <f>'Data Cleaning'!C13</f>
        <v>Adidas</v>
      </c>
      <c r="D12" t="str">
        <f>'Data Cleaning'!D13</f>
        <v>Running</v>
      </c>
      <c r="E12" t="str">
        <f>'Data Cleaning'!E13</f>
        <v>Red</v>
      </c>
      <c r="F12" t="str">
        <f>'Data Cleaning'!F13</f>
        <v>France</v>
      </c>
      <c r="G12" t="str">
        <f>'Data Cleaning'!G13</f>
        <v>Retail Store</v>
      </c>
      <c r="H12" s="2">
        <f>'Data Cleaning'!H13</f>
        <v>34.53</v>
      </c>
      <c r="I12">
        <f>'Data Cleaning'!I13</f>
        <v>3</v>
      </c>
      <c r="J12" s="2">
        <f>'Data Cleaning'!J13</f>
        <v>103.59</v>
      </c>
    </row>
    <row r="13" spans="1:10" x14ac:dyDescent="0.25">
      <c r="A13" t="str">
        <f>'Data Cleaning'!A14</f>
        <v>S12</v>
      </c>
      <c r="B13" s="113">
        <f>'Data Cleaning'!B14</f>
        <v>45983</v>
      </c>
      <c r="C13" t="str">
        <f>'Data Cleaning'!C14</f>
        <v>Adidas</v>
      </c>
      <c r="D13" t="str">
        <f>'Data Cleaning'!D14</f>
        <v>Sports</v>
      </c>
      <c r="E13" t="str">
        <f>'Data Cleaning'!E14</f>
        <v>Blue</v>
      </c>
      <c r="F13" t="str">
        <f>'Data Cleaning'!F14</f>
        <v>UK</v>
      </c>
      <c r="G13" t="str">
        <f>'Data Cleaning'!G14</f>
        <v>Mall</v>
      </c>
      <c r="H13" s="2">
        <f>'Data Cleaning'!H14</f>
        <v>243.38</v>
      </c>
      <c r="I13">
        <f>'Data Cleaning'!I14</f>
        <v>12</v>
      </c>
      <c r="J13" s="2">
        <f>'Data Cleaning'!J14</f>
        <v>2920.56</v>
      </c>
    </row>
    <row r="14" spans="1:10" x14ac:dyDescent="0.25">
      <c r="A14" t="str">
        <f>'Data Cleaning'!A15</f>
        <v>S13</v>
      </c>
      <c r="B14" s="113">
        <f>'Data Cleaning'!B15</f>
        <v>45794</v>
      </c>
      <c r="C14" t="str">
        <f>'Data Cleaning'!C15</f>
        <v>New Balance</v>
      </c>
      <c r="D14" t="str">
        <f>'Data Cleaning'!D15</f>
        <v>Boots</v>
      </c>
      <c r="E14" t="str">
        <f>'Data Cleaning'!E15</f>
        <v>White</v>
      </c>
      <c r="F14" t="str">
        <f>'Data Cleaning'!F15</f>
        <v>India</v>
      </c>
      <c r="G14" t="str">
        <f>'Data Cleaning'!G15</f>
        <v>Mall</v>
      </c>
      <c r="H14" s="2">
        <f>'Data Cleaning'!H15</f>
        <v>213.14</v>
      </c>
      <c r="I14">
        <f>'Data Cleaning'!I15</f>
        <v>3</v>
      </c>
      <c r="J14" s="2">
        <f>'Data Cleaning'!J15</f>
        <v>639.41999999999996</v>
      </c>
    </row>
    <row r="15" spans="1:10" x14ac:dyDescent="0.25">
      <c r="A15" t="str">
        <f>'Data Cleaning'!A16</f>
        <v>S14</v>
      </c>
      <c r="B15" s="113">
        <f>'Data Cleaning'!B16</f>
        <v>45783</v>
      </c>
      <c r="C15" t="str">
        <f>'Data Cleaning'!C16</f>
        <v>Reebok</v>
      </c>
      <c r="D15" t="str">
        <f>'Data Cleaning'!D16</f>
        <v>Formal</v>
      </c>
      <c r="E15" t="str">
        <f>'Data Cleaning'!E16</f>
        <v>Blue</v>
      </c>
      <c r="F15" t="str">
        <f>'Data Cleaning'!F16</f>
        <v>UAE</v>
      </c>
      <c r="G15" t="str">
        <f>'Data Cleaning'!G16</f>
        <v>Mall</v>
      </c>
      <c r="H15" s="2">
        <f>'Data Cleaning'!H16</f>
        <v>76.709999999999994</v>
      </c>
      <c r="I15">
        <f>'Data Cleaning'!I16</f>
        <v>6</v>
      </c>
      <c r="J15" s="2">
        <f>'Data Cleaning'!J16</f>
        <v>460.26</v>
      </c>
    </row>
    <row r="16" spans="1:10" x14ac:dyDescent="0.25">
      <c r="A16" t="str">
        <f>'Data Cleaning'!A17</f>
        <v>S15</v>
      </c>
      <c r="B16" s="113">
        <f>'Data Cleaning'!B17</f>
        <v>45943</v>
      </c>
      <c r="C16" t="str">
        <f>'Data Cleaning'!C17</f>
        <v>Skechers</v>
      </c>
      <c r="D16" t="str">
        <f>'Data Cleaning'!D17</f>
        <v>Sports</v>
      </c>
      <c r="E16" t="str">
        <f>'Data Cleaning'!E17</f>
        <v>Black</v>
      </c>
      <c r="F16" t="str">
        <f>'Data Cleaning'!F17</f>
        <v>UK</v>
      </c>
      <c r="G16" t="str">
        <f>'Data Cleaning'!G17</f>
        <v>Online</v>
      </c>
      <c r="H16" s="2">
        <f>'Data Cleaning'!H17</f>
        <v>70</v>
      </c>
      <c r="I16">
        <f>'Data Cleaning'!I17</f>
        <v>8</v>
      </c>
      <c r="J16" s="2">
        <f>'Data Cleaning'!J17</f>
        <v>560</v>
      </c>
    </row>
    <row r="17" spans="1:12" x14ac:dyDescent="0.25">
      <c r="A17" t="str">
        <f>'Data Cleaning'!A18</f>
        <v>S16</v>
      </c>
      <c r="B17" s="113">
        <f>'Data Cleaning'!B18</f>
        <v>45819</v>
      </c>
      <c r="C17" t="str">
        <f>'Data Cleaning'!C18</f>
        <v>Puma</v>
      </c>
      <c r="D17" t="str">
        <f>'Data Cleaning'!D18</f>
        <v>Running</v>
      </c>
      <c r="E17" t="str">
        <f>'Data Cleaning'!E18</f>
        <v>White</v>
      </c>
      <c r="F17" t="str">
        <f>'Data Cleaning'!F18</f>
        <v>India</v>
      </c>
      <c r="G17" t="str">
        <f>'Data Cleaning'!G18</f>
        <v>Mall</v>
      </c>
      <c r="H17" s="2">
        <f>'Data Cleaning'!H18</f>
        <v>70.349999999999994</v>
      </c>
      <c r="I17">
        <f>'Data Cleaning'!I18</f>
        <v>13</v>
      </c>
      <c r="J17" s="2">
        <f>'Data Cleaning'!J18</f>
        <v>914.55</v>
      </c>
    </row>
    <row r="18" spans="1:12" x14ac:dyDescent="0.25">
      <c r="A18" t="str">
        <f>'Data Cleaning'!A19</f>
        <v>S17</v>
      </c>
      <c r="B18" s="113">
        <f>'Data Cleaning'!B19</f>
        <v>45819</v>
      </c>
      <c r="C18" t="str">
        <f>'Data Cleaning'!C19</f>
        <v>Skechers</v>
      </c>
      <c r="D18" t="str">
        <f>'Data Cleaning'!D19</f>
        <v>Formal</v>
      </c>
      <c r="E18" t="str">
        <f>'Data Cleaning'!E19</f>
        <v>Red</v>
      </c>
      <c r="F18" t="str">
        <f>'Data Cleaning'!F19</f>
        <v>UAE</v>
      </c>
      <c r="G18" t="str">
        <f>'Data Cleaning'!G19</f>
        <v>Retail Store</v>
      </c>
      <c r="H18" s="2">
        <f>'Data Cleaning'!H19</f>
        <v>96.93</v>
      </c>
      <c r="I18">
        <f>'Data Cleaning'!I19</f>
        <v>7</v>
      </c>
      <c r="J18" s="2">
        <f>'Data Cleaning'!J19</f>
        <v>678.51</v>
      </c>
    </row>
    <row r="19" spans="1:12" x14ac:dyDescent="0.25">
      <c r="A19" t="str">
        <f>'Data Cleaning'!A20</f>
        <v>S18</v>
      </c>
      <c r="B19" s="113">
        <f>'Data Cleaning'!B20</f>
        <v>45731</v>
      </c>
      <c r="C19" t="str">
        <f>'Data Cleaning'!C20</f>
        <v>Adidas</v>
      </c>
      <c r="D19" t="str">
        <f>'Data Cleaning'!D20</f>
        <v>Casual</v>
      </c>
      <c r="E19" t="str">
        <f>'Data Cleaning'!E20</f>
        <v>Green</v>
      </c>
      <c r="F19" t="str">
        <f>'Data Cleaning'!F20</f>
        <v>India</v>
      </c>
      <c r="G19" t="str">
        <f>'Data Cleaning'!G20</f>
        <v>Mall</v>
      </c>
      <c r="H19" s="2">
        <f>'Data Cleaning'!H20</f>
        <v>145.44999999999999</v>
      </c>
      <c r="I19">
        <f>'Data Cleaning'!I20</f>
        <v>9</v>
      </c>
      <c r="J19" s="2">
        <f>'Data Cleaning'!J20</f>
        <v>1309.05</v>
      </c>
    </row>
    <row r="20" spans="1:12" x14ac:dyDescent="0.25">
      <c r="A20" t="str">
        <f>'Data Cleaning'!A21</f>
        <v>S19</v>
      </c>
      <c r="B20" s="113">
        <f>'Data Cleaning'!B21</f>
        <v>45792</v>
      </c>
      <c r="C20" t="str">
        <f>'Data Cleaning'!C21</f>
        <v>Reebok</v>
      </c>
      <c r="D20" t="str">
        <f>'Data Cleaning'!D21</f>
        <v>Sneakers</v>
      </c>
      <c r="E20" t="str">
        <f>'Data Cleaning'!E21</f>
        <v>Red</v>
      </c>
      <c r="F20" t="str">
        <f>'Data Cleaning'!F21</f>
        <v>France</v>
      </c>
      <c r="G20" t="str">
        <f>'Data Cleaning'!G21</f>
        <v>Online</v>
      </c>
      <c r="H20" s="2">
        <f>'Data Cleaning'!H21</f>
        <v>125.03</v>
      </c>
      <c r="I20">
        <f>'Data Cleaning'!I21</f>
        <v>19</v>
      </c>
      <c r="J20" s="2">
        <f>'Data Cleaning'!J21</f>
        <v>2375.5700000000002</v>
      </c>
    </row>
    <row r="21" spans="1:12" x14ac:dyDescent="0.25">
      <c r="A21" t="str">
        <f>'Data Cleaning'!A22</f>
        <v>S20</v>
      </c>
      <c r="B21" s="113">
        <f>'Data Cleaning'!B22</f>
        <v>45728</v>
      </c>
      <c r="C21" t="str">
        <f>'Data Cleaning'!C22</f>
        <v>Reebok</v>
      </c>
      <c r="D21" t="str">
        <f>'Data Cleaning'!D22</f>
        <v>Running</v>
      </c>
      <c r="E21" t="str">
        <f>'Data Cleaning'!E22</f>
        <v>Black</v>
      </c>
      <c r="F21" t="str">
        <f>'Data Cleaning'!F22</f>
        <v>Saudi Arabia</v>
      </c>
      <c r="G21" t="str">
        <f>'Data Cleaning'!G22</f>
        <v>Online</v>
      </c>
      <c r="H21" s="2">
        <f>'Data Cleaning'!H22</f>
        <v>94.07</v>
      </c>
      <c r="I21">
        <f>'Data Cleaning'!I22</f>
        <v>17</v>
      </c>
      <c r="J21" s="2">
        <f>'Data Cleaning'!J22</f>
        <v>1599.19</v>
      </c>
    </row>
    <row r="22" spans="1:12" x14ac:dyDescent="0.25">
      <c r="A22" t="str">
        <f>'Data Cleaning'!A23</f>
        <v>S21</v>
      </c>
      <c r="B22" s="113">
        <f>'Data Cleaning'!B23</f>
        <v>45736</v>
      </c>
      <c r="C22" t="str">
        <f>'Data Cleaning'!C23</f>
        <v>Skechers</v>
      </c>
      <c r="D22" t="str">
        <f>'Data Cleaning'!D23</f>
        <v>Formal</v>
      </c>
      <c r="E22" t="str">
        <f>'Data Cleaning'!E23</f>
        <v>Grey</v>
      </c>
      <c r="F22" t="str">
        <f>'Data Cleaning'!F23</f>
        <v>USA</v>
      </c>
      <c r="G22" t="str">
        <f>'Data Cleaning'!G23</f>
        <v>Retail Store</v>
      </c>
      <c r="H22" s="2">
        <f>'Data Cleaning'!H23</f>
        <v>164.61</v>
      </c>
      <c r="I22">
        <f>'Data Cleaning'!I23</f>
        <v>6</v>
      </c>
      <c r="J22" s="2">
        <f>'Data Cleaning'!J23</f>
        <v>987.66</v>
      </c>
    </row>
    <row r="23" spans="1:12" x14ac:dyDescent="0.25">
      <c r="A23" t="str">
        <f>'Data Cleaning'!A24</f>
        <v>S22</v>
      </c>
      <c r="B23" s="113">
        <f>'Data Cleaning'!B24</f>
        <v>45853</v>
      </c>
      <c r="C23" t="str">
        <f>'Data Cleaning'!C24</f>
        <v>Reebok</v>
      </c>
      <c r="D23" t="str">
        <f>'Data Cleaning'!D24</f>
        <v>Sneakers</v>
      </c>
      <c r="E23" t="str">
        <f>'Data Cleaning'!E24</f>
        <v>Blue</v>
      </c>
      <c r="F23" t="str">
        <f>'Data Cleaning'!F24</f>
        <v>India</v>
      </c>
      <c r="G23" t="str">
        <f>'Data Cleaning'!G24</f>
        <v>Online</v>
      </c>
      <c r="H23" s="2">
        <f>'Data Cleaning'!H24</f>
        <v>60.69</v>
      </c>
      <c r="I23">
        <f>'Data Cleaning'!I24</f>
        <v>20</v>
      </c>
      <c r="J23" s="2">
        <f>'Data Cleaning'!J24</f>
        <v>1213.8</v>
      </c>
    </row>
    <row r="24" spans="1:12" x14ac:dyDescent="0.25">
      <c r="A24" t="str">
        <f>'Data Cleaning'!A25</f>
        <v>S23</v>
      </c>
      <c r="B24" s="113">
        <f>'Data Cleaning'!B25</f>
        <v>46006</v>
      </c>
      <c r="C24" t="str">
        <f>'Data Cleaning'!C25</f>
        <v>Skechers</v>
      </c>
      <c r="D24" t="str">
        <f>'Data Cleaning'!D25</f>
        <v>Sneakers</v>
      </c>
      <c r="E24" t="str">
        <f>'Data Cleaning'!E25</f>
        <v>Blue</v>
      </c>
      <c r="F24" t="str">
        <f>'Data Cleaning'!F25</f>
        <v>Saudi Arabia</v>
      </c>
      <c r="G24" t="str">
        <f>'Data Cleaning'!G25</f>
        <v>Mall</v>
      </c>
      <c r="H24" s="2">
        <f>'Data Cleaning'!H25</f>
        <v>94.27</v>
      </c>
      <c r="I24">
        <f>'Data Cleaning'!I25</f>
        <v>4</v>
      </c>
      <c r="J24" s="2">
        <f>'Data Cleaning'!J25</f>
        <v>377.08</v>
      </c>
      <c r="L24" s="1"/>
    </row>
    <row r="25" spans="1:12" x14ac:dyDescent="0.25">
      <c r="A25" t="str">
        <f>'Data Cleaning'!A26</f>
        <v>S24</v>
      </c>
      <c r="B25" s="113">
        <f>'Data Cleaning'!B26</f>
        <v>45832</v>
      </c>
      <c r="C25" t="str">
        <f>'Data Cleaning'!C26</f>
        <v>Puma</v>
      </c>
      <c r="D25" t="str">
        <f>'Data Cleaning'!D26</f>
        <v>Formal</v>
      </c>
      <c r="E25" t="str">
        <f>'Data Cleaning'!E26</f>
        <v>White</v>
      </c>
      <c r="F25" t="str">
        <f>'Data Cleaning'!F26</f>
        <v>Germany</v>
      </c>
      <c r="G25" t="str">
        <f>'Data Cleaning'!G26</f>
        <v>Online</v>
      </c>
      <c r="H25" s="2">
        <f>'Data Cleaning'!H26</f>
        <v>110.6</v>
      </c>
      <c r="I25">
        <f>'Data Cleaning'!I26</f>
        <v>4</v>
      </c>
      <c r="J25" s="2">
        <f>'Data Cleaning'!J26</f>
        <v>442.4</v>
      </c>
      <c r="L25" s="1"/>
    </row>
    <row r="26" spans="1:12" x14ac:dyDescent="0.25">
      <c r="A26" t="str">
        <f>'Data Cleaning'!A27</f>
        <v>S25</v>
      </c>
      <c r="B26" s="113">
        <f>'Data Cleaning'!B27</f>
        <v>45792</v>
      </c>
      <c r="C26" t="str">
        <f>'Data Cleaning'!C27</f>
        <v>Adidas</v>
      </c>
      <c r="D26" t="str">
        <f>'Data Cleaning'!D27</f>
        <v>Sneakers</v>
      </c>
      <c r="E26" t="str">
        <f>'Data Cleaning'!E27</f>
        <v>Black</v>
      </c>
      <c r="F26" t="str">
        <f>'Data Cleaning'!F27</f>
        <v>Saudi Arabia</v>
      </c>
      <c r="G26" t="str">
        <f>'Data Cleaning'!G27</f>
        <v>Mall</v>
      </c>
      <c r="H26" s="2">
        <f>'Data Cleaning'!H27</f>
        <v>130.34</v>
      </c>
      <c r="I26">
        <f>'Data Cleaning'!I27</f>
        <v>17</v>
      </c>
      <c r="J26" s="2">
        <f>'Data Cleaning'!J27</f>
        <v>2215.7800000000002</v>
      </c>
    </row>
    <row r="27" spans="1:12" x14ac:dyDescent="0.25">
      <c r="A27" t="str">
        <f>'Data Cleaning'!A28</f>
        <v>S26</v>
      </c>
      <c r="B27" s="113">
        <f>'Data Cleaning'!B28</f>
        <v>45810</v>
      </c>
      <c r="C27" t="str">
        <f>'Data Cleaning'!C28</f>
        <v>New Balance</v>
      </c>
      <c r="D27" t="str">
        <f>'Data Cleaning'!D28</f>
        <v>Casual</v>
      </c>
      <c r="E27" t="str">
        <f>'Data Cleaning'!E28</f>
        <v>White</v>
      </c>
      <c r="F27" t="str">
        <f>'Data Cleaning'!F28</f>
        <v>France</v>
      </c>
      <c r="G27" t="str">
        <f>'Data Cleaning'!G28</f>
        <v>Online</v>
      </c>
      <c r="H27" s="2">
        <f>'Data Cleaning'!H28</f>
        <v>202.74</v>
      </c>
      <c r="I27">
        <f>'Data Cleaning'!I28</f>
        <v>17</v>
      </c>
      <c r="J27" s="2">
        <f>'Data Cleaning'!J28</f>
        <v>3446.58</v>
      </c>
    </row>
    <row r="28" spans="1:12" x14ac:dyDescent="0.25">
      <c r="A28" t="str">
        <f>'Data Cleaning'!A29</f>
        <v>S27</v>
      </c>
      <c r="B28" s="113">
        <f>'Data Cleaning'!B29</f>
        <v>45934</v>
      </c>
      <c r="C28" t="str">
        <f>'Data Cleaning'!C29</f>
        <v>Nike</v>
      </c>
      <c r="D28" t="str">
        <f>'Data Cleaning'!D29</f>
        <v>Sneakers</v>
      </c>
      <c r="E28" t="str">
        <f>'Data Cleaning'!E29</f>
        <v>Blue</v>
      </c>
      <c r="F28" t="str">
        <f>'Data Cleaning'!F29</f>
        <v>Germany</v>
      </c>
      <c r="G28" t="str">
        <f>'Data Cleaning'!G29</f>
        <v>Online</v>
      </c>
      <c r="H28" s="2">
        <f>'Data Cleaning'!H29</f>
        <v>73.930000000000007</v>
      </c>
      <c r="I28">
        <f>'Data Cleaning'!I29</f>
        <v>17</v>
      </c>
      <c r="J28" s="2">
        <f>'Data Cleaning'!J29</f>
        <v>1256.81</v>
      </c>
    </row>
    <row r="29" spans="1:12" x14ac:dyDescent="0.25">
      <c r="A29" t="str">
        <f>'Data Cleaning'!A30</f>
        <v>S28</v>
      </c>
      <c r="B29" s="113">
        <f>'Data Cleaning'!B30</f>
        <v>45715</v>
      </c>
      <c r="C29" t="str">
        <f>'Data Cleaning'!C30</f>
        <v>Puma</v>
      </c>
      <c r="D29" t="str">
        <f>'Data Cleaning'!D30</f>
        <v>Casual</v>
      </c>
      <c r="E29" t="str">
        <f>'Data Cleaning'!E30</f>
        <v>Black</v>
      </c>
      <c r="F29" t="str">
        <f>'Data Cleaning'!F30</f>
        <v>UK</v>
      </c>
      <c r="G29" t="str">
        <f>'Data Cleaning'!G30</f>
        <v>Mall</v>
      </c>
      <c r="H29" s="2">
        <f>'Data Cleaning'!H30</f>
        <v>143.13</v>
      </c>
      <c r="I29">
        <f>'Data Cleaning'!I30</f>
        <v>12</v>
      </c>
      <c r="J29" s="2">
        <f>'Data Cleaning'!J30</f>
        <v>1717.56</v>
      </c>
    </row>
    <row r="30" spans="1:12" x14ac:dyDescent="0.25">
      <c r="A30" t="str">
        <f>'Data Cleaning'!A31</f>
        <v>S29</v>
      </c>
      <c r="B30" s="113">
        <f>'Data Cleaning'!B31</f>
        <v>45698</v>
      </c>
      <c r="C30" t="str">
        <f>'Data Cleaning'!C31</f>
        <v>Skechers</v>
      </c>
      <c r="D30" t="str">
        <f>'Data Cleaning'!D31</f>
        <v>Formal</v>
      </c>
      <c r="E30" t="str">
        <f>'Data Cleaning'!E31</f>
        <v>Black</v>
      </c>
      <c r="F30" t="str">
        <f>'Data Cleaning'!F31</f>
        <v>Saudi Arabia</v>
      </c>
      <c r="G30" t="str">
        <f>'Data Cleaning'!G31</f>
        <v>Mall</v>
      </c>
      <c r="H30" s="2">
        <f>'Data Cleaning'!H31</f>
        <v>160.33000000000001</v>
      </c>
      <c r="I30">
        <f>'Data Cleaning'!I31</f>
        <v>3</v>
      </c>
      <c r="J30" s="2">
        <f>'Data Cleaning'!J31</f>
        <v>480.99</v>
      </c>
    </row>
    <row r="31" spans="1:12" x14ac:dyDescent="0.25">
      <c r="A31" t="str">
        <f>'Data Cleaning'!A32</f>
        <v>S30</v>
      </c>
      <c r="B31" s="113">
        <f>'Data Cleaning'!B32</f>
        <v>45722</v>
      </c>
      <c r="C31" t="str">
        <f>'Data Cleaning'!C32</f>
        <v>Skechers</v>
      </c>
      <c r="D31" t="str">
        <f>'Data Cleaning'!D32</f>
        <v>Formal</v>
      </c>
      <c r="E31" t="str">
        <f>'Data Cleaning'!E32</f>
        <v>Grey</v>
      </c>
      <c r="F31" t="str">
        <f>'Data Cleaning'!F32</f>
        <v>UK</v>
      </c>
      <c r="G31" t="str">
        <f>'Data Cleaning'!G32</f>
        <v>Retail Store</v>
      </c>
      <c r="H31" s="2">
        <f>'Data Cleaning'!H32</f>
        <v>40.22</v>
      </c>
      <c r="I31">
        <f>'Data Cleaning'!I32</f>
        <v>5</v>
      </c>
      <c r="J31" s="2">
        <f>'Data Cleaning'!J32</f>
        <v>201.1</v>
      </c>
    </row>
    <row r="32" spans="1:12" x14ac:dyDescent="0.25">
      <c r="A32" t="str">
        <f>'Data Cleaning'!A33</f>
        <v>S31</v>
      </c>
      <c r="B32" s="113">
        <f>'Data Cleaning'!B33</f>
        <v>45928</v>
      </c>
      <c r="C32" t="str">
        <f>'Data Cleaning'!C33</f>
        <v>Reebok</v>
      </c>
      <c r="D32" t="str">
        <f>'Data Cleaning'!D33</f>
        <v>Casual</v>
      </c>
      <c r="E32" t="str">
        <f>'Data Cleaning'!E33</f>
        <v>Grey</v>
      </c>
      <c r="F32" t="str">
        <f>'Data Cleaning'!F33</f>
        <v>Saudi Arabia</v>
      </c>
      <c r="G32" t="str">
        <f>'Data Cleaning'!G33</f>
        <v>Mall</v>
      </c>
      <c r="H32" s="2">
        <f>'Data Cleaning'!H33</f>
        <v>163.66</v>
      </c>
      <c r="I32">
        <f>'Data Cleaning'!I33</f>
        <v>20</v>
      </c>
      <c r="J32" s="2">
        <f>'Data Cleaning'!J33</f>
        <v>3273.2</v>
      </c>
    </row>
    <row r="33" spans="1:10" x14ac:dyDescent="0.25">
      <c r="A33" t="str">
        <f>'Data Cleaning'!A34</f>
        <v>S32</v>
      </c>
      <c r="B33" s="113">
        <f>'Data Cleaning'!B34</f>
        <v>46011</v>
      </c>
      <c r="C33" t="str">
        <f>'Data Cleaning'!C34</f>
        <v>Skechers</v>
      </c>
      <c r="D33" t="str">
        <f>'Data Cleaning'!D34</f>
        <v>Sports</v>
      </c>
      <c r="E33" t="str">
        <f>'Data Cleaning'!E34</f>
        <v>Red</v>
      </c>
      <c r="F33" t="str">
        <f>'Data Cleaning'!F34</f>
        <v>UAE</v>
      </c>
      <c r="G33" t="str">
        <f>'Data Cleaning'!G34</f>
        <v>Mall</v>
      </c>
      <c r="H33" s="2">
        <f>'Data Cleaning'!H34</f>
        <v>67.52</v>
      </c>
      <c r="I33">
        <f>'Data Cleaning'!I34</f>
        <v>7</v>
      </c>
      <c r="J33" s="2">
        <f>'Data Cleaning'!J34</f>
        <v>472.64</v>
      </c>
    </row>
    <row r="34" spans="1:10" x14ac:dyDescent="0.25">
      <c r="A34" t="str">
        <f>'Data Cleaning'!A35</f>
        <v>S33</v>
      </c>
      <c r="B34" s="113">
        <f>'Data Cleaning'!B35</f>
        <v>45849</v>
      </c>
      <c r="C34" t="str">
        <f>'Data Cleaning'!C35</f>
        <v>New Balance</v>
      </c>
      <c r="D34" t="str">
        <f>'Data Cleaning'!D35</f>
        <v>Formal</v>
      </c>
      <c r="E34" t="str">
        <f>'Data Cleaning'!E35</f>
        <v>Black</v>
      </c>
      <c r="F34" t="str">
        <f>'Data Cleaning'!F35</f>
        <v>UK</v>
      </c>
      <c r="G34" t="str">
        <f>'Data Cleaning'!G35</f>
        <v>Online</v>
      </c>
      <c r="H34" s="2">
        <f>'Data Cleaning'!H35</f>
        <v>44.31</v>
      </c>
      <c r="I34">
        <f>'Data Cleaning'!I35</f>
        <v>15</v>
      </c>
      <c r="J34" s="2">
        <f>'Data Cleaning'!J35</f>
        <v>664.65</v>
      </c>
    </row>
    <row r="35" spans="1:10" x14ac:dyDescent="0.25">
      <c r="A35" t="str">
        <f>'Data Cleaning'!A36</f>
        <v>S34</v>
      </c>
      <c r="B35" s="113">
        <f>'Data Cleaning'!B36</f>
        <v>45690</v>
      </c>
      <c r="C35" t="str">
        <f>'Data Cleaning'!C36</f>
        <v>Nike</v>
      </c>
      <c r="D35" t="str">
        <f>'Data Cleaning'!D36</f>
        <v>Sneakers</v>
      </c>
      <c r="E35" t="str">
        <f>'Data Cleaning'!E36</f>
        <v>Grey</v>
      </c>
      <c r="F35" t="str">
        <f>'Data Cleaning'!F36</f>
        <v>UK</v>
      </c>
      <c r="G35" t="str">
        <f>'Data Cleaning'!G36</f>
        <v>Mall</v>
      </c>
      <c r="H35" s="2">
        <f>'Data Cleaning'!H36</f>
        <v>238.75</v>
      </c>
      <c r="I35">
        <f>'Data Cleaning'!I36</f>
        <v>11</v>
      </c>
      <c r="J35" s="2">
        <f>'Data Cleaning'!J36</f>
        <v>2626.25</v>
      </c>
    </row>
    <row r="36" spans="1:10" x14ac:dyDescent="0.25">
      <c r="A36" t="str">
        <f>'Data Cleaning'!A37</f>
        <v>S35</v>
      </c>
      <c r="B36" s="113">
        <f>'Data Cleaning'!B37</f>
        <v>45770</v>
      </c>
      <c r="C36" t="str">
        <f>'Data Cleaning'!C37</f>
        <v>Nike</v>
      </c>
      <c r="D36" t="str">
        <f>'Data Cleaning'!D37</f>
        <v>Boots</v>
      </c>
      <c r="E36" t="str">
        <f>'Data Cleaning'!E37</f>
        <v>Green</v>
      </c>
      <c r="F36" t="str">
        <f>'Data Cleaning'!F37</f>
        <v>USA</v>
      </c>
      <c r="G36" t="str">
        <f>'Data Cleaning'!G37</f>
        <v>Online</v>
      </c>
      <c r="H36" s="2">
        <f>'Data Cleaning'!H37</f>
        <v>242.44</v>
      </c>
      <c r="I36">
        <f>'Data Cleaning'!I37</f>
        <v>1</v>
      </c>
      <c r="J36" s="2">
        <f>'Data Cleaning'!J37</f>
        <v>242.44</v>
      </c>
    </row>
    <row r="37" spans="1:10" x14ac:dyDescent="0.25">
      <c r="A37" t="str">
        <f>'Data Cleaning'!A38</f>
        <v>S36</v>
      </c>
      <c r="B37" s="113">
        <f>'Data Cleaning'!B38</f>
        <v>45692</v>
      </c>
      <c r="C37" t="str">
        <f>'Data Cleaning'!C38</f>
        <v>Puma</v>
      </c>
      <c r="D37" t="str">
        <f>'Data Cleaning'!D38</f>
        <v>Running</v>
      </c>
      <c r="E37" t="str">
        <f>'Data Cleaning'!E38</f>
        <v>Grey</v>
      </c>
      <c r="F37" t="str">
        <f>'Data Cleaning'!F38</f>
        <v>UK</v>
      </c>
      <c r="G37" t="str">
        <f>'Data Cleaning'!G38</f>
        <v>Retail Store</v>
      </c>
      <c r="H37" s="2">
        <f>'Data Cleaning'!H38</f>
        <v>207.85</v>
      </c>
      <c r="I37">
        <f>'Data Cleaning'!I38</f>
        <v>2</v>
      </c>
      <c r="J37" s="2">
        <f>'Data Cleaning'!J38</f>
        <v>415.7</v>
      </c>
    </row>
    <row r="38" spans="1:10" x14ac:dyDescent="0.25">
      <c r="A38" t="str">
        <f>'Data Cleaning'!A39</f>
        <v>S37</v>
      </c>
      <c r="B38" s="113">
        <f>'Data Cleaning'!B39</f>
        <v>46000</v>
      </c>
      <c r="C38" t="str">
        <f>'Data Cleaning'!C39</f>
        <v>Adidas</v>
      </c>
      <c r="D38" t="str">
        <f>'Data Cleaning'!D39</f>
        <v>Sneakers</v>
      </c>
      <c r="E38" t="str">
        <f>'Data Cleaning'!E39</f>
        <v>White</v>
      </c>
      <c r="F38" t="str">
        <f>'Data Cleaning'!F39</f>
        <v>UAE</v>
      </c>
      <c r="G38" t="str">
        <f>'Data Cleaning'!G39</f>
        <v>Mall</v>
      </c>
      <c r="H38" s="2">
        <f>'Data Cleaning'!H39</f>
        <v>97.02</v>
      </c>
      <c r="I38">
        <f>'Data Cleaning'!I39</f>
        <v>16</v>
      </c>
      <c r="J38" s="2">
        <f>'Data Cleaning'!J39</f>
        <v>1552.32</v>
      </c>
    </row>
    <row r="39" spans="1:10" x14ac:dyDescent="0.25">
      <c r="A39" t="str">
        <f>'Data Cleaning'!A40</f>
        <v>S38</v>
      </c>
      <c r="B39" s="113">
        <f>'Data Cleaning'!B40</f>
        <v>45953</v>
      </c>
      <c r="C39" t="str">
        <f>'Data Cleaning'!C40</f>
        <v>Adidas</v>
      </c>
      <c r="D39" t="str">
        <f>'Data Cleaning'!D40</f>
        <v>Formal</v>
      </c>
      <c r="E39" t="str">
        <f>'Data Cleaning'!E40</f>
        <v>Red</v>
      </c>
      <c r="F39" t="str">
        <f>'Data Cleaning'!F40</f>
        <v>UK</v>
      </c>
      <c r="G39" t="str">
        <f>'Data Cleaning'!G40</f>
        <v>Online</v>
      </c>
      <c r="H39" s="2">
        <f>'Data Cleaning'!H40</f>
        <v>51.49</v>
      </c>
      <c r="I39">
        <f>'Data Cleaning'!I40</f>
        <v>16</v>
      </c>
      <c r="J39" s="2">
        <f>'Data Cleaning'!J40</f>
        <v>823.84</v>
      </c>
    </row>
    <row r="40" spans="1:10" x14ac:dyDescent="0.25">
      <c r="A40" t="str">
        <f>'Data Cleaning'!A41</f>
        <v>S39</v>
      </c>
      <c r="B40" s="113">
        <f>'Data Cleaning'!B41</f>
        <v>45707</v>
      </c>
      <c r="C40" t="str">
        <f>'Data Cleaning'!C41</f>
        <v>Puma</v>
      </c>
      <c r="D40" t="str">
        <f>'Data Cleaning'!D41</f>
        <v>Formal</v>
      </c>
      <c r="E40" t="str">
        <f>'Data Cleaning'!E41</f>
        <v>Red</v>
      </c>
      <c r="F40" t="str">
        <f>'Data Cleaning'!F41</f>
        <v>Germany</v>
      </c>
      <c r="G40" t="str">
        <f>'Data Cleaning'!G41</f>
        <v>Mall</v>
      </c>
      <c r="H40" s="2">
        <f>'Data Cleaning'!H41</f>
        <v>180.53</v>
      </c>
      <c r="I40">
        <f>'Data Cleaning'!I41</f>
        <v>14</v>
      </c>
      <c r="J40" s="2">
        <f>'Data Cleaning'!J41</f>
        <v>2527.42</v>
      </c>
    </row>
    <row r="41" spans="1:10" x14ac:dyDescent="0.25">
      <c r="A41" t="str">
        <f>'Data Cleaning'!A42</f>
        <v>S40</v>
      </c>
      <c r="B41" s="113">
        <f>'Data Cleaning'!B42</f>
        <v>45685</v>
      </c>
      <c r="C41" t="str">
        <f>'Data Cleaning'!C42</f>
        <v>Nike</v>
      </c>
      <c r="D41" t="str">
        <f>'Data Cleaning'!D42</f>
        <v>Formal</v>
      </c>
      <c r="E41" t="str">
        <f>'Data Cleaning'!E42</f>
        <v>Green</v>
      </c>
      <c r="F41" t="str">
        <f>'Data Cleaning'!F42</f>
        <v>France</v>
      </c>
      <c r="G41" t="str">
        <f>'Data Cleaning'!G42</f>
        <v>Online</v>
      </c>
      <c r="H41" s="2">
        <f>'Data Cleaning'!H42</f>
        <v>126.83</v>
      </c>
      <c r="I41">
        <f>'Data Cleaning'!I42</f>
        <v>4</v>
      </c>
      <c r="J41" s="2">
        <f>'Data Cleaning'!J42</f>
        <v>507.32</v>
      </c>
    </row>
    <row r="42" spans="1:10" x14ac:dyDescent="0.25">
      <c r="A42" t="str">
        <f>'Data Cleaning'!A43</f>
        <v>S41</v>
      </c>
      <c r="B42" s="113">
        <f>'Data Cleaning'!B43</f>
        <v>45785</v>
      </c>
      <c r="C42" t="str">
        <f>'Data Cleaning'!C43</f>
        <v>Adidas</v>
      </c>
      <c r="D42" t="str">
        <f>'Data Cleaning'!D43</f>
        <v>Sneakers</v>
      </c>
      <c r="E42" t="str">
        <f>'Data Cleaning'!E43</f>
        <v>Red</v>
      </c>
      <c r="F42" t="str">
        <f>'Data Cleaning'!F43</f>
        <v>UK</v>
      </c>
      <c r="G42" t="str">
        <f>'Data Cleaning'!G43</f>
        <v>Retail Store</v>
      </c>
      <c r="H42" s="2">
        <f>'Data Cleaning'!H43</f>
        <v>56.85</v>
      </c>
      <c r="I42">
        <f>'Data Cleaning'!I43</f>
        <v>7</v>
      </c>
      <c r="J42" s="2">
        <f>'Data Cleaning'!J43</f>
        <v>397.95</v>
      </c>
    </row>
    <row r="43" spans="1:10" x14ac:dyDescent="0.25">
      <c r="A43" t="str">
        <f>'Data Cleaning'!A44</f>
        <v>S42</v>
      </c>
      <c r="B43" s="113">
        <f>'Data Cleaning'!B44</f>
        <v>45751</v>
      </c>
      <c r="C43" t="str">
        <f>'Data Cleaning'!C44</f>
        <v>Reebok</v>
      </c>
      <c r="D43" t="str">
        <f>'Data Cleaning'!D44</f>
        <v>Casual</v>
      </c>
      <c r="E43" t="str">
        <f>'Data Cleaning'!E44</f>
        <v>Black</v>
      </c>
      <c r="F43" t="str">
        <f>'Data Cleaning'!F44</f>
        <v>Germany</v>
      </c>
      <c r="G43" t="str">
        <f>'Data Cleaning'!G44</f>
        <v>Mall</v>
      </c>
      <c r="H43" s="2">
        <f>'Data Cleaning'!H44</f>
        <v>138.94</v>
      </c>
      <c r="I43">
        <f>'Data Cleaning'!I44</f>
        <v>9</v>
      </c>
      <c r="J43" s="2">
        <f>'Data Cleaning'!J44</f>
        <v>1250.46</v>
      </c>
    </row>
    <row r="44" spans="1:10" x14ac:dyDescent="0.25">
      <c r="A44" t="str">
        <f>'Data Cleaning'!A45</f>
        <v>S43</v>
      </c>
      <c r="B44" s="113">
        <f>'Data Cleaning'!B45</f>
        <v>45708</v>
      </c>
      <c r="C44" t="str">
        <f>'Data Cleaning'!C45</f>
        <v>Skechers</v>
      </c>
      <c r="D44" t="str">
        <f>'Data Cleaning'!D45</f>
        <v>Sneakers</v>
      </c>
      <c r="E44" t="str">
        <f>'Data Cleaning'!E45</f>
        <v>Black</v>
      </c>
      <c r="F44" t="str">
        <f>'Data Cleaning'!F45</f>
        <v>USA</v>
      </c>
      <c r="G44" t="str">
        <f>'Data Cleaning'!G45</f>
        <v>Online</v>
      </c>
      <c r="H44" s="2">
        <f>'Data Cleaning'!H45</f>
        <v>37.57</v>
      </c>
      <c r="I44">
        <f>'Data Cleaning'!I45</f>
        <v>2</v>
      </c>
      <c r="J44" s="2">
        <f>'Data Cleaning'!J45</f>
        <v>75.14</v>
      </c>
    </row>
    <row r="45" spans="1:10" x14ac:dyDescent="0.25">
      <c r="A45" t="str">
        <f>'Data Cleaning'!A46</f>
        <v>S44</v>
      </c>
      <c r="B45" s="113">
        <f>'Data Cleaning'!B46</f>
        <v>45743</v>
      </c>
      <c r="C45" t="str">
        <f>'Data Cleaning'!C46</f>
        <v>Reebok</v>
      </c>
      <c r="D45" t="str">
        <f>'Data Cleaning'!D46</f>
        <v>Formal</v>
      </c>
      <c r="E45" t="str">
        <f>'Data Cleaning'!E46</f>
        <v>White</v>
      </c>
      <c r="F45" t="str">
        <f>'Data Cleaning'!F46</f>
        <v>Saudi Arabia</v>
      </c>
      <c r="G45" t="str">
        <f>'Data Cleaning'!G46</f>
        <v>Retail Store</v>
      </c>
      <c r="H45" s="2">
        <f>'Data Cleaning'!H46</f>
        <v>230.05</v>
      </c>
      <c r="I45">
        <f>'Data Cleaning'!I46</f>
        <v>14</v>
      </c>
      <c r="J45" s="2">
        <f>'Data Cleaning'!J46</f>
        <v>3220.7</v>
      </c>
    </row>
    <row r="46" spans="1:10" x14ac:dyDescent="0.25">
      <c r="A46" t="str">
        <f>'Data Cleaning'!A47</f>
        <v>S45</v>
      </c>
      <c r="B46" s="113">
        <f>'Data Cleaning'!B47</f>
        <v>45688</v>
      </c>
      <c r="C46" t="str">
        <f>'Data Cleaning'!C47</f>
        <v>Reebok</v>
      </c>
      <c r="D46" t="str">
        <f>'Data Cleaning'!D47</f>
        <v>Running</v>
      </c>
      <c r="E46" t="str">
        <f>'Data Cleaning'!E47</f>
        <v>Red</v>
      </c>
      <c r="F46" t="str">
        <f>'Data Cleaning'!F47</f>
        <v>France</v>
      </c>
      <c r="G46" t="str">
        <f>'Data Cleaning'!G47</f>
        <v>Retail Store</v>
      </c>
      <c r="H46" s="2">
        <f>'Data Cleaning'!H47</f>
        <v>86.93</v>
      </c>
      <c r="I46">
        <f>'Data Cleaning'!I47</f>
        <v>6</v>
      </c>
      <c r="J46" s="2">
        <f>'Data Cleaning'!J47</f>
        <v>521.58000000000004</v>
      </c>
    </row>
    <row r="47" spans="1:10" x14ac:dyDescent="0.25">
      <c r="A47" t="str">
        <f>'Data Cleaning'!A48</f>
        <v>S46</v>
      </c>
      <c r="B47" s="113">
        <f>'Data Cleaning'!B48</f>
        <v>45804</v>
      </c>
      <c r="C47" t="str">
        <f>'Data Cleaning'!C48</f>
        <v>Skechers</v>
      </c>
      <c r="D47" t="str">
        <f>'Data Cleaning'!D48</f>
        <v>Boots</v>
      </c>
      <c r="E47" t="str">
        <f>'Data Cleaning'!E48</f>
        <v>Grey</v>
      </c>
      <c r="F47" t="str">
        <f>'Data Cleaning'!F48</f>
        <v>UAE</v>
      </c>
      <c r="G47" t="str">
        <f>'Data Cleaning'!G48</f>
        <v>Mall</v>
      </c>
      <c r="H47" s="2">
        <f>'Data Cleaning'!H48</f>
        <v>175.75</v>
      </c>
      <c r="I47">
        <f>'Data Cleaning'!I48</f>
        <v>14</v>
      </c>
      <c r="J47" s="2">
        <f>'Data Cleaning'!J48</f>
        <v>2460.5</v>
      </c>
    </row>
    <row r="48" spans="1:10" x14ac:dyDescent="0.25">
      <c r="A48" t="str">
        <f>'Data Cleaning'!A49</f>
        <v>S47</v>
      </c>
      <c r="B48" s="113">
        <f>'Data Cleaning'!B49</f>
        <v>45907</v>
      </c>
      <c r="C48" t="str">
        <f>'Data Cleaning'!C49</f>
        <v>Adidas</v>
      </c>
      <c r="D48" t="str">
        <f>'Data Cleaning'!D49</f>
        <v>Sports</v>
      </c>
      <c r="E48" t="str">
        <f>'Data Cleaning'!E49</f>
        <v>White</v>
      </c>
      <c r="F48" t="str">
        <f>'Data Cleaning'!F49</f>
        <v>USA</v>
      </c>
      <c r="G48" t="str">
        <f>'Data Cleaning'!G49</f>
        <v>Mall</v>
      </c>
      <c r="H48" s="2">
        <f>'Data Cleaning'!H49</f>
        <v>98.58</v>
      </c>
      <c r="I48">
        <f>'Data Cleaning'!I49</f>
        <v>5</v>
      </c>
      <c r="J48" s="2">
        <f>'Data Cleaning'!J49</f>
        <v>492.9</v>
      </c>
    </row>
    <row r="49" spans="1:10" x14ac:dyDescent="0.25">
      <c r="A49" t="str">
        <f>'Data Cleaning'!A50</f>
        <v>S48</v>
      </c>
      <c r="B49" s="113">
        <f>'Data Cleaning'!B50</f>
        <v>45935</v>
      </c>
      <c r="C49" t="str">
        <f>'Data Cleaning'!C50</f>
        <v>Skechers</v>
      </c>
      <c r="D49" t="str">
        <f>'Data Cleaning'!D50</f>
        <v>Sports</v>
      </c>
      <c r="E49" t="str">
        <f>'Data Cleaning'!E50</f>
        <v>Black</v>
      </c>
      <c r="F49" t="str">
        <f>'Data Cleaning'!F50</f>
        <v>USA</v>
      </c>
      <c r="G49" t="str">
        <f>'Data Cleaning'!G50</f>
        <v>Mall</v>
      </c>
      <c r="H49" s="2">
        <f>'Data Cleaning'!H50</f>
        <v>144.41</v>
      </c>
      <c r="I49">
        <f>'Data Cleaning'!I50</f>
        <v>2</v>
      </c>
      <c r="J49" s="2">
        <f>'Data Cleaning'!J50</f>
        <v>288.82</v>
      </c>
    </row>
    <row r="50" spans="1:10" x14ac:dyDescent="0.25">
      <c r="A50" t="str">
        <f>'Data Cleaning'!A51</f>
        <v>S49</v>
      </c>
      <c r="B50" s="113">
        <f>'Data Cleaning'!B51</f>
        <v>45902</v>
      </c>
      <c r="C50" t="str">
        <f>'Data Cleaning'!C51</f>
        <v>New Balance</v>
      </c>
      <c r="D50" t="str">
        <f>'Data Cleaning'!D51</f>
        <v>Casual</v>
      </c>
      <c r="E50" t="str">
        <f>'Data Cleaning'!E51</f>
        <v>Black</v>
      </c>
      <c r="F50" t="str">
        <f>'Data Cleaning'!F51</f>
        <v>India</v>
      </c>
      <c r="G50" t="str">
        <f>'Data Cleaning'!G51</f>
        <v>Online</v>
      </c>
      <c r="H50" s="2">
        <f>'Data Cleaning'!H51</f>
        <v>150.28</v>
      </c>
      <c r="I50">
        <f>'Data Cleaning'!I51</f>
        <v>17</v>
      </c>
      <c r="J50" s="2">
        <f>'Data Cleaning'!J51</f>
        <v>2554.7600000000002</v>
      </c>
    </row>
    <row r="51" spans="1:10" x14ac:dyDescent="0.25">
      <c r="A51" t="str">
        <f>'Data Cleaning'!A52</f>
        <v>S50</v>
      </c>
      <c r="B51" s="113">
        <f>'Data Cleaning'!B52</f>
        <v>45753</v>
      </c>
      <c r="C51" t="str">
        <f>'Data Cleaning'!C52</f>
        <v>New Balance</v>
      </c>
      <c r="D51" t="str">
        <f>'Data Cleaning'!D52</f>
        <v>Running</v>
      </c>
      <c r="E51" t="str">
        <f>'Data Cleaning'!E52</f>
        <v>Green</v>
      </c>
      <c r="F51" t="str">
        <f>'Data Cleaning'!F52</f>
        <v>Saudi Arabia</v>
      </c>
      <c r="G51" t="str">
        <f>'Data Cleaning'!G52</f>
        <v>Online</v>
      </c>
      <c r="H51" s="2">
        <f>'Data Cleaning'!H52</f>
        <v>70.67</v>
      </c>
      <c r="I51">
        <f>'Data Cleaning'!I52</f>
        <v>3</v>
      </c>
      <c r="J51" s="2">
        <f>'Data Cleaning'!J52</f>
        <v>212.01</v>
      </c>
    </row>
    <row r="52" spans="1:10" x14ac:dyDescent="0.25">
      <c r="A52" t="str">
        <f>'Data Cleaning'!A53</f>
        <v>S51</v>
      </c>
      <c r="B52" s="113">
        <f>'Data Cleaning'!B53</f>
        <v>45864</v>
      </c>
      <c r="C52" t="str">
        <f>'Data Cleaning'!C53</f>
        <v>New Balance</v>
      </c>
      <c r="D52" t="str">
        <f>'Data Cleaning'!D53</f>
        <v>Casual</v>
      </c>
      <c r="E52" t="str">
        <f>'Data Cleaning'!E53</f>
        <v>Grey</v>
      </c>
      <c r="F52" t="str">
        <f>'Data Cleaning'!F53</f>
        <v>India</v>
      </c>
      <c r="G52" t="str">
        <f>'Data Cleaning'!G53</f>
        <v>Online</v>
      </c>
      <c r="H52" s="2">
        <f>'Data Cleaning'!H53</f>
        <v>243.31</v>
      </c>
      <c r="I52">
        <f>'Data Cleaning'!I53</f>
        <v>4</v>
      </c>
      <c r="J52" s="2">
        <f>'Data Cleaning'!J53</f>
        <v>973.24</v>
      </c>
    </row>
    <row r="53" spans="1:10" x14ac:dyDescent="0.25">
      <c r="A53" t="str">
        <f>'Data Cleaning'!A54</f>
        <v>S52</v>
      </c>
      <c r="B53" s="113">
        <f>'Data Cleaning'!B54</f>
        <v>45975</v>
      </c>
      <c r="C53" t="str">
        <f>'Data Cleaning'!C54</f>
        <v>Reebok</v>
      </c>
      <c r="D53" t="str">
        <f>'Data Cleaning'!D54</f>
        <v>Boots</v>
      </c>
      <c r="E53" t="str">
        <f>'Data Cleaning'!E54</f>
        <v>Grey</v>
      </c>
      <c r="F53" t="str">
        <f>'Data Cleaning'!F54</f>
        <v>India</v>
      </c>
      <c r="G53" t="str">
        <f>'Data Cleaning'!G54</f>
        <v>Mall</v>
      </c>
      <c r="H53" s="2">
        <f>'Data Cleaning'!H54</f>
        <v>200.53</v>
      </c>
      <c r="I53">
        <f>'Data Cleaning'!I54</f>
        <v>3</v>
      </c>
      <c r="J53" s="2">
        <f>'Data Cleaning'!J54</f>
        <v>601.59</v>
      </c>
    </row>
    <row r="54" spans="1:10" x14ac:dyDescent="0.25">
      <c r="A54" t="str">
        <f>'Data Cleaning'!A55</f>
        <v>S53</v>
      </c>
      <c r="B54" s="113">
        <f>'Data Cleaning'!B55</f>
        <v>45819</v>
      </c>
      <c r="C54" t="str">
        <f>'Data Cleaning'!C55</f>
        <v>Adidas</v>
      </c>
      <c r="D54" t="str">
        <f>'Data Cleaning'!D55</f>
        <v>Boots</v>
      </c>
      <c r="E54" t="str">
        <f>'Data Cleaning'!E55</f>
        <v>Green</v>
      </c>
      <c r="F54" t="str">
        <f>'Data Cleaning'!F55</f>
        <v>France</v>
      </c>
      <c r="G54" t="str">
        <f>'Data Cleaning'!G55</f>
        <v>Online</v>
      </c>
      <c r="H54" s="2">
        <f>'Data Cleaning'!H55</f>
        <v>236.69</v>
      </c>
      <c r="I54">
        <f>'Data Cleaning'!I55</f>
        <v>9</v>
      </c>
      <c r="J54" s="2">
        <f>'Data Cleaning'!J55</f>
        <v>2130.21</v>
      </c>
    </row>
    <row r="55" spans="1:10" x14ac:dyDescent="0.25">
      <c r="A55" t="str">
        <f>'Data Cleaning'!A56</f>
        <v>S54</v>
      </c>
      <c r="B55" s="113">
        <f>'Data Cleaning'!B56</f>
        <v>45793</v>
      </c>
      <c r="C55" t="str">
        <f>'Data Cleaning'!C56</f>
        <v>Adidas</v>
      </c>
      <c r="D55" t="str">
        <f>'Data Cleaning'!D56</f>
        <v>Boots</v>
      </c>
      <c r="E55" t="str">
        <f>'Data Cleaning'!E56</f>
        <v>Green</v>
      </c>
      <c r="F55" t="str">
        <f>'Data Cleaning'!F56</f>
        <v>France</v>
      </c>
      <c r="G55" t="str">
        <f>'Data Cleaning'!G56</f>
        <v>Retail Store</v>
      </c>
      <c r="H55" s="2">
        <f>'Data Cleaning'!H56</f>
        <v>226.86</v>
      </c>
      <c r="I55">
        <f>'Data Cleaning'!I56</f>
        <v>13</v>
      </c>
      <c r="J55" s="2">
        <f>'Data Cleaning'!J56</f>
        <v>2949.18</v>
      </c>
    </row>
    <row r="56" spans="1:10" x14ac:dyDescent="0.25">
      <c r="A56" t="str">
        <f>'Data Cleaning'!A57</f>
        <v>S55</v>
      </c>
      <c r="B56" s="113">
        <f>'Data Cleaning'!B57</f>
        <v>45819</v>
      </c>
      <c r="C56" t="str">
        <f>'Data Cleaning'!C57</f>
        <v>Nike</v>
      </c>
      <c r="D56" t="str">
        <f>'Data Cleaning'!D57</f>
        <v>Formal</v>
      </c>
      <c r="E56" t="str">
        <f>'Data Cleaning'!E57</f>
        <v>Grey</v>
      </c>
      <c r="F56" t="str">
        <f>'Data Cleaning'!F57</f>
        <v>India</v>
      </c>
      <c r="G56" t="str">
        <f>'Data Cleaning'!G57</f>
        <v>Online</v>
      </c>
      <c r="H56" s="2">
        <f>'Data Cleaning'!H57</f>
        <v>161.54</v>
      </c>
      <c r="I56">
        <f>'Data Cleaning'!I57</f>
        <v>3</v>
      </c>
      <c r="J56" s="2">
        <f>'Data Cleaning'!J57</f>
        <v>484.62</v>
      </c>
    </row>
    <row r="57" spans="1:10" x14ac:dyDescent="0.25">
      <c r="A57" t="str">
        <f>'Data Cleaning'!A58</f>
        <v>S56</v>
      </c>
      <c r="B57" s="113">
        <f>'Data Cleaning'!B58</f>
        <v>45695</v>
      </c>
      <c r="C57" t="str">
        <f>'Data Cleaning'!C58</f>
        <v>Adidas</v>
      </c>
      <c r="D57" t="str">
        <f>'Data Cleaning'!D58</f>
        <v>Sneakers</v>
      </c>
      <c r="E57" t="str">
        <f>'Data Cleaning'!E58</f>
        <v>Blue</v>
      </c>
      <c r="F57" t="str">
        <f>'Data Cleaning'!F58</f>
        <v>UK</v>
      </c>
      <c r="G57" t="str">
        <f>'Data Cleaning'!G58</f>
        <v>Retail Store</v>
      </c>
      <c r="H57" s="2">
        <f>'Data Cleaning'!H58</f>
        <v>232.81</v>
      </c>
      <c r="I57">
        <f>'Data Cleaning'!I58</f>
        <v>18</v>
      </c>
      <c r="J57" s="2">
        <f>'Data Cleaning'!J58</f>
        <v>4190.58</v>
      </c>
    </row>
    <row r="58" spans="1:10" x14ac:dyDescent="0.25">
      <c r="A58" t="str">
        <f>'Data Cleaning'!A59</f>
        <v>S57</v>
      </c>
      <c r="B58" s="113">
        <f>'Data Cleaning'!B59</f>
        <v>45693</v>
      </c>
      <c r="C58" t="str">
        <f>'Data Cleaning'!C59</f>
        <v>Puma</v>
      </c>
      <c r="D58" t="str">
        <f>'Data Cleaning'!D59</f>
        <v>Sports</v>
      </c>
      <c r="E58" t="str">
        <f>'Data Cleaning'!E59</f>
        <v>White</v>
      </c>
      <c r="F58" t="str">
        <f>'Data Cleaning'!F59</f>
        <v>Germany</v>
      </c>
      <c r="G58" t="str">
        <f>'Data Cleaning'!G59</f>
        <v>Mall</v>
      </c>
      <c r="H58" s="2">
        <f>'Data Cleaning'!H59</f>
        <v>49.47</v>
      </c>
      <c r="I58">
        <f>'Data Cleaning'!I59</f>
        <v>8</v>
      </c>
      <c r="J58" s="2">
        <f>'Data Cleaning'!J59</f>
        <v>395.76</v>
      </c>
    </row>
    <row r="59" spans="1:10" x14ac:dyDescent="0.25">
      <c r="A59" t="str">
        <f>'Data Cleaning'!A60</f>
        <v>S58</v>
      </c>
      <c r="B59" s="113">
        <f>'Data Cleaning'!B60</f>
        <v>46018</v>
      </c>
      <c r="C59" t="str">
        <f>'Data Cleaning'!C60</f>
        <v>New Balance</v>
      </c>
      <c r="D59" t="str">
        <f>'Data Cleaning'!D60</f>
        <v>Boots</v>
      </c>
      <c r="E59" t="str">
        <f>'Data Cleaning'!E60</f>
        <v>Grey</v>
      </c>
      <c r="F59" t="str">
        <f>'Data Cleaning'!F60</f>
        <v>USA</v>
      </c>
      <c r="G59" t="str">
        <f>'Data Cleaning'!G60</f>
        <v>Mall</v>
      </c>
      <c r="H59" s="2">
        <f>'Data Cleaning'!H60</f>
        <v>73.12</v>
      </c>
      <c r="I59">
        <f>'Data Cleaning'!I60</f>
        <v>10</v>
      </c>
      <c r="J59" s="2">
        <f>'Data Cleaning'!J60</f>
        <v>731.2</v>
      </c>
    </row>
    <row r="60" spans="1:10" x14ac:dyDescent="0.25">
      <c r="A60" t="str">
        <f>'Data Cleaning'!A61</f>
        <v>S59</v>
      </c>
      <c r="B60" s="113">
        <f>'Data Cleaning'!B61</f>
        <v>45941</v>
      </c>
      <c r="C60" t="str">
        <f>'Data Cleaning'!C61</f>
        <v>Skechers</v>
      </c>
      <c r="D60" t="str">
        <f>'Data Cleaning'!D61</f>
        <v>Running</v>
      </c>
      <c r="E60" t="str">
        <f>'Data Cleaning'!E61</f>
        <v>White</v>
      </c>
      <c r="F60" t="str">
        <f>'Data Cleaning'!F61</f>
        <v>France</v>
      </c>
      <c r="G60" t="str">
        <f>'Data Cleaning'!G61</f>
        <v>Online</v>
      </c>
      <c r="H60" s="2">
        <f>'Data Cleaning'!H61</f>
        <v>39.950000000000003</v>
      </c>
      <c r="I60">
        <f>'Data Cleaning'!I61</f>
        <v>10</v>
      </c>
      <c r="J60" s="2">
        <f>'Data Cleaning'!J61</f>
        <v>399.5</v>
      </c>
    </row>
    <row r="61" spans="1:10" x14ac:dyDescent="0.25">
      <c r="A61" t="str">
        <f>'Data Cleaning'!A62</f>
        <v>S60</v>
      </c>
      <c r="B61" s="113">
        <f>'Data Cleaning'!B62</f>
        <v>45712</v>
      </c>
      <c r="C61" t="str">
        <f>'Data Cleaning'!C62</f>
        <v>Adidas</v>
      </c>
      <c r="D61" t="str">
        <f>'Data Cleaning'!D62</f>
        <v>Sports</v>
      </c>
      <c r="E61" t="str">
        <f>'Data Cleaning'!E62</f>
        <v>Blue</v>
      </c>
      <c r="F61" t="str">
        <f>'Data Cleaning'!F62</f>
        <v>India</v>
      </c>
      <c r="G61" t="str">
        <f>'Data Cleaning'!G62</f>
        <v>Online</v>
      </c>
      <c r="H61" s="2">
        <f>'Data Cleaning'!H62</f>
        <v>101.57</v>
      </c>
      <c r="I61">
        <f>'Data Cleaning'!I62</f>
        <v>18</v>
      </c>
      <c r="J61" s="2">
        <f>'Data Cleaning'!J62</f>
        <v>1828.26</v>
      </c>
    </row>
    <row r="62" spans="1:10" x14ac:dyDescent="0.25">
      <c r="A62" t="str">
        <f>'Data Cleaning'!A63</f>
        <v>S61</v>
      </c>
      <c r="B62" s="113">
        <f>'Data Cleaning'!B63</f>
        <v>45833</v>
      </c>
      <c r="C62" t="str">
        <f>'Data Cleaning'!C63</f>
        <v>Skechers</v>
      </c>
      <c r="D62" t="str">
        <f>'Data Cleaning'!D63</f>
        <v>Boots</v>
      </c>
      <c r="E62" t="str">
        <f>'Data Cleaning'!E63</f>
        <v>Blue</v>
      </c>
      <c r="F62" t="str">
        <f>'Data Cleaning'!F63</f>
        <v>India</v>
      </c>
      <c r="G62" t="str">
        <f>'Data Cleaning'!G63</f>
        <v>Retail Store</v>
      </c>
      <c r="H62" s="2">
        <f>'Data Cleaning'!H63</f>
        <v>115.51</v>
      </c>
      <c r="I62">
        <f>'Data Cleaning'!I63</f>
        <v>7</v>
      </c>
      <c r="J62" s="2">
        <f>'Data Cleaning'!J63</f>
        <v>808.57</v>
      </c>
    </row>
    <row r="63" spans="1:10" x14ac:dyDescent="0.25">
      <c r="A63" t="str">
        <f>'Data Cleaning'!A64</f>
        <v>S62</v>
      </c>
      <c r="B63" s="113">
        <f>'Data Cleaning'!B64</f>
        <v>45786</v>
      </c>
      <c r="C63" t="str">
        <f>'Data Cleaning'!C64</f>
        <v>Nike</v>
      </c>
      <c r="D63" t="str">
        <f>'Data Cleaning'!D64</f>
        <v>Boots</v>
      </c>
      <c r="E63" t="str">
        <f>'Data Cleaning'!E64</f>
        <v>Red</v>
      </c>
      <c r="F63" t="str">
        <f>'Data Cleaning'!F64</f>
        <v>Saudi Arabia</v>
      </c>
      <c r="G63" t="str">
        <f>'Data Cleaning'!G64</f>
        <v>Retail Store</v>
      </c>
      <c r="H63" s="2">
        <f>'Data Cleaning'!H64</f>
        <v>89.7</v>
      </c>
      <c r="I63">
        <f>'Data Cleaning'!I64</f>
        <v>2</v>
      </c>
      <c r="J63" s="2">
        <f>'Data Cleaning'!J64</f>
        <v>179.4</v>
      </c>
    </row>
    <row r="64" spans="1:10" x14ac:dyDescent="0.25">
      <c r="A64" t="str">
        <f>'Data Cleaning'!A65</f>
        <v>S63</v>
      </c>
      <c r="B64" s="113">
        <f>'Data Cleaning'!B65</f>
        <v>45680</v>
      </c>
      <c r="C64" t="str">
        <f>'Data Cleaning'!C65</f>
        <v>Puma</v>
      </c>
      <c r="D64" t="str">
        <f>'Data Cleaning'!D65</f>
        <v>Casual</v>
      </c>
      <c r="E64" t="str">
        <f>'Data Cleaning'!E65</f>
        <v>Green</v>
      </c>
      <c r="F64" t="str">
        <f>'Data Cleaning'!F65</f>
        <v>France</v>
      </c>
      <c r="G64" t="str">
        <f>'Data Cleaning'!G65</f>
        <v>Online</v>
      </c>
      <c r="H64" s="2">
        <f>'Data Cleaning'!H65</f>
        <v>212.32</v>
      </c>
      <c r="I64">
        <f>'Data Cleaning'!I65</f>
        <v>1</v>
      </c>
      <c r="J64" s="2">
        <f>'Data Cleaning'!J65</f>
        <v>212.32</v>
      </c>
    </row>
    <row r="65" spans="1:10" x14ac:dyDescent="0.25">
      <c r="A65" t="str">
        <f>'Data Cleaning'!A66</f>
        <v>S64</v>
      </c>
      <c r="B65" s="113">
        <f>'Data Cleaning'!B66</f>
        <v>45884</v>
      </c>
      <c r="C65" t="str">
        <f>'Data Cleaning'!C66</f>
        <v>Skechers</v>
      </c>
      <c r="D65" t="str">
        <f>'Data Cleaning'!D66</f>
        <v>Formal</v>
      </c>
      <c r="E65" t="str">
        <f>'Data Cleaning'!E66</f>
        <v>Grey</v>
      </c>
      <c r="F65" t="str">
        <f>'Data Cleaning'!F66</f>
        <v>USA</v>
      </c>
      <c r="G65" t="str">
        <f>'Data Cleaning'!G66</f>
        <v>Online</v>
      </c>
      <c r="H65" s="2">
        <f>'Data Cleaning'!H66</f>
        <v>108.49</v>
      </c>
      <c r="I65">
        <f>'Data Cleaning'!I66</f>
        <v>18</v>
      </c>
      <c r="J65" s="2">
        <f>'Data Cleaning'!J66</f>
        <v>1952.82</v>
      </c>
    </row>
    <row r="66" spans="1:10" x14ac:dyDescent="0.25">
      <c r="A66" t="str">
        <f>'Data Cleaning'!A67</f>
        <v>S65</v>
      </c>
      <c r="B66" s="113">
        <f>'Data Cleaning'!B67</f>
        <v>45696</v>
      </c>
      <c r="C66" t="str">
        <f>'Data Cleaning'!C67</f>
        <v>New Balance</v>
      </c>
      <c r="D66" t="str">
        <f>'Data Cleaning'!D67</f>
        <v>Running</v>
      </c>
      <c r="E66" t="str">
        <f>'Data Cleaning'!E67</f>
        <v>Blue</v>
      </c>
      <c r="F66" t="str">
        <f>'Data Cleaning'!F67</f>
        <v>India</v>
      </c>
      <c r="G66" t="str">
        <f>'Data Cleaning'!G67</f>
        <v>Mall</v>
      </c>
      <c r="H66" s="2">
        <f>'Data Cleaning'!H67</f>
        <v>91.81</v>
      </c>
      <c r="I66">
        <f>'Data Cleaning'!I67</f>
        <v>5</v>
      </c>
      <c r="J66" s="2">
        <f>'Data Cleaning'!J67</f>
        <v>459.05</v>
      </c>
    </row>
    <row r="67" spans="1:10" x14ac:dyDescent="0.25">
      <c r="A67" t="str">
        <f>'Data Cleaning'!A68</f>
        <v>S66</v>
      </c>
      <c r="B67" s="113">
        <f>'Data Cleaning'!B68</f>
        <v>45733</v>
      </c>
      <c r="C67" t="str">
        <f>'Data Cleaning'!C68</f>
        <v>Adidas</v>
      </c>
      <c r="D67" t="str">
        <f>'Data Cleaning'!D68</f>
        <v>Running</v>
      </c>
      <c r="E67" t="str">
        <f>'Data Cleaning'!E68</f>
        <v>Blue</v>
      </c>
      <c r="F67" t="str">
        <f>'Data Cleaning'!F68</f>
        <v>France</v>
      </c>
      <c r="G67" t="str">
        <f>'Data Cleaning'!G68</f>
        <v>Online</v>
      </c>
      <c r="H67" s="2">
        <f>'Data Cleaning'!H68</f>
        <v>149.38999999999999</v>
      </c>
      <c r="I67">
        <f>'Data Cleaning'!I68</f>
        <v>14</v>
      </c>
      <c r="J67" s="2">
        <f>'Data Cleaning'!J68</f>
        <v>2091.46</v>
      </c>
    </row>
    <row r="68" spans="1:10" x14ac:dyDescent="0.25">
      <c r="A68" t="str">
        <f>'Data Cleaning'!A69</f>
        <v>S67</v>
      </c>
      <c r="B68" s="113">
        <f>'Data Cleaning'!B69</f>
        <v>45841</v>
      </c>
      <c r="C68" t="str">
        <f>'Data Cleaning'!C69</f>
        <v>Skechers</v>
      </c>
      <c r="D68" t="str">
        <f>'Data Cleaning'!D69</f>
        <v>Casual</v>
      </c>
      <c r="E68" t="str">
        <f>'Data Cleaning'!E69</f>
        <v>Green</v>
      </c>
      <c r="F68" t="str">
        <f>'Data Cleaning'!F69</f>
        <v>USA</v>
      </c>
      <c r="G68" t="str">
        <f>'Data Cleaning'!G69</f>
        <v>Retail Store</v>
      </c>
      <c r="H68" s="2">
        <f>'Data Cleaning'!H69</f>
        <v>61</v>
      </c>
      <c r="I68">
        <f>'Data Cleaning'!I69</f>
        <v>7</v>
      </c>
      <c r="J68" s="2">
        <f>'Data Cleaning'!J69</f>
        <v>427</v>
      </c>
    </row>
    <row r="69" spans="1:10" x14ac:dyDescent="0.25">
      <c r="A69" t="str">
        <f>'Data Cleaning'!A70</f>
        <v>S68</v>
      </c>
      <c r="B69" s="113">
        <f>'Data Cleaning'!B70</f>
        <v>45944</v>
      </c>
      <c r="C69" t="str">
        <f>'Data Cleaning'!C70</f>
        <v>New Balance</v>
      </c>
      <c r="D69" t="str">
        <f>'Data Cleaning'!D70</f>
        <v>Boots</v>
      </c>
      <c r="E69" t="str">
        <f>'Data Cleaning'!E70</f>
        <v>White</v>
      </c>
      <c r="F69" t="str">
        <f>'Data Cleaning'!F70</f>
        <v>UK</v>
      </c>
      <c r="G69" t="str">
        <f>'Data Cleaning'!G70</f>
        <v>Online</v>
      </c>
      <c r="H69" s="2">
        <f>'Data Cleaning'!H70</f>
        <v>206.48</v>
      </c>
      <c r="I69">
        <f>'Data Cleaning'!I70</f>
        <v>14</v>
      </c>
      <c r="J69" s="2">
        <f>'Data Cleaning'!J70</f>
        <v>2890.72</v>
      </c>
    </row>
    <row r="70" spans="1:10" x14ac:dyDescent="0.25">
      <c r="A70" t="str">
        <f>'Data Cleaning'!A71</f>
        <v>S69</v>
      </c>
      <c r="B70" s="113">
        <f>'Data Cleaning'!B71</f>
        <v>45748</v>
      </c>
      <c r="C70" t="str">
        <f>'Data Cleaning'!C71</f>
        <v>Nike</v>
      </c>
      <c r="D70" t="str">
        <f>'Data Cleaning'!D71</f>
        <v>Casual</v>
      </c>
      <c r="E70" t="str">
        <f>'Data Cleaning'!E71</f>
        <v>Green</v>
      </c>
      <c r="F70" t="str">
        <f>'Data Cleaning'!F71</f>
        <v>France</v>
      </c>
      <c r="G70" t="str">
        <f>'Data Cleaning'!G71</f>
        <v>Retail Store</v>
      </c>
      <c r="H70" s="2">
        <f>'Data Cleaning'!H71</f>
        <v>46.4</v>
      </c>
      <c r="I70">
        <f>'Data Cleaning'!I71</f>
        <v>14</v>
      </c>
      <c r="J70" s="2">
        <f>'Data Cleaning'!J71</f>
        <v>649.6</v>
      </c>
    </row>
    <row r="71" spans="1:10" x14ac:dyDescent="0.25">
      <c r="A71" t="str">
        <f>'Data Cleaning'!A72</f>
        <v>S70</v>
      </c>
      <c r="B71" s="113">
        <f>'Data Cleaning'!B72</f>
        <v>46000</v>
      </c>
      <c r="C71" t="str">
        <f>'Data Cleaning'!C72</f>
        <v>Puma</v>
      </c>
      <c r="D71" t="str">
        <f>'Data Cleaning'!D72</f>
        <v>Casual</v>
      </c>
      <c r="E71" t="str">
        <f>'Data Cleaning'!E72</f>
        <v>Green</v>
      </c>
      <c r="F71" t="str">
        <f>'Data Cleaning'!F72</f>
        <v>USA</v>
      </c>
      <c r="G71" t="str">
        <f>'Data Cleaning'!G72</f>
        <v>Retail Store</v>
      </c>
      <c r="H71" s="2">
        <f>'Data Cleaning'!H72</f>
        <v>247.12</v>
      </c>
      <c r="I71">
        <f>'Data Cleaning'!I72</f>
        <v>8</v>
      </c>
      <c r="J71" s="2">
        <f>'Data Cleaning'!J72</f>
        <v>1976.96</v>
      </c>
    </row>
    <row r="72" spans="1:10" x14ac:dyDescent="0.25">
      <c r="A72" t="str">
        <f>'Data Cleaning'!A73</f>
        <v>S71</v>
      </c>
      <c r="B72" s="113">
        <f>'Data Cleaning'!B73</f>
        <v>45677</v>
      </c>
      <c r="C72" t="str">
        <f>'Data Cleaning'!C73</f>
        <v>Adidas</v>
      </c>
      <c r="D72" t="str">
        <f>'Data Cleaning'!D73</f>
        <v>Casual</v>
      </c>
      <c r="E72" t="str">
        <f>'Data Cleaning'!E73</f>
        <v>Red</v>
      </c>
      <c r="F72" t="str">
        <f>'Data Cleaning'!F73</f>
        <v>France</v>
      </c>
      <c r="G72" t="str">
        <f>'Data Cleaning'!G73</f>
        <v>Retail Store</v>
      </c>
      <c r="H72" s="2">
        <f>'Data Cleaning'!H73</f>
        <v>199.89</v>
      </c>
      <c r="I72">
        <f>'Data Cleaning'!I73</f>
        <v>16</v>
      </c>
      <c r="J72" s="2">
        <f>'Data Cleaning'!J73</f>
        <v>3198.24</v>
      </c>
    </row>
    <row r="73" spans="1:10" x14ac:dyDescent="0.25">
      <c r="A73" t="str">
        <f>'Data Cleaning'!A74</f>
        <v>S72</v>
      </c>
      <c r="B73" s="113">
        <f>'Data Cleaning'!B74</f>
        <v>45774</v>
      </c>
      <c r="C73" t="str">
        <f>'Data Cleaning'!C74</f>
        <v>Nike</v>
      </c>
      <c r="D73" t="str">
        <f>'Data Cleaning'!D74</f>
        <v>Boots</v>
      </c>
      <c r="E73" t="str">
        <f>'Data Cleaning'!E74</f>
        <v>White</v>
      </c>
      <c r="F73" t="str">
        <f>'Data Cleaning'!F74</f>
        <v>Germany</v>
      </c>
      <c r="G73" t="str">
        <f>'Data Cleaning'!G74</f>
        <v>Retail Store</v>
      </c>
      <c r="H73" s="2">
        <f>'Data Cleaning'!H74</f>
        <v>73.72</v>
      </c>
      <c r="I73">
        <f>'Data Cleaning'!I74</f>
        <v>8</v>
      </c>
      <c r="J73" s="2">
        <f>'Data Cleaning'!J74</f>
        <v>589.76</v>
      </c>
    </row>
    <row r="74" spans="1:10" x14ac:dyDescent="0.25">
      <c r="A74" t="str">
        <f>'Data Cleaning'!A75</f>
        <v>S73</v>
      </c>
      <c r="B74" s="113">
        <f>'Data Cleaning'!B75</f>
        <v>45800</v>
      </c>
      <c r="C74" t="str">
        <f>'Data Cleaning'!C75</f>
        <v>Puma</v>
      </c>
      <c r="D74" t="str">
        <f>'Data Cleaning'!D75</f>
        <v>Sports</v>
      </c>
      <c r="E74" t="str">
        <f>'Data Cleaning'!E75</f>
        <v>Green</v>
      </c>
      <c r="F74" t="str">
        <f>'Data Cleaning'!F75</f>
        <v>India</v>
      </c>
      <c r="G74" t="str">
        <f>'Data Cleaning'!G75</f>
        <v>Retail Store</v>
      </c>
      <c r="H74" s="2">
        <f>'Data Cleaning'!H75</f>
        <v>31.21</v>
      </c>
      <c r="I74">
        <f>'Data Cleaning'!I75</f>
        <v>3</v>
      </c>
      <c r="J74" s="2">
        <f>'Data Cleaning'!J75</f>
        <v>93.63</v>
      </c>
    </row>
    <row r="75" spans="1:10" x14ac:dyDescent="0.25">
      <c r="A75" t="str">
        <f>'Data Cleaning'!A76</f>
        <v>S74</v>
      </c>
      <c r="B75" s="113">
        <f>'Data Cleaning'!B76</f>
        <v>46005</v>
      </c>
      <c r="C75" t="str">
        <f>'Data Cleaning'!C76</f>
        <v>Puma</v>
      </c>
      <c r="D75" t="str">
        <f>'Data Cleaning'!D76</f>
        <v>Running</v>
      </c>
      <c r="E75" t="str">
        <f>'Data Cleaning'!E76</f>
        <v>Black</v>
      </c>
      <c r="F75" t="str">
        <f>'Data Cleaning'!F76</f>
        <v>France</v>
      </c>
      <c r="G75" t="str">
        <f>'Data Cleaning'!G76</f>
        <v>Online</v>
      </c>
      <c r="H75" s="2">
        <f>'Data Cleaning'!H76</f>
        <v>209.4</v>
      </c>
      <c r="I75">
        <f>'Data Cleaning'!I76</f>
        <v>18</v>
      </c>
      <c r="J75" s="2">
        <f>'Data Cleaning'!J76</f>
        <v>3769.2</v>
      </c>
    </row>
    <row r="76" spans="1:10" x14ac:dyDescent="0.25">
      <c r="A76" t="str">
        <f>'Data Cleaning'!A77</f>
        <v>S75</v>
      </c>
      <c r="B76" s="113">
        <f>'Data Cleaning'!B77</f>
        <v>45955</v>
      </c>
      <c r="C76" t="str">
        <f>'Data Cleaning'!C77</f>
        <v>Nike</v>
      </c>
      <c r="D76" t="str">
        <f>'Data Cleaning'!D77</f>
        <v>Running</v>
      </c>
      <c r="E76" t="str">
        <f>'Data Cleaning'!E77</f>
        <v>Grey</v>
      </c>
      <c r="F76" t="str">
        <f>'Data Cleaning'!F77</f>
        <v>Germany</v>
      </c>
      <c r="G76" t="str">
        <f>'Data Cleaning'!G77</f>
        <v>Retail Store</v>
      </c>
      <c r="H76" s="2">
        <f>'Data Cleaning'!H77</f>
        <v>185.51</v>
      </c>
      <c r="I76">
        <f>'Data Cleaning'!I77</f>
        <v>9</v>
      </c>
      <c r="J76" s="2">
        <f>'Data Cleaning'!J77</f>
        <v>1669.59</v>
      </c>
    </row>
    <row r="77" spans="1:10" x14ac:dyDescent="0.25">
      <c r="A77" t="str">
        <f>'Data Cleaning'!A78</f>
        <v>S76</v>
      </c>
      <c r="B77" s="113">
        <f>'Data Cleaning'!B78</f>
        <v>45818</v>
      </c>
      <c r="C77" t="str">
        <f>'Data Cleaning'!C78</f>
        <v>New Balance</v>
      </c>
      <c r="D77" t="str">
        <f>'Data Cleaning'!D78</f>
        <v>Sneakers</v>
      </c>
      <c r="E77" t="str">
        <f>'Data Cleaning'!E78</f>
        <v>Black</v>
      </c>
      <c r="F77" t="str">
        <f>'Data Cleaning'!F78</f>
        <v>Germany</v>
      </c>
      <c r="G77" t="str">
        <f>'Data Cleaning'!G78</f>
        <v>Mall</v>
      </c>
      <c r="H77" s="2">
        <f>'Data Cleaning'!H78</f>
        <v>190.38</v>
      </c>
      <c r="I77">
        <f>'Data Cleaning'!I78</f>
        <v>14</v>
      </c>
      <c r="J77" s="2">
        <f>'Data Cleaning'!J78</f>
        <v>2665.32</v>
      </c>
    </row>
    <row r="78" spans="1:10" x14ac:dyDescent="0.25">
      <c r="A78" t="str">
        <f>'Data Cleaning'!A79</f>
        <v>S77</v>
      </c>
      <c r="B78" s="113">
        <f>'Data Cleaning'!B79</f>
        <v>45755</v>
      </c>
      <c r="C78" t="str">
        <f>'Data Cleaning'!C79</f>
        <v>Nike</v>
      </c>
      <c r="D78" t="str">
        <f>'Data Cleaning'!D79</f>
        <v>Boots</v>
      </c>
      <c r="E78" t="str">
        <f>'Data Cleaning'!E79</f>
        <v>Red</v>
      </c>
      <c r="F78" t="str">
        <f>'Data Cleaning'!F79</f>
        <v>USA</v>
      </c>
      <c r="G78" t="str">
        <f>'Data Cleaning'!G79</f>
        <v>Mall</v>
      </c>
      <c r="H78" s="2">
        <f>'Data Cleaning'!H79</f>
        <v>199.68</v>
      </c>
      <c r="I78">
        <f>'Data Cleaning'!I79</f>
        <v>9</v>
      </c>
      <c r="J78" s="2">
        <f>'Data Cleaning'!J79</f>
        <v>1797.12</v>
      </c>
    </row>
    <row r="79" spans="1:10" x14ac:dyDescent="0.25">
      <c r="A79" t="str">
        <f>'Data Cleaning'!A80</f>
        <v>S78</v>
      </c>
      <c r="B79" s="113">
        <f>'Data Cleaning'!B80</f>
        <v>45933</v>
      </c>
      <c r="C79" t="str">
        <f>'Data Cleaning'!C80</f>
        <v>Puma</v>
      </c>
      <c r="D79" t="str">
        <f>'Data Cleaning'!D80</f>
        <v>Formal</v>
      </c>
      <c r="E79" t="str">
        <f>'Data Cleaning'!E80</f>
        <v>Black</v>
      </c>
      <c r="F79" t="str">
        <f>'Data Cleaning'!F80</f>
        <v>UAE</v>
      </c>
      <c r="G79" t="str">
        <f>'Data Cleaning'!G80</f>
        <v>Retail Store</v>
      </c>
      <c r="H79" s="2">
        <f>'Data Cleaning'!H80</f>
        <v>46.29</v>
      </c>
      <c r="I79">
        <f>'Data Cleaning'!I80</f>
        <v>7</v>
      </c>
      <c r="J79" s="2">
        <f>'Data Cleaning'!J80</f>
        <v>324.02999999999997</v>
      </c>
    </row>
    <row r="80" spans="1:10" x14ac:dyDescent="0.25">
      <c r="A80" t="str">
        <f>'Data Cleaning'!A81</f>
        <v>S79</v>
      </c>
      <c r="B80" s="113">
        <f>'Data Cleaning'!B81</f>
        <v>45977</v>
      </c>
      <c r="C80" t="str">
        <f>'Data Cleaning'!C81</f>
        <v>Skechers</v>
      </c>
      <c r="D80" t="str">
        <f>'Data Cleaning'!D81</f>
        <v>Running</v>
      </c>
      <c r="E80" t="str">
        <f>'Data Cleaning'!E81</f>
        <v>Green</v>
      </c>
      <c r="F80" t="str">
        <f>'Data Cleaning'!F81</f>
        <v>France</v>
      </c>
      <c r="G80" t="str">
        <f>'Data Cleaning'!G81</f>
        <v>Mall</v>
      </c>
      <c r="H80" s="2">
        <f>'Data Cleaning'!H81</f>
        <v>108.86</v>
      </c>
      <c r="I80">
        <f>'Data Cleaning'!I81</f>
        <v>11</v>
      </c>
      <c r="J80" s="2">
        <f>'Data Cleaning'!J81</f>
        <v>1197.46</v>
      </c>
    </row>
    <row r="81" spans="1:10" x14ac:dyDescent="0.25">
      <c r="A81" t="str">
        <f>'Data Cleaning'!A82</f>
        <v>S80</v>
      </c>
      <c r="B81" s="113">
        <f>'Data Cleaning'!B82</f>
        <v>45816</v>
      </c>
      <c r="C81" t="str">
        <f>'Data Cleaning'!C82</f>
        <v>Puma</v>
      </c>
      <c r="D81" t="str">
        <f>'Data Cleaning'!D82</f>
        <v>Formal</v>
      </c>
      <c r="E81" t="str">
        <f>'Data Cleaning'!E82</f>
        <v>Green</v>
      </c>
      <c r="F81" t="str">
        <f>'Data Cleaning'!F82</f>
        <v>France</v>
      </c>
      <c r="G81" t="str">
        <f>'Data Cleaning'!G82</f>
        <v>Mall</v>
      </c>
      <c r="H81" s="2">
        <f>'Data Cleaning'!H82</f>
        <v>55.49</v>
      </c>
      <c r="I81">
        <f>'Data Cleaning'!I82</f>
        <v>14</v>
      </c>
      <c r="J81" s="2">
        <f>'Data Cleaning'!J82</f>
        <v>776.86</v>
      </c>
    </row>
    <row r="82" spans="1:10" x14ac:dyDescent="0.25">
      <c r="A82" t="str">
        <f>'Data Cleaning'!A83</f>
        <v>S81</v>
      </c>
      <c r="B82" s="113">
        <f>'Data Cleaning'!B83</f>
        <v>45723</v>
      </c>
      <c r="C82" t="str">
        <f>'Data Cleaning'!C83</f>
        <v>Reebok</v>
      </c>
      <c r="D82" t="str">
        <f>'Data Cleaning'!D83</f>
        <v>Boots</v>
      </c>
      <c r="E82" t="str">
        <f>'Data Cleaning'!E83</f>
        <v>Red</v>
      </c>
      <c r="F82" t="str">
        <f>'Data Cleaning'!F83</f>
        <v>UAE</v>
      </c>
      <c r="G82" t="str">
        <f>'Data Cleaning'!G83</f>
        <v>Mall</v>
      </c>
      <c r="H82" s="2">
        <f>'Data Cleaning'!H83</f>
        <v>219.88</v>
      </c>
      <c r="I82">
        <f>'Data Cleaning'!I83</f>
        <v>7</v>
      </c>
      <c r="J82" s="2">
        <f>'Data Cleaning'!J83</f>
        <v>1539.16</v>
      </c>
    </row>
    <row r="83" spans="1:10" x14ac:dyDescent="0.25">
      <c r="A83" t="str">
        <f>'Data Cleaning'!A84</f>
        <v>S82</v>
      </c>
      <c r="B83" s="113">
        <f>'Data Cleaning'!B84</f>
        <v>45747</v>
      </c>
      <c r="C83" t="str">
        <f>'Data Cleaning'!C84</f>
        <v>New Balance</v>
      </c>
      <c r="D83" t="str">
        <f>'Data Cleaning'!D84</f>
        <v>Sports</v>
      </c>
      <c r="E83" t="str">
        <f>'Data Cleaning'!E84</f>
        <v>Red</v>
      </c>
      <c r="F83" t="str">
        <f>'Data Cleaning'!F84</f>
        <v>India</v>
      </c>
      <c r="G83" t="str">
        <f>'Data Cleaning'!G84</f>
        <v>Online</v>
      </c>
      <c r="H83" s="2">
        <f>'Data Cleaning'!H84</f>
        <v>167.13</v>
      </c>
      <c r="I83">
        <f>'Data Cleaning'!I84</f>
        <v>20</v>
      </c>
      <c r="J83" s="2">
        <f>'Data Cleaning'!J84</f>
        <v>3342.6</v>
      </c>
    </row>
    <row r="84" spans="1:10" x14ac:dyDescent="0.25">
      <c r="A84" t="str">
        <f>'Data Cleaning'!A85</f>
        <v>S83</v>
      </c>
      <c r="B84" s="113">
        <f>'Data Cleaning'!B85</f>
        <v>45813</v>
      </c>
      <c r="C84" t="str">
        <f>'Data Cleaning'!C85</f>
        <v>Adidas</v>
      </c>
      <c r="D84" t="str">
        <f>'Data Cleaning'!D85</f>
        <v>Formal</v>
      </c>
      <c r="E84" t="str">
        <f>'Data Cleaning'!E85</f>
        <v>Grey</v>
      </c>
      <c r="F84" t="str">
        <f>'Data Cleaning'!F85</f>
        <v>India</v>
      </c>
      <c r="G84" t="str">
        <f>'Data Cleaning'!G85</f>
        <v>Mall</v>
      </c>
      <c r="H84" s="2">
        <f>'Data Cleaning'!H85</f>
        <v>102.8</v>
      </c>
      <c r="I84">
        <f>'Data Cleaning'!I85</f>
        <v>10</v>
      </c>
      <c r="J84" s="2">
        <f>'Data Cleaning'!J85</f>
        <v>1028</v>
      </c>
    </row>
    <row r="85" spans="1:10" x14ac:dyDescent="0.25">
      <c r="A85" t="str">
        <f>'Data Cleaning'!A86</f>
        <v>S84</v>
      </c>
      <c r="B85" s="113">
        <f>'Data Cleaning'!B86</f>
        <v>45822</v>
      </c>
      <c r="C85" t="str">
        <f>'Data Cleaning'!C86</f>
        <v>Reebok</v>
      </c>
      <c r="D85" t="str">
        <f>'Data Cleaning'!D86</f>
        <v>Formal</v>
      </c>
      <c r="E85" t="str">
        <f>'Data Cleaning'!E86</f>
        <v>Green</v>
      </c>
      <c r="F85" t="str">
        <f>'Data Cleaning'!F86</f>
        <v>UK</v>
      </c>
      <c r="G85" t="str">
        <f>'Data Cleaning'!G86</f>
        <v>Mall</v>
      </c>
      <c r="H85" s="2">
        <f>'Data Cleaning'!H86</f>
        <v>43.98</v>
      </c>
      <c r="I85">
        <f>'Data Cleaning'!I86</f>
        <v>15</v>
      </c>
      <c r="J85" s="2">
        <f>'Data Cleaning'!J86</f>
        <v>659.7</v>
      </c>
    </row>
    <row r="86" spans="1:10" x14ac:dyDescent="0.25">
      <c r="A86" t="str">
        <f>'Data Cleaning'!A87</f>
        <v>S85</v>
      </c>
      <c r="B86" s="113">
        <f>'Data Cleaning'!B87</f>
        <v>45900</v>
      </c>
      <c r="C86" t="str">
        <f>'Data Cleaning'!C87</f>
        <v>Skechers</v>
      </c>
      <c r="D86" t="str">
        <f>'Data Cleaning'!D87</f>
        <v>Running</v>
      </c>
      <c r="E86" t="str">
        <f>'Data Cleaning'!E87</f>
        <v>Blue</v>
      </c>
      <c r="F86" t="str">
        <f>'Data Cleaning'!F87</f>
        <v>India</v>
      </c>
      <c r="G86" t="str">
        <f>'Data Cleaning'!G87</f>
        <v>Mall</v>
      </c>
      <c r="H86" s="2">
        <f>'Data Cleaning'!H87</f>
        <v>98.42</v>
      </c>
      <c r="I86">
        <f>'Data Cleaning'!I87</f>
        <v>6</v>
      </c>
      <c r="J86" s="2">
        <f>'Data Cleaning'!J87</f>
        <v>590.52</v>
      </c>
    </row>
    <row r="87" spans="1:10" x14ac:dyDescent="0.25">
      <c r="A87" t="str">
        <f>'Data Cleaning'!A88</f>
        <v>S86</v>
      </c>
      <c r="B87" s="113">
        <f>'Data Cleaning'!B88</f>
        <v>45982</v>
      </c>
      <c r="C87" t="str">
        <f>'Data Cleaning'!C88</f>
        <v>Puma</v>
      </c>
      <c r="D87" t="str">
        <f>'Data Cleaning'!D88</f>
        <v>Running</v>
      </c>
      <c r="E87" t="str">
        <f>'Data Cleaning'!E88</f>
        <v>White</v>
      </c>
      <c r="F87" t="str">
        <f>'Data Cleaning'!F88</f>
        <v>UAE</v>
      </c>
      <c r="G87" t="str">
        <f>'Data Cleaning'!G88</f>
        <v>Retail Store</v>
      </c>
      <c r="H87" s="2">
        <f>'Data Cleaning'!H88</f>
        <v>101.54</v>
      </c>
      <c r="I87">
        <f>'Data Cleaning'!I88</f>
        <v>20</v>
      </c>
      <c r="J87" s="2">
        <f>'Data Cleaning'!J88</f>
        <v>2030.8</v>
      </c>
    </row>
    <row r="88" spans="1:10" x14ac:dyDescent="0.25">
      <c r="A88" t="str">
        <f>'Data Cleaning'!A89</f>
        <v>S87</v>
      </c>
      <c r="B88" s="113">
        <f>'Data Cleaning'!B89</f>
        <v>45773</v>
      </c>
      <c r="C88" t="str">
        <f>'Data Cleaning'!C89</f>
        <v>Adidas</v>
      </c>
      <c r="D88" t="str">
        <f>'Data Cleaning'!D89</f>
        <v>Running</v>
      </c>
      <c r="E88" t="str">
        <f>'Data Cleaning'!E89</f>
        <v>Black</v>
      </c>
      <c r="F88" t="str">
        <f>'Data Cleaning'!F89</f>
        <v>UK</v>
      </c>
      <c r="G88" t="str">
        <f>'Data Cleaning'!G89</f>
        <v>Retail Store</v>
      </c>
      <c r="H88" s="2">
        <f>'Data Cleaning'!H89</f>
        <v>190.51</v>
      </c>
      <c r="I88">
        <f>'Data Cleaning'!I89</f>
        <v>7</v>
      </c>
      <c r="J88" s="2">
        <f>'Data Cleaning'!J89</f>
        <v>1333.57</v>
      </c>
    </row>
    <row r="89" spans="1:10" x14ac:dyDescent="0.25">
      <c r="A89" t="str">
        <f>'Data Cleaning'!A90</f>
        <v>S88</v>
      </c>
      <c r="B89" s="113">
        <f>'Data Cleaning'!B90</f>
        <v>45970</v>
      </c>
      <c r="C89" t="str">
        <f>'Data Cleaning'!C90</f>
        <v>Reebok</v>
      </c>
      <c r="D89" t="str">
        <f>'Data Cleaning'!D90</f>
        <v>Formal</v>
      </c>
      <c r="E89" t="str">
        <f>'Data Cleaning'!E90</f>
        <v>Green</v>
      </c>
      <c r="F89" t="str">
        <f>'Data Cleaning'!F90</f>
        <v>India</v>
      </c>
      <c r="G89" t="str">
        <f>'Data Cleaning'!G90</f>
        <v>Online</v>
      </c>
      <c r="H89" s="2">
        <f>'Data Cleaning'!H90</f>
        <v>170.26</v>
      </c>
      <c r="I89">
        <f>'Data Cleaning'!I90</f>
        <v>3</v>
      </c>
      <c r="J89" s="2">
        <f>'Data Cleaning'!J90</f>
        <v>510.78</v>
      </c>
    </row>
    <row r="90" spans="1:10" x14ac:dyDescent="0.25">
      <c r="A90" t="str">
        <f>'Data Cleaning'!A91</f>
        <v>S89</v>
      </c>
      <c r="B90" s="113">
        <f>'Data Cleaning'!B91</f>
        <v>46014</v>
      </c>
      <c r="C90" t="str">
        <f>'Data Cleaning'!C91</f>
        <v>Reebok</v>
      </c>
      <c r="D90" t="str">
        <f>'Data Cleaning'!D91</f>
        <v>Formal</v>
      </c>
      <c r="E90" t="str">
        <f>'Data Cleaning'!E91</f>
        <v>White</v>
      </c>
      <c r="F90" t="str">
        <f>'Data Cleaning'!F91</f>
        <v>UK</v>
      </c>
      <c r="G90" t="str">
        <f>'Data Cleaning'!G91</f>
        <v>Mall</v>
      </c>
      <c r="H90" s="2">
        <f>'Data Cleaning'!H91</f>
        <v>225.19</v>
      </c>
      <c r="I90">
        <f>'Data Cleaning'!I91</f>
        <v>13</v>
      </c>
      <c r="J90" s="2">
        <f>'Data Cleaning'!J91</f>
        <v>2927.47</v>
      </c>
    </row>
    <row r="91" spans="1:10" x14ac:dyDescent="0.25">
      <c r="A91" t="str">
        <f>'Data Cleaning'!A92</f>
        <v>S90</v>
      </c>
      <c r="B91" s="113">
        <f>'Data Cleaning'!B92</f>
        <v>46010</v>
      </c>
      <c r="C91" t="str">
        <f>'Data Cleaning'!C92</f>
        <v>Nike</v>
      </c>
      <c r="D91" t="str">
        <f>'Data Cleaning'!D92</f>
        <v>Formal</v>
      </c>
      <c r="E91" t="str">
        <f>'Data Cleaning'!E92</f>
        <v>White</v>
      </c>
      <c r="F91" t="str">
        <f>'Data Cleaning'!F92</f>
        <v>UK</v>
      </c>
      <c r="G91" t="str">
        <f>'Data Cleaning'!G92</f>
        <v>Mall</v>
      </c>
      <c r="H91" s="2">
        <f>'Data Cleaning'!H92</f>
        <v>133.88999999999999</v>
      </c>
      <c r="I91">
        <f>'Data Cleaning'!I92</f>
        <v>1</v>
      </c>
      <c r="J91" s="2">
        <f>'Data Cleaning'!J92</f>
        <v>133.88999999999999</v>
      </c>
    </row>
    <row r="92" spans="1:10" x14ac:dyDescent="0.25">
      <c r="A92" t="str">
        <f>'Data Cleaning'!A93</f>
        <v>S91</v>
      </c>
      <c r="B92" s="113">
        <f>'Data Cleaning'!B93</f>
        <v>45923</v>
      </c>
      <c r="C92" t="str">
        <f>'Data Cleaning'!C93</f>
        <v>Nike</v>
      </c>
      <c r="D92" t="str">
        <f>'Data Cleaning'!D93</f>
        <v>Sneakers</v>
      </c>
      <c r="E92" t="str">
        <f>'Data Cleaning'!E93</f>
        <v>White</v>
      </c>
      <c r="F92" t="str">
        <f>'Data Cleaning'!F93</f>
        <v>Saudi Arabia</v>
      </c>
      <c r="G92" t="str">
        <f>'Data Cleaning'!G93</f>
        <v>Online</v>
      </c>
      <c r="H92" s="2">
        <f>'Data Cleaning'!H93</f>
        <v>56.31</v>
      </c>
      <c r="I92">
        <f>'Data Cleaning'!I93</f>
        <v>15</v>
      </c>
      <c r="J92" s="2">
        <f>'Data Cleaning'!J93</f>
        <v>844.65</v>
      </c>
    </row>
    <row r="93" spans="1:10" x14ac:dyDescent="0.25">
      <c r="A93" t="str">
        <f>'Data Cleaning'!A94</f>
        <v>S92</v>
      </c>
      <c r="B93" s="113">
        <f>'Data Cleaning'!B94</f>
        <v>45891</v>
      </c>
      <c r="C93" t="str">
        <f>'Data Cleaning'!C94</f>
        <v>Reebok</v>
      </c>
      <c r="D93" t="str">
        <f>'Data Cleaning'!D94</f>
        <v>Boots</v>
      </c>
      <c r="E93" t="str">
        <f>'Data Cleaning'!E94</f>
        <v>Grey</v>
      </c>
      <c r="F93" t="str">
        <f>'Data Cleaning'!F94</f>
        <v>India</v>
      </c>
      <c r="G93" t="str">
        <f>'Data Cleaning'!G94</f>
        <v>Mall</v>
      </c>
      <c r="H93" s="2">
        <f>'Data Cleaning'!H94</f>
        <v>186.91</v>
      </c>
      <c r="I93">
        <f>'Data Cleaning'!I94</f>
        <v>5</v>
      </c>
      <c r="J93" s="2">
        <f>'Data Cleaning'!J94</f>
        <v>934.55</v>
      </c>
    </row>
    <row r="94" spans="1:10" x14ac:dyDescent="0.25">
      <c r="A94" t="str">
        <f>'Data Cleaning'!A95</f>
        <v>S93</v>
      </c>
      <c r="B94" s="113">
        <f>'Data Cleaning'!B95</f>
        <v>45820</v>
      </c>
      <c r="C94" t="str">
        <f>'Data Cleaning'!C95</f>
        <v>New Balance</v>
      </c>
      <c r="D94" t="str">
        <f>'Data Cleaning'!D95</f>
        <v>Boots</v>
      </c>
      <c r="E94" t="str">
        <f>'Data Cleaning'!E95</f>
        <v>Grey</v>
      </c>
      <c r="F94" t="str">
        <f>'Data Cleaning'!F95</f>
        <v>Germany</v>
      </c>
      <c r="G94" t="str">
        <f>'Data Cleaning'!G95</f>
        <v>Mall</v>
      </c>
      <c r="H94" s="2">
        <f>'Data Cleaning'!H95</f>
        <v>197.37</v>
      </c>
      <c r="I94">
        <f>'Data Cleaning'!I95</f>
        <v>15</v>
      </c>
      <c r="J94" s="2">
        <f>'Data Cleaning'!J95</f>
        <v>2960.55</v>
      </c>
    </row>
    <row r="95" spans="1:10" x14ac:dyDescent="0.25">
      <c r="A95" t="str">
        <f>'Data Cleaning'!A96</f>
        <v>S94</v>
      </c>
      <c r="B95" s="113">
        <f>'Data Cleaning'!B96</f>
        <v>45886</v>
      </c>
      <c r="C95" t="str">
        <f>'Data Cleaning'!C96</f>
        <v>Skechers</v>
      </c>
      <c r="D95" t="str">
        <f>'Data Cleaning'!D96</f>
        <v>Formal</v>
      </c>
      <c r="E95" t="str">
        <f>'Data Cleaning'!E96</f>
        <v>Red</v>
      </c>
      <c r="F95" t="str">
        <f>'Data Cleaning'!F96</f>
        <v>France</v>
      </c>
      <c r="G95" t="str">
        <f>'Data Cleaning'!G96</f>
        <v>Online</v>
      </c>
      <c r="H95" s="2">
        <f>'Data Cleaning'!H96</f>
        <v>153.47999999999999</v>
      </c>
      <c r="I95">
        <f>'Data Cleaning'!I96</f>
        <v>6</v>
      </c>
      <c r="J95" s="2">
        <f>'Data Cleaning'!J96</f>
        <v>920.88</v>
      </c>
    </row>
    <row r="96" spans="1:10" x14ac:dyDescent="0.25">
      <c r="A96" t="str">
        <f>'Data Cleaning'!A97</f>
        <v>S95</v>
      </c>
      <c r="B96" s="113">
        <f>'Data Cleaning'!B97</f>
        <v>45984</v>
      </c>
      <c r="C96" t="str">
        <f>'Data Cleaning'!C97</f>
        <v>New Balance</v>
      </c>
      <c r="D96" t="str">
        <f>'Data Cleaning'!D97</f>
        <v>Formal</v>
      </c>
      <c r="E96" t="str">
        <f>'Data Cleaning'!E97</f>
        <v>Green</v>
      </c>
      <c r="F96" t="str">
        <f>'Data Cleaning'!F97</f>
        <v>UK</v>
      </c>
      <c r="G96" t="str">
        <f>'Data Cleaning'!G97</f>
        <v>Retail Store</v>
      </c>
      <c r="H96" s="2">
        <f>'Data Cleaning'!H97</f>
        <v>199.61</v>
      </c>
      <c r="I96">
        <f>'Data Cleaning'!I97</f>
        <v>9</v>
      </c>
      <c r="J96" s="2">
        <f>'Data Cleaning'!J97</f>
        <v>1796.49</v>
      </c>
    </row>
    <row r="97" spans="1:10" x14ac:dyDescent="0.25">
      <c r="A97" t="str">
        <f>'Data Cleaning'!A98</f>
        <v>S96</v>
      </c>
      <c r="B97" s="113">
        <f>'Data Cleaning'!B98</f>
        <v>45883</v>
      </c>
      <c r="C97" t="str">
        <f>'Data Cleaning'!C98</f>
        <v>Skechers</v>
      </c>
      <c r="D97" t="str">
        <f>'Data Cleaning'!D98</f>
        <v>Sports</v>
      </c>
      <c r="E97" t="str">
        <f>'Data Cleaning'!E98</f>
        <v>White</v>
      </c>
      <c r="F97" t="str">
        <f>'Data Cleaning'!F98</f>
        <v>France</v>
      </c>
      <c r="G97" t="str">
        <f>'Data Cleaning'!G98</f>
        <v>Retail Store</v>
      </c>
      <c r="H97" s="2">
        <f>'Data Cleaning'!H98</f>
        <v>138.63999999999999</v>
      </c>
      <c r="I97">
        <f>'Data Cleaning'!I98</f>
        <v>3</v>
      </c>
      <c r="J97" s="2">
        <f>'Data Cleaning'!J98</f>
        <v>415.92</v>
      </c>
    </row>
    <row r="98" spans="1:10" x14ac:dyDescent="0.25">
      <c r="A98" t="str">
        <f>'Data Cleaning'!A99</f>
        <v>S97</v>
      </c>
      <c r="B98" s="113">
        <f>'Data Cleaning'!B99</f>
        <v>45821</v>
      </c>
      <c r="C98" t="str">
        <f>'Data Cleaning'!C99</f>
        <v>Nike</v>
      </c>
      <c r="D98" t="str">
        <f>'Data Cleaning'!D99</f>
        <v>Casual</v>
      </c>
      <c r="E98" t="str">
        <f>'Data Cleaning'!E99</f>
        <v>White</v>
      </c>
      <c r="F98" t="str">
        <f>'Data Cleaning'!F99</f>
        <v>UK</v>
      </c>
      <c r="G98" t="str">
        <f>'Data Cleaning'!G99</f>
        <v>Retail Store</v>
      </c>
      <c r="H98" s="2">
        <f>'Data Cleaning'!H99</f>
        <v>145</v>
      </c>
      <c r="I98">
        <f>'Data Cleaning'!I99</f>
        <v>18</v>
      </c>
      <c r="J98" s="2">
        <f>'Data Cleaning'!J99</f>
        <v>2610</v>
      </c>
    </row>
    <row r="99" spans="1:10" x14ac:dyDescent="0.25">
      <c r="A99" t="str">
        <f>'Data Cleaning'!A100</f>
        <v>S98</v>
      </c>
      <c r="B99" s="113">
        <f>'Data Cleaning'!B100</f>
        <v>46013</v>
      </c>
      <c r="C99" t="str">
        <f>'Data Cleaning'!C100</f>
        <v>Skechers</v>
      </c>
      <c r="D99" t="str">
        <f>'Data Cleaning'!D100</f>
        <v>Casual</v>
      </c>
      <c r="E99" t="str">
        <f>'Data Cleaning'!E100</f>
        <v>Black</v>
      </c>
      <c r="F99" t="str">
        <f>'Data Cleaning'!F100</f>
        <v>Germany</v>
      </c>
      <c r="G99" t="str">
        <f>'Data Cleaning'!G100</f>
        <v>Retail Store</v>
      </c>
      <c r="H99" s="2">
        <f>'Data Cleaning'!H100</f>
        <v>124.06</v>
      </c>
      <c r="I99">
        <f>'Data Cleaning'!I100</f>
        <v>5</v>
      </c>
      <c r="J99" s="2">
        <f>'Data Cleaning'!J100</f>
        <v>620.29999999999995</v>
      </c>
    </row>
    <row r="100" spans="1:10" x14ac:dyDescent="0.25">
      <c r="A100" t="str">
        <f>'Data Cleaning'!A101</f>
        <v>S99</v>
      </c>
      <c r="B100" s="113">
        <f>'Data Cleaning'!B101</f>
        <v>45827</v>
      </c>
      <c r="C100" t="str">
        <f>'Data Cleaning'!C101</f>
        <v>Reebok</v>
      </c>
      <c r="D100" t="str">
        <f>'Data Cleaning'!D101</f>
        <v>Formal</v>
      </c>
      <c r="E100" t="str">
        <f>'Data Cleaning'!E101</f>
        <v>Black</v>
      </c>
      <c r="F100" t="str">
        <f>'Data Cleaning'!F101</f>
        <v>UK</v>
      </c>
      <c r="G100" t="str">
        <f>'Data Cleaning'!G101</f>
        <v>Retail Store</v>
      </c>
      <c r="H100" s="2">
        <f>'Data Cleaning'!H101</f>
        <v>35.590000000000003</v>
      </c>
      <c r="I100">
        <f>'Data Cleaning'!I101</f>
        <v>18</v>
      </c>
      <c r="J100" s="2">
        <f>'Data Cleaning'!J101</f>
        <v>640.62</v>
      </c>
    </row>
    <row r="101" spans="1:10" x14ac:dyDescent="0.25">
      <c r="A101" t="str">
        <f>'Data Cleaning'!A102</f>
        <v>S100</v>
      </c>
      <c r="B101" s="113">
        <f>'Data Cleaning'!B102</f>
        <v>45857</v>
      </c>
      <c r="C101" t="str">
        <f>'Data Cleaning'!C102</f>
        <v>Skechers</v>
      </c>
      <c r="D101" t="str">
        <f>'Data Cleaning'!D102</f>
        <v>Running</v>
      </c>
      <c r="E101" t="str">
        <f>'Data Cleaning'!E102</f>
        <v>Grey</v>
      </c>
      <c r="F101" t="str">
        <f>'Data Cleaning'!F102</f>
        <v>Germany</v>
      </c>
      <c r="G101" t="str">
        <f>'Data Cleaning'!G102</f>
        <v>Retail Store</v>
      </c>
      <c r="H101" s="2">
        <f>'Data Cleaning'!H102</f>
        <v>53.74</v>
      </c>
      <c r="I101">
        <f>'Data Cleaning'!I102</f>
        <v>19</v>
      </c>
      <c r="J101" s="2">
        <f>'Data Cleaning'!J102</f>
        <v>1021.06</v>
      </c>
    </row>
    <row r="102" spans="1:10" x14ac:dyDescent="0.25">
      <c r="A102" t="str">
        <f>'Data Cleaning'!A103</f>
        <v>S101</v>
      </c>
      <c r="B102" s="113">
        <f>'Data Cleaning'!B103</f>
        <v>45661</v>
      </c>
      <c r="C102" t="str">
        <f>'Data Cleaning'!C103</f>
        <v>Puma</v>
      </c>
      <c r="D102" t="str">
        <f>'Data Cleaning'!D103</f>
        <v>Formal</v>
      </c>
      <c r="E102" t="str">
        <f>'Data Cleaning'!E103</f>
        <v>Red</v>
      </c>
      <c r="F102" t="str">
        <f>'Data Cleaning'!F103</f>
        <v>India</v>
      </c>
      <c r="G102" t="str">
        <f>'Data Cleaning'!G103</f>
        <v>Mall</v>
      </c>
      <c r="H102" s="2">
        <f>'Data Cleaning'!H103</f>
        <v>36.909999999999997</v>
      </c>
      <c r="I102">
        <f>'Data Cleaning'!I103</f>
        <v>12</v>
      </c>
      <c r="J102" s="2">
        <f>'Data Cleaning'!J103</f>
        <v>442.92</v>
      </c>
    </row>
    <row r="103" spans="1:10" x14ac:dyDescent="0.25">
      <c r="A103" t="str">
        <f>'Data Cleaning'!A104</f>
        <v>S102</v>
      </c>
      <c r="B103" s="113">
        <f>'Data Cleaning'!B104</f>
        <v>45937</v>
      </c>
      <c r="C103" t="str">
        <f>'Data Cleaning'!C104</f>
        <v>Adidas</v>
      </c>
      <c r="D103" t="str">
        <f>'Data Cleaning'!D104</f>
        <v>Formal</v>
      </c>
      <c r="E103" t="str">
        <f>'Data Cleaning'!E104</f>
        <v>White</v>
      </c>
      <c r="F103" t="str">
        <f>'Data Cleaning'!F104</f>
        <v>France</v>
      </c>
      <c r="G103" t="str">
        <f>'Data Cleaning'!G104</f>
        <v>Retail Store</v>
      </c>
      <c r="H103" s="2">
        <f>'Data Cleaning'!H104</f>
        <v>170.01</v>
      </c>
      <c r="I103">
        <f>'Data Cleaning'!I104</f>
        <v>20</v>
      </c>
      <c r="J103" s="2">
        <f>'Data Cleaning'!J104</f>
        <v>3400.2</v>
      </c>
    </row>
    <row r="104" spans="1:10" x14ac:dyDescent="0.25">
      <c r="A104" t="str">
        <f>'Data Cleaning'!A105</f>
        <v>S103</v>
      </c>
      <c r="B104" s="113">
        <f>'Data Cleaning'!B105</f>
        <v>45906</v>
      </c>
      <c r="C104" t="str">
        <f>'Data Cleaning'!C105</f>
        <v>Reebok</v>
      </c>
      <c r="D104" t="str">
        <f>'Data Cleaning'!D105</f>
        <v>Sports</v>
      </c>
      <c r="E104" t="str">
        <f>'Data Cleaning'!E105</f>
        <v>Green</v>
      </c>
      <c r="F104" t="str">
        <f>'Data Cleaning'!F105</f>
        <v>UAE</v>
      </c>
      <c r="G104" t="str">
        <f>'Data Cleaning'!G105</f>
        <v>Retail Store</v>
      </c>
      <c r="H104" s="2">
        <f>'Data Cleaning'!H105</f>
        <v>99.16</v>
      </c>
      <c r="I104">
        <f>'Data Cleaning'!I105</f>
        <v>1</v>
      </c>
      <c r="J104" s="2">
        <f>'Data Cleaning'!J105</f>
        <v>99.16</v>
      </c>
    </row>
    <row r="105" spans="1:10" x14ac:dyDescent="0.25">
      <c r="A105" t="str">
        <f>'Data Cleaning'!A106</f>
        <v>S104</v>
      </c>
      <c r="B105" s="113">
        <f>'Data Cleaning'!B106</f>
        <v>45742</v>
      </c>
      <c r="C105" t="str">
        <f>'Data Cleaning'!C106</f>
        <v>Adidas</v>
      </c>
      <c r="D105" t="str">
        <f>'Data Cleaning'!D106</f>
        <v>Sneakers</v>
      </c>
      <c r="E105" t="str">
        <f>'Data Cleaning'!E106</f>
        <v>Grey</v>
      </c>
      <c r="F105" t="str">
        <f>'Data Cleaning'!F106</f>
        <v>USA</v>
      </c>
      <c r="G105" t="str">
        <f>'Data Cleaning'!G106</f>
        <v>Retail Store</v>
      </c>
      <c r="H105" s="2">
        <f>'Data Cleaning'!H106</f>
        <v>141.88999999999999</v>
      </c>
      <c r="I105">
        <f>'Data Cleaning'!I106</f>
        <v>15</v>
      </c>
      <c r="J105" s="2">
        <f>'Data Cleaning'!J106</f>
        <v>2128.35</v>
      </c>
    </row>
    <row r="106" spans="1:10" x14ac:dyDescent="0.25">
      <c r="A106" t="str">
        <f>'Data Cleaning'!A107</f>
        <v>S105</v>
      </c>
      <c r="B106" s="113">
        <f>'Data Cleaning'!B107</f>
        <v>45961</v>
      </c>
      <c r="C106" t="str">
        <f>'Data Cleaning'!C107</f>
        <v>Skechers</v>
      </c>
      <c r="D106" t="str">
        <f>'Data Cleaning'!D107</f>
        <v>Running</v>
      </c>
      <c r="E106" t="str">
        <f>'Data Cleaning'!E107</f>
        <v>Black</v>
      </c>
      <c r="F106" t="str">
        <f>'Data Cleaning'!F107</f>
        <v>UAE</v>
      </c>
      <c r="G106" t="str">
        <f>'Data Cleaning'!G107</f>
        <v>Retail Store</v>
      </c>
      <c r="H106" s="2">
        <f>'Data Cleaning'!H107</f>
        <v>229.66</v>
      </c>
      <c r="I106">
        <f>'Data Cleaning'!I107</f>
        <v>19</v>
      </c>
      <c r="J106" s="2">
        <f>'Data Cleaning'!J107</f>
        <v>4363.54</v>
      </c>
    </row>
    <row r="107" spans="1:10" x14ac:dyDescent="0.25">
      <c r="A107" t="str">
        <f>'Data Cleaning'!A108</f>
        <v>S106</v>
      </c>
      <c r="B107" s="113">
        <f>'Data Cleaning'!B108</f>
        <v>45727</v>
      </c>
      <c r="C107" t="str">
        <f>'Data Cleaning'!C108</f>
        <v>Adidas</v>
      </c>
      <c r="D107" t="str">
        <f>'Data Cleaning'!D108</f>
        <v>Running</v>
      </c>
      <c r="E107" t="str">
        <f>'Data Cleaning'!E108</f>
        <v>Blue</v>
      </c>
      <c r="F107" t="str">
        <f>'Data Cleaning'!F108</f>
        <v>Germany</v>
      </c>
      <c r="G107" t="str">
        <f>'Data Cleaning'!G108</f>
        <v>Retail Store</v>
      </c>
      <c r="H107" s="2">
        <f>'Data Cleaning'!H108</f>
        <v>84.84</v>
      </c>
      <c r="I107">
        <f>'Data Cleaning'!I108</f>
        <v>15</v>
      </c>
      <c r="J107" s="2">
        <f>'Data Cleaning'!J108</f>
        <v>1272.5999999999999</v>
      </c>
    </row>
    <row r="108" spans="1:10" x14ac:dyDescent="0.25">
      <c r="A108" t="str">
        <f>'Data Cleaning'!A109</f>
        <v>S107</v>
      </c>
      <c r="B108" s="113">
        <f>'Data Cleaning'!B109</f>
        <v>45766</v>
      </c>
      <c r="C108" t="str">
        <f>'Data Cleaning'!C109</f>
        <v>Puma</v>
      </c>
      <c r="D108" t="str">
        <f>'Data Cleaning'!D109</f>
        <v>Sports</v>
      </c>
      <c r="E108" t="str">
        <f>'Data Cleaning'!E109</f>
        <v>Red</v>
      </c>
      <c r="F108" t="str">
        <f>'Data Cleaning'!F109</f>
        <v>France</v>
      </c>
      <c r="G108" t="str">
        <f>'Data Cleaning'!G109</f>
        <v>Retail Store</v>
      </c>
      <c r="H108" s="2">
        <f>'Data Cleaning'!H109</f>
        <v>120.28</v>
      </c>
      <c r="I108">
        <f>'Data Cleaning'!I109</f>
        <v>15</v>
      </c>
      <c r="J108" s="2">
        <f>'Data Cleaning'!J109</f>
        <v>1804.2</v>
      </c>
    </row>
    <row r="109" spans="1:10" x14ac:dyDescent="0.25">
      <c r="A109" t="str">
        <f>'Data Cleaning'!A110</f>
        <v>S108</v>
      </c>
      <c r="B109" s="113">
        <f>'Data Cleaning'!B110</f>
        <v>45787</v>
      </c>
      <c r="C109" t="str">
        <f>'Data Cleaning'!C110</f>
        <v>Reebok</v>
      </c>
      <c r="D109" t="str">
        <f>'Data Cleaning'!D110</f>
        <v>Running</v>
      </c>
      <c r="E109" t="str">
        <f>'Data Cleaning'!E110</f>
        <v>Green</v>
      </c>
      <c r="F109" t="str">
        <f>'Data Cleaning'!F110</f>
        <v>India</v>
      </c>
      <c r="G109" t="str">
        <f>'Data Cleaning'!G110</f>
        <v>Online</v>
      </c>
      <c r="H109" s="2">
        <f>'Data Cleaning'!H110</f>
        <v>196.22</v>
      </c>
      <c r="I109">
        <f>'Data Cleaning'!I110</f>
        <v>3</v>
      </c>
      <c r="J109" s="2">
        <f>'Data Cleaning'!J110</f>
        <v>588.66</v>
      </c>
    </row>
    <row r="110" spans="1:10" x14ac:dyDescent="0.25">
      <c r="A110" t="str">
        <f>'Data Cleaning'!A111</f>
        <v>S109</v>
      </c>
      <c r="B110" s="113">
        <f>'Data Cleaning'!B111</f>
        <v>45837</v>
      </c>
      <c r="C110" t="str">
        <f>'Data Cleaning'!C111</f>
        <v>Skechers</v>
      </c>
      <c r="D110" t="str">
        <f>'Data Cleaning'!D111</f>
        <v>Running</v>
      </c>
      <c r="E110" t="str">
        <f>'Data Cleaning'!E111</f>
        <v>Green</v>
      </c>
      <c r="F110" t="str">
        <f>'Data Cleaning'!F111</f>
        <v>USA</v>
      </c>
      <c r="G110" t="str">
        <f>'Data Cleaning'!G111</f>
        <v>Online</v>
      </c>
      <c r="H110" s="2">
        <f>'Data Cleaning'!H111</f>
        <v>80.34</v>
      </c>
      <c r="I110">
        <f>'Data Cleaning'!I111</f>
        <v>8</v>
      </c>
      <c r="J110" s="2">
        <f>'Data Cleaning'!J111</f>
        <v>642.72</v>
      </c>
    </row>
    <row r="111" spans="1:10" x14ac:dyDescent="0.25">
      <c r="A111" t="str">
        <f>'Data Cleaning'!A112</f>
        <v>S110</v>
      </c>
      <c r="B111" s="113">
        <f>'Data Cleaning'!B112</f>
        <v>45784</v>
      </c>
      <c r="C111" t="str">
        <f>'Data Cleaning'!C112</f>
        <v>Nike</v>
      </c>
      <c r="D111" t="str">
        <f>'Data Cleaning'!D112</f>
        <v>Sneakers</v>
      </c>
      <c r="E111" t="str">
        <f>'Data Cleaning'!E112</f>
        <v>White</v>
      </c>
      <c r="F111" t="str">
        <f>'Data Cleaning'!F112</f>
        <v>UK</v>
      </c>
      <c r="G111" t="str">
        <f>'Data Cleaning'!G112</f>
        <v>Online</v>
      </c>
      <c r="H111" s="2">
        <f>'Data Cleaning'!H112</f>
        <v>46.94</v>
      </c>
      <c r="I111">
        <f>'Data Cleaning'!I112</f>
        <v>7</v>
      </c>
      <c r="J111" s="2">
        <f>'Data Cleaning'!J112</f>
        <v>328.58</v>
      </c>
    </row>
    <row r="112" spans="1:10" x14ac:dyDescent="0.25">
      <c r="A112" t="str">
        <f>'Data Cleaning'!A113</f>
        <v>S111</v>
      </c>
      <c r="B112" s="113">
        <f>'Data Cleaning'!B113</f>
        <v>45900</v>
      </c>
      <c r="C112" t="str">
        <f>'Data Cleaning'!C113</f>
        <v>New Balance</v>
      </c>
      <c r="D112" t="str">
        <f>'Data Cleaning'!D113</f>
        <v>Casual</v>
      </c>
      <c r="E112" t="str">
        <f>'Data Cleaning'!E113</f>
        <v>Red</v>
      </c>
      <c r="F112" t="str">
        <f>'Data Cleaning'!F113</f>
        <v>UAE</v>
      </c>
      <c r="G112" t="str">
        <f>'Data Cleaning'!G113</f>
        <v>Retail Store</v>
      </c>
      <c r="H112" s="2">
        <f>'Data Cleaning'!H113</f>
        <v>93.75</v>
      </c>
      <c r="I112">
        <f>'Data Cleaning'!I113</f>
        <v>4</v>
      </c>
      <c r="J112" s="2">
        <f>'Data Cleaning'!J113</f>
        <v>375</v>
      </c>
    </row>
    <row r="113" spans="1:10" x14ac:dyDescent="0.25">
      <c r="A113" t="str">
        <f>'Data Cleaning'!A114</f>
        <v>S112</v>
      </c>
      <c r="B113" s="113">
        <f>'Data Cleaning'!B114</f>
        <v>45846</v>
      </c>
      <c r="C113" t="str">
        <f>'Data Cleaning'!C114</f>
        <v>New Balance</v>
      </c>
      <c r="D113" t="str">
        <f>'Data Cleaning'!D114</f>
        <v>Sneakers</v>
      </c>
      <c r="E113" t="str">
        <f>'Data Cleaning'!E114</f>
        <v>Green</v>
      </c>
      <c r="F113" t="str">
        <f>'Data Cleaning'!F114</f>
        <v>UAE</v>
      </c>
      <c r="G113" t="str">
        <f>'Data Cleaning'!G114</f>
        <v>Online</v>
      </c>
      <c r="H113" s="2">
        <f>'Data Cleaning'!H114</f>
        <v>65.47</v>
      </c>
      <c r="I113">
        <f>'Data Cleaning'!I114</f>
        <v>6</v>
      </c>
      <c r="J113" s="2">
        <f>'Data Cleaning'!J114</f>
        <v>392.82</v>
      </c>
    </row>
    <row r="114" spans="1:10" x14ac:dyDescent="0.25">
      <c r="A114" t="str">
        <f>'Data Cleaning'!A115</f>
        <v>S113</v>
      </c>
      <c r="B114" s="113">
        <f>'Data Cleaning'!B115</f>
        <v>45741</v>
      </c>
      <c r="C114" t="str">
        <f>'Data Cleaning'!C115</f>
        <v>Nike</v>
      </c>
      <c r="D114" t="str">
        <f>'Data Cleaning'!D115</f>
        <v>Sneakers</v>
      </c>
      <c r="E114" t="str">
        <f>'Data Cleaning'!E115</f>
        <v>Black</v>
      </c>
      <c r="F114" t="str">
        <f>'Data Cleaning'!F115</f>
        <v>France</v>
      </c>
      <c r="G114" t="str">
        <f>'Data Cleaning'!G115</f>
        <v>Mall</v>
      </c>
      <c r="H114" s="2">
        <f>'Data Cleaning'!H115</f>
        <v>234.53</v>
      </c>
      <c r="I114">
        <f>'Data Cleaning'!I115</f>
        <v>10</v>
      </c>
      <c r="J114" s="2">
        <f>'Data Cleaning'!J115</f>
        <v>2345.3000000000002</v>
      </c>
    </row>
    <row r="115" spans="1:10" x14ac:dyDescent="0.25">
      <c r="A115" t="str">
        <f>'Data Cleaning'!A116</f>
        <v>S114</v>
      </c>
      <c r="B115" s="113">
        <f>'Data Cleaning'!B116</f>
        <v>46004</v>
      </c>
      <c r="C115" t="str">
        <f>'Data Cleaning'!C116</f>
        <v>Reebok</v>
      </c>
      <c r="D115" t="str">
        <f>'Data Cleaning'!D116</f>
        <v>Boots</v>
      </c>
      <c r="E115" t="str">
        <f>'Data Cleaning'!E116</f>
        <v>White</v>
      </c>
      <c r="F115" t="str">
        <f>'Data Cleaning'!F116</f>
        <v>USA</v>
      </c>
      <c r="G115" t="str">
        <f>'Data Cleaning'!G116</f>
        <v>Mall</v>
      </c>
      <c r="H115" s="2">
        <f>'Data Cleaning'!H116</f>
        <v>207.79</v>
      </c>
      <c r="I115">
        <f>'Data Cleaning'!I116</f>
        <v>13</v>
      </c>
      <c r="J115" s="2">
        <f>'Data Cleaning'!J116</f>
        <v>2701.27</v>
      </c>
    </row>
    <row r="116" spans="1:10" x14ac:dyDescent="0.25">
      <c r="A116" t="str">
        <f>'Data Cleaning'!A117</f>
        <v>S115</v>
      </c>
      <c r="B116" s="113">
        <f>'Data Cleaning'!B117</f>
        <v>46011</v>
      </c>
      <c r="C116" t="str">
        <f>'Data Cleaning'!C117</f>
        <v>Nike</v>
      </c>
      <c r="D116" t="str">
        <f>'Data Cleaning'!D117</f>
        <v>Boots</v>
      </c>
      <c r="E116" t="str">
        <f>'Data Cleaning'!E117</f>
        <v>Blue</v>
      </c>
      <c r="F116" t="str">
        <f>'Data Cleaning'!F117</f>
        <v>Saudi Arabia</v>
      </c>
      <c r="G116" t="str">
        <f>'Data Cleaning'!G117</f>
        <v>Mall</v>
      </c>
      <c r="H116" s="2">
        <f>'Data Cleaning'!H117</f>
        <v>169.35</v>
      </c>
      <c r="I116">
        <f>'Data Cleaning'!I117</f>
        <v>8</v>
      </c>
      <c r="J116" s="2">
        <f>'Data Cleaning'!J117</f>
        <v>1354.8</v>
      </c>
    </row>
    <row r="117" spans="1:10" x14ac:dyDescent="0.25">
      <c r="A117" t="str">
        <f>'Data Cleaning'!A118</f>
        <v>S116</v>
      </c>
      <c r="B117" s="113">
        <f>'Data Cleaning'!B118</f>
        <v>45965</v>
      </c>
      <c r="C117" t="str">
        <f>'Data Cleaning'!C118</f>
        <v>New Balance</v>
      </c>
      <c r="D117" t="str">
        <f>'Data Cleaning'!D118</f>
        <v>Running</v>
      </c>
      <c r="E117" t="str">
        <f>'Data Cleaning'!E118</f>
        <v>Blue</v>
      </c>
      <c r="F117" t="str">
        <f>'Data Cleaning'!F118</f>
        <v>India</v>
      </c>
      <c r="G117" t="str">
        <f>'Data Cleaning'!G118</f>
        <v>Retail Store</v>
      </c>
      <c r="H117" s="2">
        <f>'Data Cleaning'!H118</f>
        <v>221.72</v>
      </c>
      <c r="I117">
        <f>'Data Cleaning'!I118</f>
        <v>4</v>
      </c>
      <c r="J117" s="2">
        <f>'Data Cleaning'!J118</f>
        <v>886.88</v>
      </c>
    </row>
    <row r="118" spans="1:10" x14ac:dyDescent="0.25">
      <c r="A118" t="str">
        <f>'Data Cleaning'!A119</f>
        <v>S117</v>
      </c>
      <c r="B118" s="113">
        <f>'Data Cleaning'!B119</f>
        <v>45996</v>
      </c>
      <c r="C118" t="str">
        <f>'Data Cleaning'!C119</f>
        <v>Nike</v>
      </c>
      <c r="D118" t="str">
        <f>'Data Cleaning'!D119</f>
        <v>Sneakers</v>
      </c>
      <c r="E118" t="str">
        <f>'Data Cleaning'!E119</f>
        <v>Green</v>
      </c>
      <c r="F118" t="str">
        <f>'Data Cleaning'!F119</f>
        <v>France</v>
      </c>
      <c r="G118" t="str">
        <f>'Data Cleaning'!G119</f>
        <v>Online</v>
      </c>
      <c r="H118" s="2">
        <f>'Data Cleaning'!H119</f>
        <v>206.81</v>
      </c>
      <c r="I118">
        <f>'Data Cleaning'!I119</f>
        <v>12</v>
      </c>
      <c r="J118" s="2">
        <f>'Data Cleaning'!J119</f>
        <v>2481.7199999999998</v>
      </c>
    </row>
    <row r="119" spans="1:10" x14ac:dyDescent="0.25">
      <c r="A119" t="str">
        <f>'Data Cleaning'!A120</f>
        <v>S118</v>
      </c>
      <c r="B119" s="113">
        <f>'Data Cleaning'!B120</f>
        <v>45873</v>
      </c>
      <c r="C119" t="str">
        <f>'Data Cleaning'!C120</f>
        <v>Nike</v>
      </c>
      <c r="D119" t="str">
        <f>'Data Cleaning'!D120</f>
        <v>Formal</v>
      </c>
      <c r="E119" t="str">
        <f>'Data Cleaning'!E120</f>
        <v>Blue</v>
      </c>
      <c r="F119" t="str">
        <f>'Data Cleaning'!F120</f>
        <v>UAE</v>
      </c>
      <c r="G119" t="str">
        <f>'Data Cleaning'!G120</f>
        <v>Retail Store</v>
      </c>
      <c r="H119" s="2">
        <f>'Data Cleaning'!H120</f>
        <v>71.05</v>
      </c>
      <c r="I119">
        <f>'Data Cleaning'!I120</f>
        <v>16</v>
      </c>
      <c r="J119" s="2">
        <f>'Data Cleaning'!J120</f>
        <v>1136.8</v>
      </c>
    </row>
    <row r="120" spans="1:10" x14ac:dyDescent="0.25">
      <c r="A120" t="str">
        <f>'Data Cleaning'!A121</f>
        <v>S119</v>
      </c>
      <c r="B120" s="113">
        <f>'Data Cleaning'!B121</f>
        <v>46020</v>
      </c>
      <c r="C120" t="str">
        <f>'Data Cleaning'!C121</f>
        <v>Reebok</v>
      </c>
      <c r="D120" t="str">
        <f>'Data Cleaning'!D121</f>
        <v>Casual</v>
      </c>
      <c r="E120" t="str">
        <f>'Data Cleaning'!E121</f>
        <v>Green</v>
      </c>
      <c r="F120" t="str">
        <f>'Data Cleaning'!F121</f>
        <v>India</v>
      </c>
      <c r="G120" t="str">
        <f>'Data Cleaning'!G121</f>
        <v>Mall</v>
      </c>
      <c r="H120" s="2">
        <f>'Data Cleaning'!H121</f>
        <v>226.36</v>
      </c>
      <c r="I120">
        <f>'Data Cleaning'!I121</f>
        <v>5</v>
      </c>
      <c r="J120" s="2">
        <f>'Data Cleaning'!J121</f>
        <v>1131.8</v>
      </c>
    </row>
    <row r="121" spans="1:10" x14ac:dyDescent="0.25">
      <c r="A121" t="str">
        <f>'Data Cleaning'!A122</f>
        <v>S120</v>
      </c>
      <c r="B121" s="113">
        <f>'Data Cleaning'!B122</f>
        <v>45796</v>
      </c>
      <c r="C121" t="str">
        <f>'Data Cleaning'!C122</f>
        <v>New Balance</v>
      </c>
      <c r="D121" t="str">
        <f>'Data Cleaning'!D122</f>
        <v>Formal</v>
      </c>
      <c r="E121" t="str">
        <f>'Data Cleaning'!E122</f>
        <v>Red</v>
      </c>
      <c r="F121" t="str">
        <f>'Data Cleaning'!F122</f>
        <v>Germany</v>
      </c>
      <c r="G121" t="str">
        <f>'Data Cleaning'!G122</f>
        <v>Mall</v>
      </c>
      <c r="H121" s="2">
        <f>'Data Cleaning'!H122</f>
        <v>148.66</v>
      </c>
      <c r="I121">
        <f>'Data Cleaning'!I122</f>
        <v>20</v>
      </c>
      <c r="J121" s="2">
        <f>'Data Cleaning'!J122</f>
        <v>2973.2</v>
      </c>
    </row>
    <row r="122" spans="1:10" x14ac:dyDescent="0.25">
      <c r="A122" t="str">
        <f>'Data Cleaning'!A123</f>
        <v>S121</v>
      </c>
      <c r="B122" s="113">
        <f>'Data Cleaning'!B123</f>
        <v>45961</v>
      </c>
      <c r="C122" t="str">
        <f>'Data Cleaning'!C123</f>
        <v>Puma</v>
      </c>
      <c r="D122" t="str">
        <f>'Data Cleaning'!D123</f>
        <v>Casual</v>
      </c>
      <c r="E122" t="str">
        <f>'Data Cleaning'!E123</f>
        <v>Black</v>
      </c>
      <c r="F122" t="str">
        <f>'Data Cleaning'!F123</f>
        <v>France</v>
      </c>
      <c r="G122" t="str">
        <f>'Data Cleaning'!G123</f>
        <v>Retail Store</v>
      </c>
      <c r="H122" s="2">
        <f>'Data Cleaning'!H123</f>
        <v>207.64</v>
      </c>
      <c r="I122">
        <f>'Data Cleaning'!I123</f>
        <v>9</v>
      </c>
      <c r="J122" s="2">
        <f>'Data Cleaning'!J123</f>
        <v>1868.76</v>
      </c>
    </row>
    <row r="123" spans="1:10" x14ac:dyDescent="0.25">
      <c r="A123" t="str">
        <f>'Data Cleaning'!A124</f>
        <v>S122</v>
      </c>
      <c r="B123" s="113">
        <f>'Data Cleaning'!B124</f>
        <v>45782</v>
      </c>
      <c r="C123" t="str">
        <f>'Data Cleaning'!C124</f>
        <v>New Balance</v>
      </c>
      <c r="D123" t="str">
        <f>'Data Cleaning'!D124</f>
        <v>Sneakers</v>
      </c>
      <c r="E123" t="str">
        <f>'Data Cleaning'!E124</f>
        <v>Green</v>
      </c>
      <c r="F123" t="str">
        <f>'Data Cleaning'!F124</f>
        <v>Germany</v>
      </c>
      <c r="G123" t="str">
        <f>'Data Cleaning'!G124</f>
        <v>Retail Store</v>
      </c>
      <c r="H123" s="2">
        <f>'Data Cleaning'!H124</f>
        <v>227.14</v>
      </c>
      <c r="I123">
        <f>'Data Cleaning'!I124</f>
        <v>15</v>
      </c>
      <c r="J123" s="2">
        <f>'Data Cleaning'!J124</f>
        <v>3407.1</v>
      </c>
    </row>
    <row r="124" spans="1:10" x14ac:dyDescent="0.25">
      <c r="A124" t="str">
        <f>'Data Cleaning'!A125</f>
        <v>S123</v>
      </c>
      <c r="B124" s="113">
        <f>'Data Cleaning'!B125</f>
        <v>45672</v>
      </c>
      <c r="C124" t="str">
        <f>'Data Cleaning'!C125</f>
        <v>Puma</v>
      </c>
      <c r="D124" t="str">
        <f>'Data Cleaning'!D125</f>
        <v>Casual</v>
      </c>
      <c r="E124" t="str">
        <f>'Data Cleaning'!E125</f>
        <v>Red</v>
      </c>
      <c r="F124" t="str">
        <f>'Data Cleaning'!F125</f>
        <v>UK</v>
      </c>
      <c r="G124" t="str">
        <f>'Data Cleaning'!G125</f>
        <v>Retail Store</v>
      </c>
      <c r="H124" s="2">
        <f>'Data Cleaning'!H125</f>
        <v>99.96</v>
      </c>
      <c r="I124">
        <f>'Data Cleaning'!I125</f>
        <v>16</v>
      </c>
      <c r="J124" s="2">
        <f>'Data Cleaning'!J125</f>
        <v>1599.36</v>
      </c>
    </row>
    <row r="125" spans="1:10" x14ac:dyDescent="0.25">
      <c r="A125" t="str">
        <f>'Data Cleaning'!A126</f>
        <v>S124</v>
      </c>
      <c r="B125" s="113">
        <f>'Data Cleaning'!B126</f>
        <v>45790</v>
      </c>
      <c r="C125" t="str">
        <f>'Data Cleaning'!C126</f>
        <v>Puma</v>
      </c>
      <c r="D125" t="str">
        <f>'Data Cleaning'!D126</f>
        <v>Sneakers</v>
      </c>
      <c r="E125" t="str">
        <f>'Data Cleaning'!E126</f>
        <v>Green</v>
      </c>
      <c r="F125" t="str">
        <f>'Data Cleaning'!F126</f>
        <v>France</v>
      </c>
      <c r="G125" t="str">
        <f>'Data Cleaning'!G126</f>
        <v>Mall</v>
      </c>
      <c r="H125" s="2">
        <f>'Data Cleaning'!H126</f>
        <v>54.21</v>
      </c>
      <c r="I125">
        <f>'Data Cleaning'!I126</f>
        <v>11</v>
      </c>
      <c r="J125" s="2">
        <f>'Data Cleaning'!J126</f>
        <v>596.30999999999995</v>
      </c>
    </row>
    <row r="126" spans="1:10" x14ac:dyDescent="0.25">
      <c r="A126" t="str">
        <f>'Data Cleaning'!A127</f>
        <v>S125</v>
      </c>
      <c r="B126" s="113">
        <f>'Data Cleaning'!B127</f>
        <v>45663</v>
      </c>
      <c r="C126" t="str">
        <f>'Data Cleaning'!C127</f>
        <v>Adidas</v>
      </c>
      <c r="D126" t="str">
        <f>'Data Cleaning'!D127</f>
        <v>Running</v>
      </c>
      <c r="E126" t="str">
        <f>'Data Cleaning'!E127</f>
        <v>White</v>
      </c>
      <c r="F126" t="str">
        <f>'Data Cleaning'!F127</f>
        <v>UAE</v>
      </c>
      <c r="G126" t="str">
        <f>'Data Cleaning'!G127</f>
        <v>Retail Store</v>
      </c>
      <c r="H126" s="2">
        <f>'Data Cleaning'!H127</f>
        <v>80.150000000000006</v>
      </c>
      <c r="I126">
        <f>'Data Cleaning'!I127</f>
        <v>17</v>
      </c>
      <c r="J126" s="2">
        <f>'Data Cleaning'!J127</f>
        <v>1362.55</v>
      </c>
    </row>
    <row r="127" spans="1:10" x14ac:dyDescent="0.25">
      <c r="A127" t="str">
        <f>'Data Cleaning'!A128</f>
        <v>S126</v>
      </c>
      <c r="B127" s="113">
        <f>'Data Cleaning'!B128</f>
        <v>45908</v>
      </c>
      <c r="C127" t="str">
        <f>'Data Cleaning'!C128</f>
        <v>Adidas</v>
      </c>
      <c r="D127" t="str">
        <f>'Data Cleaning'!D128</f>
        <v>Boots</v>
      </c>
      <c r="E127" t="str">
        <f>'Data Cleaning'!E128</f>
        <v>Red</v>
      </c>
      <c r="F127" t="str">
        <f>'Data Cleaning'!F128</f>
        <v>UAE</v>
      </c>
      <c r="G127" t="str">
        <f>'Data Cleaning'!G128</f>
        <v>Mall</v>
      </c>
      <c r="H127" s="2">
        <f>'Data Cleaning'!H128</f>
        <v>123.96</v>
      </c>
      <c r="I127">
        <f>'Data Cleaning'!I128</f>
        <v>18</v>
      </c>
      <c r="J127" s="2">
        <f>'Data Cleaning'!J128</f>
        <v>2231.2800000000002</v>
      </c>
    </row>
    <row r="128" spans="1:10" x14ac:dyDescent="0.25">
      <c r="A128" t="str">
        <f>'Data Cleaning'!A129</f>
        <v>S127</v>
      </c>
      <c r="B128" s="113">
        <f>'Data Cleaning'!B129</f>
        <v>45909</v>
      </c>
      <c r="C128" t="str">
        <f>'Data Cleaning'!C129</f>
        <v>Nike</v>
      </c>
      <c r="D128" t="str">
        <f>'Data Cleaning'!D129</f>
        <v>Running</v>
      </c>
      <c r="E128" t="str">
        <f>'Data Cleaning'!E129</f>
        <v>Blue</v>
      </c>
      <c r="F128" t="str">
        <f>'Data Cleaning'!F129</f>
        <v>UK</v>
      </c>
      <c r="G128" t="str">
        <f>'Data Cleaning'!G129</f>
        <v>Retail Store</v>
      </c>
      <c r="H128" s="2">
        <f>'Data Cleaning'!H129</f>
        <v>209.96</v>
      </c>
      <c r="I128">
        <f>'Data Cleaning'!I129</f>
        <v>15</v>
      </c>
      <c r="J128" s="2">
        <f>'Data Cleaning'!J129</f>
        <v>3149.4</v>
      </c>
    </row>
    <row r="129" spans="1:10" x14ac:dyDescent="0.25">
      <c r="A129" t="str">
        <f>'Data Cleaning'!A130</f>
        <v>S128</v>
      </c>
      <c r="B129" s="113">
        <f>'Data Cleaning'!B130</f>
        <v>46012</v>
      </c>
      <c r="C129" t="str">
        <f>'Data Cleaning'!C130</f>
        <v>Puma</v>
      </c>
      <c r="D129" t="str">
        <f>'Data Cleaning'!D130</f>
        <v>Boots</v>
      </c>
      <c r="E129" t="str">
        <f>'Data Cleaning'!E130</f>
        <v>Grey</v>
      </c>
      <c r="F129" t="str">
        <f>'Data Cleaning'!F130</f>
        <v>France</v>
      </c>
      <c r="G129" t="str">
        <f>'Data Cleaning'!G130</f>
        <v>Retail Store</v>
      </c>
      <c r="H129" s="2">
        <f>'Data Cleaning'!H130</f>
        <v>219.36</v>
      </c>
      <c r="I129">
        <f>'Data Cleaning'!I130</f>
        <v>8</v>
      </c>
      <c r="J129" s="2">
        <f>'Data Cleaning'!J130</f>
        <v>1754.88</v>
      </c>
    </row>
    <row r="130" spans="1:10" x14ac:dyDescent="0.25">
      <c r="A130" t="str">
        <f>'Data Cleaning'!A131</f>
        <v>S129</v>
      </c>
      <c r="B130" s="113">
        <f>'Data Cleaning'!B131</f>
        <v>45941</v>
      </c>
      <c r="C130" t="str">
        <f>'Data Cleaning'!C131</f>
        <v>Puma</v>
      </c>
      <c r="D130" t="str">
        <f>'Data Cleaning'!D131</f>
        <v>Formal</v>
      </c>
      <c r="E130" t="str">
        <f>'Data Cleaning'!E131</f>
        <v>Green</v>
      </c>
      <c r="F130" t="str">
        <f>'Data Cleaning'!F131</f>
        <v>India</v>
      </c>
      <c r="G130" t="str">
        <f>'Data Cleaning'!G131</f>
        <v>Retail Store</v>
      </c>
      <c r="H130" s="2">
        <f>'Data Cleaning'!H131</f>
        <v>31.53</v>
      </c>
      <c r="I130">
        <f>'Data Cleaning'!I131</f>
        <v>17</v>
      </c>
      <c r="J130" s="2">
        <f>'Data Cleaning'!J131</f>
        <v>536.01</v>
      </c>
    </row>
    <row r="131" spans="1:10" x14ac:dyDescent="0.25">
      <c r="A131" t="str">
        <f>'Data Cleaning'!A132</f>
        <v>S130</v>
      </c>
      <c r="B131" s="113">
        <f>'Data Cleaning'!B132</f>
        <v>45838</v>
      </c>
      <c r="C131" t="str">
        <f>'Data Cleaning'!C132</f>
        <v>Puma</v>
      </c>
      <c r="D131" t="str">
        <f>'Data Cleaning'!D132</f>
        <v>Sports</v>
      </c>
      <c r="E131" t="str">
        <f>'Data Cleaning'!E132</f>
        <v>Blue</v>
      </c>
      <c r="F131" t="str">
        <f>'Data Cleaning'!F132</f>
        <v>UK</v>
      </c>
      <c r="G131" t="str">
        <f>'Data Cleaning'!G132</f>
        <v>Online</v>
      </c>
      <c r="H131" s="2">
        <f>'Data Cleaning'!H132</f>
        <v>142.36000000000001</v>
      </c>
      <c r="I131">
        <f>'Data Cleaning'!I132</f>
        <v>15</v>
      </c>
      <c r="J131" s="2">
        <f>'Data Cleaning'!J132</f>
        <v>2135.4</v>
      </c>
    </row>
    <row r="132" spans="1:10" x14ac:dyDescent="0.25">
      <c r="A132" t="str">
        <f>'Data Cleaning'!A133</f>
        <v>S131</v>
      </c>
      <c r="B132" s="113">
        <f>'Data Cleaning'!B133</f>
        <v>45756</v>
      </c>
      <c r="C132" t="str">
        <f>'Data Cleaning'!C133</f>
        <v>Nike</v>
      </c>
      <c r="D132" t="str">
        <f>'Data Cleaning'!D133</f>
        <v>Boots</v>
      </c>
      <c r="E132" t="str">
        <f>'Data Cleaning'!E133</f>
        <v>Grey</v>
      </c>
      <c r="F132" t="str">
        <f>'Data Cleaning'!F133</f>
        <v>Saudi Arabia</v>
      </c>
      <c r="G132" t="str">
        <f>'Data Cleaning'!G133</f>
        <v>Mall</v>
      </c>
      <c r="H132" s="2">
        <f>'Data Cleaning'!H133</f>
        <v>121.83</v>
      </c>
      <c r="I132">
        <f>'Data Cleaning'!I133</f>
        <v>11</v>
      </c>
      <c r="J132" s="2">
        <f>'Data Cleaning'!J133</f>
        <v>1340.13</v>
      </c>
    </row>
    <row r="133" spans="1:10" x14ac:dyDescent="0.25">
      <c r="A133" t="str">
        <f>'Data Cleaning'!A134</f>
        <v>S132</v>
      </c>
      <c r="B133" s="113">
        <f>'Data Cleaning'!B134</f>
        <v>45752</v>
      </c>
      <c r="C133" t="str">
        <f>'Data Cleaning'!C134</f>
        <v>Adidas</v>
      </c>
      <c r="D133" t="str">
        <f>'Data Cleaning'!D134</f>
        <v>Boots</v>
      </c>
      <c r="E133" t="str">
        <f>'Data Cleaning'!E134</f>
        <v>Red</v>
      </c>
      <c r="F133" t="str">
        <f>'Data Cleaning'!F134</f>
        <v>France</v>
      </c>
      <c r="G133" t="str">
        <f>'Data Cleaning'!G134</f>
        <v>Mall</v>
      </c>
      <c r="H133" s="2">
        <f>'Data Cleaning'!H134</f>
        <v>78.86</v>
      </c>
      <c r="I133">
        <f>'Data Cleaning'!I134</f>
        <v>7</v>
      </c>
      <c r="J133" s="2">
        <f>'Data Cleaning'!J134</f>
        <v>552.02</v>
      </c>
    </row>
    <row r="134" spans="1:10" x14ac:dyDescent="0.25">
      <c r="A134" t="str">
        <f>'Data Cleaning'!A135</f>
        <v>S133</v>
      </c>
      <c r="B134" s="113">
        <f>'Data Cleaning'!B135</f>
        <v>45959</v>
      </c>
      <c r="C134" t="str">
        <f>'Data Cleaning'!C135</f>
        <v>New Balance</v>
      </c>
      <c r="D134" t="str">
        <f>'Data Cleaning'!D135</f>
        <v>Sports</v>
      </c>
      <c r="E134" t="str">
        <f>'Data Cleaning'!E135</f>
        <v>Black</v>
      </c>
      <c r="F134" t="str">
        <f>'Data Cleaning'!F135</f>
        <v>Saudi Arabia</v>
      </c>
      <c r="G134" t="str">
        <f>'Data Cleaning'!G135</f>
        <v>Online</v>
      </c>
      <c r="H134" s="2">
        <f>'Data Cleaning'!H135</f>
        <v>56.37</v>
      </c>
      <c r="I134">
        <f>'Data Cleaning'!I135</f>
        <v>17</v>
      </c>
      <c r="J134" s="2">
        <f>'Data Cleaning'!J135</f>
        <v>958.29</v>
      </c>
    </row>
    <row r="135" spans="1:10" x14ac:dyDescent="0.25">
      <c r="A135" t="str">
        <f>'Data Cleaning'!A136</f>
        <v>S134</v>
      </c>
      <c r="B135" s="113">
        <f>'Data Cleaning'!B136</f>
        <v>45809</v>
      </c>
      <c r="C135" t="str">
        <f>'Data Cleaning'!C136</f>
        <v>Puma</v>
      </c>
      <c r="D135" t="str">
        <f>'Data Cleaning'!D136</f>
        <v>Casual</v>
      </c>
      <c r="E135" t="str">
        <f>'Data Cleaning'!E136</f>
        <v>Blue</v>
      </c>
      <c r="F135" t="str">
        <f>'Data Cleaning'!F136</f>
        <v>USA</v>
      </c>
      <c r="G135" t="str">
        <f>'Data Cleaning'!G136</f>
        <v>Mall</v>
      </c>
      <c r="H135" s="2">
        <f>'Data Cleaning'!H136</f>
        <v>104.28</v>
      </c>
      <c r="I135">
        <f>'Data Cleaning'!I136</f>
        <v>8</v>
      </c>
      <c r="J135" s="2">
        <f>'Data Cleaning'!J136</f>
        <v>834.24</v>
      </c>
    </row>
    <row r="136" spans="1:10" x14ac:dyDescent="0.25">
      <c r="A136" t="str">
        <f>'Data Cleaning'!A137</f>
        <v>S135</v>
      </c>
      <c r="B136" s="113">
        <f>'Data Cleaning'!B137</f>
        <v>45931</v>
      </c>
      <c r="C136" t="str">
        <f>'Data Cleaning'!C137</f>
        <v>Puma</v>
      </c>
      <c r="D136" t="str">
        <f>'Data Cleaning'!D137</f>
        <v>Running</v>
      </c>
      <c r="E136" t="str">
        <f>'Data Cleaning'!E137</f>
        <v>Black</v>
      </c>
      <c r="F136" t="str">
        <f>'Data Cleaning'!F137</f>
        <v>India</v>
      </c>
      <c r="G136" t="str">
        <f>'Data Cleaning'!G137</f>
        <v>Retail Store</v>
      </c>
      <c r="H136" s="2">
        <f>'Data Cleaning'!H137</f>
        <v>237.44</v>
      </c>
      <c r="I136">
        <f>'Data Cleaning'!I137</f>
        <v>5</v>
      </c>
      <c r="J136" s="2">
        <f>'Data Cleaning'!J137</f>
        <v>1187.2</v>
      </c>
    </row>
    <row r="137" spans="1:10" x14ac:dyDescent="0.25">
      <c r="A137" t="str">
        <f>'Data Cleaning'!A138</f>
        <v>S136</v>
      </c>
      <c r="B137" s="113">
        <f>'Data Cleaning'!B138</f>
        <v>46015</v>
      </c>
      <c r="C137" t="str">
        <f>'Data Cleaning'!C138</f>
        <v>Skechers</v>
      </c>
      <c r="D137" t="str">
        <f>'Data Cleaning'!D138</f>
        <v>Formal</v>
      </c>
      <c r="E137" t="str">
        <f>'Data Cleaning'!E138</f>
        <v>Black</v>
      </c>
      <c r="F137" t="str">
        <f>'Data Cleaning'!F138</f>
        <v>Saudi Arabia</v>
      </c>
      <c r="G137" t="str">
        <f>'Data Cleaning'!G138</f>
        <v>Online</v>
      </c>
      <c r="H137" s="2">
        <f>'Data Cleaning'!H138</f>
        <v>101.1</v>
      </c>
      <c r="I137">
        <f>'Data Cleaning'!I138</f>
        <v>5</v>
      </c>
      <c r="J137" s="2">
        <f>'Data Cleaning'!J138</f>
        <v>505.5</v>
      </c>
    </row>
    <row r="138" spans="1:10" x14ac:dyDescent="0.25">
      <c r="A138" t="str">
        <f>'Data Cleaning'!A139</f>
        <v>S137</v>
      </c>
      <c r="B138" s="113">
        <f>'Data Cleaning'!B139</f>
        <v>45951</v>
      </c>
      <c r="C138" t="str">
        <f>'Data Cleaning'!C139</f>
        <v>Reebok</v>
      </c>
      <c r="D138" t="str">
        <f>'Data Cleaning'!D139</f>
        <v>Formal</v>
      </c>
      <c r="E138" t="str">
        <f>'Data Cleaning'!E139</f>
        <v>Red</v>
      </c>
      <c r="F138" t="str">
        <f>'Data Cleaning'!F139</f>
        <v>France</v>
      </c>
      <c r="G138" t="str">
        <f>'Data Cleaning'!G139</f>
        <v>Online</v>
      </c>
      <c r="H138" s="2">
        <f>'Data Cleaning'!H139</f>
        <v>144.13</v>
      </c>
      <c r="I138">
        <f>'Data Cleaning'!I139</f>
        <v>10</v>
      </c>
      <c r="J138" s="2">
        <f>'Data Cleaning'!J139</f>
        <v>1441.3</v>
      </c>
    </row>
    <row r="139" spans="1:10" x14ac:dyDescent="0.25">
      <c r="A139" t="str">
        <f>'Data Cleaning'!A140</f>
        <v>S138</v>
      </c>
      <c r="B139" s="113">
        <f>'Data Cleaning'!B140</f>
        <v>45684</v>
      </c>
      <c r="C139" t="str">
        <f>'Data Cleaning'!C140</f>
        <v>Reebok</v>
      </c>
      <c r="D139" t="str">
        <f>'Data Cleaning'!D140</f>
        <v>Running</v>
      </c>
      <c r="E139" t="str">
        <f>'Data Cleaning'!E140</f>
        <v>Black</v>
      </c>
      <c r="F139" t="str">
        <f>'Data Cleaning'!F140</f>
        <v>Germany</v>
      </c>
      <c r="G139" t="str">
        <f>'Data Cleaning'!G140</f>
        <v>Retail Store</v>
      </c>
      <c r="H139" s="2">
        <f>'Data Cleaning'!H140</f>
        <v>184.66</v>
      </c>
      <c r="I139">
        <f>'Data Cleaning'!I140</f>
        <v>9</v>
      </c>
      <c r="J139" s="2">
        <f>'Data Cleaning'!J140</f>
        <v>1661.94</v>
      </c>
    </row>
    <row r="140" spans="1:10" x14ac:dyDescent="0.25">
      <c r="A140" t="str">
        <f>'Data Cleaning'!A141</f>
        <v>S139</v>
      </c>
      <c r="B140" s="113">
        <f>'Data Cleaning'!B141</f>
        <v>45695</v>
      </c>
      <c r="C140" t="str">
        <f>'Data Cleaning'!C141</f>
        <v>Skechers</v>
      </c>
      <c r="D140" t="str">
        <f>'Data Cleaning'!D141</f>
        <v>Boots</v>
      </c>
      <c r="E140" t="str">
        <f>'Data Cleaning'!E141</f>
        <v>Black</v>
      </c>
      <c r="F140" t="str">
        <f>'Data Cleaning'!F141</f>
        <v>UK</v>
      </c>
      <c r="G140" t="str">
        <f>'Data Cleaning'!G141</f>
        <v>Online</v>
      </c>
      <c r="H140" s="2">
        <f>'Data Cleaning'!H141</f>
        <v>110</v>
      </c>
      <c r="I140">
        <f>'Data Cleaning'!I141</f>
        <v>19</v>
      </c>
      <c r="J140" s="2">
        <f>'Data Cleaning'!J141</f>
        <v>2090</v>
      </c>
    </row>
    <row r="141" spans="1:10" x14ac:dyDescent="0.25">
      <c r="A141" t="str">
        <f>'Data Cleaning'!A142</f>
        <v>S140</v>
      </c>
      <c r="B141" s="113">
        <f>'Data Cleaning'!B142</f>
        <v>45946</v>
      </c>
      <c r="C141" t="str">
        <f>'Data Cleaning'!C142</f>
        <v>Nike</v>
      </c>
      <c r="D141" t="str">
        <f>'Data Cleaning'!D142</f>
        <v>Casual</v>
      </c>
      <c r="E141" t="str">
        <f>'Data Cleaning'!E142</f>
        <v>Black</v>
      </c>
      <c r="F141" t="str">
        <f>'Data Cleaning'!F142</f>
        <v>India</v>
      </c>
      <c r="G141" t="str">
        <f>'Data Cleaning'!G142</f>
        <v>Retail Store</v>
      </c>
      <c r="H141" s="2">
        <f>'Data Cleaning'!H142</f>
        <v>243.79</v>
      </c>
      <c r="I141">
        <f>'Data Cleaning'!I142</f>
        <v>10</v>
      </c>
      <c r="J141" s="2">
        <f>'Data Cleaning'!J142</f>
        <v>2437.9</v>
      </c>
    </row>
    <row r="142" spans="1:10" x14ac:dyDescent="0.25">
      <c r="A142" t="str">
        <f>'Data Cleaning'!A143</f>
        <v>S141</v>
      </c>
      <c r="B142" s="113">
        <f>'Data Cleaning'!B143</f>
        <v>45968</v>
      </c>
      <c r="C142" t="str">
        <f>'Data Cleaning'!C143</f>
        <v>New Balance</v>
      </c>
      <c r="D142" t="str">
        <f>'Data Cleaning'!D143</f>
        <v>Casual</v>
      </c>
      <c r="E142" t="str">
        <f>'Data Cleaning'!E143</f>
        <v>Grey</v>
      </c>
      <c r="F142" t="str">
        <f>'Data Cleaning'!F143</f>
        <v>Germany</v>
      </c>
      <c r="G142" t="str">
        <f>'Data Cleaning'!G143</f>
        <v>Retail Store</v>
      </c>
      <c r="H142" s="2">
        <f>'Data Cleaning'!H143</f>
        <v>241.74</v>
      </c>
      <c r="I142">
        <f>'Data Cleaning'!I143</f>
        <v>20</v>
      </c>
      <c r="J142" s="2">
        <f>'Data Cleaning'!J143</f>
        <v>4562.1000000000004</v>
      </c>
    </row>
    <row r="143" spans="1:10" x14ac:dyDescent="0.25">
      <c r="A143" t="str">
        <f>'Data Cleaning'!A144</f>
        <v>S142</v>
      </c>
      <c r="B143" s="113">
        <f>'Data Cleaning'!B144</f>
        <v>45884</v>
      </c>
      <c r="C143" t="str">
        <f>'Data Cleaning'!C144</f>
        <v>New Balance</v>
      </c>
      <c r="D143" t="str">
        <f>'Data Cleaning'!D144</f>
        <v>Formal</v>
      </c>
      <c r="E143" t="str">
        <f>'Data Cleaning'!E144</f>
        <v>Blue</v>
      </c>
      <c r="F143" t="str">
        <f>'Data Cleaning'!F144</f>
        <v>India</v>
      </c>
      <c r="G143" t="str">
        <f>'Data Cleaning'!G144</f>
        <v>Mall</v>
      </c>
      <c r="H143" s="2">
        <f>'Data Cleaning'!H144</f>
        <v>85.39</v>
      </c>
      <c r="I143">
        <f>'Data Cleaning'!I144</f>
        <v>10</v>
      </c>
      <c r="J143" s="2">
        <f>'Data Cleaning'!J144</f>
        <v>853.9</v>
      </c>
    </row>
    <row r="144" spans="1:10" x14ac:dyDescent="0.25">
      <c r="A144" t="str">
        <f>'Data Cleaning'!A145</f>
        <v>S143</v>
      </c>
      <c r="B144" s="113">
        <f>'Data Cleaning'!B145</f>
        <v>45688</v>
      </c>
      <c r="C144" t="str">
        <f>'Data Cleaning'!C145</f>
        <v>Skechers</v>
      </c>
      <c r="D144" t="str">
        <f>'Data Cleaning'!D145</f>
        <v>Running</v>
      </c>
      <c r="E144" t="str">
        <f>'Data Cleaning'!E145</f>
        <v>White</v>
      </c>
      <c r="F144" t="str">
        <f>'Data Cleaning'!F145</f>
        <v>UAE</v>
      </c>
      <c r="G144" t="str">
        <f>'Data Cleaning'!G145</f>
        <v>Online</v>
      </c>
      <c r="H144" s="2">
        <f>'Data Cleaning'!H145</f>
        <v>139.38999999999999</v>
      </c>
      <c r="I144">
        <f>'Data Cleaning'!I145</f>
        <v>20</v>
      </c>
      <c r="J144" s="2">
        <f>'Data Cleaning'!J145</f>
        <v>2787.8</v>
      </c>
    </row>
    <row r="145" spans="1:10" x14ac:dyDescent="0.25">
      <c r="A145" t="str">
        <f>'Data Cleaning'!A146</f>
        <v>S144</v>
      </c>
      <c r="B145" s="113">
        <f>'Data Cleaning'!B146</f>
        <v>45793</v>
      </c>
      <c r="C145" t="str">
        <f>'Data Cleaning'!C146</f>
        <v>Adidas</v>
      </c>
      <c r="D145" t="str">
        <f>'Data Cleaning'!D146</f>
        <v>Casual</v>
      </c>
      <c r="E145" t="str">
        <f>'Data Cleaning'!E146</f>
        <v>White</v>
      </c>
      <c r="F145" t="str">
        <f>'Data Cleaning'!F146</f>
        <v>India</v>
      </c>
      <c r="G145" t="str">
        <f>'Data Cleaning'!G146</f>
        <v>Online</v>
      </c>
      <c r="H145" s="2">
        <f>'Data Cleaning'!H146</f>
        <v>96.19</v>
      </c>
      <c r="I145">
        <f>'Data Cleaning'!I146</f>
        <v>3</v>
      </c>
      <c r="J145" s="2">
        <f>'Data Cleaning'!J146</f>
        <v>288.57</v>
      </c>
    </row>
    <row r="146" spans="1:10" x14ac:dyDescent="0.25">
      <c r="A146" t="str">
        <f>'Data Cleaning'!A147</f>
        <v>S145</v>
      </c>
      <c r="B146" s="113">
        <f>'Data Cleaning'!B147</f>
        <v>45738</v>
      </c>
      <c r="C146" t="str">
        <f>'Data Cleaning'!C147</f>
        <v>Reebok</v>
      </c>
      <c r="D146" t="str">
        <f>'Data Cleaning'!D147</f>
        <v>Formal</v>
      </c>
      <c r="E146" t="str">
        <f>'Data Cleaning'!E147</f>
        <v>Green</v>
      </c>
      <c r="F146" t="str">
        <f>'Data Cleaning'!F147</f>
        <v>India</v>
      </c>
      <c r="G146" t="str">
        <f>'Data Cleaning'!G147</f>
        <v>Retail Store</v>
      </c>
      <c r="H146" s="2">
        <f>'Data Cleaning'!H147</f>
        <v>92.66</v>
      </c>
      <c r="I146">
        <f>'Data Cleaning'!I147</f>
        <v>1</v>
      </c>
      <c r="J146" s="2">
        <f>'Data Cleaning'!J147</f>
        <v>92.66</v>
      </c>
    </row>
    <row r="147" spans="1:10" x14ac:dyDescent="0.25">
      <c r="A147" t="str">
        <f>'Data Cleaning'!A148</f>
        <v>S146</v>
      </c>
      <c r="B147" s="113">
        <f>'Data Cleaning'!B148</f>
        <v>45807</v>
      </c>
      <c r="C147" t="str">
        <f>'Data Cleaning'!C148</f>
        <v>Adidas</v>
      </c>
      <c r="D147" t="str">
        <f>'Data Cleaning'!D148</f>
        <v>Sports</v>
      </c>
      <c r="E147" t="str">
        <f>'Data Cleaning'!E148</f>
        <v>Green</v>
      </c>
      <c r="F147" t="str">
        <f>'Data Cleaning'!F148</f>
        <v>France</v>
      </c>
      <c r="G147" t="str">
        <f>'Data Cleaning'!G148</f>
        <v>Mall</v>
      </c>
      <c r="H147" s="2">
        <f>'Data Cleaning'!H148</f>
        <v>38.119999999999997</v>
      </c>
      <c r="I147">
        <f>'Data Cleaning'!I148</f>
        <v>2</v>
      </c>
      <c r="J147" s="2">
        <f>'Data Cleaning'!J148</f>
        <v>76.239999999999995</v>
      </c>
    </row>
    <row r="148" spans="1:10" x14ac:dyDescent="0.25">
      <c r="A148" t="str">
        <f>'Data Cleaning'!A149</f>
        <v>S147</v>
      </c>
      <c r="B148" s="113">
        <f>'Data Cleaning'!B149</f>
        <v>45890</v>
      </c>
      <c r="C148" t="str">
        <f>'Data Cleaning'!C149</f>
        <v>Skechers</v>
      </c>
      <c r="D148" t="str">
        <f>'Data Cleaning'!D149</f>
        <v>Casual</v>
      </c>
      <c r="E148" t="str">
        <f>'Data Cleaning'!E149</f>
        <v>Blue</v>
      </c>
      <c r="F148" t="str">
        <f>'Data Cleaning'!F149</f>
        <v>Saudi Arabia</v>
      </c>
      <c r="G148" t="str">
        <f>'Data Cleaning'!G149</f>
        <v>Mall</v>
      </c>
      <c r="H148" s="2">
        <f>'Data Cleaning'!H149</f>
        <v>164.1</v>
      </c>
      <c r="I148">
        <f>'Data Cleaning'!I149</f>
        <v>3</v>
      </c>
      <c r="J148" s="2">
        <f>'Data Cleaning'!J149</f>
        <v>492.3</v>
      </c>
    </row>
    <row r="149" spans="1:10" x14ac:dyDescent="0.25">
      <c r="A149" t="str">
        <f>'Data Cleaning'!A150</f>
        <v>S148</v>
      </c>
      <c r="B149" s="113">
        <f>'Data Cleaning'!B150</f>
        <v>45959</v>
      </c>
      <c r="C149" t="str">
        <f>'Data Cleaning'!C150</f>
        <v>Reebok</v>
      </c>
      <c r="D149" t="str">
        <f>'Data Cleaning'!D150</f>
        <v>Running</v>
      </c>
      <c r="E149" t="str">
        <f>'Data Cleaning'!E150</f>
        <v>Grey</v>
      </c>
      <c r="F149" t="str">
        <f>'Data Cleaning'!F150</f>
        <v>UK</v>
      </c>
      <c r="G149" t="str">
        <f>'Data Cleaning'!G150</f>
        <v>Mall</v>
      </c>
      <c r="H149" s="2">
        <f>'Data Cleaning'!H150</f>
        <v>140.59</v>
      </c>
      <c r="I149">
        <f>'Data Cleaning'!I150</f>
        <v>7</v>
      </c>
      <c r="J149" s="2">
        <f>'Data Cleaning'!J150</f>
        <v>984.13</v>
      </c>
    </row>
    <row r="150" spans="1:10" x14ac:dyDescent="0.25">
      <c r="A150" t="str">
        <f>'Data Cleaning'!A151</f>
        <v>S149</v>
      </c>
      <c r="B150" s="113">
        <f>'Data Cleaning'!B151</f>
        <v>45734</v>
      </c>
      <c r="C150" t="str">
        <f>'Data Cleaning'!C151</f>
        <v>Adidas</v>
      </c>
      <c r="D150" t="str">
        <f>'Data Cleaning'!D151</f>
        <v>Running</v>
      </c>
      <c r="E150" t="str">
        <f>'Data Cleaning'!E151</f>
        <v>Black</v>
      </c>
      <c r="F150" t="str">
        <f>'Data Cleaning'!F151</f>
        <v>UK</v>
      </c>
      <c r="G150" t="str">
        <f>'Data Cleaning'!G151</f>
        <v>Retail Store</v>
      </c>
      <c r="H150" s="2">
        <f>'Data Cleaning'!H151</f>
        <v>41.33</v>
      </c>
      <c r="I150">
        <f>'Data Cleaning'!I151</f>
        <v>9</v>
      </c>
      <c r="J150" s="2">
        <f>'Data Cleaning'!J151</f>
        <v>371.97</v>
      </c>
    </row>
    <row r="151" spans="1:10" x14ac:dyDescent="0.25">
      <c r="A151" t="str">
        <f>'Data Cleaning'!A152</f>
        <v>S150</v>
      </c>
      <c r="B151" s="113">
        <f>'Data Cleaning'!B152</f>
        <v>45962</v>
      </c>
      <c r="C151" t="str">
        <f>'Data Cleaning'!C152</f>
        <v>Puma</v>
      </c>
      <c r="D151" t="str">
        <f>'Data Cleaning'!D152</f>
        <v>Formal</v>
      </c>
      <c r="E151" t="str">
        <f>'Data Cleaning'!E152</f>
        <v>Black</v>
      </c>
      <c r="F151" t="str">
        <f>'Data Cleaning'!F152</f>
        <v>Germany</v>
      </c>
      <c r="G151" t="str">
        <f>'Data Cleaning'!G152</f>
        <v>Mall</v>
      </c>
      <c r="H151" s="2">
        <f>'Data Cleaning'!H152</f>
        <v>91.3</v>
      </c>
      <c r="I151">
        <f>'Data Cleaning'!I152</f>
        <v>19</v>
      </c>
      <c r="J151" s="2">
        <f>'Data Cleaning'!J152</f>
        <v>1734.7</v>
      </c>
    </row>
    <row r="152" spans="1:10" x14ac:dyDescent="0.25">
      <c r="A152" t="str">
        <f>'Data Cleaning'!A153</f>
        <v>S151</v>
      </c>
      <c r="B152" s="113">
        <f>'Data Cleaning'!B153</f>
        <v>45813</v>
      </c>
      <c r="C152" t="str">
        <f>'Data Cleaning'!C153</f>
        <v>Puma</v>
      </c>
      <c r="D152" t="str">
        <f>'Data Cleaning'!D153</f>
        <v>Sneakers</v>
      </c>
      <c r="E152" t="str">
        <f>'Data Cleaning'!E153</f>
        <v>Grey</v>
      </c>
      <c r="F152" t="str">
        <f>'Data Cleaning'!F153</f>
        <v>Germany</v>
      </c>
      <c r="G152" t="str">
        <f>'Data Cleaning'!G153</f>
        <v>Retail Store</v>
      </c>
      <c r="H152" s="2">
        <f>'Data Cleaning'!H153</f>
        <v>229.82</v>
      </c>
      <c r="I152">
        <f>'Data Cleaning'!I153</f>
        <v>13</v>
      </c>
      <c r="J152" s="2">
        <f>'Data Cleaning'!J153</f>
        <v>2987.66</v>
      </c>
    </row>
    <row r="153" spans="1:10" x14ac:dyDescent="0.25">
      <c r="A153" t="str">
        <f>'Data Cleaning'!A154</f>
        <v>S152</v>
      </c>
      <c r="B153" s="113">
        <f>'Data Cleaning'!B154</f>
        <v>45699</v>
      </c>
      <c r="C153" t="str">
        <f>'Data Cleaning'!C154</f>
        <v>Nike</v>
      </c>
      <c r="D153" t="str">
        <f>'Data Cleaning'!D154</f>
        <v>Formal</v>
      </c>
      <c r="E153" t="str">
        <f>'Data Cleaning'!E154</f>
        <v>Green</v>
      </c>
      <c r="F153" t="str">
        <f>'Data Cleaning'!F154</f>
        <v>France</v>
      </c>
      <c r="G153" t="str">
        <f>'Data Cleaning'!G154</f>
        <v>Mall</v>
      </c>
      <c r="H153" s="2">
        <f>'Data Cleaning'!H154</f>
        <v>82.7</v>
      </c>
      <c r="I153">
        <f>'Data Cleaning'!I154</f>
        <v>20</v>
      </c>
      <c r="J153" s="2">
        <f>'Data Cleaning'!J154</f>
        <v>1654</v>
      </c>
    </row>
    <row r="154" spans="1:10" x14ac:dyDescent="0.25">
      <c r="A154" t="str">
        <f>'Data Cleaning'!A155</f>
        <v>S153</v>
      </c>
      <c r="B154" s="113">
        <f>'Data Cleaning'!B155</f>
        <v>45786</v>
      </c>
      <c r="C154" t="str">
        <f>'Data Cleaning'!C155</f>
        <v>Nike</v>
      </c>
      <c r="D154" t="str">
        <f>'Data Cleaning'!D155</f>
        <v>Casual</v>
      </c>
      <c r="E154" t="str">
        <f>'Data Cleaning'!E155</f>
        <v>Green</v>
      </c>
      <c r="F154" t="str">
        <f>'Data Cleaning'!F155</f>
        <v>Saudi Arabia</v>
      </c>
      <c r="G154" t="str">
        <f>'Data Cleaning'!G155</f>
        <v>Mall</v>
      </c>
      <c r="H154" s="2">
        <f>'Data Cleaning'!H155</f>
        <v>61.88</v>
      </c>
      <c r="I154">
        <f>'Data Cleaning'!I155</f>
        <v>1</v>
      </c>
      <c r="J154" s="2">
        <f>'Data Cleaning'!J155</f>
        <v>61.88</v>
      </c>
    </row>
    <row r="155" spans="1:10" x14ac:dyDescent="0.25">
      <c r="A155" t="str">
        <f>'Data Cleaning'!A156</f>
        <v>S154</v>
      </c>
      <c r="B155" s="113">
        <f>'Data Cleaning'!B156</f>
        <v>45958</v>
      </c>
      <c r="C155" t="str">
        <f>'Data Cleaning'!C156</f>
        <v>Skechers</v>
      </c>
      <c r="D155" t="str">
        <f>'Data Cleaning'!D156</f>
        <v>Sports</v>
      </c>
      <c r="E155" t="str">
        <f>'Data Cleaning'!E156</f>
        <v>Grey</v>
      </c>
      <c r="F155" t="str">
        <f>'Data Cleaning'!F156</f>
        <v>USA</v>
      </c>
      <c r="G155" t="str">
        <f>'Data Cleaning'!G156</f>
        <v>Online</v>
      </c>
      <c r="H155" s="2">
        <f>'Data Cleaning'!H156</f>
        <v>137.68</v>
      </c>
      <c r="I155">
        <f>'Data Cleaning'!I156</f>
        <v>1</v>
      </c>
      <c r="J155" s="2">
        <f>'Data Cleaning'!J156</f>
        <v>137.68</v>
      </c>
    </row>
    <row r="156" spans="1:10" x14ac:dyDescent="0.25">
      <c r="A156" t="str">
        <f>'Data Cleaning'!A157</f>
        <v>S155</v>
      </c>
      <c r="B156" s="113">
        <f>'Data Cleaning'!B157</f>
        <v>45898</v>
      </c>
      <c r="C156" t="str">
        <f>'Data Cleaning'!C157</f>
        <v>Skechers</v>
      </c>
      <c r="D156" t="str">
        <f>'Data Cleaning'!D157</f>
        <v>Formal</v>
      </c>
      <c r="E156" t="str">
        <f>'Data Cleaning'!E157</f>
        <v>Blue</v>
      </c>
      <c r="F156" t="str">
        <f>'Data Cleaning'!F157</f>
        <v>UK</v>
      </c>
      <c r="G156" t="str">
        <f>'Data Cleaning'!G157</f>
        <v>Mall</v>
      </c>
      <c r="H156" s="2">
        <f>'Data Cleaning'!H157</f>
        <v>246.84</v>
      </c>
      <c r="I156">
        <f>'Data Cleaning'!I157</f>
        <v>17</v>
      </c>
      <c r="J156" s="2">
        <f>'Data Cleaning'!J157</f>
        <v>4196.28</v>
      </c>
    </row>
    <row r="157" spans="1:10" x14ac:dyDescent="0.25">
      <c r="A157" t="str">
        <f>'Data Cleaning'!A158</f>
        <v>S156</v>
      </c>
      <c r="B157" s="113">
        <f>'Data Cleaning'!B158</f>
        <v>45881</v>
      </c>
      <c r="C157" t="str">
        <f>'Data Cleaning'!C158</f>
        <v>Nike</v>
      </c>
      <c r="D157" t="str">
        <f>'Data Cleaning'!D158</f>
        <v>Formal</v>
      </c>
      <c r="E157" t="str">
        <f>'Data Cleaning'!E158</f>
        <v>Blue</v>
      </c>
      <c r="F157" t="str">
        <f>'Data Cleaning'!F158</f>
        <v>Germany</v>
      </c>
      <c r="G157" t="str">
        <f>'Data Cleaning'!G158</f>
        <v>Retail Store</v>
      </c>
      <c r="H157" s="2">
        <f>'Data Cleaning'!H158</f>
        <v>83.25</v>
      </c>
      <c r="I157">
        <f>'Data Cleaning'!I158</f>
        <v>16</v>
      </c>
      <c r="J157" s="2">
        <f>'Data Cleaning'!J158</f>
        <v>1332</v>
      </c>
    </row>
    <row r="158" spans="1:10" x14ac:dyDescent="0.25">
      <c r="A158" t="str">
        <f>'Data Cleaning'!A159</f>
        <v>S157</v>
      </c>
      <c r="B158" s="113">
        <f>'Data Cleaning'!B159</f>
        <v>45822</v>
      </c>
      <c r="C158" t="str">
        <f>'Data Cleaning'!C159</f>
        <v>Adidas</v>
      </c>
      <c r="D158" t="str">
        <f>'Data Cleaning'!D159</f>
        <v>Sports</v>
      </c>
      <c r="E158" t="str">
        <f>'Data Cleaning'!E159</f>
        <v>Red</v>
      </c>
      <c r="F158" t="str">
        <f>'Data Cleaning'!F159</f>
        <v>UAE</v>
      </c>
      <c r="G158" t="str">
        <f>'Data Cleaning'!G159</f>
        <v>Retail Store</v>
      </c>
      <c r="H158" s="2">
        <f>'Data Cleaning'!H159</f>
        <v>177.87</v>
      </c>
      <c r="I158">
        <f>'Data Cleaning'!I159</f>
        <v>4</v>
      </c>
      <c r="J158" s="2">
        <f>'Data Cleaning'!J159</f>
        <v>711.48</v>
      </c>
    </row>
    <row r="159" spans="1:10" x14ac:dyDescent="0.25">
      <c r="A159" t="str">
        <f>'Data Cleaning'!A160</f>
        <v>S158</v>
      </c>
      <c r="B159" s="113">
        <f>'Data Cleaning'!B160</f>
        <v>45805</v>
      </c>
      <c r="C159" t="str">
        <f>'Data Cleaning'!C160</f>
        <v>New Balance</v>
      </c>
      <c r="D159" t="str">
        <f>'Data Cleaning'!D160</f>
        <v>Running</v>
      </c>
      <c r="E159" t="str">
        <f>'Data Cleaning'!E160</f>
        <v>Red</v>
      </c>
      <c r="F159" t="str">
        <f>'Data Cleaning'!F160</f>
        <v>USA</v>
      </c>
      <c r="G159" t="str">
        <f>'Data Cleaning'!G160</f>
        <v>Retail Store</v>
      </c>
      <c r="H159" s="2">
        <f>'Data Cleaning'!H160</f>
        <v>197.56</v>
      </c>
      <c r="I159">
        <f>'Data Cleaning'!I160</f>
        <v>13</v>
      </c>
      <c r="J159" s="2">
        <f>'Data Cleaning'!J160</f>
        <v>2568.2800000000002</v>
      </c>
    </row>
    <row r="160" spans="1:10" x14ac:dyDescent="0.25">
      <c r="A160" t="str">
        <f>'Data Cleaning'!A161</f>
        <v>S159</v>
      </c>
      <c r="B160" s="113">
        <f>'Data Cleaning'!B161</f>
        <v>45787</v>
      </c>
      <c r="C160" t="str">
        <f>'Data Cleaning'!C161</f>
        <v>Nike</v>
      </c>
      <c r="D160" t="str">
        <f>'Data Cleaning'!D161</f>
        <v>Formal</v>
      </c>
      <c r="E160" t="str">
        <f>'Data Cleaning'!E161</f>
        <v>Grey</v>
      </c>
      <c r="F160" t="str">
        <f>'Data Cleaning'!F161</f>
        <v>Saudi Arabia</v>
      </c>
      <c r="G160" t="str">
        <f>'Data Cleaning'!G161</f>
        <v>Online</v>
      </c>
      <c r="H160" s="2">
        <f>'Data Cleaning'!H161</f>
        <v>82.28</v>
      </c>
      <c r="I160">
        <f>'Data Cleaning'!I161</f>
        <v>11</v>
      </c>
      <c r="J160" s="2">
        <f>'Data Cleaning'!J161</f>
        <v>905.08</v>
      </c>
    </row>
    <row r="161" spans="1:10" x14ac:dyDescent="0.25">
      <c r="A161" t="str">
        <f>'Data Cleaning'!A162</f>
        <v>S160</v>
      </c>
      <c r="B161" s="113">
        <f>'Data Cleaning'!B162</f>
        <v>45994</v>
      </c>
      <c r="C161" t="str">
        <f>'Data Cleaning'!C162</f>
        <v>Reebok</v>
      </c>
      <c r="D161" t="str">
        <f>'Data Cleaning'!D162</f>
        <v>Formal</v>
      </c>
      <c r="E161" t="str">
        <f>'Data Cleaning'!E162</f>
        <v>Black</v>
      </c>
      <c r="F161" t="str">
        <f>'Data Cleaning'!F162</f>
        <v>UK</v>
      </c>
      <c r="G161" t="str">
        <f>'Data Cleaning'!G162</f>
        <v>Mall</v>
      </c>
      <c r="H161" s="2">
        <f>'Data Cleaning'!H162</f>
        <v>190.21</v>
      </c>
      <c r="I161">
        <f>'Data Cleaning'!I162</f>
        <v>18</v>
      </c>
      <c r="J161" s="2">
        <f>'Data Cleaning'!J162</f>
        <v>3423.78</v>
      </c>
    </row>
    <row r="162" spans="1:10" x14ac:dyDescent="0.25">
      <c r="A162" t="str">
        <f>'Data Cleaning'!A163</f>
        <v>S161</v>
      </c>
      <c r="B162" s="113">
        <f>'Data Cleaning'!B163</f>
        <v>45843</v>
      </c>
      <c r="C162" t="str">
        <f>'Data Cleaning'!C163</f>
        <v>Reebok</v>
      </c>
      <c r="D162" t="str">
        <f>'Data Cleaning'!D163</f>
        <v>Boots</v>
      </c>
      <c r="E162" t="str">
        <f>'Data Cleaning'!E163</f>
        <v>Red</v>
      </c>
      <c r="F162" t="str">
        <f>'Data Cleaning'!F163</f>
        <v>Saudi Arabia</v>
      </c>
      <c r="G162" t="str">
        <f>'Data Cleaning'!G163</f>
        <v>Online</v>
      </c>
      <c r="H162" s="2">
        <f>'Data Cleaning'!H163</f>
        <v>110.91</v>
      </c>
      <c r="I162">
        <f>'Data Cleaning'!I163</f>
        <v>20</v>
      </c>
      <c r="J162" s="2">
        <f>'Data Cleaning'!J163</f>
        <v>2218.1999999999998</v>
      </c>
    </row>
    <row r="163" spans="1:10" x14ac:dyDescent="0.25">
      <c r="A163" t="str">
        <f>'Data Cleaning'!A164</f>
        <v>S162</v>
      </c>
      <c r="B163" s="113">
        <f>'Data Cleaning'!B164</f>
        <v>45762</v>
      </c>
      <c r="C163" t="str">
        <f>'Data Cleaning'!C164</f>
        <v>New Balance</v>
      </c>
      <c r="D163" t="str">
        <f>'Data Cleaning'!D164</f>
        <v>Casual</v>
      </c>
      <c r="E163" t="str">
        <f>'Data Cleaning'!E164</f>
        <v>Blue</v>
      </c>
      <c r="F163" t="str">
        <f>'Data Cleaning'!F164</f>
        <v>Germany</v>
      </c>
      <c r="G163" t="str">
        <f>'Data Cleaning'!G164</f>
        <v>Mall</v>
      </c>
      <c r="H163" s="2">
        <f>'Data Cleaning'!H164</f>
        <v>169.11</v>
      </c>
      <c r="I163">
        <f>'Data Cleaning'!I164</f>
        <v>9</v>
      </c>
      <c r="J163" s="2">
        <f>'Data Cleaning'!J164</f>
        <v>1521.99</v>
      </c>
    </row>
    <row r="164" spans="1:10" x14ac:dyDescent="0.25">
      <c r="A164" t="str">
        <f>'Data Cleaning'!A165</f>
        <v>S163</v>
      </c>
      <c r="B164" s="113">
        <f>'Data Cleaning'!B165</f>
        <v>45906</v>
      </c>
      <c r="C164" t="str">
        <f>'Data Cleaning'!C165</f>
        <v>Nike</v>
      </c>
      <c r="D164" t="str">
        <f>'Data Cleaning'!D165</f>
        <v>Boots</v>
      </c>
      <c r="E164" t="str">
        <f>'Data Cleaning'!E165</f>
        <v>Grey</v>
      </c>
      <c r="F164" t="str">
        <f>'Data Cleaning'!F165</f>
        <v>Saudi Arabia</v>
      </c>
      <c r="G164" t="str">
        <f>'Data Cleaning'!G165</f>
        <v>Online</v>
      </c>
      <c r="H164" s="2">
        <f>'Data Cleaning'!H165</f>
        <v>169.38</v>
      </c>
      <c r="I164">
        <f>'Data Cleaning'!I165</f>
        <v>4</v>
      </c>
      <c r="J164" s="2">
        <f>'Data Cleaning'!J165</f>
        <v>677.52</v>
      </c>
    </row>
    <row r="165" spans="1:10" x14ac:dyDescent="0.25">
      <c r="A165" t="str">
        <f>'Data Cleaning'!A166</f>
        <v>S164</v>
      </c>
      <c r="B165" s="113">
        <f>'Data Cleaning'!B166</f>
        <v>46021</v>
      </c>
      <c r="C165" t="str">
        <f>'Data Cleaning'!C166</f>
        <v>Puma</v>
      </c>
      <c r="D165" t="str">
        <f>'Data Cleaning'!D166</f>
        <v>Sneakers</v>
      </c>
      <c r="E165" t="str">
        <f>'Data Cleaning'!E166</f>
        <v>Black</v>
      </c>
      <c r="F165" t="str">
        <f>'Data Cleaning'!F166</f>
        <v>India</v>
      </c>
      <c r="G165" t="str">
        <f>'Data Cleaning'!G166</f>
        <v>Retail Store</v>
      </c>
      <c r="H165" s="2">
        <f>'Data Cleaning'!H166</f>
        <v>147.87</v>
      </c>
      <c r="I165">
        <f>'Data Cleaning'!I166</f>
        <v>6</v>
      </c>
      <c r="J165" s="2">
        <f>'Data Cleaning'!J166</f>
        <v>887.22</v>
      </c>
    </row>
    <row r="166" spans="1:10" x14ac:dyDescent="0.25">
      <c r="A166" t="str">
        <f>'Data Cleaning'!A167</f>
        <v>S165</v>
      </c>
      <c r="B166" s="113">
        <f>'Data Cleaning'!B167</f>
        <v>45705</v>
      </c>
      <c r="C166" t="str">
        <f>'Data Cleaning'!C167</f>
        <v>Nike</v>
      </c>
      <c r="D166" t="str">
        <f>'Data Cleaning'!D167</f>
        <v>Formal</v>
      </c>
      <c r="E166" t="str">
        <f>'Data Cleaning'!E167</f>
        <v>Black</v>
      </c>
      <c r="F166" t="str">
        <f>'Data Cleaning'!F167</f>
        <v>UAE</v>
      </c>
      <c r="G166" t="str">
        <f>'Data Cleaning'!G167</f>
        <v>Online</v>
      </c>
      <c r="H166" s="2">
        <f>'Data Cleaning'!H167</f>
        <v>49.86</v>
      </c>
      <c r="I166">
        <f>'Data Cleaning'!I167</f>
        <v>8</v>
      </c>
      <c r="J166" s="2">
        <f>'Data Cleaning'!J167</f>
        <v>398.88</v>
      </c>
    </row>
    <row r="167" spans="1:10" x14ac:dyDescent="0.25">
      <c r="A167" t="str">
        <f>'Data Cleaning'!A168</f>
        <v>S166</v>
      </c>
      <c r="B167" s="113">
        <f>'Data Cleaning'!B168</f>
        <v>45913</v>
      </c>
      <c r="C167" t="str">
        <f>'Data Cleaning'!C168</f>
        <v>New Balance</v>
      </c>
      <c r="D167" t="str">
        <f>'Data Cleaning'!D168</f>
        <v>Boots</v>
      </c>
      <c r="E167" t="str">
        <f>'Data Cleaning'!E168</f>
        <v>Blue</v>
      </c>
      <c r="F167" t="str">
        <f>'Data Cleaning'!F168</f>
        <v>Germany</v>
      </c>
      <c r="G167" t="str">
        <f>'Data Cleaning'!G168</f>
        <v>Retail Store</v>
      </c>
      <c r="H167" s="2">
        <f>'Data Cleaning'!H168</f>
        <v>213.77</v>
      </c>
      <c r="I167">
        <f>'Data Cleaning'!I168</f>
        <v>10</v>
      </c>
      <c r="J167" s="2">
        <f>'Data Cleaning'!J168</f>
        <v>2137.6999999999998</v>
      </c>
    </row>
    <row r="168" spans="1:10" x14ac:dyDescent="0.25">
      <c r="A168" t="str">
        <f>'Data Cleaning'!A169</f>
        <v>S167</v>
      </c>
      <c r="B168" s="113">
        <f>'Data Cleaning'!B169</f>
        <v>45899</v>
      </c>
      <c r="C168" t="str">
        <f>'Data Cleaning'!C169</f>
        <v>Reebok</v>
      </c>
      <c r="D168" t="str">
        <f>'Data Cleaning'!D169</f>
        <v>Sneakers</v>
      </c>
      <c r="E168" t="str">
        <f>'Data Cleaning'!E169</f>
        <v>White</v>
      </c>
      <c r="F168" t="str">
        <f>'Data Cleaning'!F169</f>
        <v>Germany</v>
      </c>
      <c r="G168" t="str">
        <f>'Data Cleaning'!G169</f>
        <v>Online</v>
      </c>
      <c r="H168" s="2">
        <f>'Data Cleaning'!H169</f>
        <v>100.57</v>
      </c>
      <c r="I168">
        <f>'Data Cleaning'!I169</f>
        <v>8</v>
      </c>
      <c r="J168" s="2">
        <f>'Data Cleaning'!J169</f>
        <v>804.56</v>
      </c>
    </row>
    <row r="169" spans="1:10" x14ac:dyDescent="0.25">
      <c r="A169" t="str">
        <f>'Data Cleaning'!A170</f>
        <v>S168</v>
      </c>
      <c r="B169" s="113">
        <f>'Data Cleaning'!B170</f>
        <v>45964</v>
      </c>
      <c r="C169" t="str">
        <f>'Data Cleaning'!C170</f>
        <v>Skechers</v>
      </c>
      <c r="D169" t="str">
        <f>'Data Cleaning'!D170</f>
        <v>Casual</v>
      </c>
      <c r="E169" t="str">
        <f>'Data Cleaning'!E170</f>
        <v>Black</v>
      </c>
      <c r="F169" t="str">
        <f>'Data Cleaning'!F170</f>
        <v>France</v>
      </c>
      <c r="G169" t="str">
        <f>'Data Cleaning'!G170</f>
        <v>Retail Store</v>
      </c>
      <c r="H169" s="2">
        <f>'Data Cleaning'!H170</f>
        <v>71.03</v>
      </c>
      <c r="I169">
        <f>'Data Cleaning'!I170</f>
        <v>17</v>
      </c>
      <c r="J169" s="2">
        <f>'Data Cleaning'!J170</f>
        <v>1207.51</v>
      </c>
    </row>
    <row r="170" spans="1:10" x14ac:dyDescent="0.25">
      <c r="A170" t="str">
        <f>'Data Cleaning'!A171</f>
        <v>S169</v>
      </c>
      <c r="B170" s="113">
        <f>'Data Cleaning'!B171</f>
        <v>45832</v>
      </c>
      <c r="C170" t="str">
        <f>'Data Cleaning'!C171</f>
        <v>Puma</v>
      </c>
      <c r="D170" t="str">
        <f>'Data Cleaning'!D171</f>
        <v>Running</v>
      </c>
      <c r="E170" t="str">
        <f>'Data Cleaning'!E171</f>
        <v>Blue</v>
      </c>
      <c r="F170" t="str">
        <f>'Data Cleaning'!F171</f>
        <v>UAE</v>
      </c>
      <c r="G170" t="str">
        <f>'Data Cleaning'!G171</f>
        <v>Retail Store</v>
      </c>
      <c r="H170" s="2">
        <f>'Data Cleaning'!H171</f>
        <v>38.97</v>
      </c>
      <c r="I170">
        <f>'Data Cleaning'!I171</f>
        <v>17</v>
      </c>
      <c r="J170" s="2">
        <f>'Data Cleaning'!J171</f>
        <v>662.49</v>
      </c>
    </row>
    <row r="171" spans="1:10" x14ac:dyDescent="0.25">
      <c r="A171" t="str">
        <f>'Data Cleaning'!A172</f>
        <v>S170</v>
      </c>
      <c r="B171" s="113">
        <f>'Data Cleaning'!B172</f>
        <v>45958</v>
      </c>
      <c r="C171" t="str">
        <f>'Data Cleaning'!C172</f>
        <v>Skechers</v>
      </c>
      <c r="D171" t="str">
        <f>'Data Cleaning'!D172</f>
        <v>Formal</v>
      </c>
      <c r="E171" t="str">
        <f>'Data Cleaning'!E172</f>
        <v>White</v>
      </c>
      <c r="F171" t="str">
        <f>'Data Cleaning'!F172</f>
        <v>Germany</v>
      </c>
      <c r="G171" t="str">
        <f>'Data Cleaning'!G172</f>
        <v>Mall</v>
      </c>
      <c r="H171" s="2">
        <f>'Data Cleaning'!H172</f>
        <v>160</v>
      </c>
      <c r="I171">
        <f>'Data Cleaning'!I172</f>
        <v>19</v>
      </c>
      <c r="J171" s="2">
        <f>'Data Cleaning'!J172</f>
        <v>3040</v>
      </c>
    </row>
    <row r="172" spans="1:10" x14ac:dyDescent="0.25">
      <c r="A172" t="str">
        <f>'Data Cleaning'!A173</f>
        <v>S171</v>
      </c>
      <c r="B172" s="113">
        <f>'Data Cleaning'!B173</f>
        <v>45905</v>
      </c>
      <c r="C172" t="str">
        <f>'Data Cleaning'!C173</f>
        <v>Puma</v>
      </c>
      <c r="D172" t="str">
        <f>'Data Cleaning'!D173</f>
        <v>Sneakers</v>
      </c>
      <c r="E172" t="str">
        <f>'Data Cleaning'!E173</f>
        <v>Grey</v>
      </c>
      <c r="F172" t="str">
        <f>'Data Cleaning'!F173</f>
        <v>Germany</v>
      </c>
      <c r="G172" t="str">
        <f>'Data Cleaning'!G173</f>
        <v>Retail Store</v>
      </c>
      <c r="H172" s="2">
        <f>'Data Cleaning'!H173</f>
        <v>179.06</v>
      </c>
      <c r="I172">
        <f>'Data Cleaning'!I173</f>
        <v>12</v>
      </c>
      <c r="J172" s="2">
        <f>'Data Cleaning'!J173</f>
        <v>2148.7199999999998</v>
      </c>
    </row>
    <row r="173" spans="1:10" x14ac:dyDescent="0.25">
      <c r="A173" t="str">
        <f>'Data Cleaning'!A174</f>
        <v>S172</v>
      </c>
      <c r="B173" s="113">
        <f>'Data Cleaning'!B174</f>
        <v>45822</v>
      </c>
      <c r="C173" t="str">
        <f>'Data Cleaning'!C174</f>
        <v>Skechers</v>
      </c>
      <c r="D173" t="str">
        <f>'Data Cleaning'!D174</f>
        <v>Casual</v>
      </c>
      <c r="E173" t="str">
        <f>'Data Cleaning'!E174</f>
        <v>Grey</v>
      </c>
      <c r="F173" t="str">
        <f>'Data Cleaning'!F174</f>
        <v>Germany</v>
      </c>
      <c r="G173" t="str">
        <f>'Data Cleaning'!G174</f>
        <v>Online</v>
      </c>
      <c r="H173" s="2">
        <f>'Data Cleaning'!H174</f>
        <v>33.65</v>
      </c>
      <c r="I173">
        <f>'Data Cleaning'!I174</f>
        <v>7</v>
      </c>
      <c r="J173" s="2">
        <f>'Data Cleaning'!J174</f>
        <v>235.55</v>
      </c>
    </row>
    <row r="174" spans="1:10" x14ac:dyDescent="0.25">
      <c r="A174" t="str">
        <f>'Data Cleaning'!A175</f>
        <v>S173</v>
      </c>
      <c r="B174" s="113">
        <f>'Data Cleaning'!B175</f>
        <v>45868</v>
      </c>
      <c r="C174" t="str">
        <f>'Data Cleaning'!C175</f>
        <v>Puma</v>
      </c>
      <c r="D174" t="str">
        <f>'Data Cleaning'!D175</f>
        <v>Boots</v>
      </c>
      <c r="E174" t="str">
        <f>'Data Cleaning'!E175</f>
        <v>Red</v>
      </c>
      <c r="F174" t="str">
        <f>'Data Cleaning'!F175</f>
        <v>UAE</v>
      </c>
      <c r="G174" t="str">
        <f>'Data Cleaning'!G175</f>
        <v>Retail Store</v>
      </c>
      <c r="H174" s="2">
        <f>'Data Cleaning'!H175</f>
        <v>142.66</v>
      </c>
      <c r="I174">
        <f>'Data Cleaning'!I175</f>
        <v>2</v>
      </c>
      <c r="J174" s="2">
        <f>'Data Cleaning'!J175</f>
        <v>285.32</v>
      </c>
    </row>
    <row r="175" spans="1:10" x14ac:dyDescent="0.25">
      <c r="A175" t="str">
        <f>'Data Cleaning'!A176</f>
        <v>S174</v>
      </c>
      <c r="B175" s="113">
        <f>'Data Cleaning'!B176</f>
        <v>45855</v>
      </c>
      <c r="C175" t="str">
        <f>'Data Cleaning'!C176</f>
        <v>Reebok</v>
      </c>
      <c r="D175" t="str">
        <f>'Data Cleaning'!D176</f>
        <v>Running</v>
      </c>
      <c r="E175" t="str">
        <f>'Data Cleaning'!E176</f>
        <v>White</v>
      </c>
      <c r="F175" t="str">
        <f>'Data Cleaning'!F176</f>
        <v>India</v>
      </c>
      <c r="G175" t="str">
        <f>'Data Cleaning'!G176</f>
        <v>Mall</v>
      </c>
      <c r="H175" s="2">
        <f>'Data Cleaning'!H176</f>
        <v>79.83</v>
      </c>
      <c r="I175">
        <f>'Data Cleaning'!I176</f>
        <v>5</v>
      </c>
      <c r="J175" s="2">
        <f>'Data Cleaning'!J176</f>
        <v>399.15</v>
      </c>
    </row>
    <row r="176" spans="1:10" x14ac:dyDescent="0.25">
      <c r="A176" t="str">
        <f>'Data Cleaning'!A177</f>
        <v>S175</v>
      </c>
      <c r="B176" s="113">
        <f>'Data Cleaning'!B177</f>
        <v>45827</v>
      </c>
      <c r="C176" t="str">
        <f>'Data Cleaning'!C177</f>
        <v>Reebok</v>
      </c>
      <c r="D176" t="str">
        <f>'Data Cleaning'!D177</f>
        <v>Running</v>
      </c>
      <c r="E176" t="str">
        <f>'Data Cleaning'!E177</f>
        <v>Grey</v>
      </c>
      <c r="F176" t="str">
        <f>'Data Cleaning'!F177</f>
        <v>Germany</v>
      </c>
      <c r="G176" t="str">
        <f>'Data Cleaning'!G177</f>
        <v>Online</v>
      </c>
      <c r="H176" s="2">
        <f>'Data Cleaning'!H177</f>
        <v>171.94</v>
      </c>
      <c r="I176">
        <f>'Data Cleaning'!I177</f>
        <v>4</v>
      </c>
      <c r="J176" s="2">
        <f>'Data Cleaning'!J177</f>
        <v>687.76</v>
      </c>
    </row>
    <row r="177" spans="1:10" x14ac:dyDescent="0.25">
      <c r="A177" t="str">
        <f>'Data Cleaning'!A178</f>
        <v>S176</v>
      </c>
      <c r="B177" s="113">
        <f>'Data Cleaning'!B178</f>
        <v>45731</v>
      </c>
      <c r="C177" t="str">
        <f>'Data Cleaning'!C178</f>
        <v>Skechers</v>
      </c>
      <c r="D177" t="str">
        <f>'Data Cleaning'!D178</f>
        <v>Casual</v>
      </c>
      <c r="E177" t="str">
        <f>'Data Cleaning'!E178</f>
        <v>Black</v>
      </c>
      <c r="F177" t="str">
        <f>'Data Cleaning'!F178</f>
        <v>Germany</v>
      </c>
      <c r="G177" t="str">
        <f>'Data Cleaning'!G178</f>
        <v>Retail Store</v>
      </c>
      <c r="H177" s="2">
        <f>'Data Cleaning'!H178</f>
        <v>68.36</v>
      </c>
      <c r="I177">
        <f>'Data Cleaning'!I178</f>
        <v>14</v>
      </c>
      <c r="J177" s="2">
        <f>'Data Cleaning'!J178</f>
        <v>957.04</v>
      </c>
    </row>
    <row r="178" spans="1:10" x14ac:dyDescent="0.25">
      <c r="A178" t="str">
        <f>'Data Cleaning'!A179</f>
        <v>S177</v>
      </c>
      <c r="B178" s="113">
        <f>'Data Cleaning'!B179</f>
        <v>45831</v>
      </c>
      <c r="C178" t="str">
        <f>'Data Cleaning'!C179</f>
        <v>Skechers</v>
      </c>
      <c r="D178" t="str">
        <f>'Data Cleaning'!D179</f>
        <v>Formal</v>
      </c>
      <c r="E178" t="str">
        <f>'Data Cleaning'!E179</f>
        <v>Green</v>
      </c>
      <c r="F178" t="str">
        <f>'Data Cleaning'!F179</f>
        <v>USA</v>
      </c>
      <c r="G178" t="str">
        <f>'Data Cleaning'!G179</f>
        <v>Retail Store</v>
      </c>
      <c r="H178" s="2">
        <f>'Data Cleaning'!H179</f>
        <v>182.01</v>
      </c>
      <c r="I178">
        <f>'Data Cleaning'!I179</f>
        <v>20</v>
      </c>
      <c r="J178" s="2">
        <f>'Data Cleaning'!J179</f>
        <v>3640.2</v>
      </c>
    </row>
    <row r="179" spans="1:10" x14ac:dyDescent="0.25">
      <c r="A179" t="str">
        <f>'Data Cleaning'!A180</f>
        <v>S178</v>
      </c>
      <c r="B179" s="113">
        <f>'Data Cleaning'!B180</f>
        <v>46003</v>
      </c>
      <c r="C179" t="str">
        <f>'Data Cleaning'!C180</f>
        <v>Reebok</v>
      </c>
      <c r="D179" t="str">
        <f>'Data Cleaning'!D180</f>
        <v>Sports</v>
      </c>
      <c r="E179" t="str">
        <f>'Data Cleaning'!E180</f>
        <v>Green</v>
      </c>
      <c r="F179" t="str">
        <f>'Data Cleaning'!F180</f>
        <v>UAE</v>
      </c>
      <c r="G179" t="str">
        <f>'Data Cleaning'!G180</f>
        <v>Retail Store</v>
      </c>
      <c r="H179" s="2">
        <f>'Data Cleaning'!H180</f>
        <v>115.08</v>
      </c>
      <c r="I179">
        <f>'Data Cleaning'!I180</f>
        <v>18</v>
      </c>
      <c r="J179" s="2">
        <f>'Data Cleaning'!J180</f>
        <v>2071.44</v>
      </c>
    </row>
    <row r="180" spans="1:10" x14ac:dyDescent="0.25">
      <c r="A180" t="str">
        <f>'Data Cleaning'!A181</f>
        <v>S179</v>
      </c>
      <c r="B180" s="113">
        <f>'Data Cleaning'!B181</f>
        <v>45935</v>
      </c>
      <c r="C180" t="str">
        <f>'Data Cleaning'!C181</f>
        <v>New Balance</v>
      </c>
      <c r="D180" t="str">
        <f>'Data Cleaning'!D181</f>
        <v>Running</v>
      </c>
      <c r="E180" t="str">
        <f>'Data Cleaning'!E181</f>
        <v>White</v>
      </c>
      <c r="F180" t="str">
        <f>'Data Cleaning'!F181</f>
        <v>UAE</v>
      </c>
      <c r="G180" t="str">
        <f>'Data Cleaning'!G181</f>
        <v>Mall</v>
      </c>
      <c r="H180" s="2">
        <f>'Data Cleaning'!H181</f>
        <v>236.08</v>
      </c>
      <c r="I180">
        <f>'Data Cleaning'!I181</f>
        <v>2</v>
      </c>
      <c r="J180" s="2">
        <f>'Data Cleaning'!J181</f>
        <v>472.16</v>
      </c>
    </row>
    <row r="181" spans="1:10" x14ac:dyDescent="0.25">
      <c r="A181" t="str">
        <f>'Data Cleaning'!A182</f>
        <v>S180</v>
      </c>
      <c r="B181" s="113">
        <f>'Data Cleaning'!B182</f>
        <v>45805</v>
      </c>
      <c r="C181" t="str">
        <f>'Data Cleaning'!C182</f>
        <v>Skechers</v>
      </c>
      <c r="D181" t="str">
        <f>'Data Cleaning'!D182</f>
        <v>Running</v>
      </c>
      <c r="E181" t="str">
        <f>'Data Cleaning'!E182</f>
        <v>Red</v>
      </c>
      <c r="F181" t="str">
        <f>'Data Cleaning'!F182</f>
        <v>USA</v>
      </c>
      <c r="G181" t="str">
        <f>'Data Cleaning'!G182</f>
        <v>Mall</v>
      </c>
      <c r="H181" s="2">
        <f>'Data Cleaning'!H182</f>
        <v>60.25</v>
      </c>
      <c r="I181">
        <f>'Data Cleaning'!I182</f>
        <v>8</v>
      </c>
      <c r="J181" s="2">
        <f>'Data Cleaning'!J182</f>
        <v>482</v>
      </c>
    </row>
    <row r="182" spans="1:10" x14ac:dyDescent="0.25">
      <c r="A182" t="str">
        <f>'Data Cleaning'!A183</f>
        <v>S181</v>
      </c>
      <c r="B182" s="113">
        <f>'Data Cleaning'!B183</f>
        <v>46018</v>
      </c>
      <c r="C182" t="str">
        <f>'Data Cleaning'!C183</f>
        <v>Reebok</v>
      </c>
      <c r="D182" t="str">
        <f>'Data Cleaning'!D183</f>
        <v>Casual</v>
      </c>
      <c r="E182" t="str">
        <f>'Data Cleaning'!E183</f>
        <v>Green</v>
      </c>
      <c r="F182" t="str">
        <f>'Data Cleaning'!F183</f>
        <v>France</v>
      </c>
      <c r="G182" t="str">
        <f>'Data Cleaning'!G183</f>
        <v>Online</v>
      </c>
      <c r="H182" s="2">
        <f>'Data Cleaning'!H183</f>
        <v>105.03</v>
      </c>
      <c r="I182">
        <f>'Data Cleaning'!I183</f>
        <v>4</v>
      </c>
      <c r="J182" s="2">
        <f>'Data Cleaning'!J183</f>
        <v>420.12</v>
      </c>
    </row>
    <row r="183" spans="1:10" x14ac:dyDescent="0.25">
      <c r="A183" t="str">
        <f>'Data Cleaning'!A184</f>
        <v>S182</v>
      </c>
      <c r="B183" s="113">
        <f>'Data Cleaning'!B184</f>
        <v>45681</v>
      </c>
      <c r="C183" t="str">
        <f>'Data Cleaning'!C184</f>
        <v>Nike</v>
      </c>
      <c r="D183" t="str">
        <f>'Data Cleaning'!D184</f>
        <v>Sports</v>
      </c>
      <c r="E183" t="str">
        <f>'Data Cleaning'!E184</f>
        <v>Blue</v>
      </c>
      <c r="F183" t="str">
        <f>'Data Cleaning'!F184</f>
        <v>France</v>
      </c>
      <c r="G183" t="str">
        <f>'Data Cleaning'!G184</f>
        <v>Retail Store</v>
      </c>
      <c r="H183" s="2">
        <f>'Data Cleaning'!H184</f>
        <v>54.96</v>
      </c>
      <c r="I183">
        <f>'Data Cleaning'!I184</f>
        <v>11</v>
      </c>
      <c r="J183" s="2">
        <f>'Data Cleaning'!J184</f>
        <v>604.55999999999995</v>
      </c>
    </row>
    <row r="184" spans="1:10" x14ac:dyDescent="0.25">
      <c r="A184" t="str">
        <f>'Data Cleaning'!A185</f>
        <v>S183</v>
      </c>
      <c r="B184" s="113">
        <f>'Data Cleaning'!B185</f>
        <v>45732</v>
      </c>
      <c r="C184" t="str">
        <f>'Data Cleaning'!C185</f>
        <v>New Balance</v>
      </c>
      <c r="D184" t="str">
        <f>'Data Cleaning'!D185</f>
        <v>Formal</v>
      </c>
      <c r="E184" t="str">
        <f>'Data Cleaning'!E185</f>
        <v>Grey</v>
      </c>
      <c r="F184" t="str">
        <f>'Data Cleaning'!F185</f>
        <v>UAE</v>
      </c>
      <c r="G184" t="str">
        <f>'Data Cleaning'!G185</f>
        <v>Online</v>
      </c>
      <c r="H184" s="2">
        <f>'Data Cleaning'!H185</f>
        <v>233.43</v>
      </c>
      <c r="I184">
        <f>'Data Cleaning'!I185</f>
        <v>8</v>
      </c>
      <c r="J184" s="2">
        <f>'Data Cleaning'!J185</f>
        <v>1867.44</v>
      </c>
    </row>
    <row r="185" spans="1:10" x14ac:dyDescent="0.25">
      <c r="A185" t="str">
        <f>'Data Cleaning'!A186</f>
        <v>S184</v>
      </c>
      <c r="B185" s="113">
        <f>'Data Cleaning'!B186</f>
        <v>45745</v>
      </c>
      <c r="C185" t="str">
        <f>'Data Cleaning'!C186</f>
        <v>Nike</v>
      </c>
      <c r="D185" t="str">
        <f>'Data Cleaning'!D186</f>
        <v>Sneakers</v>
      </c>
      <c r="E185" t="str">
        <f>'Data Cleaning'!E186</f>
        <v>Red</v>
      </c>
      <c r="F185" t="str">
        <f>'Data Cleaning'!F186</f>
        <v>India</v>
      </c>
      <c r="G185" t="str">
        <f>'Data Cleaning'!G186</f>
        <v>Mall</v>
      </c>
      <c r="H185" s="2">
        <f>'Data Cleaning'!H186</f>
        <v>223.01</v>
      </c>
      <c r="I185">
        <f>'Data Cleaning'!I186</f>
        <v>6</v>
      </c>
      <c r="J185" s="2">
        <f>'Data Cleaning'!J186</f>
        <v>1338.06</v>
      </c>
    </row>
    <row r="186" spans="1:10" x14ac:dyDescent="0.25">
      <c r="A186" t="str">
        <f>'Data Cleaning'!A187</f>
        <v>S185</v>
      </c>
      <c r="B186" s="113">
        <f>'Data Cleaning'!B187</f>
        <v>45781</v>
      </c>
      <c r="C186" t="str">
        <f>'Data Cleaning'!C187</f>
        <v>New Balance</v>
      </c>
      <c r="D186" t="str">
        <f>'Data Cleaning'!D187</f>
        <v>Casual</v>
      </c>
      <c r="E186" t="str">
        <f>'Data Cleaning'!E187</f>
        <v>White</v>
      </c>
      <c r="F186" t="str">
        <f>'Data Cleaning'!F187</f>
        <v>Germany</v>
      </c>
      <c r="G186" t="str">
        <f>'Data Cleaning'!G187</f>
        <v>Mall</v>
      </c>
      <c r="H186" s="2">
        <f>'Data Cleaning'!H187</f>
        <v>86.75</v>
      </c>
      <c r="I186">
        <f>'Data Cleaning'!I187</f>
        <v>16</v>
      </c>
      <c r="J186" s="2">
        <f>'Data Cleaning'!J187</f>
        <v>1388</v>
      </c>
    </row>
    <row r="187" spans="1:10" x14ac:dyDescent="0.25">
      <c r="A187" t="str">
        <f>'Data Cleaning'!A188</f>
        <v>S186</v>
      </c>
      <c r="B187" s="113">
        <f>'Data Cleaning'!B188</f>
        <v>45788</v>
      </c>
      <c r="C187" t="str">
        <f>'Data Cleaning'!C188</f>
        <v>Puma</v>
      </c>
      <c r="D187" t="str">
        <f>'Data Cleaning'!D188</f>
        <v>Boots</v>
      </c>
      <c r="E187" t="str">
        <f>'Data Cleaning'!E188</f>
        <v>Black</v>
      </c>
      <c r="F187" t="str">
        <f>'Data Cleaning'!F188</f>
        <v>Saudi Arabia</v>
      </c>
      <c r="G187" t="str">
        <f>'Data Cleaning'!G188</f>
        <v>Retail Store</v>
      </c>
      <c r="H187" s="2">
        <f>'Data Cleaning'!H188</f>
        <v>175.2</v>
      </c>
      <c r="I187">
        <f>'Data Cleaning'!I188</f>
        <v>15</v>
      </c>
      <c r="J187" s="2">
        <f>'Data Cleaning'!J188</f>
        <v>2628</v>
      </c>
    </row>
    <row r="188" spans="1:10" x14ac:dyDescent="0.25">
      <c r="A188" t="str">
        <f>'Data Cleaning'!A189</f>
        <v>S187</v>
      </c>
      <c r="B188" s="113">
        <f>'Data Cleaning'!B189</f>
        <v>45805</v>
      </c>
      <c r="C188" t="str">
        <f>'Data Cleaning'!C189</f>
        <v>Adidas</v>
      </c>
      <c r="D188" t="str">
        <f>'Data Cleaning'!D189</f>
        <v>Running</v>
      </c>
      <c r="E188" t="str">
        <f>'Data Cleaning'!E189</f>
        <v>Red</v>
      </c>
      <c r="F188" t="str">
        <f>'Data Cleaning'!F189</f>
        <v>France</v>
      </c>
      <c r="G188" t="str">
        <f>'Data Cleaning'!G189</f>
        <v>Mall</v>
      </c>
      <c r="H188" s="2">
        <f>'Data Cleaning'!H189</f>
        <v>209.79</v>
      </c>
      <c r="I188">
        <f>'Data Cleaning'!I189</f>
        <v>18</v>
      </c>
      <c r="J188" s="2">
        <f>'Data Cleaning'!J189</f>
        <v>3776.22</v>
      </c>
    </row>
    <row r="189" spans="1:10" x14ac:dyDescent="0.25">
      <c r="A189" t="str">
        <f>'Data Cleaning'!A190</f>
        <v>S188</v>
      </c>
      <c r="B189" s="113">
        <f>'Data Cleaning'!B190</f>
        <v>45811</v>
      </c>
      <c r="C189" t="str">
        <f>'Data Cleaning'!C190</f>
        <v>Skechers</v>
      </c>
      <c r="D189" t="str">
        <f>'Data Cleaning'!D190</f>
        <v>Sports</v>
      </c>
      <c r="E189" t="str">
        <f>'Data Cleaning'!E190</f>
        <v>Red</v>
      </c>
      <c r="F189" t="str">
        <f>'Data Cleaning'!F190</f>
        <v>Saudi Arabia</v>
      </c>
      <c r="G189" t="str">
        <f>'Data Cleaning'!G190</f>
        <v>Retail Store</v>
      </c>
      <c r="H189" s="2">
        <f>'Data Cleaning'!H190</f>
        <v>152.13999999999999</v>
      </c>
      <c r="I189">
        <f>'Data Cleaning'!I190</f>
        <v>14</v>
      </c>
      <c r="J189" s="2">
        <f>'Data Cleaning'!J190</f>
        <v>2129.96</v>
      </c>
    </row>
    <row r="190" spans="1:10" x14ac:dyDescent="0.25">
      <c r="A190" t="str">
        <f>'Data Cleaning'!A191</f>
        <v>S189</v>
      </c>
      <c r="B190" s="113">
        <f>'Data Cleaning'!B191</f>
        <v>45759</v>
      </c>
      <c r="C190" t="str">
        <f>'Data Cleaning'!C191</f>
        <v>Reebok</v>
      </c>
      <c r="D190" t="str">
        <f>'Data Cleaning'!D191</f>
        <v>Running</v>
      </c>
      <c r="E190" t="str">
        <f>'Data Cleaning'!E191</f>
        <v>White</v>
      </c>
      <c r="F190" t="str">
        <f>'Data Cleaning'!F191</f>
        <v>Germany</v>
      </c>
      <c r="G190" t="str">
        <f>'Data Cleaning'!G191</f>
        <v>Mall</v>
      </c>
      <c r="H190" s="2">
        <f>'Data Cleaning'!H191</f>
        <v>146.52000000000001</v>
      </c>
      <c r="I190">
        <f>'Data Cleaning'!I191</f>
        <v>13</v>
      </c>
      <c r="J190" s="2">
        <f>'Data Cleaning'!J191</f>
        <v>1904.76</v>
      </c>
    </row>
    <row r="191" spans="1:10" x14ac:dyDescent="0.25">
      <c r="A191" t="str">
        <f>'Data Cleaning'!A192</f>
        <v>S190</v>
      </c>
      <c r="B191" s="113">
        <f>'Data Cleaning'!B192</f>
        <v>45841</v>
      </c>
      <c r="C191" t="str">
        <f>'Data Cleaning'!C192</f>
        <v>Puma</v>
      </c>
      <c r="D191" t="str">
        <f>'Data Cleaning'!D192</f>
        <v>Boots</v>
      </c>
      <c r="E191" t="str">
        <f>'Data Cleaning'!E192</f>
        <v>Blue</v>
      </c>
      <c r="F191" t="str">
        <f>'Data Cleaning'!F192</f>
        <v>USA</v>
      </c>
      <c r="G191" t="str">
        <f>'Data Cleaning'!G192</f>
        <v>Mall</v>
      </c>
      <c r="H191" s="2">
        <f>'Data Cleaning'!H192</f>
        <v>83.21</v>
      </c>
      <c r="I191">
        <f>'Data Cleaning'!I192</f>
        <v>19</v>
      </c>
      <c r="J191" s="2">
        <f>'Data Cleaning'!J192</f>
        <v>1580.99</v>
      </c>
    </row>
    <row r="192" spans="1:10" x14ac:dyDescent="0.25">
      <c r="A192" t="str">
        <f>'Data Cleaning'!A193</f>
        <v>S191</v>
      </c>
      <c r="B192" s="113">
        <f>'Data Cleaning'!B193</f>
        <v>45860</v>
      </c>
      <c r="C192" t="str">
        <f>'Data Cleaning'!C193</f>
        <v>Nike</v>
      </c>
      <c r="D192" t="str">
        <f>'Data Cleaning'!D193</f>
        <v>Sneakers</v>
      </c>
      <c r="E192" t="str">
        <f>'Data Cleaning'!E193</f>
        <v>Green</v>
      </c>
      <c r="F192" t="str">
        <f>'Data Cleaning'!F193</f>
        <v>Saudi Arabia</v>
      </c>
      <c r="G192" t="str">
        <f>'Data Cleaning'!G193</f>
        <v>Mall</v>
      </c>
      <c r="H192" s="2">
        <f>'Data Cleaning'!H193</f>
        <v>50.48</v>
      </c>
      <c r="I192">
        <f>'Data Cleaning'!I193</f>
        <v>9</v>
      </c>
      <c r="J192" s="2">
        <f>'Data Cleaning'!J193</f>
        <v>454.32</v>
      </c>
    </row>
    <row r="193" spans="1:10" x14ac:dyDescent="0.25">
      <c r="A193" t="str">
        <f>'Data Cleaning'!A194</f>
        <v>S192</v>
      </c>
      <c r="B193" s="113">
        <f>'Data Cleaning'!B194</f>
        <v>45683</v>
      </c>
      <c r="C193" t="str">
        <f>'Data Cleaning'!C194</f>
        <v>Skechers</v>
      </c>
      <c r="D193" t="str">
        <f>'Data Cleaning'!D194</f>
        <v>Formal</v>
      </c>
      <c r="E193" t="str">
        <f>'Data Cleaning'!E194</f>
        <v>Blue</v>
      </c>
      <c r="F193" t="str">
        <f>'Data Cleaning'!F194</f>
        <v>Saudi Arabia</v>
      </c>
      <c r="G193" t="str">
        <f>'Data Cleaning'!G194</f>
        <v>Online</v>
      </c>
      <c r="H193" s="2">
        <f>'Data Cleaning'!H194</f>
        <v>227.39</v>
      </c>
      <c r="I193">
        <f>'Data Cleaning'!I194</f>
        <v>20</v>
      </c>
      <c r="J193" s="2">
        <f>'Data Cleaning'!J194</f>
        <v>4547.8</v>
      </c>
    </row>
    <row r="194" spans="1:10" x14ac:dyDescent="0.25">
      <c r="A194" t="str">
        <f>'Data Cleaning'!A195</f>
        <v>S193</v>
      </c>
      <c r="B194" s="113">
        <f>'Data Cleaning'!B195</f>
        <v>45968</v>
      </c>
      <c r="C194" t="str">
        <f>'Data Cleaning'!C195</f>
        <v>Adidas</v>
      </c>
      <c r="D194" t="str">
        <f>'Data Cleaning'!D195</f>
        <v>Boots</v>
      </c>
      <c r="E194" t="str">
        <f>'Data Cleaning'!E195</f>
        <v>White</v>
      </c>
      <c r="F194" t="str">
        <f>'Data Cleaning'!F195</f>
        <v>India</v>
      </c>
      <c r="G194" t="str">
        <f>'Data Cleaning'!G195</f>
        <v>Retail Store</v>
      </c>
      <c r="H194" s="2">
        <f>'Data Cleaning'!H195</f>
        <v>228.09</v>
      </c>
      <c r="I194">
        <f>'Data Cleaning'!I195</f>
        <v>12</v>
      </c>
      <c r="J194" s="2">
        <f>'Data Cleaning'!J195</f>
        <v>2737.08</v>
      </c>
    </row>
    <row r="195" spans="1:10" x14ac:dyDescent="0.25">
      <c r="A195" t="str">
        <f>'Data Cleaning'!A196</f>
        <v>S194</v>
      </c>
      <c r="B195" s="113">
        <f>'Data Cleaning'!B196</f>
        <v>46005</v>
      </c>
      <c r="C195" t="str">
        <f>'Data Cleaning'!C196</f>
        <v>Skechers</v>
      </c>
      <c r="D195" t="str">
        <f>'Data Cleaning'!D196</f>
        <v>Running</v>
      </c>
      <c r="E195" t="str">
        <f>'Data Cleaning'!E196</f>
        <v>Green</v>
      </c>
      <c r="F195" t="str">
        <f>'Data Cleaning'!F196</f>
        <v>UAE</v>
      </c>
      <c r="G195" t="str">
        <f>'Data Cleaning'!G196</f>
        <v>Online</v>
      </c>
      <c r="H195" s="2">
        <f>'Data Cleaning'!H196</f>
        <v>169.28</v>
      </c>
      <c r="I195">
        <f>'Data Cleaning'!I196</f>
        <v>5</v>
      </c>
      <c r="J195" s="2">
        <f>'Data Cleaning'!J196</f>
        <v>846.4</v>
      </c>
    </row>
    <row r="196" spans="1:10" x14ac:dyDescent="0.25">
      <c r="A196" t="str">
        <f>'Data Cleaning'!A197</f>
        <v>S195</v>
      </c>
      <c r="B196" s="113">
        <f>'Data Cleaning'!B197</f>
        <v>45816</v>
      </c>
      <c r="C196" t="str">
        <f>'Data Cleaning'!C197</f>
        <v>Nike</v>
      </c>
      <c r="D196" t="str">
        <f>'Data Cleaning'!D197</f>
        <v>Sneakers</v>
      </c>
      <c r="E196" t="str">
        <f>'Data Cleaning'!E197</f>
        <v>Blue</v>
      </c>
      <c r="F196" t="str">
        <f>'Data Cleaning'!F197</f>
        <v>UAE</v>
      </c>
      <c r="G196" t="str">
        <f>'Data Cleaning'!G197</f>
        <v>Online</v>
      </c>
      <c r="H196" s="2">
        <f>'Data Cleaning'!H197</f>
        <v>104.59</v>
      </c>
      <c r="I196">
        <f>'Data Cleaning'!I197</f>
        <v>15</v>
      </c>
      <c r="J196" s="2">
        <f>'Data Cleaning'!J197</f>
        <v>1568.85</v>
      </c>
    </row>
    <row r="197" spans="1:10" x14ac:dyDescent="0.25">
      <c r="A197" t="str">
        <f>'Data Cleaning'!A198</f>
        <v>S196</v>
      </c>
      <c r="B197" s="113">
        <f>'Data Cleaning'!B198</f>
        <v>45704</v>
      </c>
      <c r="C197" t="str">
        <f>'Data Cleaning'!C198</f>
        <v>Puma</v>
      </c>
      <c r="D197" t="str">
        <f>'Data Cleaning'!D198</f>
        <v>Boots</v>
      </c>
      <c r="E197" t="str">
        <f>'Data Cleaning'!E198</f>
        <v>Red</v>
      </c>
      <c r="F197" t="str">
        <f>'Data Cleaning'!F198</f>
        <v>UK</v>
      </c>
      <c r="G197" t="str">
        <f>'Data Cleaning'!G198</f>
        <v>Online</v>
      </c>
      <c r="H197" s="2">
        <f>'Data Cleaning'!H198</f>
        <v>106.83</v>
      </c>
      <c r="I197">
        <f>'Data Cleaning'!I198</f>
        <v>10</v>
      </c>
      <c r="J197" s="2">
        <f>'Data Cleaning'!J198</f>
        <v>1068.3</v>
      </c>
    </row>
    <row r="198" spans="1:10" x14ac:dyDescent="0.25">
      <c r="A198" t="str">
        <f>'Data Cleaning'!A199</f>
        <v>S197</v>
      </c>
      <c r="B198" s="113">
        <f>'Data Cleaning'!B199</f>
        <v>45725</v>
      </c>
      <c r="C198" t="str">
        <f>'Data Cleaning'!C199</f>
        <v>Puma</v>
      </c>
      <c r="D198" t="str">
        <f>'Data Cleaning'!D199</f>
        <v>Sneakers</v>
      </c>
      <c r="E198" t="str">
        <f>'Data Cleaning'!E199</f>
        <v>Grey</v>
      </c>
      <c r="F198" t="str">
        <f>'Data Cleaning'!F199</f>
        <v>France</v>
      </c>
      <c r="G198" t="str">
        <f>'Data Cleaning'!G199</f>
        <v>Online</v>
      </c>
      <c r="H198" s="2">
        <f>'Data Cleaning'!H199</f>
        <v>189.71</v>
      </c>
      <c r="I198">
        <f>'Data Cleaning'!I199</f>
        <v>18</v>
      </c>
      <c r="J198" s="2">
        <f>'Data Cleaning'!J199</f>
        <v>3414.78</v>
      </c>
    </row>
    <row r="199" spans="1:10" x14ac:dyDescent="0.25">
      <c r="A199" t="str">
        <f>'Data Cleaning'!A200</f>
        <v>S198</v>
      </c>
      <c r="B199" s="113">
        <f>'Data Cleaning'!B200</f>
        <v>45789</v>
      </c>
      <c r="C199" t="str">
        <f>'Data Cleaning'!C200</f>
        <v>Puma</v>
      </c>
      <c r="D199" t="str">
        <f>'Data Cleaning'!D200</f>
        <v>Boots</v>
      </c>
      <c r="E199" t="str">
        <f>'Data Cleaning'!E200</f>
        <v>Blue</v>
      </c>
      <c r="F199" t="str">
        <f>'Data Cleaning'!F200</f>
        <v>Saudi Arabia</v>
      </c>
      <c r="G199" t="str">
        <f>'Data Cleaning'!G200</f>
        <v>Online</v>
      </c>
      <c r="H199" s="2">
        <f>'Data Cleaning'!H200</f>
        <v>227.36</v>
      </c>
      <c r="I199">
        <f>'Data Cleaning'!I200</f>
        <v>16</v>
      </c>
      <c r="J199" s="2">
        <f>'Data Cleaning'!J200</f>
        <v>3637.76</v>
      </c>
    </row>
    <row r="200" spans="1:10" x14ac:dyDescent="0.25">
      <c r="A200" t="str">
        <f>'Data Cleaning'!A201</f>
        <v>S199</v>
      </c>
      <c r="B200" s="113">
        <f>'Data Cleaning'!B201</f>
        <v>45897</v>
      </c>
      <c r="C200" t="str">
        <f>'Data Cleaning'!C201</f>
        <v>Adidas</v>
      </c>
      <c r="D200" t="str">
        <f>'Data Cleaning'!D201</f>
        <v>Casual</v>
      </c>
      <c r="E200" t="str">
        <f>'Data Cleaning'!E201</f>
        <v>Green</v>
      </c>
      <c r="F200" t="str">
        <f>'Data Cleaning'!F201</f>
        <v>UAE</v>
      </c>
      <c r="G200" t="str">
        <f>'Data Cleaning'!G201</f>
        <v>Mall</v>
      </c>
      <c r="H200" s="2">
        <f>'Data Cleaning'!H201</f>
        <v>225.16</v>
      </c>
      <c r="I200">
        <f>'Data Cleaning'!I201</f>
        <v>3</v>
      </c>
      <c r="J200" s="2">
        <f>'Data Cleaning'!J201</f>
        <v>675.48</v>
      </c>
    </row>
    <row r="201" spans="1:10" x14ac:dyDescent="0.25">
      <c r="A201" t="str">
        <f>'Data Cleaning'!A202</f>
        <v>S200</v>
      </c>
      <c r="B201" s="113">
        <f>'Data Cleaning'!B202</f>
        <v>45861</v>
      </c>
      <c r="C201" t="str">
        <f>'Data Cleaning'!C202</f>
        <v>Puma</v>
      </c>
      <c r="D201" t="str">
        <f>'Data Cleaning'!D202</f>
        <v>Running</v>
      </c>
      <c r="E201" t="str">
        <f>'Data Cleaning'!E202</f>
        <v>Red</v>
      </c>
      <c r="F201" t="str">
        <f>'Data Cleaning'!F202</f>
        <v>USA</v>
      </c>
      <c r="G201" t="str">
        <f>'Data Cleaning'!G202</f>
        <v>Retail Store</v>
      </c>
      <c r="H201" s="2">
        <f>'Data Cleaning'!H202</f>
        <v>201.57</v>
      </c>
      <c r="I201">
        <f>'Data Cleaning'!I202</f>
        <v>18</v>
      </c>
      <c r="J201" s="2">
        <f>'Data Cleaning'!J202</f>
        <v>3628.26</v>
      </c>
    </row>
    <row r="202" spans="1:10" x14ac:dyDescent="0.25">
      <c r="A202" t="str">
        <f>'Data Cleaning'!A203</f>
        <v>S201</v>
      </c>
      <c r="B202" s="113">
        <f>'Data Cleaning'!B203</f>
        <v>45932</v>
      </c>
      <c r="C202" t="str">
        <f>'Data Cleaning'!C203</f>
        <v>Reebok</v>
      </c>
      <c r="D202" t="str">
        <f>'Data Cleaning'!D203</f>
        <v>Sports</v>
      </c>
      <c r="E202" t="str">
        <f>'Data Cleaning'!E203</f>
        <v>Green</v>
      </c>
      <c r="F202" t="str">
        <f>'Data Cleaning'!F203</f>
        <v>UAE</v>
      </c>
      <c r="G202" t="str">
        <f>'Data Cleaning'!G203</f>
        <v>Mall</v>
      </c>
      <c r="H202" s="2">
        <f>'Data Cleaning'!H203</f>
        <v>171.25</v>
      </c>
      <c r="I202">
        <f>'Data Cleaning'!I203</f>
        <v>4</v>
      </c>
      <c r="J202" s="2">
        <f>'Data Cleaning'!J203</f>
        <v>685</v>
      </c>
    </row>
    <row r="203" spans="1:10" x14ac:dyDescent="0.25">
      <c r="A203" t="str">
        <f>'Data Cleaning'!A204</f>
        <v>S202</v>
      </c>
      <c r="B203" s="113">
        <f>'Data Cleaning'!B204</f>
        <v>45792</v>
      </c>
      <c r="C203" t="str">
        <f>'Data Cleaning'!C204</f>
        <v>Reebok</v>
      </c>
      <c r="D203" t="str">
        <f>'Data Cleaning'!D204</f>
        <v>Boots</v>
      </c>
      <c r="E203" t="str">
        <f>'Data Cleaning'!E204</f>
        <v>Blue</v>
      </c>
      <c r="F203" t="str">
        <f>'Data Cleaning'!F204</f>
        <v>USA</v>
      </c>
      <c r="G203" t="str">
        <f>'Data Cleaning'!G204</f>
        <v>Mall</v>
      </c>
      <c r="H203" s="2">
        <f>'Data Cleaning'!H204</f>
        <v>48.51</v>
      </c>
      <c r="I203">
        <f>'Data Cleaning'!I204</f>
        <v>19</v>
      </c>
      <c r="J203" s="2">
        <f>'Data Cleaning'!J204</f>
        <v>921.69</v>
      </c>
    </row>
    <row r="204" spans="1:10" x14ac:dyDescent="0.25">
      <c r="A204" t="str">
        <f>'Data Cleaning'!A205</f>
        <v>S203</v>
      </c>
      <c r="B204" s="113">
        <f>'Data Cleaning'!B205</f>
        <v>45777</v>
      </c>
      <c r="C204" t="str">
        <f>'Data Cleaning'!C205</f>
        <v>Nike</v>
      </c>
      <c r="D204" t="str">
        <f>'Data Cleaning'!D205</f>
        <v>Sneakers</v>
      </c>
      <c r="E204" t="str">
        <f>'Data Cleaning'!E205</f>
        <v>Grey</v>
      </c>
      <c r="F204" t="str">
        <f>'Data Cleaning'!F205</f>
        <v>France</v>
      </c>
      <c r="G204" t="str">
        <f>'Data Cleaning'!G205</f>
        <v>Mall</v>
      </c>
      <c r="H204" s="2">
        <f>'Data Cleaning'!H205</f>
        <v>65.56</v>
      </c>
      <c r="I204">
        <f>'Data Cleaning'!I205</f>
        <v>16</v>
      </c>
      <c r="J204" s="2">
        <f>'Data Cleaning'!J205</f>
        <v>1048.96</v>
      </c>
    </row>
    <row r="205" spans="1:10" x14ac:dyDescent="0.25">
      <c r="A205" t="str">
        <f>'Data Cleaning'!A206</f>
        <v>S204</v>
      </c>
      <c r="B205" s="113">
        <f>'Data Cleaning'!B206</f>
        <v>45771</v>
      </c>
      <c r="C205" t="str">
        <f>'Data Cleaning'!C206</f>
        <v>Skechers</v>
      </c>
      <c r="D205" t="str">
        <f>'Data Cleaning'!D206</f>
        <v>Formal</v>
      </c>
      <c r="E205" t="str">
        <f>'Data Cleaning'!E206</f>
        <v>Green</v>
      </c>
      <c r="F205" t="str">
        <f>'Data Cleaning'!F206</f>
        <v>France</v>
      </c>
      <c r="G205" t="str">
        <f>'Data Cleaning'!G206</f>
        <v>Mall</v>
      </c>
      <c r="H205" s="2">
        <f>'Data Cleaning'!H206</f>
        <v>227.68</v>
      </c>
      <c r="I205">
        <f>'Data Cleaning'!I206</f>
        <v>3</v>
      </c>
      <c r="J205" s="2">
        <f>'Data Cleaning'!J206</f>
        <v>683.04</v>
      </c>
    </row>
    <row r="206" spans="1:10" x14ac:dyDescent="0.25">
      <c r="A206" t="str">
        <f>'Data Cleaning'!A207</f>
        <v>S205</v>
      </c>
      <c r="B206" s="113">
        <f>'Data Cleaning'!B207</f>
        <v>45867</v>
      </c>
      <c r="C206" t="str">
        <f>'Data Cleaning'!C207</f>
        <v>Adidas</v>
      </c>
      <c r="D206" t="str">
        <f>'Data Cleaning'!D207</f>
        <v>Running</v>
      </c>
      <c r="E206" t="str">
        <f>'Data Cleaning'!E207</f>
        <v>Black</v>
      </c>
      <c r="F206" t="str">
        <f>'Data Cleaning'!F207</f>
        <v>France</v>
      </c>
      <c r="G206" t="str">
        <f>'Data Cleaning'!G207</f>
        <v>Retail Store</v>
      </c>
      <c r="H206" s="2">
        <f>'Data Cleaning'!H207</f>
        <v>163.41</v>
      </c>
      <c r="I206">
        <f>'Data Cleaning'!I207</f>
        <v>4</v>
      </c>
      <c r="J206" s="2">
        <f>'Data Cleaning'!J207</f>
        <v>653.64</v>
      </c>
    </row>
    <row r="207" spans="1:10" x14ac:dyDescent="0.25">
      <c r="A207" t="str">
        <f>'Data Cleaning'!A208</f>
        <v>S206</v>
      </c>
      <c r="B207" s="113">
        <f>'Data Cleaning'!B208</f>
        <v>45717</v>
      </c>
      <c r="C207" t="str">
        <f>'Data Cleaning'!C208</f>
        <v>Adidas</v>
      </c>
      <c r="D207" t="str">
        <f>'Data Cleaning'!D208</f>
        <v>Sneakers</v>
      </c>
      <c r="E207" t="str">
        <f>'Data Cleaning'!E208</f>
        <v>White</v>
      </c>
      <c r="F207" t="str">
        <f>'Data Cleaning'!F208</f>
        <v>Germany</v>
      </c>
      <c r="G207" t="str">
        <f>'Data Cleaning'!G208</f>
        <v>Retail Store</v>
      </c>
      <c r="H207" s="2">
        <f>'Data Cleaning'!H208</f>
        <v>32.020000000000003</v>
      </c>
      <c r="I207">
        <f>'Data Cleaning'!I208</f>
        <v>4</v>
      </c>
      <c r="J207" s="2">
        <f>'Data Cleaning'!J208</f>
        <v>128.08000000000001</v>
      </c>
    </row>
    <row r="208" spans="1:10" x14ac:dyDescent="0.25">
      <c r="A208" t="str">
        <f>'Data Cleaning'!A209</f>
        <v>S207</v>
      </c>
      <c r="B208" s="113">
        <f>'Data Cleaning'!B209</f>
        <v>45847</v>
      </c>
      <c r="C208" t="str">
        <f>'Data Cleaning'!C209</f>
        <v>Reebok</v>
      </c>
      <c r="D208" t="str">
        <f>'Data Cleaning'!D209</f>
        <v>Sneakers</v>
      </c>
      <c r="E208" t="str">
        <f>'Data Cleaning'!E209</f>
        <v>Green</v>
      </c>
      <c r="F208" t="str">
        <f>'Data Cleaning'!F209</f>
        <v>UAE</v>
      </c>
      <c r="G208" t="str">
        <f>'Data Cleaning'!G209</f>
        <v>Online</v>
      </c>
      <c r="H208" s="2">
        <f>'Data Cleaning'!H209</f>
        <v>52.32</v>
      </c>
      <c r="I208">
        <f>'Data Cleaning'!I209</f>
        <v>18</v>
      </c>
      <c r="J208" s="2">
        <f>'Data Cleaning'!J209</f>
        <v>941.76</v>
      </c>
    </row>
    <row r="209" spans="1:10" x14ac:dyDescent="0.25">
      <c r="A209" t="str">
        <f>'Data Cleaning'!A210</f>
        <v>S208</v>
      </c>
      <c r="B209" s="113">
        <f>'Data Cleaning'!B210</f>
        <v>45870</v>
      </c>
      <c r="C209" t="str">
        <f>'Data Cleaning'!C210</f>
        <v>Reebok</v>
      </c>
      <c r="D209" t="str">
        <f>'Data Cleaning'!D210</f>
        <v>Sneakers</v>
      </c>
      <c r="E209" t="str">
        <f>'Data Cleaning'!E210</f>
        <v>Red</v>
      </c>
      <c r="F209" t="str">
        <f>'Data Cleaning'!F210</f>
        <v>France</v>
      </c>
      <c r="G209" t="str">
        <f>'Data Cleaning'!G210</f>
        <v>Online</v>
      </c>
      <c r="H209" s="2">
        <f>'Data Cleaning'!H210</f>
        <v>175.97</v>
      </c>
      <c r="I209">
        <f>'Data Cleaning'!I210</f>
        <v>4</v>
      </c>
      <c r="J209" s="2">
        <f>'Data Cleaning'!J210</f>
        <v>703.88</v>
      </c>
    </row>
    <row r="210" spans="1:10" x14ac:dyDescent="0.25">
      <c r="A210" t="str">
        <f>'Data Cleaning'!A211</f>
        <v>S209</v>
      </c>
      <c r="B210" s="113">
        <f>'Data Cleaning'!B211</f>
        <v>46011</v>
      </c>
      <c r="C210" t="str">
        <f>'Data Cleaning'!C211</f>
        <v>Adidas</v>
      </c>
      <c r="D210" t="str">
        <f>'Data Cleaning'!D211</f>
        <v>Formal</v>
      </c>
      <c r="E210" t="str">
        <f>'Data Cleaning'!E211</f>
        <v>Red</v>
      </c>
      <c r="F210" t="str">
        <f>'Data Cleaning'!F211</f>
        <v>UK</v>
      </c>
      <c r="G210" t="str">
        <f>'Data Cleaning'!G211</f>
        <v>Retail Store</v>
      </c>
      <c r="H210" s="2">
        <f>'Data Cleaning'!H211</f>
        <v>31.11</v>
      </c>
      <c r="I210">
        <f>'Data Cleaning'!I211</f>
        <v>12</v>
      </c>
      <c r="J210" s="2">
        <f>'Data Cleaning'!J211</f>
        <v>373.32</v>
      </c>
    </row>
    <row r="211" spans="1:10" x14ac:dyDescent="0.25">
      <c r="A211" t="str">
        <f>'Data Cleaning'!A212</f>
        <v>S210</v>
      </c>
      <c r="B211" s="113">
        <f>'Data Cleaning'!B212</f>
        <v>45708</v>
      </c>
      <c r="C211" t="str">
        <f>'Data Cleaning'!C212</f>
        <v>New Balance</v>
      </c>
      <c r="D211" t="str">
        <f>'Data Cleaning'!D212</f>
        <v>Boots</v>
      </c>
      <c r="E211" t="str">
        <f>'Data Cleaning'!E212</f>
        <v>Blue</v>
      </c>
      <c r="F211" t="str">
        <f>'Data Cleaning'!F212</f>
        <v>USA</v>
      </c>
      <c r="G211" t="str">
        <f>'Data Cleaning'!G212</f>
        <v>Retail Store</v>
      </c>
      <c r="H211" s="2">
        <f>'Data Cleaning'!H212</f>
        <v>65.38</v>
      </c>
      <c r="I211">
        <f>'Data Cleaning'!I212</f>
        <v>12</v>
      </c>
      <c r="J211" s="2">
        <f>'Data Cleaning'!J212</f>
        <v>784.56</v>
      </c>
    </row>
    <row r="212" spans="1:10" x14ac:dyDescent="0.25">
      <c r="A212" t="str">
        <f>'Data Cleaning'!A213</f>
        <v>S211</v>
      </c>
      <c r="B212" s="113">
        <f>'Data Cleaning'!B213</f>
        <v>45799</v>
      </c>
      <c r="C212" t="str">
        <f>'Data Cleaning'!C213</f>
        <v>Nike</v>
      </c>
      <c r="D212" t="str">
        <f>'Data Cleaning'!D213</f>
        <v>Formal</v>
      </c>
      <c r="E212" t="str">
        <f>'Data Cleaning'!E213</f>
        <v>Black</v>
      </c>
      <c r="F212" t="str">
        <f>'Data Cleaning'!F213</f>
        <v>UAE</v>
      </c>
      <c r="G212" t="str">
        <f>'Data Cleaning'!G213</f>
        <v>Online</v>
      </c>
      <c r="H212" s="2">
        <f>'Data Cleaning'!H213</f>
        <v>150.72</v>
      </c>
      <c r="I212">
        <f>'Data Cleaning'!I213</f>
        <v>7</v>
      </c>
      <c r="J212" s="2">
        <f>'Data Cleaning'!J213</f>
        <v>1055.04</v>
      </c>
    </row>
    <row r="213" spans="1:10" x14ac:dyDescent="0.25">
      <c r="A213" t="str">
        <f>'Data Cleaning'!A214</f>
        <v>S212</v>
      </c>
      <c r="B213" s="113">
        <f>'Data Cleaning'!B214</f>
        <v>45986</v>
      </c>
      <c r="C213" t="str">
        <f>'Data Cleaning'!C214</f>
        <v>Nike</v>
      </c>
      <c r="D213" t="str">
        <f>'Data Cleaning'!D214</f>
        <v>Running</v>
      </c>
      <c r="E213" t="str">
        <f>'Data Cleaning'!E214</f>
        <v>Blue</v>
      </c>
      <c r="F213" t="str">
        <f>'Data Cleaning'!F214</f>
        <v>UK</v>
      </c>
      <c r="G213" t="str">
        <f>'Data Cleaning'!G214</f>
        <v>Online</v>
      </c>
      <c r="H213" s="2">
        <f>'Data Cleaning'!H214</f>
        <v>182.22</v>
      </c>
      <c r="I213">
        <f>'Data Cleaning'!I214</f>
        <v>20</v>
      </c>
      <c r="J213" s="2">
        <f>'Data Cleaning'!J214</f>
        <v>3644.4</v>
      </c>
    </row>
    <row r="214" spans="1:10" x14ac:dyDescent="0.25">
      <c r="A214" t="str">
        <f>'Data Cleaning'!A215</f>
        <v>S213</v>
      </c>
      <c r="B214" s="113">
        <f>'Data Cleaning'!B215</f>
        <v>45947</v>
      </c>
      <c r="C214" t="str">
        <f>'Data Cleaning'!C215</f>
        <v>Nike</v>
      </c>
      <c r="D214" t="str">
        <f>'Data Cleaning'!D215</f>
        <v>Sneakers</v>
      </c>
      <c r="E214" t="str">
        <f>'Data Cleaning'!E215</f>
        <v>White</v>
      </c>
      <c r="F214" t="str">
        <f>'Data Cleaning'!F215</f>
        <v>India</v>
      </c>
      <c r="G214" t="str">
        <f>'Data Cleaning'!G215</f>
        <v>Online</v>
      </c>
      <c r="H214" s="2">
        <f>'Data Cleaning'!H215</f>
        <v>173.43</v>
      </c>
      <c r="I214">
        <f>'Data Cleaning'!I215</f>
        <v>7</v>
      </c>
      <c r="J214" s="2">
        <f>'Data Cleaning'!J215</f>
        <v>1214.01</v>
      </c>
    </row>
    <row r="215" spans="1:10" x14ac:dyDescent="0.25">
      <c r="A215" t="str">
        <f>'Data Cleaning'!A216</f>
        <v>S214</v>
      </c>
      <c r="B215" s="113">
        <f>'Data Cleaning'!B216</f>
        <v>45777</v>
      </c>
      <c r="C215" t="str">
        <f>'Data Cleaning'!C216</f>
        <v>Adidas</v>
      </c>
      <c r="D215" t="str">
        <f>'Data Cleaning'!D216</f>
        <v>Sneakers</v>
      </c>
      <c r="E215" t="str">
        <f>'Data Cleaning'!E216</f>
        <v>Black</v>
      </c>
      <c r="F215" t="str">
        <f>'Data Cleaning'!F216</f>
        <v>France</v>
      </c>
      <c r="G215" t="str">
        <f>'Data Cleaning'!G216</f>
        <v>Online</v>
      </c>
      <c r="H215" s="2">
        <f>'Data Cleaning'!H216</f>
        <v>79.34</v>
      </c>
      <c r="I215">
        <f>'Data Cleaning'!I216</f>
        <v>11</v>
      </c>
      <c r="J215" s="2">
        <f>'Data Cleaning'!J216</f>
        <v>872.74</v>
      </c>
    </row>
    <row r="216" spans="1:10" x14ac:dyDescent="0.25">
      <c r="A216" t="str">
        <f>'Data Cleaning'!A217</f>
        <v>S215</v>
      </c>
      <c r="B216" s="113">
        <f>'Data Cleaning'!B217</f>
        <v>45724</v>
      </c>
      <c r="C216" t="str">
        <f>'Data Cleaning'!C217</f>
        <v>Puma</v>
      </c>
      <c r="D216" t="str">
        <f>'Data Cleaning'!D217</f>
        <v>Casual</v>
      </c>
      <c r="E216" t="str">
        <f>'Data Cleaning'!E217</f>
        <v>Black</v>
      </c>
      <c r="F216" t="str">
        <f>'Data Cleaning'!F217</f>
        <v>UAE</v>
      </c>
      <c r="G216" t="str">
        <f>'Data Cleaning'!G217</f>
        <v>Online</v>
      </c>
      <c r="H216" s="2">
        <f>'Data Cleaning'!H217</f>
        <v>186.68</v>
      </c>
      <c r="I216">
        <f>'Data Cleaning'!I217</f>
        <v>18</v>
      </c>
      <c r="J216" s="2">
        <f>'Data Cleaning'!J217</f>
        <v>3360.24</v>
      </c>
    </row>
    <row r="217" spans="1:10" x14ac:dyDescent="0.25">
      <c r="A217" t="str">
        <f>'Data Cleaning'!A218</f>
        <v>S216</v>
      </c>
      <c r="B217" s="113">
        <f>'Data Cleaning'!B218</f>
        <v>45725</v>
      </c>
      <c r="C217" t="str">
        <f>'Data Cleaning'!C218</f>
        <v>Puma</v>
      </c>
      <c r="D217" t="str">
        <f>'Data Cleaning'!D218</f>
        <v>Casual</v>
      </c>
      <c r="E217" t="str">
        <f>'Data Cleaning'!E218</f>
        <v>Grey</v>
      </c>
      <c r="F217" t="str">
        <f>'Data Cleaning'!F218</f>
        <v>France</v>
      </c>
      <c r="G217" t="str">
        <f>'Data Cleaning'!G218</f>
        <v>Online</v>
      </c>
      <c r="H217" s="2">
        <f>'Data Cleaning'!H218</f>
        <v>82.19</v>
      </c>
      <c r="I217">
        <f>'Data Cleaning'!I218</f>
        <v>1</v>
      </c>
      <c r="J217" s="2">
        <f>'Data Cleaning'!J218</f>
        <v>82.19</v>
      </c>
    </row>
    <row r="218" spans="1:10" x14ac:dyDescent="0.25">
      <c r="A218" t="str">
        <f>'Data Cleaning'!A219</f>
        <v>S217</v>
      </c>
      <c r="B218" s="113">
        <f>'Data Cleaning'!B219</f>
        <v>45747</v>
      </c>
      <c r="C218" t="str">
        <f>'Data Cleaning'!C219</f>
        <v>Nike</v>
      </c>
      <c r="D218" t="str">
        <f>'Data Cleaning'!D219</f>
        <v>Casual</v>
      </c>
      <c r="E218" t="str">
        <f>'Data Cleaning'!E219</f>
        <v>Green</v>
      </c>
      <c r="F218" t="str">
        <f>'Data Cleaning'!F219</f>
        <v>Germany</v>
      </c>
      <c r="G218" t="str">
        <f>'Data Cleaning'!G219</f>
        <v>Mall</v>
      </c>
      <c r="H218" s="2">
        <f>'Data Cleaning'!H219</f>
        <v>101.59</v>
      </c>
      <c r="I218">
        <f>'Data Cleaning'!I219</f>
        <v>9</v>
      </c>
      <c r="J218" s="2">
        <f>'Data Cleaning'!J219</f>
        <v>914.31</v>
      </c>
    </row>
    <row r="219" spans="1:10" x14ac:dyDescent="0.25">
      <c r="A219" t="str">
        <f>'Data Cleaning'!A220</f>
        <v>S218</v>
      </c>
      <c r="B219" s="113">
        <f>'Data Cleaning'!B220</f>
        <v>45716</v>
      </c>
      <c r="C219" t="str">
        <f>'Data Cleaning'!C220</f>
        <v>Reebok</v>
      </c>
      <c r="D219" t="str">
        <f>'Data Cleaning'!D220</f>
        <v>Formal</v>
      </c>
      <c r="E219" t="str">
        <f>'Data Cleaning'!E220</f>
        <v>Blue</v>
      </c>
      <c r="F219" t="str">
        <f>'Data Cleaning'!F220</f>
        <v>India</v>
      </c>
      <c r="G219" t="str">
        <f>'Data Cleaning'!G220</f>
        <v>Mall</v>
      </c>
      <c r="H219" s="2">
        <f>'Data Cleaning'!H220</f>
        <v>194.23</v>
      </c>
      <c r="I219">
        <f>'Data Cleaning'!I220</f>
        <v>3</v>
      </c>
      <c r="J219" s="2">
        <f>'Data Cleaning'!J220</f>
        <v>582.69000000000005</v>
      </c>
    </row>
    <row r="220" spans="1:10" x14ac:dyDescent="0.25">
      <c r="A220" t="str">
        <f>'Data Cleaning'!A221</f>
        <v>S219</v>
      </c>
      <c r="B220" s="113">
        <f>'Data Cleaning'!B221</f>
        <v>45713</v>
      </c>
      <c r="C220" t="str">
        <f>'Data Cleaning'!C221</f>
        <v>New Balance</v>
      </c>
      <c r="D220" t="str">
        <f>'Data Cleaning'!D221</f>
        <v>Casual</v>
      </c>
      <c r="E220" t="str">
        <f>'Data Cleaning'!E221</f>
        <v>Grey</v>
      </c>
      <c r="F220" t="str">
        <f>'Data Cleaning'!F221</f>
        <v>USA</v>
      </c>
      <c r="G220" t="str">
        <f>'Data Cleaning'!G221</f>
        <v>Mall</v>
      </c>
      <c r="H220" s="2">
        <f>'Data Cleaning'!H221</f>
        <v>172.92</v>
      </c>
      <c r="I220">
        <f>'Data Cleaning'!I221</f>
        <v>15</v>
      </c>
      <c r="J220" s="2">
        <f>'Data Cleaning'!J221</f>
        <v>2593.8000000000002</v>
      </c>
    </row>
    <row r="221" spans="1:10" x14ac:dyDescent="0.25">
      <c r="A221" t="str">
        <f>'Data Cleaning'!A222</f>
        <v>S220</v>
      </c>
      <c r="B221" s="113">
        <f>'Data Cleaning'!B222</f>
        <v>45995</v>
      </c>
      <c r="C221" t="str">
        <f>'Data Cleaning'!C222</f>
        <v>Puma</v>
      </c>
      <c r="D221" t="str">
        <f>'Data Cleaning'!D222</f>
        <v>Formal</v>
      </c>
      <c r="E221" t="str">
        <f>'Data Cleaning'!E222</f>
        <v>Green</v>
      </c>
      <c r="F221" t="str">
        <f>'Data Cleaning'!F222</f>
        <v>USA</v>
      </c>
      <c r="G221" t="str">
        <f>'Data Cleaning'!G222</f>
        <v>Online</v>
      </c>
      <c r="H221" s="2">
        <f>'Data Cleaning'!H222</f>
        <v>216.83</v>
      </c>
      <c r="I221">
        <f>'Data Cleaning'!I222</f>
        <v>17</v>
      </c>
      <c r="J221" s="2">
        <f>'Data Cleaning'!J222</f>
        <v>3686.11</v>
      </c>
    </row>
    <row r="222" spans="1:10" x14ac:dyDescent="0.25">
      <c r="A222" t="str">
        <f>'Data Cleaning'!A223</f>
        <v>S221</v>
      </c>
      <c r="B222" s="113">
        <f>'Data Cleaning'!B223</f>
        <v>45903</v>
      </c>
      <c r="C222" t="str">
        <f>'Data Cleaning'!C223</f>
        <v>Reebok</v>
      </c>
      <c r="D222" t="str">
        <f>'Data Cleaning'!D223</f>
        <v>Boots</v>
      </c>
      <c r="E222" t="str">
        <f>'Data Cleaning'!E223</f>
        <v>Black</v>
      </c>
      <c r="F222" t="str">
        <f>'Data Cleaning'!F223</f>
        <v>Germany</v>
      </c>
      <c r="G222" t="str">
        <f>'Data Cleaning'!G223</f>
        <v>Mall</v>
      </c>
      <c r="H222" s="2">
        <f>'Data Cleaning'!H223</f>
        <v>174.67</v>
      </c>
      <c r="I222">
        <f>'Data Cleaning'!I223</f>
        <v>13</v>
      </c>
      <c r="J222" s="2">
        <f>'Data Cleaning'!J223</f>
        <v>2270.71</v>
      </c>
    </row>
    <row r="223" spans="1:10" x14ac:dyDescent="0.25">
      <c r="A223" t="str">
        <f>'Data Cleaning'!A224</f>
        <v>S222</v>
      </c>
      <c r="B223" s="113">
        <f>'Data Cleaning'!B224</f>
        <v>45885</v>
      </c>
      <c r="C223" t="str">
        <f>'Data Cleaning'!C224</f>
        <v>Nike</v>
      </c>
      <c r="D223" t="str">
        <f>'Data Cleaning'!D224</f>
        <v>Sports</v>
      </c>
      <c r="E223" t="str">
        <f>'Data Cleaning'!E224</f>
        <v>Grey</v>
      </c>
      <c r="F223" t="str">
        <f>'Data Cleaning'!F224</f>
        <v>UK</v>
      </c>
      <c r="G223" t="str">
        <f>'Data Cleaning'!G224</f>
        <v>Online</v>
      </c>
      <c r="H223" s="2">
        <f>'Data Cleaning'!H224</f>
        <v>155.03</v>
      </c>
      <c r="I223">
        <f>'Data Cleaning'!I224</f>
        <v>3</v>
      </c>
      <c r="J223" s="2">
        <f>'Data Cleaning'!J224</f>
        <v>465.09</v>
      </c>
    </row>
    <row r="224" spans="1:10" x14ac:dyDescent="0.25">
      <c r="A224" t="str">
        <f>'Data Cleaning'!A225</f>
        <v>S223</v>
      </c>
      <c r="B224" s="113">
        <f>'Data Cleaning'!B225</f>
        <v>45722</v>
      </c>
      <c r="C224" t="str">
        <f>'Data Cleaning'!C225</f>
        <v>New Balance</v>
      </c>
      <c r="D224" t="str">
        <f>'Data Cleaning'!D225</f>
        <v>Boots</v>
      </c>
      <c r="E224" t="str">
        <f>'Data Cleaning'!E225</f>
        <v>Grey</v>
      </c>
      <c r="F224" t="str">
        <f>'Data Cleaning'!F225</f>
        <v>India</v>
      </c>
      <c r="G224" t="str">
        <f>'Data Cleaning'!G225</f>
        <v>Mall</v>
      </c>
      <c r="H224" s="2">
        <f>'Data Cleaning'!H225</f>
        <v>50.61</v>
      </c>
      <c r="I224">
        <f>'Data Cleaning'!I225</f>
        <v>9</v>
      </c>
      <c r="J224" s="2">
        <f>'Data Cleaning'!J225</f>
        <v>455.49</v>
      </c>
    </row>
    <row r="225" spans="1:10" x14ac:dyDescent="0.25">
      <c r="A225" t="str">
        <f>'Data Cleaning'!A226</f>
        <v>S224</v>
      </c>
      <c r="B225" s="113">
        <f>'Data Cleaning'!B226</f>
        <v>45824</v>
      </c>
      <c r="C225" t="str">
        <f>'Data Cleaning'!C226</f>
        <v>New Balance</v>
      </c>
      <c r="D225" t="str">
        <f>'Data Cleaning'!D226</f>
        <v>Sneakers</v>
      </c>
      <c r="E225" t="str">
        <f>'Data Cleaning'!E226</f>
        <v>Blue</v>
      </c>
      <c r="F225" t="str">
        <f>'Data Cleaning'!F226</f>
        <v>Germany</v>
      </c>
      <c r="G225" t="str">
        <f>'Data Cleaning'!G226</f>
        <v>Mall</v>
      </c>
      <c r="H225" s="2">
        <f>'Data Cleaning'!H226</f>
        <v>110.9</v>
      </c>
      <c r="I225">
        <f>'Data Cleaning'!I226</f>
        <v>13</v>
      </c>
      <c r="J225" s="2">
        <f>'Data Cleaning'!J226</f>
        <v>1441.7</v>
      </c>
    </row>
    <row r="226" spans="1:10" x14ac:dyDescent="0.25">
      <c r="A226" t="str">
        <f>'Data Cleaning'!A227</f>
        <v>S225</v>
      </c>
      <c r="B226" s="113">
        <f>'Data Cleaning'!B227</f>
        <v>45967</v>
      </c>
      <c r="C226" t="str">
        <f>'Data Cleaning'!C227</f>
        <v>Nike</v>
      </c>
      <c r="D226" t="str">
        <f>'Data Cleaning'!D227</f>
        <v>Boots</v>
      </c>
      <c r="E226" t="str">
        <f>'Data Cleaning'!E227</f>
        <v>Black</v>
      </c>
      <c r="F226" t="str">
        <f>'Data Cleaning'!F227</f>
        <v>Saudi Arabia</v>
      </c>
      <c r="G226" t="str">
        <f>'Data Cleaning'!G227</f>
        <v>Mall</v>
      </c>
      <c r="H226" s="2">
        <f>'Data Cleaning'!H227</f>
        <v>88.34</v>
      </c>
      <c r="I226">
        <f>'Data Cleaning'!I227</f>
        <v>14</v>
      </c>
      <c r="J226" s="2">
        <f>'Data Cleaning'!J227</f>
        <v>1236.76</v>
      </c>
    </row>
    <row r="227" spans="1:10" x14ac:dyDescent="0.25">
      <c r="A227" t="str">
        <f>'Data Cleaning'!A228</f>
        <v>S226</v>
      </c>
      <c r="B227" s="113">
        <f>'Data Cleaning'!B228</f>
        <v>45991</v>
      </c>
      <c r="C227" t="str">
        <f>'Data Cleaning'!C228</f>
        <v>Skechers</v>
      </c>
      <c r="D227" t="str">
        <f>'Data Cleaning'!D228</f>
        <v>Casual</v>
      </c>
      <c r="E227" t="str">
        <f>'Data Cleaning'!E228</f>
        <v>Red</v>
      </c>
      <c r="F227" t="str">
        <f>'Data Cleaning'!F228</f>
        <v>Germany</v>
      </c>
      <c r="G227" t="str">
        <f>'Data Cleaning'!G228</f>
        <v>Online</v>
      </c>
      <c r="H227" s="2">
        <f>'Data Cleaning'!H228</f>
        <v>83.68</v>
      </c>
      <c r="I227">
        <f>'Data Cleaning'!I228</f>
        <v>18</v>
      </c>
      <c r="J227" s="2">
        <f>'Data Cleaning'!J228</f>
        <v>1506.24</v>
      </c>
    </row>
    <row r="228" spans="1:10" x14ac:dyDescent="0.25">
      <c r="A228" t="str">
        <f>'Data Cleaning'!A229</f>
        <v>S227</v>
      </c>
      <c r="B228" s="113">
        <f>'Data Cleaning'!B229</f>
        <v>45869</v>
      </c>
      <c r="C228" t="str">
        <f>'Data Cleaning'!C229</f>
        <v>Reebok</v>
      </c>
      <c r="D228" t="str">
        <f>'Data Cleaning'!D229</f>
        <v>Formal</v>
      </c>
      <c r="E228" t="str">
        <f>'Data Cleaning'!E229</f>
        <v>Red</v>
      </c>
      <c r="F228" t="str">
        <f>'Data Cleaning'!F229</f>
        <v>UAE</v>
      </c>
      <c r="G228" t="str">
        <f>'Data Cleaning'!G229</f>
        <v>Online</v>
      </c>
      <c r="H228" s="2">
        <f>'Data Cleaning'!H229</f>
        <v>244.06</v>
      </c>
      <c r="I228">
        <f>'Data Cleaning'!I229</f>
        <v>11</v>
      </c>
      <c r="J228" s="2">
        <f>'Data Cleaning'!J229</f>
        <v>2684.66</v>
      </c>
    </row>
    <row r="229" spans="1:10" x14ac:dyDescent="0.25">
      <c r="A229" t="str">
        <f>'Data Cleaning'!A230</f>
        <v>S228</v>
      </c>
      <c r="B229" s="113">
        <f>'Data Cleaning'!B230</f>
        <v>45818</v>
      </c>
      <c r="C229" t="str">
        <f>'Data Cleaning'!C230</f>
        <v>Puma</v>
      </c>
      <c r="D229" t="str">
        <f>'Data Cleaning'!D230</f>
        <v>Boots</v>
      </c>
      <c r="E229" t="str">
        <f>'Data Cleaning'!E230</f>
        <v>Blue</v>
      </c>
      <c r="F229" t="str">
        <f>'Data Cleaning'!F230</f>
        <v>France</v>
      </c>
      <c r="G229" t="str">
        <f>'Data Cleaning'!G230</f>
        <v>Online</v>
      </c>
      <c r="H229" s="2">
        <f>'Data Cleaning'!H230</f>
        <v>116.48</v>
      </c>
      <c r="I229">
        <f>'Data Cleaning'!I230</f>
        <v>14</v>
      </c>
      <c r="J229" s="2">
        <f>'Data Cleaning'!J230</f>
        <v>1630.72</v>
      </c>
    </row>
    <row r="230" spans="1:10" x14ac:dyDescent="0.25">
      <c r="A230" t="str">
        <f>'Data Cleaning'!A231</f>
        <v>S229</v>
      </c>
      <c r="B230" s="113">
        <f>'Data Cleaning'!B231</f>
        <v>46009</v>
      </c>
      <c r="C230" t="str">
        <f>'Data Cleaning'!C231</f>
        <v>Nike</v>
      </c>
      <c r="D230" t="str">
        <f>'Data Cleaning'!D231</f>
        <v>Running</v>
      </c>
      <c r="E230" t="str">
        <f>'Data Cleaning'!E231</f>
        <v>Black</v>
      </c>
      <c r="F230" t="str">
        <f>'Data Cleaning'!F231</f>
        <v>USA</v>
      </c>
      <c r="G230" t="str">
        <f>'Data Cleaning'!G231</f>
        <v>Retail Store</v>
      </c>
      <c r="H230" s="2">
        <f>'Data Cleaning'!H231</f>
        <v>226.25</v>
      </c>
      <c r="I230">
        <f>'Data Cleaning'!I231</f>
        <v>16</v>
      </c>
      <c r="J230" s="2">
        <f>'Data Cleaning'!J231</f>
        <v>3620</v>
      </c>
    </row>
    <row r="231" spans="1:10" x14ac:dyDescent="0.25">
      <c r="A231" t="str">
        <f>'Data Cleaning'!A232</f>
        <v>S230</v>
      </c>
      <c r="B231" s="113">
        <f>'Data Cleaning'!B232</f>
        <v>45707</v>
      </c>
      <c r="C231" t="str">
        <f>'Data Cleaning'!C232</f>
        <v>Adidas</v>
      </c>
      <c r="D231" t="str">
        <f>'Data Cleaning'!D232</f>
        <v>Sneakers</v>
      </c>
      <c r="E231" t="str">
        <f>'Data Cleaning'!E232</f>
        <v>Black</v>
      </c>
      <c r="F231" t="str">
        <f>'Data Cleaning'!F232</f>
        <v>India</v>
      </c>
      <c r="G231" t="str">
        <f>'Data Cleaning'!G232</f>
        <v>Mall</v>
      </c>
      <c r="H231" s="2">
        <f>'Data Cleaning'!H232</f>
        <v>168.85</v>
      </c>
      <c r="I231">
        <f>'Data Cleaning'!I232</f>
        <v>12</v>
      </c>
      <c r="J231" s="2">
        <f>'Data Cleaning'!J232</f>
        <v>2026.2</v>
      </c>
    </row>
    <row r="232" spans="1:10" x14ac:dyDescent="0.25">
      <c r="A232" t="str">
        <f>'Data Cleaning'!A233</f>
        <v>S231</v>
      </c>
      <c r="B232" s="113">
        <f>'Data Cleaning'!B233</f>
        <v>45945</v>
      </c>
      <c r="C232" t="str">
        <f>'Data Cleaning'!C233</f>
        <v>Skechers</v>
      </c>
      <c r="D232" t="str">
        <f>'Data Cleaning'!D233</f>
        <v>Running</v>
      </c>
      <c r="E232" t="str">
        <f>'Data Cleaning'!E233</f>
        <v>Red</v>
      </c>
      <c r="F232" t="str">
        <f>'Data Cleaning'!F233</f>
        <v>France</v>
      </c>
      <c r="G232" t="str">
        <f>'Data Cleaning'!G233</f>
        <v>Mall</v>
      </c>
      <c r="H232" s="2">
        <f>'Data Cleaning'!H233</f>
        <v>204.86</v>
      </c>
      <c r="I232">
        <f>'Data Cleaning'!I233</f>
        <v>11</v>
      </c>
      <c r="J232" s="2">
        <f>'Data Cleaning'!J233</f>
        <v>2253.46</v>
      </c>
    </row>
    <row r="233" spans="1:10" x14ac:dyDescent="0.25">
      <c r="A233" t="str">
        <f>'Data Cleaning'!A234</f>
        <v>S232</v>
      </c>
      <c r="B233" s="113">
        <f>'Data Cleaning'!B234</f>
        <v>45874</v>
      </c>
      <c r="C233" t="str">
        <f>'Data Cleaning'!C234</f>
        <v>Puma</v>
      </c>
      <c r="D233" t="str">
        <f>'Data Cleaning'!D234</f>
        <v>Sneakers</v>
      </c>
      <c r="E233" t="str">
        <f>'Data Cleaning'!E234</f>
        <v>Blue</v>
      </c>
      <c r="F233" t="str">
        <f>'Data Cleaning'!F234</f>
        <v>France</v>
      </c>
      <c r="G233" t="str">
        <f>'Data Cleaning'!G234</f>
        <v>Online</v>
      </c>
      <c r="H233" s="2">
        <f>'Data Cleaning'!H234</f>
        <v>140.58000000000001</v>
      </c>
      <c r="I233">
        <f>'Data Cleaning'!I234</f>
        <v>2</v>
      </c>
      <c r="J233" s="2">
        <f>'Data Cleaning'!J234</f>
        <v>281.16000000000003</v>
      </c>
    </row>
    <row r="234" spans="1:10" x14ac:dyDescent="0.25">
      <c r="A234" t="str">
        <f>'Data Cleaning'!A235</f>
        <v>S233</v>
      </c>
      <c r="B234" s="113">
        <f>'Data Cleaning'!B235</f>
        <v>45953</v>
      </c>
      <c r="C234" t="str">
        <f>'Data Cleaning'!C235</f>
        <v>Adidas</v>
      </c>
      <c r="D234" t="str">
        <f>'Data Cleaning'!D235</f>
        <v>Casual</v>
      </c>
      <c r="E234" t="str">
        <f>'Data Cleaning'!E235</f>
        <v>Green</v>
      </c>
      <c r="F234" t="str">
        <f>'Data Cleaning'!F235</f>
        <v>Germany</v>
      </c>
      <c r="G234" t="str">
        <f>'Data Cleaning'!G235</f>
        <v>Online</v>
      </c>
      <c r="H234" s="2">
        <f>'Data Cleaning'!H235</f>
        <v>156.91999999999999</v>
      </c>
      <c r="I234">
        <f>'Data Cleaning'!I235</f>
        <v>17</v>
      </c>
      <c r="J234" s="2">
        <f>'Data Cleaning'!J235</f>
        <v>2667.64</v>
      </c>
    </row>
    <row r="235" spans="1:10" x14ac:dyDescent="0.25">
      <c r="A235" t="str">
        <f>'Data Cleaning'!A236</f>
        <v>S234</v>
      </c>
      <c r="B235" s="113">
        <f>'Data Cleaning'!B236</f>
        <v>45713</v>
      </c>
      <c r="C235" t="str">
        <f>'Data Cleaning'!C236</f>
        <v>New Balance</v>
      </c>
      <c r="D235" t="str">
        <f>'Data Cleaning'!D236</f>
        <v>Sports</v>
      </c>
      <c r="E235" t="str">
        <f>'Data Cleaning'!E236</f>
        <v>Black</v>
      </c>
      <c r="F235" t="str">
        <f>'Data Cleaning'!F236</f>
        <v>Saudi Arabia</v>
      </c>
      <c r="G235" t="str">
        <f>'Data Cleaning'!G236</f>
        <v>Retail Store</v>
      </c>
      <c r="H235" s="2">
        <f>'Data Cleaning'!H236</f>
        <v>138.35</v>
      </c>
      <c r="I235">
        <f>'Data Cleaning'!I236</f>
        <v>12</v>
      </c>
      <c r="J235" s="2">
        <f>'Data Cleaning'!J236</f>
        <v>1660.2</v>
      </c>
    </row>
    <row r="236" spans="1:10" x14ac:dyDescent="0.25">
      <c r="A236" t="str">
        <f>'Data Cleaning'!A237</f>
        <v>S235</v>
      </c>
      <c r="B236" s="113">
        <f>'Data Cleaning'!B237</f>
        <v>45951</v>
      </c>
      <c r="C236" t="str">
        <f>'Data Cleaning'!C237</f>
        <v>Reebok</v>
      </c>
      <c r="D236" t="str">
        <f>'Data Cleaning'!D237</f>
        <v>Sneakers</v>
      </c>
      <c r="E236" t="str">
        <f>'Data Cleaning'!E237</f>
        <v>Grey</v>
      </c>
      <c r="F236" t="str">
        <f>'Data Cleaning'!F237</f>
        <v>India</v>
      </c>
      <c r="G236" t="str">
        <f>'Data Cleaning'!G237</f>
        <v>Mall</v>
      </c>
      <c r="H236" s="2">
        <f>'Data Cleaning'!H237</f>
        <v>72.95</v>
      </c>
      <c r="I236">
        <f>'Data Cleaning'!I237</f>
        <v>8</v>
      </c>
      <c r="J236" s="2">
        <f>'Data Cleaning'!J237</f>
        <v>583.6</v>
      </c>
    </row>
    <row r="237" spans="1:10" x14ac:dyDescent="0.25">
      <c r="A237" t="str">
        <f>'Data Cleaning'!A238</f>
        <v>S236</v>
      </c>
      <c r="B237" s="113">
        <f>'Data Cleaning'!B238</f>
        <v>45987</v>
      </c>
      <c r="C237" t="str">
        <f>'Data Cleaning'!C238</f>
        <v>Nike</v>
      </c>
      <c r="D237" t="str">
        <f>'Data Cleaning'!D238</f>
        <v>Sneakers</v>
      </c>
      <c r="E237" t="str">
        <f>'Data Cleaning'!E238</f>
        <v>Green</v>
      </c>
      <c r="F237" t="str">
        <f>'Data Cleaning'!F238</f>
        <v>Saudi Arabia</v>
      </c>
      <c r="G237" t="str">
        <f>'Data Cleaning'!G238</f>
        <v>Mall</v>
      </c>
      <c r="H237" s="2">
        <f>'Data Cleaning'!H238</f>
        <v>188.94</v>
      </c>
      <c r="I237">
        <f>'Data Cleaning'!I238</f>
        <v>18</v>
      </c>
      <c r="J237" s="2">
        <f>'Data Cleaning'!J238</f>
        <v>3400.92</v>
      </c>
    </row>
    <row r="238" spans="1:10" x14ac:dyDescent="0.25">
      <c r="A238" t="str">
        <f>'Data Cleaning'!A239</f>
        <v>S237</v>
      </c>
      <c r="B238" s="113">
        <f>'Data Cleaning'!B239</f>
        <v>45794</v>
      </c>
      <c r="C238" t="str">
        <f>'Data Cleaning'!C239</f>
        <v>Adidas</v>
      </c>
      <c r="D238" t="str">
        <f>'Data Cleaning'!D239</f>
        <v>Sports</v>
      </c>
      <c r="E238" t="str">
        <f>'Data Cleaning'!E239</f>
        <v>Green</v>
      </c>
      <c r="F238" t="str">
        <f>'Data Cleaning'!F239</f>
        <v>Saudi Arabia</v>
      </c>
      <c r="G238" t="str">
        <f>'Data Cleaning'!G239</f>
        <v>Retail Store</v>
      </c>
      <c r="H238" s="2">
        <f>'Data Cleaning'!H239</f>
        <v>91.77</v>
      </c>
      <c r="I238">
        <f>'Data Cleaning'!I239</f>
        <v>1</v>
      </c>
      <c r="J238" s="2">
        <f>'Data Cleaning'!J239</f>
        <v>91.77</v>
      </c>
    </row>
    <row r="239" spans="1:10" x14ac:dyDescent="0.25">
      <c r="A239" t="str">
        <f>'Data Cleaning'!A240</f>
        <v>S238</v>
      </c>
      <c r="B239" s="113">
        <f>'Data Cleaning'!B240</f>
        <v>45831</v>
      </c>
      <c r="C239" t="str">
        <f>'Data Cleaning'!C240</f>
        <v>Nike</v>
      </c>
      <c r="D239" t="str">
        <f>'Data Cleaning'!D240</f>
        <v>Casual</v>
      </c>
      <c r="E239" t="str">
        <f>'Data Cleaning'!E240</f>
        <v>White</v>
      </c>
      <c r="F239" t="str">
        <f>'Data Cleaning'!F240</f>
        <v>India</v>
      </c>
      <c r="G239" t="str">
        <f>'Data Cleaning'!G240</f>
        <v>Mall</v>
      </c>
      <c r="H239" s="2">
        <f>'Data Cleaning'!H240</f>
        <v>35.35</v>
      </c>
      <c r="I239">
        <f>'Data Cleaning'!I240</f>
        <v>12</v>
      </c>
      <c r="J239" s="2">
        <f>'Data Cleaning'!J240</f>
        <v>424.2</v>
      </c>
    </row>
    <row r="240" spans="1:10" x14ac:dyDescent="0.25">
      <c r="A240" t="str">
        <f>'Data Cleaning'!A241</f>
        <v>S239</v>
      </c>
      <c r="B240" s="113">
        <f>'Data Cleaning'!B241</f>
        <v>45863</v>
      </c>
      <c r="C240" t="str">
        <f>'Data Cleaning'!C241</f>
        <v>Adidas</v>
      </c>
      <c r="D240" t="str">
        <f>'Data Cleaning'!D241</f>
        <v>Boots</v>
      </c>
      <c r="E240" t="str">
        <f>'Data Cleaning'!E241</f>
        <v>Green</v>
      </c>
      <c r="F240" t="str">
        <f>'Data Cleaning'!F241</f>
        <v>USA</v>
      </c>
      <c r="G240" t="str">
        <f>'Data Cleaning'!G241</f>
        <v>Online</v>
      </c>
      <c r="H240" s="2">
        <f>'Data Cleaning'!H241</f>
        <v>172</v>
      </c>
      <c r="I240">
        <f>'Data Cleaning'!I241</f>
        <v>3</v>
      </c>
      <c r="J240" s="2">
        <f>'Data Cleaning'!J241</f>
        <v>516</v>
      </c>
    </row>
    <row r="241" spans="1:10" x14ac:dyDescent="0.25">
      <c r="A241" t="str">
        <f>'Data Cleaning'!A242</f>
        <v>S240</v>
      </c>
      <c r="B241" s="113">
        <f>'Data Cleaning'!B242</f>
        <v>45929</v>
      </c>
      <c r="C241" t="str">
        <f>'Data Cleaning'!C242</f>
        <v>Reebok</v>
      </c>
      <c r="D241" t="str">
        <f>'Data Cleaning'!D242</f>
        <v>Formal</v>
      </c>
      <c r="E241" t="str">
        <f>'Data Cleaning'!E242</f>
        <v>Red</v>
      </c>
      <c r="F241" t="str">
        <f>'Data Cleaning'!F242</f>
        <v>France</v>
      </c>
      <c r="G241" t="str">
        <f>'Data Cleaning'!G242</f>
        <v>Online</v>
      </c>
      <c r="H241" s="2">
        <f>'Data Cleaning'!H242</f>
        <v>68.959999999999994</v>
      </c>
      <c r="I241">
        <f>'Data Cleaning'!I242</f>
        <v>7</v>
      </c>
      <c r="J241" s="2">
        <f>'Data Cleaning'!J242</f>
        <v>482.72</v>
      </c>
    </row>
    <row r="242" spans="1:10" x14ac:dyDescent="0.25">
      <c r="A242" t="str">
        <f>'Data Cleaning'!A243</f>
        <v>S241</v>
      </c>
      <c r="B242" s="113">
        <f>'Data Cleaning'!B243</f>
        <v>45847</v>
      </c>
      <c r="C242" t="str">
        <f>'Data Cleaning'!C243</f>
        <v>Skechers</v>
      </c>
      <c r="D242" t="str">
        <f>'Data Cleaning'!D243</f>
        <v>Sports</v>
      </c>
      <c r="E242" t="str">
        <f>'Data Cleaning'!E243</f>
        <v>Grey</v>
      </c>
      <c r="F242" t="str">
        <f>'Data Cleaning'!F243</f>
        <v>India</v>
      </c>
      <c r="G242" t="str">
        <f>'Data Cleaning'!G243</f>
        <v>Online</v>
      </c>
      <c r="H242" s="2">
        <f>'Data Cleaning'!H243</f>
        <v>236.9</v>
      </c>
      <c r="I242">
        <f>'Data Cleaning'!I243</f>
        <v>10</v>
      </c>
      <c r="J242" s="2">
        <f>'Data Cleaning'!J243</f>
        <v>2369</v>
      </c>
    </row>
    <row r="243" spans="1:10" x14ac:dyDescent="0.25">
      <c r="A243" t="str">
        <f>'Data Cleaning'!A244</f>
        <v>S242</v>
      </c>
      <c r="B243" s="113">
        <f>'Data Cleaning'!B244</f>
        <v>45684</v>
      </c>
      <c r="C243" t="str">
        <f>'Data Cleaning'!C244</f>
        <v>Adidas</v>
      </c>
      <c r="D243" t="str">
        <f>'Data Cleaning'!D244</f>
        <v>Sneakers</v>
      </c>
      <c r="E243" t="str">
        <f>'Data Cleaning'!E244</f>
        <v>Black</v>
      </c>
      <c r="F243" t="str">
        <f>'Data Cleaning'!F244</f>
        <v>UAE</v>
      </c>
      <c r="G243" t="str">
        <f>'Data Cleaning'!G244</f>
        <v>Online</v>
      </c>
      <c r="H243" s="2">
        <f>'Data Cleaning'!H244</f>
        <v>239.86</v>
      </c>
      <c r="I243">
        <f>'Data Cleaning'!I244</f>
        <v>5</v>
      </c>
      <c r="J243" s="2">
        <f>'Data Cleaning'!J244</f>
        <v>1199.3</v>
      </c>
    </row>
    <row r="244" spans="1:10" x14ac:dyDescent="0.25">
      <c r="A244" t="str">
        <f>'Data Cleaning'!A245</f>
        <v>S243</v>
      </c>
      <c r="B244" s="113">
        <f>'Data Cleaning'!B245</f>
        <v>45797</v>
      </c>
      <c r="C244" t="str">
        <f>'Data Cleaning'!C245</f>
        <v>Skechers</v>
      </c>
      <c r="D244" t="str">
        <f>'Data Cleaning'!D245</f>
        <v>Formal</v>
      </c>
      <c r="E244" t="str">
        <f>'Data Cleaning'!E245</f>
        <v>Red</v>
      </c>
      <c r="F244" t="str">
        <f>'Data Cleaning'!F245</f>
        <v>India</v>
      </c>
      <c r="G244" t="str">
        <f>'Data Cleaning'!G245</f>
        <v>Retail Store</v>
      </c>
      <c r="H244" s="2">
        <f>'Data Cleaning'!H245</f>
        <v>231.27</v>
      </c>
      <c r="I244">
        <f>'Data Cleaning'!I245</f>
        <v>15</v>
      </c>
      <c r="J244" s="2">
        <f>'Data Cleaning'!J245</f>
        <v>3469.05</v>
      </c>
    </row>
    <row r="245" spans="1:10" x14ac:dyDescent="0.25">
      <c r="A245" t="str">
        <f>'Data Cleaning'!A246</f>
        <v>S244</v>
      </c>
      <c r="B245" s="113">
        <f>'Data Cleaning'!B246</f>
        <v>45870</v>
      </c>
      <c r="C245" t="str">
        <f>'Data Cleaning'!C246</f>
        <v>Adidas</v>
      </c>
      <c r="D245" t="str">
        <f>'Data Cleaning'!D246</f>
        <v>Sneakers</v>
      </c>
      <c r="E245" t="str">
        <f>'Data Cleaning'!E246</f>
        <v>Black</v>
      </c>
      <c r="F245" t="str">
        <f>'Data Cleaning'!F246</f>
        <v>France</v>
      </c>
      <c r="G245" t="str">
        <f>'Data Cleaning'!G246</f>
        <v>Retail Store</v>
      </c>
      <c r="H245" s="2">
        <f>'Data Cleaning'!H246</f>
        <v>111.43</v>
      </c>
      <c r="I245">
        <f>'Data Cleaning'!I246</f>
        <v>9</v>
      </c>
      <c r="J245" s="2">
        <f>'Data Cleaning'!J246</f>
        <v>1002.87</v>
      </c>
    </row>
    <row r="246" spans="1:10" x14ac:dyDescent="0.25">
      <c r="A246" t="str">
        <f>'Data Cleaning'!A247</f>
        <v>S245</v>
      </c>
      <c r="B246" s="113">
        <f>'Data Cleaning'!B247</f>
        <v>45714</v>
      </c>
      <c r="C246" t="str">
        <f>'Data Cleaning'!C247</f>
        <v>Skechers</v>
      </c>
      <c r="D246" t="str">
        <f>'Data Cleaning'!D247</f>
        <v>Boots</v>
      </c>
      <c r="E246" t="str">
        <f>'Data Cleaning'!E247</f>
        <v>Grey</v>
      </c>
      <c r="F246" t="str">
        <f>'Data Cleaning'!F247</f>
        <v>Germany</v>
      </c>
      <c r="G246" t="str">
        <f>'Data Cleaning'!G247</f>
        <v>Mall</v>
      </c>
      <c r="H246" s="2">
        <f>'Data Cleaning'!H247</f>
        <v>33.4</v>
      </c>
      <c r="I246">
        <f>'Data Cleaning'!I247</f>
        <v>10</v>
      </c>
      <c r="J246" s="2">
        <f>'Data Cleaning'!J247</f>
        <v>334</v>
      </c>
    </row>
    <row r="247" spans="1:10" x14ac:dyDescent="0.25">
      <c r="A247" t="str">
        <f>'Data Cleaning'!A248</f>
        <v>S246</v>
      </c>
      <c r="B247" s="113">
        <f>'Data Cleaning'!B248</f>
        <v>45999</v>
      </c>
      <c r="C247" t="str">
        <f>'Data Cleaning'!C248</f>
        <v>Nike</v>
      </c>
      <c r="D247" t="str">
        <f>'Data Cleaning'!D248</f>
        <v>Casual</v>
      </c>
      <c r="E247" t="str">
        <f>'Data Cleaning'!E248</f>
        <v>Red</v>
      </c>
      <c r="F247" t="str">
        <f>'Data Cleaning'!F248</f>
        <v>India</v>
      </c>
      <c r="G247" t="str">
        <f>'Data Cleaning'!G248</f>
        <v>Online</v>
      </c>
      <c r="H247" s="2">
        <f>'Data Cleaning'!H248</f>
        <v>234.23</v>
      </c>
      <c r="I247">
        <f>'Data Cleaning'!I248</f>
        <v>10</v>
      </c>
      <c r="J247" s="2">
        <f>'Data Cleaning'!J248</f>
        <v>2342.3000000000002</v>
      </c>
    </row>
    <row r="248" spans="1:10" x14ac:dyDescent="0.25">
      <c r="A248" t="str">
        <f>'Data Cleaning'!A249</f>
        <v>S247</v>
      </c>
      <c r="B248" s="113">
        <f>'Data Cleaning'!B249</f>
        <v>45661</v>
      </c>
      <c r="C248" t="str">
        <f>'Data Cleaning'!C249</f>
        <v>Puma</v>
      </c>
      <c r="D248" t="str">
        <f>'Data Cleaning'!D249</f>
        <v>Casual</v>
      </c>
      <c r="E248" t="str">
        <f>'Data Cleaning'!E249</f>
        <v>White</v>
      </c>
      <c r="F248" t="str">
        <f>'Data Cleaning'!F249</f>
        <v>Saudi Arabia</v>
      </c>
      <c r="G248" t="str">
        <f>'Data Cleaning'!G249</f>
        <v>Retail Store</v>
      </c>
      <c r="H248" s="2">
        <f>'Data Cleaning'!H249</f>
        <v>124.2</v>
      </c>
      <c r="I248">
        <f>'Data Cleaning'!I249</f>
        <v>7</v>
      </c>
      <c r="J248" s="2">
        <f>'Data Cleaning'!J249</f>
        <v>869.4</v>
      </c>
    </row>
    <row r="249" spans="1:10" x14ac:dyDescent="0.25">
      <c r="A249" t="str">
        <f>'Data Cleaning'!A250</f>
        <v>S248</v>
      </c>
      <c r="B249" s="113">
        <f>'Data Cleaning'!B250</f>
        <v>45806</v>
      </c>
      <c r="C249" t="str">
        <f>'Data Cleaning'!C250</f>
        <v>Nike</v>
      </c>
      <c r="D249" t="str">
        <f>'Data Cleaning'!D250</f>
        <v>Running</v>
      </c>
      <c r="E249" t="str">
        <f>'Data Cleaning'!E250</f>
        <v>Red</v>
      </c>
      <c r="F249" t="str">
        <f>'Data Cleaning'!F250</f>
        <v>UAE</v>
      </c>
      <c r="G249" t="str">
        <f>'Data Cleaning'!G250</f>
        <v>Retail Store</v>
      </c>
      <c r="H249" s="2">
        <f>'Data Cleaning'!H250</f>
        <v>242.66</v>
      </c>
      <c r="I249">
        <f>'Data Cleaning'!I250</f>
        <v>11</v>
      </c>
      <c r="J249" s="2">
        <f>'Data Cleaning'!J250</f>
        <v>2669.26</v>
      </c>
    </row>
    <row r="250" spans="1:10" x14ac:dyDescent="0.25">
      <c r="A250" t="str">
        <f>'Data Cleaning'!A251</f>
        <v>S249</v>
      </c>
      <c r="B250" s="113">
        <f>'Data Cleaning'!B251</f>
        <v>45747</v>
      </c>
      <c r="C250" t="str">
        <f>'Data Cleaning'!C251</f>
        <v>Reebok</v>
      </c>
      <c r="D250" t="str">
        <f>'Data Cleaning'!D251</f>
        <v>Sneakers</v>
      </c>
      <c r="E250" t="str">
        <f>'Data Cleaning'!E251</f>
        <v>Green</v>
      </c>
      <c r="F250" t="str">
        <f>'Data Cleaning'!F251</f>
        <v>UK</v>
      </c>
      <c r="G250" t="str">
        <f>'Data Cleaning'!G251</f>
        <v>Mall</v>
      </c>
      <c r="H250" s="2">
        <f>'Data Cleaning'!H251</f>
        <v>242</v>
      </c>
      <c r="I250">
        <f>'Data Cleaning'!I251</f>
        <v>5</v>
      </c>
      <c r="J250" s="2">
        <f>'Data Cleaning'!J251</f>
        <v>1210</v>
      </c>
    </row>
    <row r="251" spans="1:10" x14ac:dyDescent="0.25">
      <c r="A251" t="str">
        <f>'Data Cleaning'!A252</f>
        <v>S250</v>
      </c>
      <c r="B251" s="113">
        <f>'Data Cleaning'!B252</f>
        <v>45944</v>
      </c>
      <c r="C251" t="str">
        <f>'Data Cleaning'!C252</f>
        <v>Nike</v>
      </c>
      <c r="D251" t="str">
        <f>'Data Cleaning'!D252</f>
        <v>Formal</v>
      </c>
      <c r="E251" t="str">
        <f>'Data Cleaning'!E252</f>
        <v>Green</v>
      </c>
      <c r="F251" t="str">
        <f>'Data Cleaning'!F252</f>
        <v>USA</v>
      </c>
      <c r="G251" t="str">
        <f>'Data Cleaning'!G252</f>
        <v>Retail Store</v>
      </c>
      <c r="H251" s="2">
        <f>'Data Cleaning'!H252</f>
        <v>217.66</v>
      </c>
      <c r="I251">
        <f>'Data Cleaning'!I252</f>
        <v>12</v>
      </c>
      <c r="J251" s="2">
        <f>'Data Cleaning'!J252</f>
        <v>2611.92</v>
      </c>
    </row>
    <row r="252" spans="1:10" x14ac:dyDescent="0.25">
      <c r="A252" t="str">
        <f>'Data Cleaning'!A253</f>
        <v>S251</v>
      </c>
      <c r="B252" s="113">
        <f>'Data Cleaning'!B253</f>
        <v>45667</v>
      </c>
      <c r="C252" t="str">
        <f>'Data Cleaning'!C253</f>
        <v>Nike</v>
      </c>
      <c r="D252" t="str">
        <f>'Data Cleaning'!D253</f>
        <v>Sports</v>
      </c>
      <c r="E252" t="str">
        <f>'Data Cleaning'!E253</f>
        <v>Grey</v>
      </c>
      <c r="F252" t="str">
        <f>'Data Cleaning'!F253</f>
        <v>Germany</v>
      </c>
      <c r="G252" t="str">
        <f>'Data Cleaning'!G253</f>
        <v>Mall</v>
      </c>
      <c r="H252" s="2">
        <f>'Data Cleaning'!H253</f>
        <v>94.78</v>
      </c>
      <c r="I252">
        <f>'Data Cleaning'!I253</f>
        <v>15</v>
      </c>
      <c r="J252" s="2">
        <f>'Data Cleaning'!J253</f>
        <v>1421.7</v>
      </c>
    </row>
    <row r="253" spans="1:10" x14ac:dyDescent="0.25">
      <c r="A253" t="str">
        <f>'Data Cleaning'!A254</f>
        <v>S252</v>
      </c>
      <c r="B253" s="113">
        <f>'Data Cleaning'!B254</f>
        <v>45865</v>
      </c>
      <c r="C253" t="str">
        <f>'Data Cleaning'!C254</f>
        <v>Puma</v>
      </c>
      <c r="D253" t="str">
        <f>'Data Cleaning'!D254</f>
        <v>Running</v>
      </c>
      <c r="E253" t="str">
        <f>'Data Cleaning'!E254</f>
        <v>Red</v>
      </c>
      <c r="F253" t="str">
        <f>'Data Cleaning'!F254</f>
        <v>USA</v>
      </c>
      <c r="G253" t="str">
        <f>'Data Cleaning'!G254</f>
        <v>Retail Store</v>
      </c>
      <c r="H253" s="2">
        <f>'Data Cleaning'!H254</f>
        <v>114.72</v>
      </c>
      <c r="I253">
        <f>'Data Cleaning'!I254</f>
        <v>14</v>
      </c>
      <c r="J253" s="2">
        <f>'Data Cleaning'!J254</f>
        <v>1606.08</v>
      </c>
    </row>
    <row r="254" spans="1:10" x14ac:dyDescent="0.25">
      <c r="A254" t="str">
        <f>'Data Cleaning'!A255</f>
        <v>S253</v>
      </c>
      <c r="B254" s="113">
        <f>'Data Cleaning'!B255</f>
        <v>45745</v>
      </c>
      <c r="C254" t="str">
        <f>'Data Cleaning'!C255</f>
        <v>Reebok</v>
      </c>
      <c r="D254" t="str">
        <f>'Data Cleaning'!D255</f>
        <v>Boots</v>
      </c>
      <c r="E254" t="str">
        <f>'Data Cleaning'!E255</f>
        <v>Blue</v>
      </c>
      <c r="F254" t="str">
        <f>'Data Cleaning'!F255</f>
        <v>USA</v>
      </c>
      <c r="G254" t="str">
        <f>'Data Cleaning'!G255</f>
        <v>Retail Store</v>
      </c>
      <c r="H254" s="2">
        <f>'Data Cleaning'!H255</f>
        <v>217.25</v>
      </c>
      <c r="I254">
        <f>'Data Cleaning'!I255</f>
        <v>20</v>
      </c>
      <c r="J254" s="2">
        <f>'Data Cleaning'!J255</f>
        <v>4345</v>
      </c>
    </row>
    <row r="255" spans="1:10" x14ac:dyDescent="0.25">
      <c r="A255" t="str">
        <f>'Data Cleaning'!A256</f>
        <v>S254</v>
      </c>
      <c r="B255" s="113">
        <f>'Data Cleaning'!B256</f>
        <v>45712</v>
      </c>
      <c r="C255" t="str">
        <f>'Data Cleaning'!C256</f>
        <v>Reebok</v>
      </c>
      <c r="D255" t="str">
        <f>'Data Cleaning'!D256</f>
        <v>Sneakers</v>
      </c>
      <c r="E255" t="str">
        <f>'Data Cleaning'!E256</f>
        <v>Red</v>
      </c>
      <c r="F255" t="str">
        <f>'Data Cleaning'!F256</f>
        <v>India</v>
      </c>
      <c r="G255" t="str">
        <f>'Data Cleaning'!G256</f>
        <v>Online</v>
      </c>
      <c r="H255" s="2">
        <f>'Data Cleaning'!H256</f>
        <v>99.72</v>
      </c>
      <c r="I255">
        <f>'Data Cleaning'!I256</f>
        <v>8</v>
      </c>
      <c r="J255" s="2">
        <f>'Data Cleaning'!J256</f>
        <v>797.76</v>
      </c>
    </row>
    <row r="256" spans="1:10" x14ac:dyDescent="0.25">
      <c r="A256" t="str">
        <f>'Data Cleaning'!A257</f>
        <v>S255</v>
      </c>
      <c r="B256" s="113">
        <f>'Data Cleaning'!B257</f>
        <v>45860</v>
      </c>
      <c r="C256" t="str">
        <f>'Data Cleaning'!C257</f>
        <v>Skechers</v>
      </c>
      <c r="D256" t="str">
        <f>'Data Cleaning'!D257</f>
        <v>Sports</v>
      </c>
      <c r="E256" t="str">
        <f>'Data Cleaning'!E257</f>
        <v>White</v>
      </c>
      <c r="F256" t="str">
        <f>'Data Cleaning'!F257</f>
        <v>France</v>
      </c>
      <c r="G256" t="str">
        <f>'Data Cleaning'!G257</f>
        <v>Online</v>
      </c>
      <c r="H256" s="2">
        <f>'Data Cleaning'!H257</f>
        <v>67.290000000000006</v>
      </c>
      <c r="I256">
        <f>'Data Cleaning'!I257</f>
        <v>10</v>
      </c>
      <c r="J256" s="2">
        <f>'Data Cleaning'!J257</f>
        <v>672.9</v>
      </c>
    </row>
    <row r="257" spans="1:10" x14ac:dyDescent="0.25">
      <c r="A257" t="str">
        <f>'Data Cleaning'!A258</f>
        <v>S256</v>
      </c>
      <c r="B257" s="113">
        <f>'Data Cleaning'!B258</f>
        <v>45697</v>
      </c>
      <c r="C257" t="str">
        <f>'Data Cleaning'!C258</f>
        <v>Skechers</v>
      </c>
      <c r="D257" t="str">
        <f>'Data Cleaning'!D258</f>
        <v>Running</v>
      </c>
      <c r="E257" t="str">
        <f>'Data Cleaning'!E258</f>
        <v>Grey</v>
      </c>
      <c r="F257" t="str">
        <f>'Data Cleaning'!F258</f>
        <v>India</v>
      </c>
      <c r="G257" t="str">
        <f>'Data Cleaning'!G258</f>
        <v>Online</v>
      </c>
      <c r="H257" s="2">
        <f>'Data Cleaning'!H258</f>
        <v>152.5</v>
      </c>
      <c r="I257">
        <f>'Data Cleaning'!I258</f>
        <v>17</v>
      </c>
      <c r="J257" s="2">
        <f>'Data Cleaning'!J258</f>
        <v>2592.5</v>
      </c>
    </row>
    <row r="258" spans="1:10" x14ac:dyDescent="0.25">
      <c r="A258" t="str">
        <f>'Data Cleaning'!A259</f>
        <v>S257</v>
      </c>
      <c r="B258" s="113">
        <f>'Data Cleaning'!B259</f>
        <v>45836</v>
      </c>
      <c r="C258" t="str">
        <f>'Data Cleaning'!C259</f>
        <v>Skechers</v>
      </c>
      <c r="D258" t="str">
        <f>'Data Cleaning'!D259</f>
        <v>Boots</v>
      </c>
      <c r="E258" t="str">
        <f>'Data Cleaning'!E259</f>
        <v>White</v>
      </c>
      <c r="F258" t="str">
        <f>'Data Cleaning'!F259</f>
        <v>UK</v>
      </c>
      <c r="G258" t="str">
        <f>'Data Cleaning'!G259</f>
        <v>Online</v>
      </c>
      <c r="H258" s="2">
        <f>'Data Cleaning'!H259</f>
        <v>235.95</v>
      </c>
      <c r="I258">
        <f>'Data Cleaning'!I259</f>
        <v>12</v>
      </c>
      <c r="J258" s="2">
        <f>'Data Cleaning'!J259</f>
        <v>2831.4</v>
      </c>
    </row>
    <row r="259" spans="1:10" x14ac:dyDescent="0.25">
      <c r="A259" t="str">
        <f>'Data Cleaning'!A260</f>
        <v>S258</v>
      </c>
      <c r="B259" s="113">
        <f>'Data Cleaning'!B260</f>
        <v>45732</v>
      </c>
      <c r="C259" t="str">
        <f>'Data Cleaning'!C260</f>
        <v>Adidas</v>
      </c>
      <c r="D259" t="str">
        <f>'Data Cleaning'!D260</f>
        <v>Casual</v>
      </c>
      <c r="E259" t="str">
        <f>'Data Cleaning'!E260</f>
        <v>Grey</v>
      </c>
      <c r="F259" t="str">
        <f>'Data Cleaning'!F260</f>
        <v>UK</v>
      </c>
      <c r="G259" t="str">
        <f>'Data Cleaning'!G260</f>
        <v>Mall</v>
      </c>
      <c r="H259" s="2">
        <f>'Data Cleaning'!H260</f>
        <v>183.13</v>
      </c>
      <c r="I259">
        <f>'Data Cleaning'!I260</f>
        <v>9</v>
      </c>
      <c r="J259" s="2">
        <f>'Data Cleaning'!J260</f>
        <v>1648.17</v>
      </c>
    </row>
    <row r="260" spans="1:10" x14ac:dyDescent="0.25">
      <c r="A260" t="str">
        <f>'Data Cleaning'!A261</f>
        <v>S259</v>
      </c>
      <c r="B260" s="113">
        <f>'Data Cleaning'!B261</f>
        <v>45696</v>
      </c>
      <c r="C260" t="str">
        <f>'Data Cleaning'!C261</f>
        <v>Skechers</v>
      </c>
      <c r="D260" t="str">
        <f>'Data Cleaning'!D261</f>
        <v>Formal</v>
      </c>
      <c r="E260" t="str">
        <f>'Data Cleaning'!E261</f>
        <v>Red</v>
      </c>
      <c r="F260" t="str">
        <f>'Data Cleaning'!F261</f>
        <v>Saudi Arabia</v>
      </c>
      <c r="G260" t="str">
        <f>'Data Cleaning'!G261</f>
        <v>Mall</v>
      </c>
      <c r="H260" s="2">
        <f>'Data Cleaning'!H261</f>
        <v>155.41</v>
      </c>
      <c r="I260">
        <f>'Data Cleaning'!I261</f>
        <v>6</v>
      </c>
      <c r="J260" s="2">
        <f>'Data Cleaning'!J261</f>
        <v>932.46</v>
      </c>
    </row>
    <row r="261" spans="1:10" x14ac:dyDescent="0.25">
      <c r="A261" t="str">
        <f>'Data Cleaning'!A262</f>
        <v>S260</v>
      </c>
      <c r="B261" s="113">
        <f>'Data Cleaning'!B262</f>
        <v>45954</v>
      </c>
      <c r="C261" t="str">
        <f>'Data Cleaning'!C262</f>
        <v>Skechers</v>
      </c>
      <c r="D261" t="str">
        <f>'Data Cleaning'!D262</f>
        <v>Sneakers</v>
      </c>
      <c r="E261" t="str">
        <f>'Data Cleaning'!E262</f>
        <v>Green</v>
      </c>
      <c r="F261" t="str">
        <f>'Data Cleaning'!F262</f>
        <v>UAE</v>
      </c>
      <c r="G261" t="str">
        <f>'Data Cleaning'!G262</f>
        <v>Mall</v>
      </c>
      <c r="H261" s="2">
        <f>'Data Cleaning'!H262</f>
        <v>51.38</v>
      </c>
      <c r="I261">
        <f>'Data Cleaning'!I262</f>
        <v>15</v>
      </c>
      <c r="J261" s="2">
        <f>'Data Cleaning'!J262</f>
        <v>770.7</v>
      </c>
    </row>
    <row r="262" spans="1:10" x14ac:dyDescent="0.25">
      <c r="A262" t="str">
        <f>'Data Cleaning'!A263</f>
        <v>S261</v>
      </c>
      <c r="B262" s="113">
        <f>'Data Cleaning'!B263</f>
        <v>45823</v>
      </c>
      <c r="C262" t="str">
        <f>'Data Cleaning'!C263</f>
        <v>Adidas</v>
      </c>
      <c r="D262" t="str">
        <f>'Data Cleaning'!D263</f>
        <v>Formal</v>
      </c>
      <c r="E262" t="str">
        <f>'Data Cleaning'!E263</f>
        <v>Black</v>
      </c>
      <c r="F262" t="str">
        <f>'Data Cleaning'!F263</f>
        <v>Germany</v>
      </c>
      <c r="G262" t="str">
        <f>'Data Cleaning'!G263</f>
        <v>Retail Store</v>
      </c>
      <c r="H262" s="2">
        <f>'Data Cleaning'!H263</f>
        <v>165.3</v>
      </c>
      <c r="I262">
        <f>'Data Cleaning'!I263</f>
        <v>11</v>
      </c>
      <c r="J262" s="2">
        <f>'Data Cleaning'!J263</f>
        <v>1818.3</v>
      </c>
    </row>
    <row r="263" spans="1:10" x14ac:dyDescent="0.25">
      <c r="A263" t="str">
        <f>'Data Cleaning'!A264</f>
        <v>S262</v>
      </c>
      <c r="B263" s="113">
        <f>'Data Cleaning'!B264</f>
        <v>45981</v>
      </c>
      <c r="C263" t="str">
        <f>'Data Cleaning'!C264</f>
        <v>Puma</v>
      </c>
      <c r="D263" t="str">
        <f>'Data Cleaning'!D264</f>
        <v>Sneakers</v>
      </c>
      <c r="E263" t="str">
        <f>'Data Cleaning'!E264</f>
        <v>Black</v>
      </c>
      <c r="F263" t="str">
        <f>'Data Cleaning'!F264</f>
        <v>France</v>
      </c>
      <c r="G263" t="str">
        <f>'Data Cleaning'!G264</f>
        <v>Mall</v>
      </c>
      <c r="H263" s="2">
        <f>'Data Cleaning'!H264</f>
        <v>247.81</v>
      </c>
      <c r="I263">
        <f>'Data Cleaning'!I264</f>
        <v>10</v>
      </c>
      <c r="J263" s="2">
        <f>'Data Cleaning'!J264</f>
        <v>2478.1</v>
      </c>
    </row>
    <row r="264" spans="1:10" x14ac:dyDescent="0.25">
      <c r="A264" t="str">
        <f>'Data Cleaning'!A265</f>
        <v>S263</v>
      </c>
      <c r="B264" s="113">
        <f>'Data Cleaning'!B265</f>
        <v>45695</v>
      </c>
      <c r="C264" t="str">
        <f>'Data Cleaning'!C265</f>
        <v>Reebok</v>
      </c>
      <c r="D264" t="str">
        <f>'Data Cleaning'!D265</f>
        <v>Formal</v>
      </c>
      <c r="E264" t="str">
        <f>'Data Cleaning'!E265</f>
        <v>Black</v>
      </c>
      <c r="F264" t="str">
        <f>'Data Cleaning'!F265</f>
        <v>USA</v>
      </c>
      <c r="G264" t="str">
        <f>'Data Cleaning'!G265</f>
        <v>Retail Store</v>
      </c>
      <c r="H264" s="2">
        <f>'Data Cleaning'!H265</f>
        <v>60.82</v>
      </c>
      <c r="I264">
        <f>'Data Cleaning'!I265</f>
        <v>10</v>
      </c>
      <c r="J264" s="2">
        <f>'Data Cleaning'!J265</f>
        <v>608.20000000000005</v>
      </c>
    </row>
    <row r="265" spans="1:10" x14ac:dyDescent="0.25">
      <c r="A265" t="str">
        <f>'Data Cleaning'!A266</f>
        <v>S264</v>
      </c>
      <c r="B265" s="113">
        <f>'Data Cleaning'!B266</f>
        <v>45804</v>
      </c>
      <c r="C265" t="str">
        <f>'Data Cleaning'!C266</f>
        <v>Skechers</v>
      </c>
      <c r="D265" t="str">
        <f>'Data Cleaning'!D266</f>
        <v>Running</v>
      </c>
      <c r="E265" t="str">
        <f>'Data Cleaning'!E266</f>
        <v>Grey</v>
      </c>
      <c r="F265" t="str">
        <f>'Data Cleaning'!F266</f>
        <v>India</v>
      </c>
      <c r="G265" t="str">
        <f>'Data Cleaning'!G266</f>
        <v>Mall</v>
      </c>
      <c r="H265" s="2">
        <f>'Data Cleaning'!H266</f>
        <v>144.03</v>
      </c>
      <c r="I265">
        <f>'Data Cleaning'!I266</f>
        <v>3</v>
      </c>
      <c r="J265" s="2">
        <f>'Data Cleaning'!J266</f>
        <v>432.09</v>
      </c>
    </row>
    <row r="266" spans="1:10" x14ac:dyDescent="0.25">
      <c r="A266" t="str">
        <f>'Data Cleaning'!A267</f>
        <v>S265</v>
      </c>
      <c r="B266" s="113">
        <f>'Data Cleaning'!B267</f>
        <v>45854</v>
      </c>
      <c r="C266" t="str">
        <f>'Data Cleaning'!C267</f>
        <v>New Balance</v>
      </c>
      <c r="D266" t="str">
        <f>'Data Cleaning'!D267</f>
        <v>Sneakers</v>
      </c>
      <c r="E266" t="str">
        <f>'Data Cleaning'!E267</f>
        <v>Green</v>
      </c>
      <c r="F266" t="str">
        <f>'Data Cleaning'!F267</f>
        <v>USA</v>
      </c>
      <c r="G266" t="str">
        <f>'Data Cleaning'!G267</f>
        <v>Retail Store</v>
      </c>
      <c r="H266" s="2">
        <f>'Data Cleaning'!H267</f>
        <v>223.02</v>
      </c>
      <c r="I266">
        <f>'Data Cleaning'!I267</f>
        <v>15</v>
      </c>
      <c r="J266" s="2">
        <f>'Data Cleaning'!J267</f>
        <v>3345.3</v>
      </c>
    </row>
    <row r="267" spans="1:10" x14ac:dyDescent="0.25">
      <c r="A267" t="str">
        <f>'Data Cleaning'!A268</f>
        <v>S266</v>
      </c>
      <c r="B267" s="113">
        <f>'Data Cleaning'!B268</f>
        <v>45950</v>
      </c>
      <c r="C267" t="str">
        <f>'Data Cleaning'!C268</f>
        <v>Puma</v>
      </c>
      <c r="D267" t="str">
        <f>'Data Cleaning'!D268</f>
        <v>Sneakers</v>
      </c>
      <c r="E267" t="str">
        <f>'Data Cleaning'!E268</f>
        <v>Red</v>
      </c>
      <c r="F267" t="str">
        <f>'Data Cleaning'!F268</f>
        <v>India</v>
      </c>
      <c r="G267" t="str">
        <f>'Data Cleaning'!G268</f>
        <v>Online</v>
      </c>
      <c r="H267" s="2">
        <f>'Data Cleaning'!H268</f>
        <v>192.97</v>
      </c>
      <c r="I267">
        <f>'Data Cleaning'!I268</f>
        <v>7</v>
      </c>
      <c r="J267" s="2">
        <f>'Data Cleaning'!J268</f>
        <v>1350.79</v>
      </c>
    </row>
    <row r="268" spans="1:10" x14ac:dyDescent="0.25">
      <c r="A268" t="str">
        <f>'Data Cleaning'!A269</f>
        <v>S267</v>
      </c>
      <c r="B268" s="113">
        <f>'Data Cleaning'!B269</f>
        <v>45689</v>
      </c>
      <c r="C268" t="str">
        <f>'Data Cleaning'!C269</f>
        <v>Nike</v>
      </c>
      <c r="D268" t="str">
        <f>'Data Cleaning'!D269</f>
        <v>Sports</v>
      </c>
      <c r="E268" t="str">
        <f>'Data Cleaning'!E269</f>
        <v>Green</v>
      </c>
      <c r="F268" t="str">
        <f>'Data Cleaning'!F269</f>
        <v>USA</v>
      </c>
      <c r="G268" t="str">
        <f>'Data Cleaning'!G269</f>
        <v>Mall</v>
      </c>
      <c r="H268" s="2">
        <f>'Data Cleaning'!H269</f>
        <v>183.34</v>
      </c>
      <c r="I268">
        <f>'Data Cleaning'!I269</f>
        <v>15</v>
      </c>
      <c r="J268" s="2">
        <f>'Data Cleaning'!J269</f>
        <v>2750.1</v>
      </c>
    </row>
    <row r="269" spans="1:10" x14ac:dyDescent="0.25">
      <c r="A269" t="str">
        <f>'Data Cleaning'!A270</f>
        <v>S268</v>
      </c>
      <c r="B269" s="113">
        <f>'Data Cleaning'!B270</f>
        <v>45988</v>
      </c>
      <c r="C269" t="str">
        <f>'Data Cleaning'!C270</f>
        <v>Nike</v>
      </c>
      <c r="D269" t="str">
        <f>'Data Cleaning'!D270</f>
        <v>Casual</v>
      </c>
      <c r="E269" t="str">
        <f>'Data Cleaning'!E270</f>
        <v>Green</v>
      </c>
      <c r="F269" t="str">
        <f>'Data Cleaning'!F270</f>
        <v>Germany</v>
      </c>
      <c r="G269" t="str">
        <f>'Data Cleaning'!G270</f>
        <v>Retail Store</v>
      </c>
      <c r="H269" s="2">
        <f>'Data Cleaning'!H270</f>
        <v>184.55</v>
      </c>
      <c r="I269">
        <f>'Data Cleaning'!I270</f>
        <v>6</v>
      </c>
      <c r="J269" s="2">
        <f>'Data Cleaning'!J270</f>
        <v>1107.3</v>
      </c>
    </row>
    <row r="270" spans="1:10" x14ac:dyDescent="0.25">
      <c r="A270" t="str">
        <f>'Data Cleaning'!A271</f>
        <v>S269</v>
      </c>
      <c r="B270" s="113">
        <f>'Data Cleaning'!B271</f>
        <v>45926</v>
      </c>
      <c r="C270" t="str">
        <f>'Data Cleaning'!C271</f>
        <v>New Balance</v>
      </c>
      <c r="D270" t="str">
        <f>'Data Cleaning'!D271</f>
        <v>Casual</v>
      </c>
      <c r="E270" t="str">
        <f>'Data Cleaning'!E271</f>
        <v>Blue</v>
      </c>
      <c r="F270" t="str">
        <f>'Data Cleaning'!F271</f>
        <v>France</v>
      </c>
      <c r="G270" t="str">
        <f>'Data Cleaning'!G271</f>
        <v>Retail Store</v>
      </c>
      <c r="H270" s="2">
        <f>'Data Cleaning'!H271</f>
        <v>109.09</v>
      </c>
      <c r="I270">
        <f>'Data Cleaning'!I271</f>
        <v>17</v>
      </c>
      <c r="J270" s="2">
        <f>'Data Cleaning'!J271</f>
        <v>1854.53</v>
      </c>
    </row>
    <row r="271" spans="1:10" x14ac:dyDescent="0.25">
      <c r="A271" t="str">
        <f>'Data Cleaning'!A272</f>
        <v>S270</v>
      </c>
      <c r="B271" s="113">
        <f>'Data Cleaning'!B272</f>
        <v>45856</v>
      </c>
      <c r="C271" t="str">
        <f>'Data Cleaning'!C272</f>
        <v>Puma</v>
      </c>
      <c r="D271" t="str">
        <f>'Data Cleaning'!D272</f>
        <v>Boots</v>
      </c>
      <c r="E271" t="str">
        <f>'Data Cleaning'!E272</f>
        <v>Grey</v>
      </c>
      <c r="F271" t="str">
        <f>'Data Cleaning'!F272</f>
        <v>USA</v>
      </c>
      <c r="G271" t="str">
        <f>'Data Cleaning'!G272</f>
        <v>Mall</v>
      </c>
      <c r="H271" s="2">
        <f>'Data Cleaning'!H272</f>
        <v>94.59</v>
      </c>
      <c r="I271">
        <f>'Data Cleaning'!I272</f>
        <v>14</v>
      </c>
      <c r="J271" s="2">
        <f>'Data Cleaning'!J272</f>
        <v>1324.26</v>
      </c>
    </row>
    <row r="272" spans="1:10" x14ac:dyDescent="0.25">
      <c r="A272" t="str">
        <f>'Data Cleaning'!A273</f>
        <v>S271</v>
      </c>
      <c r="B272" s="113">
        <f>'Data Cleaning'!B273</f>
        <v>45989</v>
      </c>
      <c r="C272" t="str">
        <f>'Data Cleaning'!C273</f>
        <v>Nike</v>
      </c>
      <c r="D272" t="str">
        <f>'Data Cleaning'!D273</f>
        <v>Sports</v>
      </c>
      <c r="E272" t="str">
        <f>'Data Cleaning'!E273</f>
        <v>Black</v>
      </c>
      <c r="F272" t="str">
        <f>'Data Cleaning'!F273</f>
        <v>India</v>
      </c>
      <c r="G272" t="str">
        <f>'Data Cleaning'!G273</f>
        <v>Mall</v>
      </c>
      <c r="H272" s="2">
        <f>'Data Cleaning'!H273</f>
        <v>208.06</v>
      </c>
      <c r="I272">
        <f>'Data Cleaning'!I273</f>
        <v>11</v>
      </c>
      <c r="J272" s="2">
        <f>'Data Cleaning'!J273</f>
        <v>2288.66</v>
      </c>
    </row>
    <row r="273" spans="1:10" x14ac:dyDescent="0.25">
      <c r="A273" t="str">
        <f>'Data Cleaning'!A274</f>
        <v>S272</v>
      </c>
      <c r="B273" s="113">
        <f>'Data Cleaning'!B274</f>
        <v>45855</v>
      </c>
      <c r="C273" t="str">
        <f>'Data Cleaning'!C274</f>
        <v>Puma</v>
      </c>
      <c r="D273" t="str">
        <f>'Data Cleaning'!D274</f>
        <v>Boots</v>
      </c>
      <c r="E273" t="str">
        <f>'Data Cleaning'!E274</f>
        <v>Green</v>
      </c>
      <c r="F273" t="str">
        <f>'Data Cleaning'!F274</f>
        <v>India</v>
      </c>
      <c r="G273" t="str">
        <f>'Data Cleaning'!G274</f>
        <v>Online</v>
      </c>
      <c r="H273" s="2">
        <f>'Data Cleaning'!H274</f>
        <v>208.22</v>
      </c>
      <c r="I273">
        <f>'Data Cleaning'!I274</f>
        <v>10</v>
      </c>
      <c r="J273" s="2">
        <f>'Data Cleaning'!J274</f>
        <v>2082.1999999999998</v>
      </c>
    </row>
    <row r="274" spans="1:10" x14ac:dyDescent="0.25">
      <c r="A274" t="str">
        <f>'Data Cleaning'!A275</f>
        <v>S273</v>
      </c>
      <c r="B274" s="113">
        <f>'Data Cleaning'!B275</f>
        <v>45828</v>
      </c>
      <c r="C274" t="str">
        <f>'Data Cleaning'!C275</f>
        <v>New Balance</v>
      </c>
      <c r="D274" t="str">
        <f>'Data Cleaning'!D275</f>
        <v>Boots</v>
      </c>
      <c r="E274" t="str">
        <f>'Data Cleaning'!E275</f>
        <v>White</v>
      </c>
      <c r="F274" t="str">
        <f>'Data Cleaning'!F275</f>
        <v>France</v>
      </c>
      <c r="G274" t="str">
        <f>'Data Cleaning'!G275</f>
        <v>Retail Store</v>
      </c>
      <c r="H274" s="2">
        <f>'Data Cleaning'!H275</f>
        <v>220.76</v>
      </c>
      <c r="I274">
        <f>'Data Cleaning'!I275</f>
        <v>3</v>
      </c>
      <c r="J274" s="2">
        <f>'Data Cleaning'!J275</f>
        <v>662.28</v>
      </c>
    </row>
    <row r="275" spans="1:10" x14ac:dyDescent="0.25">
      <c r="A275" t="str">
        <f>'Data Cleaning'!A276</f>
        <v>S274</v>
      </c>
      <c r="B275" s="113">
        <f>'Data Cleaning'!B276</f>
        <v>45993</v>
      </c>
      <c r="C275" t="str">
        <f>'Data Cleaning'!C276</f>
        <v>Adidas</v>
      </c>
      <c r="D275" t="str">
        <f>'Data Cleaning'!D276</f>
        <v>Sneakers</v>
      </c>
      <c r="E275" t="str">
        <f>'Data Cleaning'!E276</f>
        <v>Green</v>
      </c>
      <c r="F275" t="str">
        <f>'Data Cleaning'!F276</f>
        <v>USA</v>
      </c>
      <c r="G275" t="str">
        <f>'Data Cleaning'!G276</f>
        <v>Retail Store</v>
      </c>
      <c r="H275" s="2">
        <f>'Data Cleaning'!H276</f>
        <v>230.91</v>
      </c>
      <c r="I275">
        <f>'Data Cleaning'!I276</f>
        <v>13</v>
      </c>
      <c r="J275" s="2">
        <f>'Data Cleaning'!J276</f>
        <v>3001.83</v>
      </c>
    </row>
    <row r="276" spans="1:10" x14ac:dyDescent="0.25">
      <c r="A276" t="str">
        <f>'Data Cleaning'!A277</f>
        <v>S275</v>
      </c>
      <c r="B276" s="113">
        <f>'Data Cleaning'!B277</f>
        <v>45944</v>
      </c>
      <c r="C276" t="str">
        <f>'Data Cleaning'!C277</f>
        <v>Skechers</v>
      </c>
      <c r="D276" t="str">
        <f>'Data Cleaning'!D277</f>
        <v>Sports</v>
      </c>
      <c r="E276" t="str">
        <f>'Data Cleaning'!E277</f>
        <v>White</v>
      </c>
      <c r="F276" t="str">
        <f>'Data Cleaning'!F277</f>
        <v>UAE</v>
      </c>
      <c r="G276" t="str">
        <f>'Data Cleaning'!G277</f>
        <v>Mall</v>
      </c>
      <c r="H276" s="2">
        <f>'Data Cleaning'!H277</f>
        <v>142.5</v>
      </c>
      <c r="I276">
        <f>'Data Cleaning'!I277</f>
        <v>13</v>
      </c>
      <c r="J276" s="2">
        <f>'Data Cleaning'!J277</f>
        <v>1852.5</v>
      </c>
    </row>
    <row r="277" spans="1:10" x14ac:dyDescent="0.25">
      <c r="A277" t="str">
        <f>'Data Cleaning'!A278</f>
        <v>S276</v>
      </c>
      <c r="B277" s="113">
        <f>'Data Cleaning'!B278</f>
        <v>46008</v>
      </c>
      <c r="C277" t="str">
        <f>'Data Cleaning'!C278</f>
        <v>Nike</v>
      </c>
      <c r="D277" t="str">
        <f>'Data Cleaning'!D278</f>
        <v>Boots</v>
      </c>
      <c r="E277" t="str">
        <f>'Data Cleaning'!E278</f>
        <v>Green</v>
      </c>
      <c r="F277" t="str">
        <f>'Data Cleaning'!F278</f>
        <v>Germany</v>
      </c>
      <c r="G277" t="str">
        <f>'Data Cleaning'!G278</f>
        <v>Mall</v>
      </c>
      <c r="H277" s="2">
        <f>'Data Cleaning'!H278</f>
        <v>140.33000000000001</v>
      </c>
      <c r="I277">
        <f>'Data Cleaning'!I278</f>
        <v>17</v>
      </c>
      <c r="J277" s="2">
        <f>'Data Cleaning'!J278</f>
        <v>2385.61</v>
      </c>
    </row>
    <row r="278" spans="1:10" x14ac:dyDescent="0.25">
      <c r="A278" t="str">
        <f>'Data Cleaning'!A279</f>
        <v>S277</v>
      </c>
      <c r="B278" s="113">
        <f>'Data Cleaning'!B279</f>
        <v>45843</v>
      </c>
      <c r="C278" t="str">
        <f>'Data Cleaning'!C279</f>
        <v>Puma</v>
      </c>
      <c r="D278" t="str">
        <f>'Data Cleaning'!D279</f>
        <v>Sports</v>
      </c>
      <c r="E278" t="str">
        <f>'Data Cleaning'!E279</f>
        <v>White</v>
      </c>
      <c r="F278" t="str">
        <f>'Data Cleaning'!F279</f>
        <v>UK</v>
      </c>
      <c r="G278" t="str">
        <f>'Data Cleaning'!G279</f>
        <v>Retail Store</v>
      </c>
      <c r="H278" s="2">
        <f>'Data Cleaning'!H279</f>
        <v>205.62</v>
      </c>
      <c r="I278">
        <f>'Data Cleaning'!I279</f>
        <v>1</v>
      </c>
      <c r="J278" s="2">
        <f>'Data Cleaning'!J279</f>
        <v>205.62</v>
      </c>
    </row>
    <row r="279" spans="1:10" x14ac:dyDescent="0.25">
      <c r="A279" t="str">
        <f>'Data Cleaning'!A280</f>
        <v>S278</v>
      </c>
      <c r="B279" s="113">
        <f>'Data Cleaning'!B280</f>
        <v>45906</v>
      </c>
      <c r="C279" t="str">
        <f>'Data Cleaning'!C280</f>
        <v>Adidas</v>
      </c>
      <c r="D279" t="str">
        <f>'Data Cleaning'!D280</f>
        <v>Casual</v>
      </c>
      <c r="E279" t="str">
        <f>'Data Cleaning'!E280</f>
        <v>White</v>
      </c>
      <c r="F279" t="str">
        <f>'Data Cleaning'!F280</f>
        <v>USA</v>
      </c>
      <c r="G279" t="str">
        <f>'Data Cleaning'!G280</f>
        <v>Retail Store</v>
      </c>
      <c r="H279" s="2">
        <f>'Data Cleaning'!H280</f>
        <v>172.99</v>
      </c>
      <c r="I279">
        <f>'Data Cleaning'!I280</f>
        <v>7</v>
      </c>
      <c r="J279" s="2">
        <f>'Data Cleaning'!J280</f>
        <v>1210.93</v>
      </c>
    </row>
    <row r="280" spans="1:10" x14ac:dyDescent="0.25">
      <c r="A280" t="str">
        <f>'Data Cleaning'!A281</f>
        <v>S279</v>
      </c>
      <c r="B280" s="113">
        <f>'Data Cleaning'!B281</f>
        <v>45709</v>
      </c>
      <c r="C280" t="str">
        <f>'Data Cleaning'!C281</f>
        <v>New Balance</v>
      </c>
      <c r="D280" t="str">
        <f>'Data Cleaning'!D281</f>
        <v>Boots</v>
      </c>
      <c r="E280" t="str">
        <f>'Data Cleaning'!E281</f>
        <v>Grey</v>
      </c>
      <c r="F280" t="str">
        <f>'Data Cleaning'!F281</f>
        <v>USA</v>
      </c>
      <c r="G280" t="str">
        <f>'Data Cleaning'!G281</f>
        <v>Mall</v>
      </c>
      <c r="H280" s="2">
        <f>'Data Cleaning'!H281</f>
        <v>184.43</v>
      </c>
      <c r="I280">
        <f>'Data Cleaning'!I281</f>
        <v>17</v>
      </c>
      <c r="J280" s="2">
        <f>'Data Cleaning'!J281</f>
        <v>3135.31</v>
      </c>
    </row>
    <row r="281" spans="1:10" x14ac:dyDescent="0.25">
      <c r="A281" t="str">
        <f>'Data Cleaning'!A282</f>
        <v>S280</v>
      </c>
      <c r="B281" s="113">
        <f>'Data Cleaning'!B282</f>
        <v>45830</v>
      </c>
      <c r="C281" t="str">
        <f>'Data Cleaning'!C282</f>
        <v>Adidas</v>
      </c>
      <c r="D281" t="str">
        <f>'Data Cleaning'!D282</f>
        <v>Sneakers</v>
      </c>
      <c r="E281" t="str">
        <f>'Data Cleaning'!E282</f>
        <v>Red</v>
      </c>
      <c r="F281" t="str">
        <f>'Data Cleaning'!F282</f>
        <v>UK</v>
      </c>
      <c r="G281" t="str">
        <f>'Data Cleaning'!G282</f>
        <v>Online</v>
      </c>
      <c r="H281" s="2">
        <f>'Data Cleaning'!H282</f>
        <v>205.07</v>
      </c>
      <c r="I281">
        <f>'Data Cleaning'!I282</f>
        <v>20</v>
      </c>
      <c r="J281" s="2">
        <f>'Data Cleaning'!J282</f>
        <v>4101.3999999999996</v>
      </c>
    </row>
    <row r="282" spans="1:10" x14ac:dyDescent="0.25">
      <c r="A282" t="str">
        <f>'Data Cleaning'!A283</f>
        <v>S281</v>
      </c>
      <c r="B282" s="113">
        <f>'Data Cleaning'!B283</f>
        <v>45750</v>
      </c>
      <c r="C282" t="str">
        <f>'Data Cleaning'!C283</f>
        <v>Adidas</v>
      </c>
      <c r="D282" t="str">
        <f>'Data Cleaning'!D283</f>
        <v>Boots</v>
      </c>
      <c r="E282" t="str">
        <f>'Data Cleaning'!E283</f>
        <v>Red</v>
      </c>
      <c r="F282" t="str">
        <f>'Data Cleaning'!F283</f>
        <v>USA</v>
      </c>
      <c r="G282" t="str">
        <f>'Data Cleaning'!G283</f>
        <v>Retail Store</v>
      </c>
      <c r="H282" s="2">
        <f>'Data Cleaning'!H283</f>
        <v>225.8</v>
      </c>
      <c r="I282">
        <f>'Data Cleaning'!I283</f>
        <v>20</v>
      </c>
      <c r="J282" s="2">
        <f>'Data Cleaning'!J283</f>
        <v>4516</v>
      </c>
    </row>
    <row r="283" spans="1:10" x14ac:dyDescent="0.25">
      <c r="A283" t="str">
        <f>'Data Cleaning'!A284</f>
        <v>S282</v>
      </c>
      <c r="B283" s="113">
        <f>'Data Cleaning'!B284</f>
        <v>45844</v>
      </c>
      <c r="C283" t="str">
        <f>'Data Cleaning'!C284</f>
        <v>Reebok</v>
      </c>
      <c r="D283" t="str">
        <f>'Data Cleaning'!D284</f>
        <v>Sneakers</v>
      </c>
      <c r="E283" t="str">
        <f>'Data Cleaning'!E284</f>
        <v>Blue</v>
      </c>
      <c r="F283" t="str">
        <f>'Data Cleaning'!F284</f>
        <v>Saudi Arabia</v>
      </c>
      <c r="G283" t="str">
        <f>'Data Cleaning'!G284</f>
        <v>Mall</v>
      </c>
      <c r="H283" s="2">
        <f>'Data Cleaning'!H284</f>
        <v>104.36</v>
      </c>
      <c r="I283">
        <f>'Data Cleaning'!I284</f>
        <v>8</v>
      </c>
      <c r="J283" s="2">
        <f>'Data Cleaning'!J284</f>
        <v>834.88</v>
      </c>
    </row>
    <row r="284" spans="1:10" x14ac:dyDescent="0.25">
      <c r="A284" t="str">
        <f>'Data Cleaning'!A285</f>
        <v>S283</v>
      </c>
      <c r="B284" s="113">
        <f>'Data Cleaning'!B285</f>
        <v>45887</v>
      </c>
      <c r="C284" t="str">
        <f>'Data Cleaning'!C285</f>
        <v>New Balance</v>
      </c>
      <c r="D284" t="str">
        <f>'Data Cleaning'!D285</f>
        <v>Casual</v>
      </c>
      <c r="E284" t="str">
        <f>'Data Cleaning'!E285</f>
        <v>Blue</v>
      </c>
      <c r="F284" t="str">
        <f>'Data Cleaning'!F285</f>
        <v>Saudi Arabia</v>
      </c>
      <c r="G284" t="str">
        <f>'Data Cleaning'!G285</f>
        <v>Retail Store</v>
      </c>
      <c r="H284" s="2">
        <f>'Data Cleaning'!H285</f>
        <v>112.63</v>
      </c>
      <c r="I284">
        <f>'Data Cleaning'!I285</f>
        <v>8</v>
      </c>
      <c r="J284" s="2">
        <f>'Data Cleaning'!J285</f>
        <v>901.04</v>
      </c>
    </row>
    <row r="285" spans="1:10" x14ac:dyDescent="0.25">
      <c r="A285" t="str">
        <f>'Data Cleaning'!A286</f>
        <v>S284</v>
      </c>
      <c r="B285" s="113">
        <f>'Data Cleaning'!B286</f>
        <v>45757</v>
      </c>
      <c r="C285" t="str">
        <f>'Data Cleaning'!C286</f>
        <v>Skechers</v>
      </c>
      <c r="D285" t="str">
        <f>'Data Cleaning'!D286</f>
        <v>Sneakers</v>
      </c>
      <c r="E285" t="str">
        <f>'Data Cleaning'!E286</f>
        <v>Red</v>
      </c>
      <c r="F285" t="str">
        <f>'Data Cleaning'!F286</f>
        <v>Germany</v>
      </c>
      <c r="G285" t="str">
        <f>'Data Cleaning'!G286</f>
        <v>Retail Store</v>
      </c>
      <c r="H285" s="2">
        <f>'Data Cleaning'!H286</f>
        <v>50.68</v>
      </c>
      <c r="I285">
        <f>'Data Cleaning'!I286</f>
        <v>12</v>
      </c>
      <c r="J285" s="2">
        <f>'Data Cleaning'!J286</f>
        <v>608.16</v>
      </c>
    </row>
    <row r="286" spans="1:10" x14ac:dyDescent="0.25">
      <c r="A286" t="str">
        <f>'Data Cleaning'!A287</f>
        <v>S285</v>
      </c>
      <c r="B286" s="113">
        <f>'Data Cleaning'!B287</f>
        <v>45853</v>
      </c>
      <c r="C286" t="str">
        <f>'Data Cleaning'!C287</f>
        <v>New Balance</v>
      </c>
      <c r="D286" t="str">
        <f>'Data Cleaning'!D287</f>
        <v>Formal</v>
      </c>
      <c r="E286" t="str">
        <f>'Data Cleaning'!E287</f>
        <v>White</v>
      </c>
      <c r="F286" t="str">
        <f>'Data Cleaning'!F287</f>
        <v>Saudi Arabia</v>
      </c>
      <c r="G286" t="str">
        <f>'Data Cleaning'!G287</f>
        <v>Online</v>
      </c>
      <c r="H286" s="2">
        <f>'Data Cleaning'!H287</f>
        <v>157.22</v>
      </c>
      <c r="I286">
        <f>'Data Cleaning'!I287</f>
        <v>17</v>
      </c>
      <c r="J286" s="2">
        <f>'Data Cleaning'!J287</f>
        <v>2672.74</v>
      </c>
    </row>
    <row r="287" spans="1:10" x14ac:dyDescent="0.25">
      <c r="A287" t="str">
        <f>'Data Cleaning'!A288</f>
        <v>S286</v>
      </c>
      <c r="B287" s="113">
        <f>'Data Cleaning'!B288</f>
        <v>45967</v>
      </c>
      <c r="C287" t="str">
        <f>'Data Cleaning'!C288</f>
        <v>Puma</v>
      </c>
      <c r="D287" t="str">
        <f>'Data Cleaning'!D288</f>
        <v>Running</v>
      </c>
      <c r="E287" t="str">
        <f>'Data Cleaning'!E288</f>
        <v>Green</v>
      </c>
      <c r="F287" t="str">
        <f>'Data Cleaning'!F288</f>
        <v>Germany</v>
      </c>
      <c r="G287" t="str">
        <f>'Data Cleaning'!G288</f>
        <v>Retail Store</v>
      </c>
      <c r="H287" s="2">
        <f>'Data Cleaning'!H288</f>
        <v>37.909999999999997</v>
      </c>
      <c r="I287">
        <f>'Data Cleaning'!I288</f>
        <v>5</v>
      </c>
      <c r="J287" s="2">
        <f>'Data Cleaning'!J288</f>
        <v>189.55</v>
      </c>
    </row>
    <row r="288" spans="1:10" x14ac:dyDescent="0.25">
      <c r="A288" t="str">
        <f>'Data Cleaning'!A289</f>
        <v>S287</v>
      </c>
      <c r="B288" s="113">
        <f>'Data Cleaning'!B289</f>
        <v>45941</v>
      </c>
      <c r="C288" t="str">
        <f>'Data Cleaning'!C289</f>
        <v>Skechers</v>
      </c>
      <c r="D288" t="str">
        <f>'Data Cleaning'!D289</f>
        <v>Sneakers</v>
      </c>
      <c r="E288" t="str">
        <f>'Data Cleaning'!E289</f>
        <v>Black</v>
      </c>
      <c r="F288" t="str">
        <f>'Data Cleaning'!F289</f>
        <v>France</v>
      </c>
      <c r="G288" t="str">
        <f>'Data Cleaning'!G289</f>
        <v>Online</v>
      </c>
      <c r="H288" s="2">
        <f>'Data Cleaning'!H289</f>
        <v>132.43</v>
      </c>
      <c r="I288">
        <f>'Data Cleaning'!I289</f>
        <v>4</v>
      </c>
      <c r="J288" s="2">
        <f>'Data Cleaning'!J289</f>
        <v>529.72</v>
      </c>
    </row>
    <row r="289" spans="1:10" x14ac:dyDescent="0.25">
      <c r="A289" t="str">
        <f>'Data Cleaning'!A290</f>
        <v>S288</v>
      </c>
      <c r="B289" s="113">
        <f>'Data Cleaning'!B290</f>
        <v>45740</v>
      </c>
      <c r="C289" t="str">
        <f>'Data Cleaning'!C290</f>
        <v>Reebok</v>
      </c>
      <c r="D289" t="str">
        <f>'Data Cleaning'!D290</f>
        <v>Sneakers</v>
      </c>
      <c r="E289" t="str">
        <f>'Data Cleaning'!E290</f>
        <v>White</v>
      </c>
      <c r="F289" t="str">
        <f>'Data Cleaning'!F290</f>
        <v>Saudi Arabia</v>
      </c>
      <c r="G289" t="str">
        <f>'Data Cleaning'!G290</f>
        <v>Retail Store</v>
      </c>
      <c r="H289" s="2">
        <f>'Data Cleaning'!H290</f>
        <v>149.38</v>
      </c>
      <c r="I289">
        <f>'Data Cleaning'!I290</f>
        <v>9</v>
      </c>
      <c r="J289" s="2">
        <f>'Data Cleaning'!J290</f>
        <v>1344.42</v>
      </c>
    </row>
    <row r="290" spans="1:10" x14ac:dyDescent="0.25">
      <c r="A290" t="str">
        <f>'Data Cleaning'!A291</f>
        <v>S289</v>
      </c>
      <c r="B290" s="113">
        <f>'Data Cleaning'!B291</f>
        <v>45704</v>
      </c>
      <c r="C290" t="str">
        <f>'Data Cleaning'!C291</f>
        <v>Reebok</v>
      </c>
      <c r="D290" t="str">
        <f>'Data Cleaning'!D291</f>
        <v>Sports</v>
      </c>
      <c r="E290" t="str">
        <f>'Data Cleaning'!E291</f>
        <v>Black</v>
      </c>
      <c r="F290" t="str">
        <f>'Data Cleaning'!F291</f>
        <v>Germany</v>
      </c>
      <c r="G290" t="str">
        <f>'Data Cleaning'!G291</f>
        <v>Online</v>
      </c>
      <c r="H290" s="2">
        <f>'Data Cleaning'!H291</f>
        <v>93.04</v>
      </c>
      <c r="I290">
        <f>'Data Cleaning'!I291</f>
        <v>8</v>
      </c>
      <c r="J290" s="2">
        <f>'Data Cleaning'!J291</f>
        <v>744.32</v>
      </c>
    </row>
    <row r="291" spans="1:10" x14ac:dyDescent="0.25">
      <c r="A291" t="str">
        <f>'Data Cleaning'!A292</f>
        <v>S290</v>
      </c>
      <c r="B291" s="113">
        <f>'Data Cleaning'!B292</f>
        <v>45860</v>
      </c>
      <c r="C291" t="str">
        <f>'Data Cleaning'!C292</f>
        <v>Puma</v>
      </c>
      <c r="D291" t="str">
        <f>'Data Cleaning'!D292</f>
        <v>Casual</v>
      </c>
      <c r="E291" t="str">
        <f>'Data Cleaning'!E292</f>
        <v>Red</v>
      </c>
      <c r="F291" t="str">
        <f>'Data Cleaning'!F292</f>
        <v>USA</v>
      </c>
      <c r="G291" t="str">
        <f>'Data Cleaning'!G292</f>
        <v>Retail Store</v>
      </c>
      <c r="H291" s="2">
        <f>'Data Cleaning'!H292</f>
        <v>159.97999999999999</v>
      </c>
      <c r="I291">
        <f>'Data Cleaning'!I292</f>
        <v>17</v>
      </c>
      <c r="J291" s="2">
        <f>'Data Cleaning'!J292</f>
        <v>2719.66</v>
      </c>
    </row>
    <row r="292" spans="1:10" x14ac:dyDescent="0.25">
      <c r="A292" t="str">
        <f>'Data Cleaning'!A293</f>
        <v>S291</v>
      </c>
      <c r="B292" s="113">
        <f>'Data Cleaning'!B293</f>
        <v>45772</v>
      </c>
      <c r="C292" t="str">
        <f>'Data Cleaning'!C293</f>
        <v>Puma</v>
      </c>
      <c r="D292" t="str">
        <f>'Data Cleaning'!D293</f>
        <v>Running</v>
      </c>
      <c r="E292" t="str">
        <f>'Data Cleaning'!E293</f>
        <v>Green</v>
      </c>
      <c r="F292" t="str">
        <f>'Data Cleaning'!F293</f>
        <v>UAE</v>
      </c>
      <c r="G292" t="str">
        <f>'Data Cleaning'!G293</f>
        <v>Retail Store</v>
      </c>
      <c r="H292" s="2">
        <f>'Data Cleaning'!H293</f>
        <v>36.71</v>
      </c>
      <c r="I292">
        <f>'Data Cleaning'!I293</f>
        <v>1</v>
      </c>
      <c r="J292" s="2">
        <f>'Data Cleaning'!J293</f>
        <v>36.71</v>
      </c>
    </row>
    <row r="293" spans="1:10" x14ac:dyDescent="0.25">
      <c r="A293" t="str">
        <f>'Data Cleaning'!A294</f>
        <v>S292</v>
      </c>
      <c r="B293" s="113">
        <f>'Data Cleaning'!B294</f>
        <v>45732</v>
      </c>
      <c r="C293" t="str">
        <f>'Data Cleaning'!C294</f>
        <v>Nike</v>
      </c>
      <c r="D293" t="str">
        <f>'Data Cleaning'!D294</f>
        <v>Sports</v>
      </c>
      <c r="E293" t="str">
        <f>'Data Cleaning'!E294</f>
        <v>Red</v>
      </c>
      <c r="F293" t="str">
        <f>'Data Cleaning'!F294</f>
        <v>UAE</v>
      </c>
      <c r="G293" t="str">
        <f>'Data Cleaning'!G294</f>
        <v>Online</v>
      </c>
      <c r="H293" s="2">
        <f>'Data Cleaning'!H294</f>
        <v>38.22</v>
      </c>
      <c r="I293">
        <f>'Data Cleaning'!I294</f>
        <v>5</v>
      </c>
      <c r="J293" s="2">
        <f>'Data Cleaning'!J294</f>
        <v>191.1</v>
      </c>
    </row>
    <row r="294" spans="1:10" x14ac:dyDescent="0.25">
      <c r="A294" t="str">
        <f>'Data Cleaning'!A295</f>
        <v>S293</v>
      </c>
      <c r="B294" s="113">
        <f>'Data Cleaning'!B295</f>
        <v>46019</v>
      </c>
      <c r="C294" t="str">
        <f>'Data Cleaning'!C295</f>
        <v>Reebok</v>
      </c>
      <c r="D294" t="str">
        <f>'Data Cleaning'!D295</f>
        <v>Sneakers</v>
      </c>
      <c r="E294" t="str">
        <f>'Data Cleaning'!E295</f>
        <v>Black</v>
      </c>
      <c r="F294" t="str">
        <f>'Data Cleaning'!F295</f>
        <v>USA</v>
      </c>
      <c r="G294" t="str">
        <f>'Data Cleaning'!G295</f>
        <v>Online</v>
      </c>
      <c r="H294" s="2">
        <f>'Data Cleaning'!H295</f>
        <v>210.97</v>
      </c>
      <c r="I294">
        <f>'Data Cleaning'!I295</f>
        <v>16</v>
      </c>
      <c r="J294" s="2">
        <f>'Data Cleaning'!J295</f>
        <v>3375.52</v>
      </c>
    </row>
    <row r="295" spans="1:10" x14ac:dyDescent="0.25">
      <c r="A295" t="str">
        <f>'Data Cleaning'!A296</f>
        <v>S294</v>
      </c>
      <c r="B295" s="113">
        <f>'Data Cleaning'!B296</f>
        <v>45789</v>
      </c>
      <c r="C295" t="str">
        <f>'Data Cleaning'!C296</f>
        <v>Adidas</v>
      </c>
      <c r="D295" t="str">
        <f>'Data Cleaning'!D296</f>
        <v>Sneakers</v>
      </c>
      <c r="E295" t="str">
        <f>'Data Cleaning'!E296</f>
        <v>Green</v>
      </c>
      <c r="F295" t="str">
        <f>'Data Cleaning'!F296</f>
        <v>India</v>
      </c>
      <c r="G295" t="str">
        <f>'Data Cleaning'!G296</f>
        <v>Mall</v>
      </c>
      <c r="H295" s="2">
        <f>'Data Cleaning'!H296</f>
        <v>109.24</v>
      </c>
      <c r="I295">
        <f>'Data Cleaning'!I296</f>
        <v>7</v>
      </c>
      <c r="J295" s="2">
        <f>'Data Cleaning'!J296</f>
        <v>764.68</v>
      </c>
    </row>
    <row r="296" spans="1:10" x14ac:dyDescent="0.25">
      <c r="A296" t="str">
        <f>'Data Cleaning'!A297</f>
        <v>S295</v>
      </c>
      <c r="B296" s="113">
        <f>'Data Cleaning'!B297</f>
        <v>45874</v>
      </c>
      <c r="C296" t="str">
        <f>'Data Cleaning'!C297</f>
        <v>Puma</v>
      </c>
      <c r="D296" t="str">
        <f>'Data Cleaning'!D297</f>
        <v>Casual</v>
      </c>
      <c r="E296" t="str">
        <f>'Data Cleaning'!E297</f>
        <v>Blue</v>
      </c>
      <c r="F296" t="str">
        <f>'Data Cleaning'!F297</f>
        <v>USA</v>
      </c>
      <c r="G296" t="str">
        <f>'Data Cleaning'!G297</f>
        <v>Online</v>
      </c>
      <c r="H296" s="2">
        <f>'Data Cleaning'!H297</f>
        <v>57.95</v>
      </c>
      <c r="I296">
        <f>'Data Cleaning'!I297</f>
        <v>4</v>
      </c>
      <c r="J296" s="2">
        <f>'Data Cleaning'!J297</f>
        <v>231.8</v>
      </c>
    </row>
    <row r="297" spans="1:10" x14ac:dyDescent="0.25">
      <c r="A297" t="str">
        <f>'Data Cleaning'!A298</f>
        <v>S296</v>
      </c>
      <c r="B297" s="113">
        <f>'Data Cleaning'!B298</f>
        <v>45780</v>
      </c>
      <c r="C297" t="str">
        <f>'Data Cleaning'!C298</f>
        <v>Skechers</v>
      </c>
      <c r="D297" t="str">
        <f>'Data Cleaning'!D298</f>
        <v>Sneakers</v>
      </c>
      <c r="E297" t="str">
        <f>'Data Cleaning'!E298</f>
        <v>Red</v>
      </c>
      <c r="F297" t="str">
        <f>'Data Cleaning'!F298</f>
        <v>USA</v>
      </c>
      <c r="G297" t="str">
        <f>'Data Cleaning'!G298</f>
        <v>Online</v>
      </c>
      <c r="H297" s="2">
        <f>'Data Cleaning'!H298</f>
        <v>144.88999999999999</v>
      </c>
      <c r="I297">
        <f>'Data Cleaning'!I298</f>
        <v>14</v>
      </c>
      <c r="J297" s="2">
        <f>'Data Cleaning'!J298</f>
        <v>2028.46</v>
      </c>
    </row>
    <row r="298" spans="1:10" x14ac:dyDescent="0.25">
      <c r="A298" t="str">
        <f>'Data Cleaning'!A299</f>
        <v>S297</v>
      </c>
      <c r="B298" s="113">
        <f>'Data Cleaning'!B299</f>
        <v>45913</v>
      </c>
      <c r="C298" t="str">
        <f>'Data Cleaning'!C299</f>
        <v>New Balance</v>
      </c>
      <c r="D298" t="str">
        <f>'Data Cleaning'!D299</f>
        <v>Running</v>
      </c>
      <c r="E298" t="str">
        <f>'Data Cleaning'!E299</f>
        <v>Green</v>
      </c>
      <c r="F298" t="str">
        <f>'Data Cleaning'!F299</f>
        <v>India</v>
      </c>
      <c r="G298" t="str">
        <f>'Data Cleaning'!G299</f>
        <v>Mall</v>
      </c>
      <c r="H298" s="2">
        <f>'Data Cleaning'!H299</f>
        <v>199.4</v>
      </c>
      <c r="I298">
        <f>'Data Cleaning'!I299</f>
        <v>20</v>
      </c>
      <c r="J298" s="2">
        <f>'Data Cleaning'!J299</f>
        <v>3988</v>
      </c>
    </row>
    <row r="299" spans="1:10" x14ac:dyDescent="0.25">
      <c r="A299" t="str">
        <f>'Data Cleaning'!A300</f>
        <v>S298</v>
      </c>
      <c r="B299" s="113">
        <f>'Data Cleaning'!B300</f>
        <v>45781</v>
      </c>
      <c r="C299" t="str">
        <f>'Data Cleaning'!C300</f>
        <v>Puma</v>
      </c>
      <c r="D299" t="str">
        <f>'Data Cleaning'!D300</f>
        <v>Formal</v>
      </c>
      <c r="E299" t="str">
        <f>'Data Cleaning'!E300</f>
        <v>Black</v>
      </c>
      <c r="F299" t="str">
        <f>'Data Cleaning'!F300</f>
        <v>India</v>
      </c>
      <c r="G299" t="str">
        <f>'Data Cleaning'!G300</f>
        <v>Retail Store</v>
      </c>
      <c r="H299" s="2">
        <f>'Data Cleaning'!H300</f>
        <v>77.48</v>
      </c>
      <c r="I299">
        <f>'Data Cleaning'!I300</f>
        <v>5</v>
      </c>
      <c r="J299" s="2">
        <f>'Data Cleaning'!J300</f>
        <v>387.4</v>
      </c>
    </row>
    <row r="300" spans="1:10" x14ac:dyDescent="0.25">
      <c r="A300" t="str">
        <f>'Data Cleaning'!A301</f>
        <v>S299</v>
      </c>
      <c r="B300" s="113">
        <f>'Data Cleaning'!B301</f>
        <v>45781</v>
      </c>
      <c r="C300" t="str">
        <f>'Data Cleaning'!C301</f>
        <v>Reebok</v>
      </c>
      <c r="D300" t="str">
        <f>'Data Cleaning'!D301</f>
        <v>Casual</v>
      </c>
      <c r="E300" t="str">
        <f>'Data Cleaning'!E301</f>
        <v>Green</v>
      </c>
      <c r="F300" t="str">
        <f>'Data Cleaning'!F301</f>
        <v>UAE</v>
      </c>
      <c r="G300" t="str">
        <f>'Data Cleaning'!G301</f>
        <v>Online</v>
      </c>
      <c r="H300" s="2">
        <f>'Data Cleaning'!H301</f>
        <v>167.04</v>
      </c>
      <c r="I300">
        <f>'Data Cleaning'!I301</f>
        <v>19</v>
      </c>
      <c r="J300" s="2">
        <f>'Data Cleaning'!J301</f>
        <v>3173.76</v>
      </c>
    </row>
    <row r="301" spans="1:10" x14ac:dyDescent="0.25">
      <c r="A301" t="str">
        <f>'Data Cleaning'!A302</f>
        <v>S300</v>
      </c>
      <c r="B301" s="113">
        <f>'Data Cleaning'!B302</f>
        <v>45926</v>
      </c>
      <c r="C301" t="str">
        <f>'Data Cleaning'!C302</f>
        <v>Nike</v>
      </c>
      <c r="D301" t="str">
        <f>'Data Cleaning'!D302</f>
        <v>Sneakers</v>
      </c>
      <c r="E301" t="str">
        <f>'Data Cleaning'!E302</f>
        <v>Grey</v>
      </c>
      <c r="F301" t="str">
        <f>'Data Cleaning'!F302</f>
        <v>India</v>
      </c>
      <c r="G301" t="str">
        <f>'Data Cleaning'!G302</f>
        <v>Mall</v>
      </c>
      <c r="H301" s="2">
        <f>'Data Cleaning'!H302</f>
        <v>48.78</v>
      </c>
      <c r="I301">
        <f>'Data Cleaning'!I302</f>
        <v>12</v>
      </c>
      <c r="J301" s="2">
        <f>'Data Cleaning'!J302</f>
        <v>585.36</v>
      </c>
    </row>
    <row r="302" spans="1:10" x14ac:dyDescent="0.25">
      <c r="A302" t="str">
        <f>'Data Cleaning'!A303</f>
        <v>S301</v>
      </c>
      <c r="B302" s="113">
        <f>'Data Cleaning'!B303</f>
        <v>45941</v>
      </c>
      <c r="C302" t="str">
        <f>'Data Cleaning'!C303</f>
        <v>Reebok</v>
      </c>
      <c r="D302" t="str">
        <f>'Data Cleaning'!D303</f>
        <v>Formal</v>
      </c>
      <c r="E302" t="str">
        <f>'Data Cleaning'!E303</f>
        <v>Black</v>
      </c>
      <c r="F302" t="str">
        <f>'Data Cleaning'!F303</f>
        <v>UAE</v>
      </c>
      <c r="G302" t="str">
        <f>'Data Cleaning'!G303</f>
        <v>Retail Store</v>
      </c>
      <c r="H302" s="2">
        <f>'Data Cleaning'!H303</f>
        <v>41.37</v>
      </c>
      <c r="I302">
        <f>'Data Cleaning'!I303</f>
        <v>1</v>
      </c>
      <c r="J302" s="2">
        <f>'Data Cleaning'!J303</f>
        <v>41.37</v>
      </c>
    </row>
    <row r="303" spans="1:10" x14ac:dyDescent="0.25">
      <c r="A303" t="str">
        <f>'Data Cleaning'!A304</f>
        <v>S302</v>
      </c>
      <c r="B303" s="113">
        <f>'Data Cleaning'!B304</f>
        <v>45849</v>
      </c>
      <c r="C303" t="str">
        <f>'Data Cleaning'!C304</f>
        <v>Skechers</v>
      </c>
      <c r="D303" t="str">
        <f>'Data Cleaning'!D304</f>
        <v>Running</v>
      </c>
      <c r="E303" t="str">
        <f>'Data Cleaning'!E304</f>
        <v>Blue</v>
      </c>
      <c r="F303" t="str">
        <f>'Data Cleaning'!F304</f>
        <v>Saudi Arabia</v>
      </c>
      <c r="G303" t="str">
        <f>'Data Cleaning'!G304</f>
        <v>Online</v>
      </c>
      <c r="H303" s="2">
        <f>'Data Cleaning'!H304</f>
        <v>146.9</v>
      </c>
      <c r="I303">
        <f>'Data Cleaning'!I304</f>
        <v>9</v>
      </c>
      <c r="J303" s="2">
        <f>'Data Cleaning'!J304</f>
        <v>1322.1</v>
      </c>
    </row>
    <row r="304" spans="1:10" x14ac:dyDescent="0.25">
      <c r="A304" t="str">
        <f>'Data Cleaning'!A305</f>
        <v>S303</v>
      </c>
      <c r="B304" s="113">
        <f>'Data Cleaning'!B305</f>
        <v>45834</v>
      </c>
      <c r="C304" t="str">
        <f>'Data Cleaning'!C305</f>
        <v>Skechers</v>
      </c>
      <c r="D304" t="str">
        <f>'Data Cleaning'!D305</f>
        <v>Boots</v>
      </c>
      <c r="E304" t="str">
        <f>'Data Cleaning'!E305</f>
        <v>Green</v>
      </c>
      <c r="F304" t="str">
        <f>'Data Cleaning'!F305</f>
        <v>USA</v>
      </c>
      <c r="G304" t="str">
        <f>'Data Cleaning'!G305</f>
        <v>Mall</v>
      </c>
      <c r="H304" s="2">
        <f>'Data Cleaning'!H305</f>
        <v>148.94</v>
      </c>
      <c r="I304">
        <f>'Data Cleaning'!I305</f>
        <v>8</v>
      </c>
      <c r="J304" s="2">
        <f>'Data Cleaning'!J305</f>
        <v>1191.52</v>
      </c>
    </row>
    <row r="305" spans="1:10" x14ac:dyDescent="0.25">
      <c r="A305" t="str">
        <f>'Data Cleaning'!A306</f>
        <v>S304</v>
      </c>
      <c r="B305" s="113">
        <f>'Data Cleaning'!B306</f>
        <v>45828</v>
      </c>
      <c r="C305" t="str">
        <f>'Data Cleaning'!C306</f>
        <v>Nike</v>
      </c>
      <c r="D305" t="str">
        <f>'Data Cleaning'!D306</f>
        <v>Sports</v>
      </c>
      <c r="E305" t="str">
        <f>'Data Cleaning'!E306</f>
        <v>Grey</v>
      </c>
      <c r="F305" t="str">
        <f>'Data Cleaning'!F306</f>
        <v>France</v>
      </c>
      <c r="G305" t="str">
        <f>'Data Cleaning'!G306</f>
        <v>Mall</v>
      </c>
      <c r="H305" s="2">
        <f>'Data Cleaning'!H306</f>
        <v>170.23</v>
      </c>
      <c r="I305">
        <f>'Data Cleaning'!I306</f>
        <v>5</v>
      </c>
      <c r="J305" s="2">
        <f>'Data Cleaning'!J306</f>
        <v>851.15</v>
      </c>
    </row>
    <row r="306" spans="1:10" x14ac:dyDescent="0.25">
      <c r="A306" t="str">
        <f>'Data Cleaning'!A307</f>
        <v>S305</v>
      </c>
      <c r="B306" s="113">
        <f>'Data Cleaning'!B307</f>
        <v>45747</v>
      </c>
      <c r="C306" t="str">
        <f>'Data Cleaning'!C307</f>
        <v>Skechers</v>
      </c>
      <c r="D306" t="str">
        <f>'Data Cleaning'!D307</f>
        <v>Formal</v>
      </c>
      <c r="E306" t="str">
        <f>'Data Cleaning'!E307</f>
        <v>Green</v>
      </c>
      <c r="F306" t="str">
        <f>'Data Cleaning'!F307</f>
        <v>UK</v>
      </c>
      <c r="G306" t="str">
        <f>'Data Cleaning'!G307</f>
        <v>Online</v>
      </c>
      <c r="H306" s="2">
        <f>'Data Cleaning'!H307</f>
        <v>189.74</v>
      </c>
      <c r="I306">
        <f>'Data Cleaning'!I307</f>
        <v>15</v>
      </c>
      <c r="J306" s="2">
        <f>'Data Cleaning'!J307</f>
        <v>2846.1</v>
      </c>
    </row>
    <row r="307" spans="1:10" x14ac:dyDescent="0.25">
      <c r="A307" t="str">
        <f>'Data Cleaning'!A308</f>
        <v>S306</v>
      </c>
      <c r="B307" s="113">
        <f>'Data Cleaning'!B308</f>
        <v>45690</v>
      </c>
      <c r="C307" t="str">
        <f>'Data Cleaning'!C308</f>
        <v>Nike</v>
      </c>
      <c r="D307" t="str">
        <f>'Data Cleaning'!D308</f>
        <v>Sports</v>
      </c>
      <c r="E307" t="str">
        <f>'Data Cleaning'!E308</f>
        <v>White</v>
      </c>
      <c r="F307" t="str">
        <f>'Data Cleaning'!F308</f>
        <v>USA</v>
      </c>
      <c r="G307" t="str">
        <f>'Data Cleaning'!G308</f>
        <v>Online</v>
      </c>
      <c r="H307" s="2">
        <f>'Data Cleaning'!H308</f>
        <v>244.69</v>
      </c>
      <c r="I307">
        <f>'Data Cleaning'!I308</f>
        <v>15</v>
      </c>
      <c r="J307" s="2">
        <f>'Data Cleaning'!J308</f>
        <v>3670.35</v>
      </c>
    </row>
    <row r="308" spans="1:10" x14ac:dyDescent="0.25">
      <c r="A308" t="str">
        <f>'Data Cleaning'!A309</f>
        <v>S307</v>
      </c>
      <c r="B308" s="113">
        <f>'Data Cleaning'!B309</f>
        <v>45679</v>
      </c>
      <c r="C308" t="str">
        <f>'Data Cleaning'!C309</f>
        <v>Puma</v>
      </c>
      <c r="D308" t="str">
        <f>'Data Cleaning'!D309</f>
        <v>Sneakers</v>
      </c>
      <c r="E308" t="str">
        <f>'Data Cleaning'!E309</f>
        <v>Red</v>
      </c>
      <c r="F308" t="str">
        <f>'Data Cleaning'!F309</f>
        <v>Saudi Arabia</v>
      </c>
      <c r="G308" t="str">
        <f>'Data Cleaning'!G309</f>
        <v>Mall</v>
      </c>
      <c r="H308" s="2">
        <f>'Data Cleaning'!H309</f>
        <v>143.59</v>
      </c>
      <c r="I308">
        <f>'Data Cleaning'!I309</f>
        <v>11</v>
      </c>
      <c r="J308" s="2">
        <f>'Data Cleaning'!J309</f>
        <v>1579.49</v>
      </c>
    </row>
    <row r="309" spans="1:10" x14ac:dyDescent="0.25">
      <c r="A309" t="str">
        <f>'Data Cleaning'!A310</f>
        <v>S308</v>
      </c>
      <c r="B309" s="113">
        <f>'Data Cleaning'!B310</f>
        <v>45900</v>
      </c>
      <c r="C309" t="str">
        <f>'Data Cleaning'!C310</f>
        <v>Nike</v>
      </c>
      <c r="D309" t="str">
        <f>'Data Cleaning'!D310</f>
        <v>Boots</v>
      </c>
      <c r="E309" t="str">
        <f>'Data Cleaning'!E310</f>
        <v>White</v>
      </c>
      <c r="F309" t="str">
        <f>'Data Cleaning'!F310</f>
        <v>France</v>
      </c>
      <c r="G309" t="str">
        <f>'Data Cleaning'!G310</f>
        <v>Retail Store</v>
      </c>
      <c r="H309" s="2">
        <f>'Data Cleaning'!H310</f>
        <v>101.05</v>
      </c>
      <c r="I309">
        <f>'Data Cleaning'!I310</f>
        <v>9</v>
      </c>
      <c r="J309" s="2">
        <f>'Data Cleaning'!J310</f>
        <v>909.45</v>
      </c>
    </row>
    <row r="310" spans="1:10" x14ac:dyDescent="0.25">
      <c r="A310" t="str">
        <f>'Data Cleaning'!A311</f>
        <v>S309</v>
      </c>
      <c r="B310" s="113">
        <f>'Data Cleaning'!B311</f>
        <v>45682</v>
      </c>
      <c r="C310" t="str">
        <f>'Data Cleaning'!C311</f>
        <v>Puma</v>
      </c>
      <c r="D310" t="str">
        <f>'Data Cleaning'!D311</f>
        <v>Running</v>
      </c>
      <c r="E310" t="str">
        <f>'Data Cleaning'!E311</f>
        <v>Blue</v>
      </c>
      <c r="F310" t="str">
        <f>'Data Cleaning'!F311</f>
        <v>Germany</v>
      </c>
      <c r="G310" t="str">
        <f>'Data Cleaning'!G311</f>
        <v>Retail Store</v>
      </c>
      <c r="H310" s="2">
        <f>'Data Cleaning'!H311</f>
        <v>204.94</v>
      </c>
      <c r="I310">
        <f>'Data Cleaning'!I311</f>
        <v>11</v>
      </c>
      <c r="J310" s="2">
        <f>'Data Cleaning'!J311</f>
        <v>2254.34</v>
      </c>
    </row>
    <row r="311" spans="1:10" x14ac:dyDescent="0.25">
      <c r="A311" t="str">
        <f>'Data Cleaning'!A312</f>
        <v>S310</v>
      </c>
      <c r="B311" s="113">
        <f>'Data Cleaning'!B312</f>
        <v>45883</v>
      </c>
      <c r="C311" t="str">
        <f>'Data Cleaning'!C312</f>
        <v>Puma</v>
      </c>
      <c r="D311" t="str">
        <f>'Data Cleaning'!D312</f>
        <v>Casual</v>
      </c>
      <c r="E311" t="str">
        <f>'Data Cleaning'!E312</f>
        <v>Red</v>
      </c>
      <c r="F311" t="str">
        <f>'Data Cleaning'!F312</f>
        <v>UAE</v>
      </c>
      <c r="G311" t="str">
        <f>'Data Cleaning'!G312</f>
        <v>Retail Store</v>
      </c>
      <c r="H311" s="2">
        <f>'Data Cleaning'!H312</f>
        <v>89.58</v>
      </c>
      <c r="I311">
        <f>'Data Cleaning'!I312</f>
        <v>13</v>
      </c>
      <c r="J311" s="2">
        <f>'Data Cleaning'!J312</f>
        <v>1164.54</v>
      </c>
    </row>
    <row r="312" spans="1:10" x14ac:dyDescent="0.25">
      <c r="A312" t="str">
        <f>'Data Cleaning'!A313</f>
        <v>S311</v>
      </c>
      <c r="B312" s="113">
        <f>'Data Cleaning'!B313</f>
        <v>45846</v>
      </c>
      <c r="C312" t="str">
        <f>'Data Cleaning'!C313</f>
        <v>Puma</v>
      </c>
      <c r="D312" t="str">
        <f>'Data Cleaning'!D313</f>
        <v>Running</v>
      </c>
      <c r="E312" t="str">
        <f>'Data Cleaning'!E313</f>
        <v>Green</v>
      </c>
      <c r="F312" t="str">
        <f>'Data Cleaning'!F313</f>
        <v>Germany</v>
      </c>
      <c r="G312" t="str">
        <f>'Data Cleaning'!G313</f>
        <v>Online</v>
      </c>
      <c r="H312" s="2">
        <f>'Data Cleaning'!H313</f>
        <v>126.57</v>
      </c>
      <c r="I312">
        <f>'Data Cleaning'!I313</f>
        <v>17</v>
      </c>
      <c r="J312" s="2">
        <f>'Data Cleaning'!J313</f>
        <v>2151.69</v>
      </c>
    </row>
    <row r="313" spans="1:10" x14ac:dyDescent="0.25">
      <c r="A313" t="str">
        <f>'Data Cleaning'!A314</f>
        <v>S312</v>
      </c>
      <c r="B313" s="113">
        <f>'Data Cleaning'!B314</f>
        <v>45878</v>
      </c>
      <c r="C313" t="str">
        <f>'Data Cleaning'!C314</f>
        <v>Adidas</v>
      </c>
      <c r="D313" t="str">
        <f>'Data Cleaning'!D314</f>
        <v>Sneakers</v>
      </c>
      <c r="E313" t="str">
        <f>'Data Cleaning'!E314</f>
        <v>Blue</v>
      </c>
      <c r="F313" t="str">
        <f>'Data Cleaning'!F314</f>
        <v>France</v>
      </c>
      <c r="G313" t="str">
        <f>'Data Cleaning'!G314</f>
        <v>Online</v>
      </c>
      <c r="H313" s="2">
        <f>'Data Cleaning'!H314</f>
        <v>47.26</v>
      </c>
      <c r="I313">
        <f>'Data Cleaning'!I314</f>
        <v>20</v>
      </c>
      <c r="J313" s="2">
        <f>'Data Cleaning'!J314</f>
        <v>945.2</v>
      </c>
    </row>
    <row r="314" spans="1:10" x14ac:dyDescent="0.25">
      <c r="A314" t="str">
        <f>'Data Cleaning'!A315</f>
        <v>S313</v>
      </c>
      <c r="B314" s="113">
        <f>'Data Cleaning'!B315</f>
        <v>45698</v>
      </c>
      <c r="C314" t="str">
        <f>'Data Cleaning'!C315</f>
        <v>Skechers</v>
      </c>
      <c r="D314" t="str">
        <f>'Data Cleaning'!D315</f>
        <v>Sports</v>
      </c>
      <c r="E314" t="str">
        <f>'Data Cleaning'!E315</f>
        <v>Blue</v>
      </c>
      <c r="F314" t="str">
        <f>'Data Cleaning'!F315</f>
        <v>Germany</v>
      </c>
      <c r="G314" t="str">
        <f>'Data Cleaning'!G315</f>
        <v>Mall</v>
      </c>
      <c r="H314" s="2">
        <f>'Data Cleaning'!H315</f>
        <v>35.58</v>
      </c>
      <c r="I314">
        <f>'Data Cleaning'!I315</f>
        <v>11</v>
      </c>
      <c r="J314" s="2">
        <f>'Data Cleaning'!J315</f>
        <v>391.38</v>
      </c>
    </row>
    <row r="315" spans="1:10" x14ac:dyDescent="0.25">
      <c r="A315" t="str">
        <f>'Data Cleaning'!A316</f>
        <v>S314</v>
      </c>
      <c r="B315" s="113">
        <f>'Data Cleaning'!B316</f>
        <v>45876</v>
      </c>
      <c r="C315" t="str">
        <f>'Data Cleaning'!C316</f>
        <v>Skechers</v>
      </c>
      <c r="D315" t="str">
        <f>'Data Cleaning'!D316</f>
        <v>Formal</v>
      </c>
      <c r="E315" t="str">
        <f>'Data Cleaning'!E316</f>
        <v>Blue</v>
      </c>
      <c r="F315" t="str">
        <f>'Data Cleaning'!F316</f>
        <v>Germany</v>
      </c>
      <c r="G315" t="str">
        <f>'Data Cleaning'!G316</f>
        <v>Online</v>
      </c>
      <c r="H315" s="2">
        <f>'Data Cleaning'!H316</f>
        <v>241.78</v>
      </c>
      <c r="I315">
        <f>'Data Cleaning'!I316</f>
        <v>6</v>
      </c>
      <c r="J315" s="2">
        <f>'Data Cleaning'!J316</f>
        <v>1450.68</v>
      </c>
    </row>
    <row r="316" spans="1:10" x14ac:dyDescent="0.25">
      <c r="A316" t="str">
        <f>'Data Cleaning'!A317</f>
        <v>S315</v>
      </c>
      <c r="B316" s="113">
        <f>'Data Cleaning'!B317</f>
        <v>45838</v>
      </c>
      <c r="C316" t="str">
        <f>'Data Cleaning'!C317</f>
        <v>Reebok</v>
      </c>
      <c r="D316" t="str">
        <f>'Data Cleaning'!D317</f>
        <v>Sports</v>
      </c>
      <c r="E316" t="str">
        <f>'Data Cleaning'!E317</f>
        <v>Green</v>
      </c>
      <c r="F316" t="str">
        <f>'Data Cleaning'!F317</f>
        <v>Saudi Arabia</v>
      </c>
      <c r="G316" t="str">
        <f>'Data Cleaning'!G317</f>
        <v>Online</v>
      </c>
      <c r="H316" s="2">
        <f>'Data Cleaning'!H317</f>
        <v>213.92</v>
      </c>
      <c r="I316">
        <f>'Data Cleaning'!I317</f>
        <v>20</v>
      </c>
      <c r="J316" s="2">
        <f>'Data Cleaning'!J317</f>
        <v>4278.3999999999996</v>
      </c>
    </row>
    <row r="317" spans="1:10" x14ac:dyDescent="0.25">
      <c r="A317" t="str">
        <f>'Data Cleaning'!A318</f>
        <v>S316</v>
      </c>
      <c r="B317" s="113">
        <f>'Data Cleaning'!B318</f>
        <v>45696</v>
      </c>
      <c r="C317" t="str">
        <f>'Data Cleaning'!C318</f>
        <v>Puma</v>
      </c>
      <c r="D317" t="str">
        <f>'Data Cleaning'!D318</f>
        <v>Sneakers</v>
      </c>
      <c r="E317" t="str">
        <f>'Data Cleaning'!E318</f>
        <v>Green</v>
      </c>
      <c r="F317" t="str">
        <f>'Data Cleaning'!F318</f>
        <v>UAE</v>
      </c>
      <c r="G317" t="str">
        <f>'Data Cleaning'!G318</f>
        <v>Online</v>
      </c>
      <c r="H317" s="2">
        <f>'Data Cleaning'!H318</f>
        <v>183.11</v>
      </c>
      <c r="I317">
        <f>'Data Cleaning'!I318</f>
        <v>13</v>
      </c>
      <c r="J317" s="2">
        <f>'Data Cleaning'!J318</f>
        <v>2380.4299999999998</v>
      </c>
    </row>
    <row r="318" spans="1:10" x14ac:dyDescent="0.25">
      <c r="A318" t="str">
        <f>'Data Cleaning'!A319</f>
        <v>S317</v>
      </c>
      <c r="B318" s="113">
        <f>'Data Cleaning'!B319</f>
        <v>45673</v>
      </c>
      <c r="C318" t="str">
        <f>'Data Cleaning'!C319</f>
        <v>New Balance</v>
      </c>
      <c r="D318" t="str">
        <f>'Data Cleaning'!D319</f>
        <v>Boots</v>
      </c>
      <c r="E318" t="str">
        <f>'Data Cleaning'!E319</f>
        <v>Red</v>
      </c>
      <c r="F318" t="str">
        <f>'Data Cleaning'!F319</f>
        <v>USA</v>
      </c>
      <c r="G318" t="str">
        <f>'Data Cleaning'!G319</f>
        <v>Online</v>
      </c>
      <c r="H318" s="2">
        <f>'Data Cleaning'!H319</f>
        <v>119.97</v>
      </c>
      <c r="I318">
        <f>'Data Cleaning'!I319</f>
        <v>5</v>
      </c>
      <c r="J318" s="2">
        <f>'Data Cleaning'!J319</f>
        <v>599.85</v>
      </c>
    </row>
    <row r="319" spans="1:10" x14ac:dyDescent="0.25">
      <c r="A319" t="str">
        <f>'Data Cleaning'!A320</f>
        <v>S318</v>
      </c>
      <c r="B319" s="113">
        <f>'Data Cleaning'!B320</f>
        <v>45692</v>
      </c>
      <c r="C319" t="str">
        <f>'Data Cleaning'!C320</f>
        <v>Skechers</v>
      </c>
      <c r="D319" t="str">
        <f>'Data Cleaning'!D320</f>
        <v>Sports</v>
      </c>
      <c r="E319" t="str">
        <f>'Data Cleaning'!E320</f>
        <v>Blue</v>
      </c>
      <c r="F319" t="str">
        <f>'Data Cleaning'!F320</f>
        <v>Germany</v>
      </c>
      <c r="G319" t="str">
        <f>'Data Cleaning'!G320</f>
        <v>Mall</v>
      </c>
      <c r="H319" s="2">
        <f>'Data Cleaning'!H320</f>
        <v>68.12</v>
      </c>
      <c r="I319">
        <f>'Data Cleaning'!I320</f>
        <v>8</v>
      </c>
      <c r="J319" s="2">
        <f>'Data Cleaning'!J320</f>
        <v>544.96</v>
      </c>
    </row>
    <row r="320" spans="1:10" x14ac:dyDescent="0.25">
      <c r="A320" t="str">
        <f>'Data Cleaning'!A321</f>
        <v>S319</v>
      </c>
      <c r="B320" s="113">
        <f>'Data Cleaning'!B321</f>
        <v>45674</v>
      </c>
      <c r="C320" t="str">
        <f>'Data Cleaning'!C321</f>
        <v>Adidas</v>
      </c>
      <c r="D320" t="str">
        <f>'Data Cleaning'!D321</f>
        <v>Boots</v>
      </c>
      <c r="E320" t="str">
        <f>'Data Cleaning'!E321</f>
        <v>Red</v>
      </c>
      <c r="F320" t="str">
        <f>'Data Cleaning'!F321</f>
        <v>France</v>
      </c>
      <c r="G320" t="str">
        <f>'Data Cleaning'!G321</f>
        <v>Retail Store</v>
      </c>
      <c r="H320" s="2">
        <f>'Data Cleaning'!H321</f>
        <v>64.42</v>
      </c>
      <c r="I320">
        <f>'Data Cleaning'!I321</f>
        <v>20</v>
      </c>
      <c r="J320" s="2">
        <f>'Data Cleaning'!J321</f>
        <v>1288.4000000000001</v>
      </c>
    </row>
    <row r="321" spans="1:10" x14ac:dyDescent="0.25">
      <c r="A321" t="str">
        <f>'Data Cleaning'!A322</f>
        <v>S320</v>
      </c>
      <c r="B321" s="113">
        <f>'Data Cleaning'!B322</f>
        <v>45885</v>
      </c>
      <c r="C321" t="str">
        <f>'Data Cleaning'!C322</f>
        <v>New Balance</v>
      </c>
      <c r="D321" t="str">
        <f>'Data Cleaning'!D322</f>
        <v>Casual</v>
      </c>
      <c r="E321" t="str">
        <f>'Data Cleaning'!E322</f>
        <v>Grey</v>
      </c>
      <c r="F321" t="str">
        <f>'Data Cleaning'!F322</f>
        <v>France</v>
      </c>
      <c r="G321" t="str">
        <f>'Data Cleaning'!G322</f>
        <v>Retail Store</v>
      </c>
      <c r="H321" s="2">
        <f>'Data Cleaning'!H322</f>
        <v>85.05</v>
      </c>
      <c r="I321">
        <f>'Data Cleaning'!I322</f>
        <v>3</v>
      </c>
      <c r="J321" s="2">
        <f>'Data Cleaning'!J322</f>
        <v>255.15</v>
      </c>
    </row>
    <row r="322" spans="1:10" x14ac:dyDescent="0.25">
      <c r="A322" t="str">
        <f>'Data Cleaning'!A323</f>
        <v>S321</v>
      </c>
      <c r="B322" s="113">
        <f>'Data Cleaning'!B323</f>
        <v>45818</v>
      </c>
      <c r="C322" t="str">
        <f>'Data Cleaning'!C323</f>
        <v>Adidas</v>
      </c>
      <c r="D322" t="str">
        <f>'Data Cleaning'!D323</f>
        <v>Running</v>
      </c>
      <c r="E322" t="str">
        <f>'Data Cleaning'!E323</f>
        <v>Black</v>
      </c>
      <c r="F322" t="str">
        <f>'Data Cleaning'!F323</f>
        <v>UAE</v>
      </c>
      <c r="G322" t="str">
        <f>'Data Cleaning'!G323</f>
        <v>Online</v>
      </c>
      <c r="H322" s="2">
        <f>'Data Cleaning'!H323</f>
        <v>150.83000000000001</v>
      </c>
      <c r="I322">
        <f>'Data Cleaning'!I323</f>
        <v>9</v>
      </c>
      <c r="J322" s="2">
        <f>'Data Cleaning'!J323</f>
        <v>1357.47</v>
      </c>
    </row>
    <row r="323" spans="1:10" x14ac:dyDescent="0.25">
      <c r="A323" t="str">
        <f>'Data Cleaning'!A324</f>
        <v>S322</v>
      </c>
      <c r="B323" s="113">
        <f>'Data Cleaning'!B324</f>
        <v>45913</v>
      </c>
      <c r="C323" t="str">
        <f>'Data Cleaning'!C324</f>
        <v>Reebok</v>
      </c>
      <c r="D323" t="str">
        <f>'Data Cleaning'!D324</f>
        <v>Sneakers</v>
      </c>
      <c r="E323" t="str">
        <f>'Data Cleaning'!E324</f>
        <v>Black</v>
      </c>
      <c r="F323" t="str">
        <f>'Data Cleaning'!F324</f>
        <v>France</v>
      </c>
      <c r="G323" t="str">
        <f>'Data Cleaning'!G324</f>
        <v>Retail Store</v>
      </c>
      <c r="H323" s="2">
        <f>'Data Cleaning'!H324</f>
        <v>187.21</v>
      </c>
      <c r="I323">
        <f>'Data Cleaning'!I324</f>
        <v>17</v>
      </c>
      <c r="J323" s="2">
        <f>'Data Cleaning'!J324</f>
        <v>3182.57</v>
      </c>
    </row>
    <row r="324" spans="1:10" x14ac:dyDescent="0.25">
      <c r="A324" t="str">
        <f>'Data Cleaning'!A325</f>
        <v>S323</v>
      </c>
      <c r="B324" s="113">
        <f>'Data Cleaning'!B325</f>
        <v>46018</v>
      </c>
      <c r="C324" t="str">
        <f>'Data Cleaning'!C325</f>
        <v>Adidas</v>
      </c>
      <c r="D324" t="str">
        <f>'Data Cleaning'!D325</f>
        <v>Sneakers</v>
      </c>
      <c r="E324" t="str">
        <f>'Data Cleaning'!E325</f>
        <v>Blue</v>
      </c>
      <c r="F324" t="str">
        <f>'Data Cleaning'!F325</f>
        <v>UAE</v>
      </c>
      <c r="G324" t="str">
        <f>'Data Cleaning'!G325</f>
        <v>Retail Store</v>
      </c>
      <c r="H324" s="2">
        <f>'Data Cleaning'!H325</f>
        <v>175.24</v>
      </c>
      <c r="I324">
        <f>'Data Cleaning'!I325</f>
        <v>15</v>
      </c>
      <c r="J324" s="2">
        <f>'Data Cleaning'!J325</f>
        <v>2628.6</v>
      </c>
    </row>
    <row r="325" spans="1:10" x14ac:dyDescent="0.25">
      <c r="A325" t="str">
        <f>'Data Cleaning'!A326</f>
        <v>S324</v>
      </c>
      <c r="B325" s="113">
        <f>'Data Cleaning'!B326</f>
        <v>45760</v>
      </c>
      <c r="C325" t="str">
        <f>'Data Cleaning'!C326</f>
        <v>Adidas</v>
      </c>
      <c r="D325" t="str">
        <f>'Data Cleaning'!D326</f>
        <v>Running</v>
      </c>
      <c r="E325" t="str">
        <f>'Data Cleaning'!E326</f>
        <v>Red</v>
      </c>
      <c r="F325" t="str">
        <f>'Data Cleaning'!F326</f>
        <v>UK</v>
      </c>
      <c r="G325" t="str">
        <f>'Data Cleaning'!G326</f>
        <v>Mall</v>
      </c>
      <c r="H325" s="2">
        <f>'Data Cleaning'!H326</f>
        <v>91.59</v>
      </c>
      <c r="I325">
        <f>'Data Cleaning'!I326</f>
        <v>4</v>
      </c>
      <c r="J325" s="2">
        <f>'Data Cleaning'!J326</f>
        <v>366.36</v>
      </c>
    </row>
    <row r="326" spans="1:10" x14ac:dyDescent="0.25">
      <c r="A326" t="str">
        <f>'Data Cleaning'!A327</f>
        <v>S325</v>
      </c>
      <c r="B326" s="113">
        <f>'Data Cleaning'!B327</f>
        <v>45885</v>
      </c>
      <c r="C326" t="str">
        <f>'Data Cleaning'!C327</f>
        <v>Skechers</v>
      </c>
      <c r="D326" t="str">
        <f>'Data Cleaning'!D327</f>
        <v>Sports</v>
      </c>
      <c r="E326" t="str">
        <f>'Data Cleaning'!E327</f>
        <v>Green</v>
      </c>
      <c r="F326" t="str">
        <f>'Data Cleaning'!F327</f>
        <v>France</v>
      </c>
      <c r="G326" t="str">
        <f>'Data Cleaning'!G327</f>
        <v>Mall</v>
      </c>
      <c r="H326" s="2">
        <f>'Data Cleaning'!H327</f>
        <v>240.07</v>
      </c>
      <c r="I326">
        <f>'Data Cleaning'!I327</f>
        <v>3</v>
      </c>
      <c r="J326" s="2">
        <f>'Data Cleaning'!J327</f>
        <v>720.21</v>
      </c>
    </row>
    <row r="327" spans="1:10" x14ac:dyDescent="0.25">
      <c r="A327" t="str">
        <f>'Data Cleaning'!A328</f>
        <v>S326</v>
      </c>
      <c r="B327" s="113">
        <f>'Data Cleaning'!B328</f>
        <v>45691</v>
      </c>
      <c r="C327" t="str">
        <f>'Data Cleaning'!C328</f>
        <v>New Balance</v>
      </c>
      <c r="D327" t="str">
        <f>'Data Cleaning'!D328</f>
        <v>Sports</v>
      </c>
      <c r="E327" t="str">
        <f>'Data Cleaning'!E328</f>
        <v>Blue</v>
      </c>
      <c r="F327" t="str">
        <f>'Data Cleaning'!F328</f>
        <v>Saudi Arabia</v>
      </c>
      <c r="G327" t="str">
        <f>'Data Cleaning'!G328</f>
        <v>Online</v>
      </c>
      <c r="H327" s="2">
        <f>'Data Cleaning'!H328</f>
        <v>192.34</v>
      </c>
      <c r="I327">
        <f>'Data Cleaning'!I328</f>
        <v>18</v>
      </c>
      <c r="J327" s="2">
        <f>'Data Cleaning'!J328</f>
        <v>3462.12</v>
      </c>
    </row>
    <row r="328" spans="1:10" x14ac:dyDescent="0.25">
      <c r="A328" t="str">
        <f>'Data Cleaning'!A329</f>
        <v>S327</v>
      </c>
      <c r="B328" s="113">
        <f>'Data Cleaning'!B329</f>
        <v>46022</v>
      </c>
      <c r="C328" t="str">
        <f>'Data Cleaning'!C329</f>
        <v>Puma</v>
      </c>
      <c r="D328" t="str">
        <f>'Data Cleaning'!D329</f>
        <v>Sneakers</v>
      </c>
      <c r="E328" t="str">
        <f>'Data Cleaning'!E329</f>
        <v>White</v>
      </c>
      <c r="F328" t="str">
        <f>'Data Cleaning'!F329</f>
        <v>USA</v>
      </c>
      <c r="G328" t="str">
        <f>'Data Cleaning'!G329</f>
        <v>Online</v>
      </c>
      <c r="H328" s="2">
        <f>'Data Cleaning'!H329</f>
        <v>151.96</v>
      </c>
      <c r="I328">
        <f>'Data Cleaning'!I329</f>
        <v>6</v>
      </c>
      <c r="J328" s="2">
        <f>'Data Cleaning'!J329</f>
        <v>911.76</v>
      </c>
    </row>
    <row r="329" spans="1:10" x14ac:dyDescent="0.25">
      <c r="A329" t="str">
        <f>'Data Cleaning'!A330</f>
        <v>S328</v>
      </c>
      <c r="B329" s="113">
        <f>'Data Cleaning'!B330</f>
        <v>45729</v>
      </c>
      <c r="C329" t="str">
        <f>'Data Cleaning'!C330</f>
        <v>Reebok</v>
      </c>
      <c r="D329" t="str">
        <f>'Data Cleaning'!D330</f>
        <v>Running</v>
      </c>
      <c r="E329" t="str">
        <f>'Data Cleaning'!E330</f>
        <v>Blue</v>
      </c>
      <c r="F329" t="str">
        <f>'Data Cleaning'!F330</f>
        <v>India</v>
      </c>
      <c r="G329" t="str">
        <f>'Data Cleaning'!G330</f>
        <v>Mall</v>
      </c>
      <c r="H329" s="2">
        <f>'Data Cleaning'!H330</f>
        <v>164.58</v>
      </c>
      <c r="I329">
        <f>'Data Cleaning'!I330</f>
        <v>8</v>
      </c>
      <c r="J329" s="2">
        <f>'Data Cleaning'!J330</f>
        <v>1316.64</v>
      </c>
    </row>
    <row r="330" spans="1:10" x14ac:dyDescent="0.25">
      <c r="A330" t="str">
        <f>'Data Cleaning'!A331</f>
        <v>S329</v>
      </c>
      <c r="B330" s="113">
        <f>'Data Cleaning'!B331</f>
        <v>45846</v>
      </c>
      <c r="C330" t="str">
        <f>'Data Cleaning'!C331</f>
        <v>New Balance</v>
      </c>
      <c r="D330" t="str">
        <f>'Data Cleaning'!D331</f>
        <v>Casual</v>
      </c>
      <c r="E330" t="str">
        <f>'Data Cleaning'!E331</f>
        <v>Grey</v>
      </c>
      <c r="F330" t="str">
        <f>'Data Cleaning'!F331</f>
        <v>USA</v>
      </c>
      <c r="G330" t="str">
        <f>'Data Cleaning'!G331</f>
        <v>Online</v>
      </c>
      <c r="H330" s="2">
        <f>'Data Cleaning'!H331</f>
        <v>122.31</v>
      </c>
      <c r="I330">
        <f>'Data Cleaning'!I331</f>
        <v>15</v>
      </c>
      <c r="J330" s="2">
        <f>'Data Cleaning'!J331</f>
        <v>1834.65</v>
      </c>
    </row>
    <row r="331" spans="1:10" x14ac:dyDescent="0.25">
      <c r="A331" t="str">
        <f>'Data Cleaning'!A332</f>
        <v>S330</v>
      </c>
      <c r="B331" s="113">
        <f>'Data Cleaning'!B332</f>
        <v>45816</v>
      </c>
      <c r="C331" t="str">
        <f>'Data Cleaning'!C332</f>
        <v>Skechers</v>
      </c>
      <c r="D331" t="str">
        <f>'Data Cleaning'!D332</f>
        <v>Boots</v>
      </c>
      <c r="E331" t="str">
        <f>'Data Cleaning'!E332</f>
        <v>Red</v>
      </c>
      <c r="F331" t="str">
        <f>'Data Cleaning'!F332</f>
        <v>India</v>
      </c>
      <c r="G331" t="str">
        <f>'Data Cleaning'!G332</f>
        <v>Retail Store</v>
      </c>
      <c r="H331" s="2">
        <f>'Data Cleaning'!H332</f>
        <v>84.5</v>
      </c>
      <c r="I331">
        <f>'Data Cleaning'!I332</f>
        <v>13</v>
      </c>
      <c r="J331" s="2">
        <f>'Data Cleaning'!J332</f>
        <v>1098.5</v>
      </c>
    </row>
    <row r="332" spans="1:10" x14ac:dyDescent="0.25">
      <c r="A332" t="str">
        <f>'Data Cleaning'!A333</f>
        <v>S331</v>
      </c>
      <c r="B332" s="113">
        <f>'Data Cleaning'!B333</f>
        <v>45867</v>
      </c>
      <c r="C332" t="str">
        <f>'Data Cleaning'!C333</f>
        <v>Nike</v>
      </c>
      <c r="D332" t="str">
        <f>'Data Cleaning'!D333</f>
        <v>Casual</v>
      </c>
      <c r="E332" t="str">
        <f>'Data Cleaning'!E333</f>
        <v>Blue</v>
      </c>
      <c r="F332" t="str">
        <f>'Data Cleaning'!F333</f>
        <v>UAE</v>
      </c>
      <c r="G332" t="str">
        <f>'Data Cleaning'!G333</f>
        <v>Online</v>
      </c>
      <c r="H332" s="2">
        <f>'Data Cleaning'!H333</f>
        <v>108.31</v>
      </c>
      <c r="I332">
        <f>'Data Cleaning'!I333</f>
        <v>19</v>
      </c>
      <c r="J332" s="2">
        <f>'Data Cleaning'!J333</f>
        <v>2057.89</v>
      </c>
    </row>
    <row r="333" spans="1:10" x14ac:dyDescent="0.25">
      <c r="A333" t="str">
        <f>'Data Cleaning'!A334</f>
        <v>S332</v>
      </c>
      <c r="B333" s="113">
        <f>'Data Cleaning'!B334</f>
        <v>45888</v>
      </c>
      <c r="C333" t="str">
        <f>'Data Cleaning'!C334</f>
        <v>Skechers</v>
      </c>
      <c r="D333" t="str">
        <f>'Data Cleaning'!D334</f>
        <v>Sneakers</v>
      </c>
      <c r="E333" t="str">
        <f>'Data Cleaning'!E334</f>
        <v>Blue</v>
      </c>
      <c r="F333" t="str">
        <f>'Data Cleaning'!F334</f>
        <v>UK</v>
      </c>
      <c r="G333" t="str">
        <f>'Data Cleaning'!G334</f>
        <v>Mall</v>
      </c>
      <c r="H333" s="2">
        <f>'Data Cleaning'!H334</f>
        <v>196.73</v>
      </c>
      <c r="I333">
        <f>'Data Cleaning'!I334</f>
        <v>15</v>
      </c>
      <c r="J333" s="2">
        <f>'Data Cleaning'!J334</f>
        <v>2950.95</v>
      </c>
    </row>
    <row r="334" spans="1:10" x14ac:dyDescent="0.25">
      <c r="A334" t="str">
        <f>'Data Cleaning'!A335</f>
        <v>S333</v>
      </c>
      <c r="B334" s="113">
        <f>'Data Cleaning'!B335</f>
        <v>45985</v>
      </c>
      <c r="C334" t="str">
        <f>'Data Cleaning'!C335</f>
        <v>Adidas</v>
      </c>
      <c r="D334" t="str">
        <f>'Data Cleaning'!D335</f>
        <v>Casual</v>
      </c>
      <c r="E334" t="str">
        <f>'Data Cleaning'!E335</f>
        <v>Red</v>
      </c>
      <c r="F334" t="str">
        <f>'Data Cleaning'!F335</f>
        <v>India</v>
      </c>
      <c r="G334" t="str">
        <f>'Data Cleaning'!G335</f>
        <v>Online</v>
      </c>
      <c r="H334" s="2">
        <f>'Data Cleaning'!H335</f>
        <v>33.17</v>
      </c>
      <c r="I334">
        <f>'Data Cleaning'!I335</f>
        <v>19</v>
      </c>
      <c r="J334" s="2">
        <f>'Data Cleaning'!J335</f>
        <v>630.23</v>
      </c>
    </row>
    <row r="335" spans="1:10" x14ac:dyDescent="0.25">
      <c r="A335" t="str">
        <f>'Data Cleaning'!A336</f>
        <v>S334</v>
      </c>
      <c r="B335" s="113">
        <f>'Data Cleaning'!B336</f>
        <v>45721</v>
      </c>
      <c r="C335" t="str">
        <f>'Data Cleaning'!C336</f>
        <v>Adidas</v>
      </c>
      <c r="D335" t="str">
        <f>'Data Cleaning'!D336</f>
        <v>Sports</v>
      </c>
      <c r="E335" t="str">
        <f>'Data Cleaning'!E336</f>
        <v>White</v>
      </c>
      <c r="F335" t="str">
        <f>'Data Cleaning'!F336</f>
        <v>UK</v>
      </c>
      <c r="G335" t="str">
        <f>'Data Cleaning'!G336</f>
        <v>Retail Store</v>
      </c>
      <c r="H335" s="2">
        <f>'Data Cleaning'!H336</f>
        <v>55.54</v>
      </c>
      <c r="I335">
        <f>'Data Cleaning'!I336</f>
        <v>17</v>
      </c>
      <c r="J335" s="2">
        <f>'Data Cleaning'!J336</f>
        <v>944.18</v>
      </c>
    </row>
    <row r="336" spans="1:10" x14ac:dyDescent="0.25">
      <c r="A336" t="str">
        <f>'Data Cleaning'!A337</f>
        <v>S335</v>
      </c>
      <c r="B336" s="113">
        <f>'Data Cleaning'!B337</f>
        <v>46021</v>
      </c>
      <c r="C336" t="str">
        <f>'Data Cleaning'!C337</f>
        <v>Puma</v>
      </c>
      <c r="D336" t="str">
        <f>'Data Cleaning'!D337</f>
        <v>Sneakers</v>
      </c>
      <c r="E336" t="str">
        <f>'Data Cleaning'!E337</f>
        <v>Blue</v>
      </c>
      <c r="F336" t="str">
        <f>'Data Cleaning'!F337</f>
        <v>Saudi Arabia</v>
      </c>
      <c r="G336" t="str">
        <f>'Data Cleaning'!G337</f>
        <v>Online</v>
      </c>
      <c r="H336" s="2">
        <f>'Data Cleaning'!H337</f>
        <v>40.119999999999997</v>
      </c>
      <c r="I336">
        <f>'Data Cleaning'!I337</f>
        <v>8</v>
      </c>
      <c r="J336" s="2">
        <f>'Data Cleaning'!J337</f>
        <v>320.95999999999998</v>
      </c>
    </row>
    <row r="337" spans="1:10" x14ac:dyDescent="0.25">
      <c r="A337" t="str">
        <f>'Data Cleaning'!A338</f>
        <v>S336</v>
      </c>
      <c r="B337" s="113">
        <f>'Data Cleaning'!B338</f>
        <v>45786</v>
      </c>
      <c r="C337" t="str">
        <f>'Data Cleaning'!C338</f>
        <v>Skechers</v>
      </c>
      <c r="D337" t="str">
        <f>'Data Cleaning'!D338</f>
        <v>Sneakers</v>
      </c>
      <c r="E337" t="str">
        <f>'Data Cleaning'!E338</f>
        <v>Blue</v>
      </c>
      <c r="F337" t="str">
        <f>'Data Cleaning'!F338</f>
        <v>UK</v>
      </c>
      <c r="G337" t="str">
        <f>'Data Cleaning'!G338</f>
        <v>Mall</v>
      </c>
      <c r="H337" s="2">
        <f>'Data Cleaning'!H338</f>
        <v>38.96</v>
      </c>
      <c r="I337">
        <f>'Data Cleaning'!I338</f>
        <v>7</v>
      </c>
      <c r="J337" s="2">
        <f>'Data Cleaning'!J338</f>
        <v>272.72000000000003</v>
      </c>
    </row>
    <row r="338" spans="1:10" x14ac:dyDescent="0.25">
      <c r="A338" t="str">
        <f>'Data Cleaning'!A339</f>
        <v>S337</v>
      </c>
      <c r="B338" s="113">
        <f>'Data Cleaning'!B339</f>
        <v>45813</v>
      </c>
      <c r="C338" t="str">
        <f>'Data Cleaning'!C339</f>
        <v>New Balance</v>
      </c>
      <c r="D338" t="str">
        <f>'Data Cleaning'!D339</f>
        <v>Running</v>
      </c>
      <c r="E338" t="str">
        <f>'Data Cleaning'!E339</f>
        <v>Grey</v>
      </c>
      <c r="F338" t="str">
        <f>'Data Cleaning'!F339</f>
        <v>UAE</v>
      </c>
      <c r="G338" t="str">
        <f>'Data Cleaning'!G339</f>
        <v>Online</v>
      </c>
      <c r="H338" s="2">
        <f>'Data Cleaning'!H339</f>
        <v>218.2</v>
      </c>
      <c r="I338">
        <f>'Data Cleaning'!I339</f>
        <v>20</v>
      </c>
      <c r="J338" s="2">
        <f>'Data Cleaning'!J339</f>
        <v>4364</v>
      </c>
    </row>
    <row r="339" spans="1:10" x14ac:dyDescent="0.25">
      <c r="A339" t="str">
        <f>'Data Cleaning'!A340</f>
        <v>S338</v>
      </c>
      <c r="B339" s="113">
        <f>'Data Cleaning'!B340</f>
        <v>45961</v>
      </c>
      <c r="C339" t="str">
        <f>'Data Cleaning'!C340</f>
        <v>Adidas</v>
      </c>
      <c r="D339" t="str">
        <f>'Data Cleaning'!D340</f>
        <v>Casual</v>
      </c>
      <c r="E339" t="str">
        <f>'Data Cleaning'!E340</f>
        <v>Green</v>
      </c>
      <c r="F339" t="str">
        <f>'Data Cleaning'!F340</f>
        <v>India</v>
      </c>
      <c r="G339" t="str">
        <f>'Data Cleaning'!G340</f>
        <v>Mall</v>
      </c>
      <c r="H339" s="2">
        <f>'Data Cleaning'!H340</f>
        <v>184.8</v>
      </c>
      <c r="I339">
        <f>'Data Cleaning'!I340</f>
        <v>19</v>
      </c>
      <c r="J339" s="2">
        <f>'Data Cleaning'!J340</f>
        <v>3511.2</v>
      </c>
    </row>
    <row r="340" spans="1:10" x14ac:dyDescent="0.25">
      <c r="A340" t="str">
        <f>'Data Cleaning'!A341</f>
        <v>S339</v>
      </c>
      <c r="B340" s="113">
        <f>'Data Cleaning'!B341</f>
        <v>45967</v>
      </c>
      <c r="C340" t="str">
        <f>'Data Cleaning'!C341</f>
        <v>New Balance</v>
      </c>
      <c r="D340" t="str">
        <f>'Data Cleaning'!D341</f>
        <v>Running</v>
      </c>
      <c r="E340" t="str">
        <f>'Data Cleaning'!E341</f>
        <v>Black</v>
      </c>
      <c r="F340" t="str">
        <f>'Data Cleaning'!F341</f>
        <v>USA</v>
      </c>
      <c r="G340" t="str">
        <f>'Data Cleaning'!G341</f>
        <v>Online</v>
      </c>
      <c r="H340" s="2">
        <f>'Data Cleaning'!H341</f>
        <v>134.32</v>
      </c>
      <c r="I340">
        <f>'Data Cleaning'!I341</f>
        <v>11</v>
      </c>
      <c r="J340" s="2">
        <f>'Data Cleaning'!J341</f>
        <v>1477.52</v>
      </c>
    </row>
    <row r="341" spans="1:10" x14ac:dyDescent="0.25">
      <c r="A341" t="str">
        <f>'Data Cleaning'!A342</f>
        <v>S340</v>
      </c>
      <c r="B341" s="113">
        <f>'Data Cleaning'!B342</f>
        <v>45986</v>
      </c>
      <c r="C341" t="str">
        <f>'Data Cleaning'!C342</f>
        <v>Puma</v>
      </c>
      <c r="D341" t="str">
        <f>'Data Cleaning'!D342</f>
        <v>Boots</v>
      </c>
      <c r="E341" t="str">
        <f>'Data Cleaning'!E342</f>
        <v>White</v>
      </c>
      <c r="F341" t="str">
        <f>'Data Cleaning'!F342</f>
        <v>Saudi Arabia</v>
      </c>
      <c r="G341" t="str">
        <f>'Data Cleaning'!G342</f>
        <v>Mall</v>
      </c>
      <c r="H341" s="2">
        <f>'Data Cleaning'!H342</f>
        <v>51.52</v>
      </c>
      <c r="I341">
        <f>'Data Cleaning'!I342</f>
        <v>19</v>
      </c>
      <c r="J341" s="2">
        <f>'Data Cleaning'!J342</f>
        <v>978.88</v>
      </c>
    </row>
    <row r="342" spans="1:10" x14ac:dyDescent="0.25">
      <c r="A342" t="str">
        <f>'Data Cleaning'!A343</f>
        <v>S341</v>
      </c>
      <c r="B342" s="113">
        <f>'Data Cleaning'!B343</f>
        <v>45871</v>
      </c>
      <c r="C342" t="str">
        <f>'Data Cleaning'!C343</f>
        <v>Skechers</v>
      </c>
      <c r="D342" t="str">
        <f>'Data Cleaning'!D343</f>
        <v>Running</v>
      </c>
      <c r="E342" t="str">
        <f>'Data Cleaning'!E343</f>
        <v>Red</v>
      </c>
      <c r="F342" t="str">
        <f>'Data Cleaning'!F343</f>
        <v>UAE</v>
      </c>
      <c r="G342" t="str">
        <f>'Data Cleaning'!G343</f>
        <v>Mall</v>
      </c>
      <c r="H342" s="2">
        <f>'Data Cleaning'!H343</f>
        <v>138.16</v>
      </c>
      <c r="I342">
        <f>'Data Cleaning'!I343</f>
        <v>20</v>
      </c>
      <c r="J342" s="2">
        <f>'Data Cleaning'!J343</f>
        <v>2763.2</v>
      </c>
    </row>
    <row r="343" spans="1:10" x14ac:dyDescent="0.25">
      <c r="A343" t="str">
        <f>'Data Cleaning'!A344</f>
        <v>S342</v>
      </c>
      <c r="B343" s="113">
        <f>'Data Cleaning'!B344</f>
        <v>45806</v>
      </c>
      <c r="C343" t="str">
        <f>'Data Cleaning'!C344</f>
        <v>Reebok</v>
      </c>
      <c r="D343" t="str">
        <f>'Data Cleaning'!D344</f>
        <v>Casual</v>
      </c>
      <c r="E343" t="str">
        <f>'Data Cleaning'!E344</f>
        <v>Green</v>
      </c>
      <c r="F343" t="str">
        <f>'Data Cleaning'!F344</f>
        <v>Germany</v>
      </c>
      <c r="G343" t="str">
        <f>'Data Cleaning'!G344</f>
        <v>Retail Store</v>
      </c>
      <c r="H343" s="2">
        <f>'Data Cleaning'!H344</f>
        <v>134.16</v>
      </c>
      <c r="I343">
        <f>'Data Cleaning'!I344</f>
        <v>10</v>
      </c>
      <c r="J343" s="2">
        <f>'Data Cleaning'!J344</f>
        <v>1341.6</v>
      </c>
    </row>
    <row r="344" spans="1:10" x14ac:dyDescent="0.25">
      <c r="A344" t="str">
        <f>'Data Cleaning'!A345</f>
        <v>S343</v>
      </c>
      <c r="B344" s="113">
        <f>'Data Cleaning'!B345</f>
        <v>45890</v>
      </c>
      <c r="C344" t="str">
        <f>'Data Cleaning'!C345</f>
        <v>Skechers</v>
      </c>
      <c r="D344" t="str">
        <f>'Data Cleaning'!D345</f>
        <v>Running</v>
      </c>
      <c r="E344" t="str">
        <f>'Data Cleaning'!E345</f>
        <v>White</v>
      </c>
      <c r="F344" t="str">
        <f>'Data Cleaning'!F345</f>
        <v>Germany</v>
      </c>
      <c r="G344" t="str">
        <f>'Data Cleaning'!G345</f>
        <v>Retail Store</v>
      </c>
      <c r="H344" s="2">
        <f>'Data Cleaning'!H345</f>
        <v>68.099999999999994</v>
      </c>
      <c r="I344">
        <f>'Data Cleaning'!I345</f>
        <v>3</v>
      </c>
      <c r="J344" s="2">
        <f>'Data Cleaning'!J345</f>
        <v>204.3</v>
      </c>
    </row>
    <row r="345" spans="1:10" x14ac:dyDescent="0.25">
      <c r="A345" t="str">
        <f>'Data Cleaning'!A346</f>
        <v>S344</v>
      </c>
      <c r="B345" s="113">
        <f>'Data Cleaning'!B346</f>
        <v>45905</v>
      </c>
      <c r="C345" t="str">
        <f>'Data Cleaning'!C346</f>
        <v>Adidas</v>
      </c>
      <c r="D345" t="str">
        <f>'Data Cleaning'!D346</f>
        <v>Sports</v>
      </c>
      <c r="E345" t="str">
        <f>'Data Cleaning'!E346</f>
        <v>Grey</v>
      </c>
      <c r="F345" t="str">
        <f>'Data Cleaning'!F346</f>
        <v>UK</v>
      </c>
      <c r="G345" t="str">
        <f>'Data Cleaning'!G346</f>
        <v>Retail Store</v>
      </c>
      <c r="H345" s="2">
        <f>'Data Cleaning'!H346</f>
        <v>125.45</v>
      </c>
      <c r="I345">
        <f>'Data Cleaning'!I346</f>
        <v>15</v>
      </c>
      <c r="J345" s="2">
        <f>'Data Cleaning'!J346</f>
        <v>1881.75</v>
      </c>
    </row>
    <row r="346" spans="1:10" x14ac:dyDescent="0.25">
      <c r="A346" t="str">
        <f>'Data Cleaning'!A347</f>
        <v>S345</v>
      </c>
      <c r="B346" s="113">
        <f>'Data Cleaning'!B347</f>
        <v>45821</v>
      </c>
      <c r="C346" t="str">
        <f>'Data Cleaning'!C347</f>
        <v>Reebok</v>
      </c>
      <c r="D346" t="str">
        <f>'Data Cleaning'!D347</f>
        <v>Casual</v>
      </c>
      <c r="E346" t="str">
        <f>'Data Cleaning'!E347</f>
        <v>Blue</v>
      </c>
      <c r="F346" t="str">
        <f>'Data Cleaning'!F347</f>
        <v>India</v>
      </c>
      <c r="G346" t="str">
        <f>'Data Cleaning'!G347</f>
        <v>Mall</v>
      </c>
      <c r="H346" s="2">
        <f>'Data Cleaning'!H347</f>
        <v>117.67</v>
      </c>
      <c r="I346">
        <f>'Data Cleaning'!I347</f>
        <v>12</v>
      </c>
      <c r="J346" s="2">
        <f>'Data Cleaning'!J347</f>
        <v>1412.04</v>
      </c>
    </row>
    <row r="347" spans="1:10" x14ac:dyDescent="0.25">
      <c r="A347" t="str">
        <f>'Data Cleaning'!A348</f>
        <v>S346</v>
      </c>
      <c r="B347" s="113">
        <f>'Data Cleaning'!B348</f>
        <v>45712</v>
      </c>
      <c r="C347" t="str">
        <f>'Data Cleaning'!C348</f>
        <v>Adidas</v>
      </c>
      <c r="D347" t="str">
        <f>'Data Cleaning'!D348</f>
        <v>Formal</v>
      </c>
      <c r="E347" t="str">
        <f>'Data Cleaning'!E348</f>
        <v>Black</v>
      </c>
      <c r="F347" t="str">
        <f>'Data Cleaning'!F348</f>
        <v>France</v>
      </c>
      <c r="G347" t="str">
        <f>'Data Cleaning'!G348</f>
        <v>Retail Store</v>
      </c>
      <c r="H347" s="2">
        <f>'Data Cleaning'!H348</f>
        <v>165.49</v>
      </c>
      <c r="I347">
        <f>'Data Cleaning'!I348</f>
        <v>11</v>
      </c>
      <c r="J347" s="2">
        <f>'Data Cleaning'!J348</f>
        <v>1820.39</v>
      </c>
    </row>
    <row r="348" spans="1:10" x14ac:dyDescent="0.25">
      <c r="A348" t="str">
        <f>'Data Cleaning'!A349</f>
        <v>S347</v>
      </c>
      <c r="B348" s="113">
        <f>'Data Cleaning'!B349</f>
        <v>45784</v>
      </c>
      <c r="C348" t="str">
        <f>'Data Cleaning'!C349</f>
        <v>Nike</v>
      </c>
      <c r="D348" t="str">
        <f>'Data Cleaning'!D349</f>
        <v>Running</v>
      </c>
      <c r="E348" t="str">
        <f>'Data Cleaning'!E349</f>
        <v>Blue</v>
      </c>
      <c r="F348" t="str">
        <f>'Data Cleaning'!F349</f>
        <v>Germany</v>
      </c>
      <c r="G348" t="str">
        <f>'Data Cleaning'!G349</f>
        <v>Mall</v>
      </c>
      <c r="H348" s="2">
        <f>'Data Cleaning'!H349</f>
        <v>169.72</v>
      </c>
      <c r="I348">
        <f>'Data Cleaning'!I349</f>
        <v>5</v>
      </c>
      <c r="J348" s="2">
        <f>'Data Cleaning'!J349</f>
        <v>848.6</v>
      </c>
    </row>
    <row r="349" spans="1:10" x14ac:dyDescent="0.25">
      <c r="A349" t="str">
        <f>'Data Cleaning'!A350</f>
        <v>S348</v>
      </c>
      <c r="B349" s="113">
        <f>'Data Cleaning'!B350</f>
        <v>45872</v>
      </c>
      <c r="C349" t="str">
        <f>'Data Cleaning'!C350</f>
        <v>Adidas</v>
      </c>
      <c r="D349" t="str">
        <f>'Data Cleaning'!D350</f>
        <v>Sports</v>
      </c>
      <c r="E349" t="str">
        <f>'Data Cleaning'!E350</f>
        <v>Grey</v>
      </c>
      <c r="F349" t="str">
        <f>'Data Cleaning'!F350</f>
        <v>UAE</v>
      </c>
      <c r="G349" t="str">
        <f>'Data Cleaning'!G350</f>
        <v>Retail Store</v>
      </c>
      <c r="H349" s="2">
        <f>'Data Cleaning'!H350</f>
        <v>39.97</v>
      </c>
      <c r="I349">
        <f>'Data Cleaning'!I350</f>
        <v>8</v>
      </c>
      <c r="J349" s="2">
        <f>'Data Cleaning'!J350</f>
        <v>319.76</v>
      </c>
    </row>
    <row r="350" spans="1:10" x14ac:dyDescent="0.25">
      <c r="A350" t="str">
        <f>'Data Cleaning'!A351</f>
        <v>S349</v>
      </c>
      <c r="B350" s="113">
        <f>'Data Cleaning'!B351</f>
        <v>45755</v>
      </c>
      <c r="C350" t="str">
        <f>'Data Cleaning'!C351</f>
        <v>Reebok</v>
      </c>
      <c r="D350" t="str">
        <f>'Data Cleaning'!D351</f>
        <v>Sneakers</v>
      </c>
      <c r="E350" t="str">
        <f>'Data Cleaning'!E351</f>
        <v>Red</v>
      </c>
      <c r="F350" t="str">
        <f>'Data Cleaning'!F351</f>
        <v>Germany</v>
      </c>
      <c r="G350" t="str">
        <f>'Data Cleaning'!G351</f>
        <v>Retail Store</v>
      </c>
      <c r="H350" s="2">
        <f>'Data Cleaning'!H351</f>
        <v>112.41</v>
      </c>
      <c r="I350">
        <f>'Data Cleaning'!I351</f>
        <v>6</v>
      </c>
      <c r="J350" s="2">
        <f>'Data Cleaning'!J351</f>
        <v>674.46</v>
      </c>
    </row>
    <row r="351" spans="1:10" x14ac:dyDescent="0.25">
      <c r="A351" t="str">
        <f>'Data Cleaning'!A352</f>
        <v>S350</v>
      </c>
      <c r="B351" s="113">
        <f>'Data Cleaning'!B352</f>
        <v>45912</v>
      </c>
      <c r="C351" t="str">
        <f>'Data Cleaning'!C352</f>
        <v>Nike</v>
      </c>
      <c r="D351" t="str">
        <f>'Data Cleaning'!D352</f>
        <v>Formal</v>
      </c>
      <c r="E351" t="str">
        <f>'Data Cleaning'!E352</f>
        <v>Grey</v>
      </c>
      <c r="F351" t="str">
        <f>'Data Cleaning'!F352</f>
        <v>Germany</v>
      </c>
      <c r="G351" t="str">
        <f>'Data Cleaning'!G352</f>
        <v>Online</v>
      </c>
      <c r="H351" s="2">
        <f>'Data Cleaning'!H352</f>
        <v>167.69</v>
      </c>
      <c r="I351">
        <f>'Data Cleaning'!I352</f>
        <v>1</v>
      </c>
      <c r="J351" s="2">
        <f>'Data Cleaning'!J352</f>
        <v>167.69</v>
      </c>
    </row>
    <row r="352" spans="1:10" x14ac:dyDescent="0.25">
      <c r="A352" t="str">
        <f>'Data Cleaning'!A353</f>
        <v>S351</v>
      </c>
      <c r="B352" s="113">
        <f>'Data Cleaning'!B353</f>
        <v>45768</v>
      </c>
      <c r="C352" t="str">
        <f>'Data Cleaning'!C353</f>
        <v>Puma</v>
      </c>
      <c r="D352" t="str">
        <f>'Data Cleaning'!D353</f>
        <v>Running</v>
      </c>
      <c r="E352" t="str">
        <f>'Data Cleaning'!E353</f>
        <v>Black</v>
      </c>
      <c r="F352" t="str">
        <f>'Data Cleaning'!F353</f>
        <v>France</v>
      </c>
      <c r="G352" t="str">
        <f>'Data Cleaning'!G353</f>
        <v>Retail Store</v>
      </c>
      <c r="H352" s="2">
        <f>'Data Cleaning'!H353</f>
        <v>140.69</v>
      </c>
      <c r="I352">
        <f>'Data Cleaning'!I353</f>
        <v>19</v>
      </c>
      <c r="J352" s="2">
        <f>'Data Cleaning'!J353</f>
        <v>2673.11</v>
      </c>
    </row>
    <row r="353" spans="1:10" x14ac:dyDescent="0.25">
      <c r="A353" t="str">
        <f>'Data Cleaning'!A354</f>
        <v>S352</v>
      </c>
      <c r="B353" s="113">
        <f>'Data Cleaning'!B354</f>
        <v>45963</v>
      </c>
      <c r="C353" t="str">
        <f>'Data Cleaning'!C354</f>
        <v>Puma</v>
      </c>
      <c r="D353" t="str">
        <f>'Data Cleaning'!D354</f>
        <v>Sneakers</v>
      </c>
      <c r="E353" t="str">
        <f>'Data Cleaning'!E354</f>
        <v>Black</v>
      </c>
      <c r="F353" t="str">
        <f>'Data Cleaning'!F354</f>
        <v>Saudi Arabia</v>
      </c>
      <c r="G353" t="str">
        <f>'Data Cleaning'!G354</f>
        <v>Online</v>
      </c>
      <c r="H353" s="2">
        <f>'Data Cleaning'!H354</f>
        <v>218.43</v>
      </c>
      <c r="I353">
        <f>'Data Cleaning'!I354</f>
        <v>16</v>
      </c>
      <c r="J353" s="2">
        <f>'Data Cleaning'!J354</f>
        <v>3494.88</v>
      </c>
    </row>
    <row r="354" spans="1:10" x14ac:dyDescent="0.25">
      <c r="A354" t="str">
        <f>'Data Cleaning'!A355</f>
        <v>S353</v>
      </c>
      <c r="B354" s="113">
        <f>'Data Cleaning'!B355</f>
        <v>45878</v>
      </c>
      <c r="C354" t="str">
        <f>'Data Cleaning'!C355</f>
        <v>Puma</v>
      </c>
      <c r="D354" t="str">
        <f>'Data Cleaning'!D355</f>
        <v>Boots</v>
      </c>
      <c r="E354" t="str">
        <f>'Data Cleaning'!E355</f>
        <v>Blue</v>
      </c>
      <c r="F354" t="str">
        <f>'Data Cleaning'!F355</f>
        <v>Saudi Arabia</v>
      </c>
      <c r="G354" t="str">
        <f>'Data Cleaning'!G355</f>
        <v>Retail Store</v>
      </c>
      <c r="H354" s="2">
        <f>'Data Cleaning'!H355</f>
        <v>174.91</v>
      </c>
      <c r="I354">
        <f>'Data Cleaning'!I355</f>
        <v>5</v>
      </c>
      <c r="J354" s="2">
        <f>'Data Cleaning'!J355</f>
        <v>874.55</v>
      </c>
    </row>
    <row r="355" spans="1:10" x14ac:dyDescent="0.25">
      <c r="A355" t="str">
        <f>'Data Cleaning'!A356</f>
        <v>S354</v>
      </c>
      <c r="B355" s="113">
        <f>'Data Cleaning'!B356</f>
        <v>45845</v>
      </c>
      <c r="C355" t="str">
        <f>'Data Cleaning'!C356</f>
        <v>Reebok</v>
      </c>
      <c r="D355" t="str">
        <f>'Data Cleaning'!D356</f>
        <v>Running</v>
      </c>
      <c r="E355" t="str">
        <f>'Data Cleaning'!E356</f>
        <v>Grey</v>
      </c>
      <c r="F355" t="str">
        <f>'Data Cleaning'!F356</f>
        <v>India</v>
      </c>
      <c r="G355" t="str">
        <f>'Data Cleaning'!G356</f>
        <v>Online</v>
      </c>
      <c r="H355" s="2">
        <f>'Data Cleaning'!H356</f>
        <v>65.849999999999994</v>
      </c>
      <c r="I355">
        <f>'Data Cleaning'!I356</f>
        <v>2</v>
      </c>
      <c r="J355" s="2">
        <f>'Data Cleaning'!J356</f>
        <v>131.69999999999999</v>
      </c>
    </row>
    <row r="356" spans="1:10" x14ac:dyDescent="0.25">
      <c r="A356" t="str">
        <f>'Data Cleaning'!A357</f>
        <v>S355</v>
      </c>
      <c r="B356" s="113">
        <f>'Data Cleaning'!B357</f>
        <v>45843</v>
      </c>
      <c r="C356" t="str">
        <f>'Data Cleaning'!C357</f>
        <v>Puma</v>
      </c>
      <c r="D356" t="str">
        <f>'Data Cleaning'!D357</f>
        <v>Running</v>
      </c>
      <c r="E356" t="str">
        <f>'Data Cleaning'!E357</f>
        <v>Red</v>
      </c>
      <c r="F356" t="str">
        <f>'Data Cleaning'!F357</f>
        <v>India</v>
      </c>
      <c r="G356" t="str">
        <f>'Data Cleaning'!G357</f>
        <v>Retail Store</v>
      </c>
      <c r="H356" s="2">
        <f>'Data Cleaning'!H357</f>
        <v>45.53</v>
      </c>
      <c r="I356">
        <f>'Data Cleaning'!I357</f>
        <v>18</v>
      </c>
      <c r="J356" s="2">
        <f>'Data Cleaning'!J357</f>
        <v>819.54</v>
      </c>
    </row>
    <row r="357" spans="1:10" x14ac:dyDescent="0.25">
      <c r="A357" t="str">
        <f>'Data Cleaning'!A358</f>
        <v>S356</v>
      </c>
      <c r="B357" s="113">
        <f>'Data Cleaning'!B358</f>
        <v>45939</v>
      </c>
      <c r="C357" t="str">
        <f>'Data Cleaning'!C358</f>
        <v>New Balance</v>
      </c>
      <c r="D357" t="str">
        <f>'Data Cleaning'!D358</f>
        <v>Boots</v>
      </c>
      <c r="E357" t="str">
        <f>'Data Cleaning'!E358</f>
        <v>Grey</v>
      </c>
      <c r="F357" t="str">
        <f>'Data Cleaning'!F358</f>
        <v>USA</v>
      </c>
      <c r="G357" t="str">
        <f>'Data Cleaning'!G358</f>
        <v>Online</v>
      </c>
      <c r="H357" s="2">
        <f>'Data Cleaning'!H358</f>
        <v>171.33</v>
      </c>
      <c r="I357">
        <f>'Data Cleaning'!I358</f>
        <v>9</v>
      </c>
      <c r="J357" s="2">
        <f>'Data Cleaning'!J358</f>
        <v>1541.97</v>
      </c>
    </row>
    <row r="358" spans="1:10" x14ac:dyDescent="0.25">
      <c r="A358" t="str">
        <f>'Data Cleaning'!A359</f>
        <v>S357</v>
      </c>
      <c r="B358" s="113">
        <f>'Data Cleaning'!B359</f>
        <v>45707</v>
      </c>
      <c r="C358" t="str">
        <f>'Data Cleaning'!C359</f>
        <v>Puma</v>
      </c>
      <c r="D358" t="str">
        <f>'Data Cleaning'!D359</f>
        <v>Sports</v>
      </c>
      <c r="E358" t="str">
        <f>'Data Cleaning'!E359</f>
        <v>Grey</v>
      </c>
      <c r="F358" t="str">
        <f>'Data Cleaning'!F359</f>
        <v>France</v>
      </c>
      <c r="G358" t="str">
        <f>'Data Cleaning'!G359</f>
        <v>Online</v>
      </c>
      <c r="H358" s="2">
        <f>'Data Cleaning'!H359</f>
        <v>35.83</v>
      </c>
      <c r="I358">
        <f>'Data Cleaning'!I359</f>
        <v>13</v>
      </c>
      <c r="J358" s="2">
        <f>'Data Cleaning'!J359</f>
        <v>465.79</v>
      </c>
    </row>
    <row r="359" spans="1:10" x14ac:dyDescent="0.25">
      <c r="A359" t="str">
        <f>'Data Cleaning'!A360</f>
        <v>S358</v>
      </c>
      <c r="B359" s="113">
        <f>'Data Cleaning'!B360</f>
        <v>45759</v>
      </c>
      <c r="C359" t="str">
        <f>'Data Cleaning'!C360</f>
        <v>New Balance</v>
      </c>
      <c r="D359" t="str">
        <f>'Data Cleaning'!D360</f>
        <v>Formal</v>
      </c>
      <c r="E359" t="str">
        <f>'Data Cleaning'!E360</f>
        <v>Grey</v>
      </c>
      <c r="F359" t="str">
        <f>'Data Cleaning'!F360</f>
        <v>USA</v>
      </c>
      <c r="G359" t="str">
        <f>'Data Cleaning'!G360</f>
        <v>Online</v>
      </c>
      <c r="H359" s="2">
        <f>'Data Cleaning'!H360</f>
        <v>158.87</v>
      </c>
      <c r="I359">
        <f>'Data Cleaning'!I360</f>
        <v>20</v>
      </c>
      <c r="J359" s="2">
        <f>'Data Cleaning'!J360</f>
        <v>3177.4</v>
      </c>
    </row>
    <row r="360" spans="1:10" x14ac:dyDescent="0.25">
      <c r="A360" t="str">
        <f>'Data Cleaning'!A361</f>
        <v>S359</v>
      </c>
      <c r="B360" s="113">
        <f>'Data Cleaning'!B361</f>
        <v>45677</v>
      </c>
      <c r="C360" t="str">
        <f>'Data Cleaning'!C361</f>
        <v>Skechers</v>
      </c>
      <c r="D360" t="str">
        <f>'Data Cleaning'!D361</f>
        <v>Sports</v>
      </c>
      <c r="E360" t="str">
        <f>'Data Cleaning'!E361</f>
        <v>Red</v>
      </c>
      <c r="F360" t="str">
        <f>'Data Cleaning'!F361</f>
        <v>India</v>
      </c>
      <c r="G360" t="str">
        <f>'Data Cleaning'!G361</f>
        <v>Retail Store</v>
      </c>
      <c r="H360" s="2">
        <f>'Data Cleaning'!H361</f>
        <v>236.85</v>
      </c>
      <c r="I360">
        <f>'Data Cleaning'!I361</f>
        <v>5</v>
      </c>
      <c r="J360" s="2">
        <f>'Data Cleaning'!J361</f>
        <v>1184.25</v>
      </c>
    </row>
    <row r="361" spans="1:10" x14ac:dyDescent="0.25">
      <c r="A361" t="str">
        <f>'Data Cleaning'!A362</f>
        <v>S360</v>
      </c>
      <c r="B361" s="113">
        <f>'Data Cleaning'!B362</f>
        <v>45734</v>
      </c>
      <c r="C361" t="str">
        <f>'Data Cleaning'!C362</f>
        <v>New Balance</v>
      </c>
      <c r="D361" t="str">
        <f>'Data Cleaning'!D362</f>
        <v>Casual</v>
      </c>
      <c r="E361" t="str">
        <f>'Data Cleaning'!E362</f>
        <v>Blue</v>
      </c>
      <c r="F361" t="str">
        <f>'Data Cleaning'!F362</f>
        <v>India</v>
      </c>
      <c r="G361" t="str">
        <f>'Data Cleaning'!G362</f>
        <v>Retail Store</v>
      </c>
      <c r="H361" s="2">
        <f>'Data Cleaning'!H362</f>
        <v>156.6</v>
      </c>
      <c r="I361">
        <f>'Data Cleaning'!I362</f>
        <v>20</v>
      </c>
      <c r="J361" s="2">
        <f>'Data Cleaning'!J362</f>
        <v>3132</v>
      </c>
    </row>
    <row r="362" spans="1:10" x14ac:dyDescent="0.25">
      <c r="A362" t="str">
        <f>'Data Cleaning'!A363</f>
        <v>S361</v>
      </c>
      <c r="B362" s="113">
        <f>'Data Cleaning'!B363</f>
        <v>45741</v>
      </c>
      <c r="C362" t="str">
        <f>'Data Cleaning'!C363</f>
        <v>New Balance</v>
      </c>
      <c r="D362" t="str">
        <f>'Data Cleaning'!D363</f>
        <v>Boots</v>
      </c>
      <c r="E362" t="str">
        <f>'Data Cleaning'!E363</f>
        <v>Blue</v>
      </c>
      <c r="F362" t="str">
        <f>'Data Cleaning'!F363</f>
        <v>India</v>
      </c>
      <c r="G362" t="str">
        <f>'Data Cleaning'!G363</f>
        <v>Retail Store</v>
      </c>
      <c r="H362" s="2">
        <f>'Data Cleaning'!H363</f>
        <v>115.4</v>
      </c>
      <c r="I362">
        <f>'Data Cleaning'!I363</f>
        <v>13</v>
      </c>
      <c r="J362" s="2">
        <f>'Data Cleaning'!J363</f>
        <v>1500.2</v>
      </c>
    </row>
    <row r="363" spans="1:10" x14ac:dyDescent="0.25">
      <c r="A363" t="str">
        <f>'Data Cleaning'!A364</f>
        <v>S362</v>
      </c>
      <c r="B363" s="113">
        <f>'Data Cleaning'!B364</f>
        <v>45917</v>
      </c>
      <c r="C363" t="str">
        <f>'Data Cleaning'!C364</f>
        <v>New Balance</v>
      </c>
      <c r="D363" t="str">
        <f>'Data Cleaning'!D364</f>
        <v>Formal</v>
      </c>
      <c r="E363" t="str">
        <f>'Data Cleaning'!E364</f>
        <v>Green</v>
      </c>
      <c r="F363" t="str">
        <f>'Data Cleaning'!F364</f>
        <v>India</v>
      </c>
      <c r="G363" t="str">
        <f>'Data Cleaning'!G364</f>
        <v>Retail Store</v>
      </c>
      <c r="H363" s="2">
        <f>'Data Cleaning'!H364</f>
        <v>171.52</v>
      </c>
      <c r="I363">
        <f>'Data Cleaning'!I364</f>
        <v>17</v>
      </c>
      <c r="J363" s="2">
        <f>'Data Cleaning'!J364</f>
        <v>2915.84</v>
      </c>
    </row>
    <row r="364" spans="1:10" x14ac:dyDescent="0.25">
      <c r="A364" t="str">
        <f>'Data Cleaning'!A365</f>
        <v>S363</v>
      </c>
      <c r="B364" s="113">
        <f>'Data Cleaning'!B365</f>
        <v>45901</v>
      </c>
      <c r="C364" t="str">
        <f>'Data Cleaning'!C365</f>
        <v>Puma</v>
      </c>
      <c r="D364" t="str">
        <f>'Data Cleaning'!D365</f>
        <v>Sports</v>
      </c>
      <c r="E364" t="str">
        <f>'Data Cleaning'!E365</f>
        <v>Green</v>
      </c>
      <c r="F364" t="str">
        <f>'Data Cleaning'!F365</f>
        <v>USA</v>
      </c>
      <c r="G364" t="str">
        <f>'Data Cleaning'!G365</f>
        <v>Retail Store</v>
      </c>
      <c r="H364" s="2">
        <f>'Data Cleaning'!H365</f>
        <v>130.82</v>
      </c>
      <c r="I364">
        <f>'Data Cleaning'!I365</f>
        <v>1</v>
      </c>
      <c r="J364" s="2">
        <f>'Data Cleaning'!J365</f>
        <v>130.82</v>
      </c>
    </row>
    <row r="365" spans="1:10" x14ac:dyDescent="0.25">
      <c r="A365" t="str">
        <f>'Data Cleaning'!A366</f>
        <v>S364</v>
      </c>
      <c r="B365" s="113">
        <f>'Data Cleaning'!B366</f>
        <v>45956</v>
      </c>
      <c r="C365" t="str">
        <f>'Data Cleaning'!C366</f>
        <v>Skechers</v>
      </c>
      <c r="D365" t="str">
        <f>'Data Cleaning'!D366</f>
        <v>Boots</v>
      </c>
      <c r="E365" t="str">
        <f>'Data Cleaning'!E366</f>
        <v>Green</v>
      </c>
      <c r="F365" t="str">
        <f>'Data Cleaning'!F366</f>
        <v>USA</v>
      </c>
      <c r="G365" t="str">
        <f>'Data Cleaning'!G366</f>
        <v>Mall</v>
      </c>
      <c r="H365" s="2">
        <f>'Data Cleaning'!H366</f>
        <v>150.04</v>
      </c>
      <c r="I365">
        <f>'Data Cleaning'!I366</f>
        <v>10</v>
      </c>
      <c r="J365" s="2">
        <f>'Data Cleaning'!J366</f>
        <v>1500.4</v>
      </c>
    </row>
    <row r="366" spans="1:10" x14ac:dyDescent="0.25">
      <c r="A366" t="str">
        <f>'Data Cleaning'!A367</f>
        <v>S365</v>
      </c>
      <c r="B366" s="113">
        <f>'Data Cleaning'!B367</f>
        <v>45900</v>
      </c>
      <c r="C366" t="str">
        <f>'Data Cleaning'!C367</f>
        <v>Skechers</v>
      </c>
      <c r="D366" t="str">
        <f>'Data Cleaning'!D367</f>
        <v>Sneakers</v>
      </c>
      <c r="E366" t="str">
        <f>'Data Cleaning'!E367</f>
        <v>Grey</v>
      </c>
      <c r="F366" t="str">
        <f>'Data Cleaning'!F367</f>
        <v>UK</v>
      </c>
      <c r="G366" t="str">
        <f>'Data Cleaning'!G367</f>
        <v>Mall</v>
      </c>
      <c r="H366" s="2">
        <f>'Data Cleaning'!H367</f>
        <v>237.12</v>
      </c>
      <c r="I366">
        <f>'Data Cleaning'!I367</f>
        <v>9</v>
      </c>
      <c r="J366" s="2">
        <f>'Data Cleaning'!J367</f>
        <v>2134.08</v>
      </c>
    </row>
    <row r="367" spans="1:10" x14ac:dyDescent="0.25">
      <c r="A367" t="str">
        <f>'Data Cleaning'!A368</f>
        <v>S366</v>
      </c>
      <c r="B367" s="113">
        <f>'Data Cleaning'!B368</f>
        <v>45684</v>
      </c>
      <c r="C367" t="str">
        <f>'Data Cleaning'!C368</f>
        <v>Reebok</v>
      </c>
      <c r="D367" t="str">
        <f>'Data Cleaning'!D368</f>
        <v>Casual</v>
      </c>
      <c r="E367" t="str">
        <f>'Data Cleaning'!E368</f>
        <v>Grey</v>
      </c>
      <c r="F367" t="str">
        <f>'Data Cleaning'!F368</f>
        <v>UAE</v>
      </c>
      <c r="G367" t="str">
        <f>'Data Cleaning'!G368</f>
        <v>Mall</v>
      </c>
      <c r="H367" s="2">
        <f>'Data Cleaning'!H368</f>
        <v>114.94</v>
      </c>
      <c r="I367">
        <f>'Data Cleaning'!I368</f>
        <v>19</v>
      </c>
      <c r="J367" s="2">
        <f>'Data Cleaning'!J368</f>
        <v>2183.86</v>
      </c>
    </row>
    <row r="368" spans="1:10" x14ac:dyDescent="0.25">
      <c r="A368" t="str">
        <f>'Data Cleaning'!A369</f>
        <v>S367</v>
      </c>
      <c r="B368" s="113">
        <f>'Data Cleaning'!B369</f>
        <v>45975</v>
      </c>
      <c r="C368" t="str">
        <f>'Data Cleaning'!C369</f>
        <v>Adidas</v>
      </c>
      <c r="D368" t="str">
        <f>'Data Cleaning'!D369</f>
        <v>Boots</v>
      </c>
      <c r="E368" t="str">
        <f>'Data Cleaning'!E369</f>
        <v>White</v>
      </c>
      <c r="F368" t="str">
        <f>'Data Cleaning'!F369</f>
        <v>USA</v>
      </c>
      <c r="G368" t="str">
        <f>'Data Cleaning'!G369</f>
        <v>Mall</v>
      </c>
      <c r="H368" s="2">
        <f>'Data Cleaning'!H369</f>
        <v>241.46</v>
      </c>
      <c r="I368">
        <f>'Data Cleaning'!I369</f>
        <v>13</v>
      </c>
      <c r="J368" s="2">
        <f>'Data Cleaning'!J369</f>
        <v>3138.98</v>
      </c>
    </row>
    <row r="369" spans="1:10" x14ac:dyDescent="0.25">
      <c r="A369" t="str">
        <f>'Data Cleaning'!A370</f>
        <v>S368</v>
      </c>
      <c r="B369" s="113">
        <f>'Data Cleaning'!B370</f>
        <v>46016</v>
      </c>
      <c r="C369" t="str">
        <f>'Data Cleaning'!C370</f>
        <v>Adidas</v>
      </c>
      <c r="D369" t="str">
        <f>'Data Cleaning'!D370</f>
        <v>Running</v>
      </c>
      <c r="E369" t="str">
        <f>'Data Cleaning'!E370</f>
        <v>Red</v>
      </c>
      <c r="F369" t="str">
        <f>'Data Cleaning'!F370</f>
        <v>France</v>
      </c>
      <c r="G369" t="str">
        <f>'Data Cleaning'!G370</f>
        <v>Retail Store</v>
      </c>
      <c r="H369" s="2">
        <f>'Data Cleaning'!H370</f>
        <v>229.18</v>
      </c>
      <c r="I369">
        <f>'Data Cleaning'!I370</f>
        <v>4</v>
      </c>
      <c r="J369" s="2">
        <f>'Data Cleaning'!J370</f>
        <v>916.72</v>
      </c>
    </row>
    <row r="370" spans="1:10" x14ac:dyDescent="0.25">
      <c r="A370" t="str">
        <f>'Data Cleaning'!A371</f>
        <v>S369</v>
      </c>
      <c r="B370" s="113">
        <f>'Data Cleaning'!B371</f>
        <v>45735</v>
      </c>
      <c r="C370" t="str">
        <f>'Data Cleaning'!C371</f>
        <v>Skechers</v>
      </c>
      <c r="D370" t="str">
        <f>'Data Cleaning'!D371</f>
        <v>Casual</v>
      </c>
      <c r="E370" t="str">
        <f>'Data Cleaning'!E371</f>
        <v>Red</v>
      </c>
      <c r="F370" t="str">
        <f>'Data Cleaning'!F371</f>
        <v>India</v>
      </c>
      <c r="G370" t="str">
        <f>'Data Cleaning'!G371</f>
        <v>Mall</v>
      </c>
      <c r="H370" s="2">
        <f>'Data Cleaning'!H371</f>
        <v>73.069999999999993</v>
      </c>
      <c r="I370">
        <f>'Data Cleaning'!I371</f>
        <v>14</v>
      </c>
      <c r="J370" s="2">
        <f>'Data Cleaning'!J371</f>
        <v>1022.98</v>
      </c>
    </row>
    <row r="371" spans="1:10" x14ac:dyDescent="0.25">
      <c r="A371" t="str">
        <f>'Data Cleaning'!A372</f>
        <v>S370</v>
      </c>
      <c r="B371" s="113">
        <f>'Data Cleaning'!B372</f>
        <v>45899</v>
      </c>
      <c r="C371" t="str">
        <f>'Data Cleaning'!C372</f>
        <v>Skechers</v>
      </c>
      <c r="D371" t="str">
        <f>'Data Cleaning'!D372</f>
        <v>Casual</v>
      </c>
      <c r="E371" t="str">
        <f>'Data Cleaning'!E372</f>
        <v>Grey</v>
      </c>
      <c r="F371" t="str">
        <f>'Data Cleaning'!F372</f>
        <v>UK</v>
      </c>
      <c r="G371" t="str">
        <f>'Data Cleaning'!G372</f>
        <v>Mall</v>
      </c>
      <c r="H371" s="2">
        <f>'Data Cleaning'!H372</f>
        <v>45.26</v>
      </c>
      <c r="I371">
        <f>'Data Cleaning'!I372</f>
        <v>2</v>
      </c>
      <c r="J371" s="2">
        <f>'Data Cleaning'!J372</f>
        <v>90.52</v>
      </c>
    </row>
    <row r="372" spans="1:10" x14ac:dyDescent="0.25">
      <c r="A372" t="str">
        <f>'Data Cleaning'!A373</f>
        <v>S371</v>
      </c>
      <c r="B372" s="113">
        <f>'Data Cleaning'!B373</f>
        <v>45824</v>
      </c>
      <c r="C372" t="str">
        <f>'Data Cleaning'!C373</f>
        <v>New Balance</v>
      </c>
      <c r="D372" t="str">
        <f>'Data Cleaning'!D373</f>
        <v>Formal</v>
      </c>
      <c r="E372" t="str">
        <f>'Data Cleaning'!E373</f>
        <v>Blue</v>
      </c>
      <c r="F372" t="str">
        <f>'Data Cleaning'!F373</f>
        <v>UK</v>
      </c>
      <c r="G372" t="str">
        <f>'Data Cleaning'!G373</f>
        <v>Retail Store</v>
      </c>
      <c r="H372" s="2">
        <f>'Data Cleaning'!H373</f>
        <v>52.17</v>
      </c>
      <c r="I372">
        <f>'Data Cleaning'!I373</f>
        <v>16</v>
      </c>
      <c r="J372" s="2">
        <f>'Data Cleaning'!J373</f>
        <v>834.72</v>
      </c>
    </row>
    <row r="373" spans="1:10" x14ac:dyDescent="0.25">
      <c r="A373" t="str">
        <f>'Data Cleaning'!A374</f>
        <v>S372</v>
      </c>
      <c r="B373" s="113">
        <f>'Data Cleaning'!B374</f>
        <v>45930</v>
      </c>
      <c r="C373" t="str">
        <f>'Data Cleaning'!C374</f>
        <v>New Balance</v>
      </c>
      <c r="D373" t="str">
        <f>'Data Cleaning'!D374</f>
        <v>Sports</v>
      </c>
      <c r="E373" t="str">
        <f>'Data Cleaning'!E374</f>
        <v>Green</v>
      </c>
      <c r="F373" t="str">
        <f>'Data Cleaning'!F374</f>
        <v>Saudi Arabia</v>
      </c>
      <c r="G373" t="str">
        <f>'Data Cleaning'!G374</f>
        <v>Mall</v>
      </c>
      <c r="H373" s="2">
        <f>'Data Cleaning'!H374</f>
        <v>34.01</v>
      </c>
      <c r="I373">
        <f>'Data Cleaning'!I374</f>
        <v>11</v>
      </c>
      <c r="J373" s="2">
        <f>'Data Cleaning'!J374</f>
        <v>374.11</v>
      </c>
    </row>
    <row r="374" spans="1:10" x14ac:dyDescent="0.25">
      <c r="A374" t="str">
        <f>'Data Cleaning'!A375</f>
        <v>S373</v>
      </c>
      <c r="B374" s="113">
        <f>'Data Cleaning'!B375</f>
        <v>46006</v>
      </c>
      <c r="C374" t="str">
        <f>'Data Cleaning'!C375</f>
        <v>New Balance</v>
      </c>
      <c r="D374" t="str">
        <f>'Data Cleaning'!D375</f>
        <v>Formal</v>
      </c>
      <c r="E374" t="str">
        <f>'Data Cleaning'!E375</f>
        <v>White</v>
      </c>
      <c r="F374" t="str">
        <f>'Data Cleaning'!F375</f>
        <v>UK</v>
      </c>
      <c r="G374" t="str">
        <f>'Data Cleaning'!G375</f>
        <v>Retail Store</v>
      </c>
      <c r="H374" s="2">
        <f>'Data Cleaning'!H375</f>
        <v>50.78</v>
      </c>
      <c r="I374">
        <f>'Data Cleaning'!I375</f>
        <v>9</v>
      </c>
      <c r="J374" s="2">
        <f>'Data Cleaning'!J375</f>
        <v>457.02</v>
      </c>
    </row>
    <row r="375" spans="1:10" x14ac:dyDescent="0.25">
      <c r="A375" t="str">
        <f>'Data Cleaning'!A376</f>
        <v>S374</v>
      </c>
      <c r="B375" s="113">
        <f>'Data Cleaning'!B376</f>
        <v>45943</v>
      </c>
      <c r="C375" t="str">
        <f>'Data Cleaning'!C376</f>
        <v>Adidas</v>
      </c>
      <c r="D375" t="str">
        <f>'Data Cleaning'!D376</f>
        <v>Sports</v>
      </c>
      <c r="E375" t="str">
        <f>'Data Cleaning'!E376</f>
        <v>Blue</v>
      </c>
      <c r="F375" t="str">
        <f>'Data Cleaning'!F376</f>
        <v>UAE</v>
      </c>
      <c r="G375" t="str">
        <f>'Data Cleaning'!G376</f>
        <v>Online</v>
      </c>
      <c r="H375" s="2">
        <f>'Data Cleaning'!H376</f>
        <v>180.26</v>
      </c>
      <c r="I375">
        <f>'Data Cleaning'!I376</f>
        <v>10</v>
      </c>
      <c r="J375" s="2">
        <f>'Data Cleaning'!J376</f>
        <v>1802.6</v>
      </c>
    </row>
    <row r="376" spans="1:10" x14ac:dyDescent="0.25">
      <c r="A376" t="str">
        <f>'Data Cleaning'!A377</f>
        <v>S375</v>
      </c>
      <c r="B376" s="113">
        <f>'Data Cleaning'!B377</f>
        <v>46011</v>
      </c>
      <c r="C376" t="str">
        <f>'Data Cleaning'!C377</f>
        <v>Puma</v>
      </c>
      <c r="D376" t="str">
        <f>'Data Cleaning'!D377</f>
        <v>Formal</v>
      </c>
      <c r="E376" t="str">
        <f>'Data Cleaning'!E377</f>
        <v>Blue</v>
      </c>
      <c r="F376" t="str">
        <f>'Data Cleaning'!F377</f>
        <v>India</v>
      </c>
      <c r="G376" t="str">
        <f>'Data Cleaning'!G377</f>
        <v>Mall</v>
      </c>
      <c r="H376" s="2">
        <f>'Data Cleaning'!H377</f>
        <v>45.66</v>
      </c>
      <c r="I376">
        <f>'Data Cleaning'!I377</f>
        <v>16</v>
      </c>
      <c r="J376" s="2">
        <f>'Data Cleaning'!J377</f>
        <v>730.56</v>
      </c>
    </row>
    <row r="377" spans="1:10" x14ac:dyDescent="0.25">
      <c r="A377" t="str">
        <f>'Data Cleaning'!A378</f>
        <v>S376</v>
      </c>
      <c r="B377" s="113">
        <f>'Data Cleaning'!B378</f>
        <v>45798</v>
      </c>
      <c r="C377" t="str">
        <f>'Data Cleaning'!C378</f>
        <v>Nike</v>
      </c>
      <c r="D377" t="str">
        <f>'Data Cleaning'!D378</f>
        <v>Sneakers</v>
      </c>
      <c r="E377" t="str">
        <f>'Data Cleaning'!E378</f>
        <v>Green</v>
      </c>
      <c r="F377" t="str">
        <f>'Data Cleaning'!F378</f>
        <v>India</v>
      </c>
      <c r="G377" t="str">
        <f>'Data Cleaning'!G378</f>
        <v>Retail Store</v>
      </c>
      <c r="H377" s="2">
        <f>'Data Cleaning'!H378</f>
        <v>100.17</v>
      </c>
      <c r="I377">
        <f>'Data Cleaning'!I378</f>
        <v>10</v>
      </c>
      <c r="J377" s="2">
        <f>'Data Cleaning'!J378</f>
        <v>1001.7</v>
      </c>
    </row>
    <row r="378" spans="1:10" x14ac:dyDescent="0.25">
      <c r="A378" t="str">
        <f>'Data Cleaning'!A379</f>
        <v>S377</v>
      </c>
      <c r="B378" s="113">
        <f>'Data Cleaning'!B379</f>
        <v>45860</v>
      </c>
      <c r="C378" t="str">
        <f>'Data Cleaning'!C379</f>
        <v>Adidas</v>
      </c>
      <c r="D378" t="str">
        <f>'Data Cleaning'!D379</f>
        <v>Sports</v>
      </c>
      <c r="E378" t="str">
        <f>'Data Cleaning'!E379</f>
        <v>Black</v>
      </c>
      <c r="F378" t="str">
        <f>'Data Cleaning'!F379</f>
        <v>France</v>
      </c>
      <c r="G378" t="str">
        <f>'Data Cleaning'!G379</f>
        <v>Mall</v>
      </c>
      <c r="H378" s="2">
        <f>'Data Cleaning'!H379</f>
        <v>215.87</v>
      </c>
      <c r="I378">
        <f>'Data Cleaning'!I379</f>
        <v>12</v>
      </c>
      <c r="J378" s="2">
        <f>'Data Cleaning'!J379</f>
        <v>2590.44</v>
      </c>
    </row>
    <row r="379" spans="1:10" x14ac:dyDescent="0.25">
      <c r="A379" t="str">
        <f>'Data Cleaning'!A380</f>
        <v>S378</v>
      </c>
      <c r="B379" s="113">
        <f>'Data Cleaning'!B380</f>
        <v>45698</v>
      </c>
      <c r="C379" t="str">
        <f>'Data Cleaning'!C380</f>
        <v>Reebok</v>
      </c>
      <c r="D379" t="str">
        <f>'Data Cleaning'!D380</f>
        <v>Boots</v>
      </c>
      <c r="E379" t="str">
        <f>'Data Cleaning'!E380</f>
        <v>Blue</v>
      </c>
      <c r="F379" t="str">
        <f>'Data Cleaning'!F380</f>
        <v>UAE</v>
      </c>
      <c r="G379" t="str">
        <f>'Data Cleaning'!G380</f>
        <v>Retail Store</v>
      </c>
      <c r="H379" s="2">
        <f>'Data Cleaning'!H380</f>
        <v>35.119999999999997</v>
      </c>
      <c r="I379">
        <f>'Data Cleaning'!I380</f>
        <v>12</v>
      </c>
      <c r="J379" s="2">
        <f>'Data Cleaning'!J380</f>
        <v>421.44</v>
      </c>
    </row>
    <row r="380" spans="1:10" x14ac:dyDescent="0.25">
      <c r="A380" t="str">
        <f>'Data Cleaning'!A381</f>
        <v>S379</v>
      </c>
      <c r="B380" s="113">
        <f>'Data Cleaning'!B381</f>
        <v>45767</v>
      </c>
      <c r="C380" t="str">
        <f>'Data Cleaning'!C381</f>
        <v>New Balance</v>
      </c>
      <c r="D380" t="str">
        <f>'Data Cleaning'!D381</f>
        <v>Sports</v>
      </c>
      <c r="E380" t="str">
        <f>'Data Cleaning'!E381</f>
        <v>Grey</v>
      </c>
      <c r="F380" t="str">
        <f>'Data Cleaning'!F381</f>
        <v>UAE</v>
      </c>
      <c r="G380" t="str">
        <f>'Data Cleaning'!G381</f>
        <v>Retail Store</v>
      </c>
      <c r="H380" s="2">
        <f>'Data Cleaning'!H381</f>
        <v>209.18</v>
      </c>
      <c r="I380">
        <f>'Data Cleaning'!I381</f>
        <v>7</v>
      </c>
      <c r="J380" s="2">
        <f>'Data Cleaning'!J381</f>
        <v>1464.26</v>
      </c>
    </row>
    <row r="381" spans="1:10" x14ac:dyDescent="0.25">
      <c r="A381" t="str">
        <f>'Data Cleaning'!A382</f>
        <v>S380</v>
      </c>
      <c r="B381" s="113">
        <f>'Data Cleaning'!B382</f>
        <v>45728</v>
      </c>
      <c r="C381" t="str">
        <f>'Data Cleaning'!C382</f>
        <v>New Balance</v>
      </c>
      <c r="D381" t="str">
        <f>'Data Cleaning'!D382</f>
        <v>Boots</v>
      </c>
      <c r="E381" t="str">
        <f>'Data Cleaning'!E382</f>
        <v>Grey</v>
      </c>
      <c r="F381" t="str">
        <f>'Data Cleaning'!F382</f>
        <v>UK</v>
      </c>
      <c r="G381" t="str">
        <f>'Data Cleaning'!G382</f>
        <v>Online</v>
      </c>
      <c r="H381" s="2">
        <f>'Data Cleaning'!H382</f>
        <v>92.01</v>
      </c>
      <c r="I381">
        <f>'Data Cleaning'!I382</f>
        <v>4</v>
      </c>
      <c r="J381" s="2">
        <f>'Data Cleaning'!J382</f>
        <v>368.04</v>
      </c>
    </row>
    <row r="382" spans="1:10" x14ac:dyDescent="0.25">
      <c r="A382" t="str">
        <f>'Data Cleaning'!A383</f>
        <v>S381</v>
      </c>
      <c r="B382" s="113">
        <f>'Data Cleaning'!B383</f>
        <v>45683</v>
      </c>
      <c r="C382" t="str">
        <f>'Data Cleaning'!C383</f>
        <v>Adidas</v>
      </c>
      <c r="D382" t="str">
        <f>'Data Cleaning'!D383</f>
        <v>Boots</v>
      </c>
      <c r="E382" t="str">
        <f>'Data Cleaning'!E383</f>
        <v>White</v>
      </c>
      <c r="F382" t="str">
        <f>'Data Cleaning'!F383</f>
        <v>USA</v>
      </c>
      <c r="G382" t="str">
        <f>'Data Cleaning'!G383</f>
        <v>Online</v>
      </c>
      <c r="H382" s="2">
        <f>'Data Cleaning'!H383</f>
        <v>56</v>
      </c>
      <c r="I382">
        <f>'Data Cleaning'!I383</f>
        <v>17</v>
      </c>
      <c r="J382" s="2">
        <f>'Data Cleaning'!J383</f>
        <v>952</v>
      </c>
    </row>
    <row r="383" spans="1:10" x14ac:dyDescent="0.25">
      <c r="A383" t="str">
        <f>'Data Cleaning'!A384</f>
        <v>S382</v>
      </c>
      <c r="B383" s="113">
        <f>'Data Cleaning'!B384</f>
        <v>45869</v>
      </c>
      <c r="C383" t="str">
        <f>'Data Cleaning'!C384</f>
        <v>Skechers</v>
      </c>
      <c r="D383" t="str">
        <f>'Data Cleaning'!D384</f>
        <v>Formal</v>
      </c>
      <c r="E383" t="str">
        <f>'Data Cleaning'!E384</f>
        <v>Black</v>
      </c>
      <c r="F383" t="str">
        <f>'Data Cleaning'!F384</f>
        <v>UAE</v>
      </c>
      <c r="G383" t="str">
        <f>'Data Cleaning'!G384</f>
        <v>Online</v>
      </c>
      <c r="H383" s="2">
        <f>'Data Cleaning'!H384</f>
        <v>183.28</v>
      </c>
      <c r="I383">
        <f>'Data Cleaning'!I384</f>
        <v>11</v>
      </c>
      <c r="J383" s="2">
        <f>'Data Cleaning'!J384</f>
        <v>2016.08</v>
      </c>
    </row>
    <row r="384" spans="1:10" x14ac:dyDescent="0.25">
      <c r="A384" t="str">
        <f>'Data Cleaning'!A385</f>
        <v>S383</v>
      </c>
      <c r="B384" s="113">
        <f>'Data Cleaning'!B385</f>
        <v>45660</v>
      </c>
      <c r="C384" t="str">
        <f>'Data Cleaning'!C385</f>
        <v>Adidas</v>
      </c>
      <c r="D384" t="str">
        <f>'Data Cleaning'!D385</f>
        <v>Formal</v>
      </c>
      <c r="E384" t="str">
        <f>'Data Cleaning'!E385</f>
        <v>Green</v>
      </c>
      <c r="F384" t="str">
        <f>'Data Cleaning'!F385</f>
        <v>Germany</v>
      </c>
      <c r="G384" t="str">
        <f>'Data Cleaning'!G385</f>
        <v>Retail Store</v>
      </c>
      <c r="H384" s="2">
        <f>'Data Cleaning'!H385</f>
        <v>168.37</v>
      </c>
      <c r="I384">
        <f>'Data Cleaning'!I385</f>
        <v>18</v>
      </c>
      <c r="J384" s="2">
        <f>'Data Cleaning'!J385</f>
        <v>3030.66</v>
      </c>
    </row>
    <row r="385" spans="1:10" x14ac:dyDescent="0.25">
      <c r="A385" t="str">
        <f>'Data Cleaning'!A386</f>
        <v>S384</v>
      </c>
      <c r="B385" s="113">
        <f>'Data Cleaning'!B386</f>
        <v>45991</v>
      </c>
      <c r="C385" t="str">
        <f>'Data Cleaning'!C386</f>
        <v>Puma</v>
      </c>
      <c r="D385" t="str">
        <f>'Data Cleaning'!D386</f>
        <v>Sports</v>
      </c>
      <c r="E385" t="str">
        <f>'Data Cleaning'!E386</f>
        <v>Blue</v>
      </c>
      <c r="F385" t="str">
        <f>'Data Cleaning'!F386</f>
        <v>UAE</v>
      </c>
      <c r="G385" t="str">
        <f>'Data Cleaning'!G386</f>
        <v>Online</v>
      </c>
      <c r="H385" s="2">
        <f>'Data Cleaning'!H386</f>
        <v>223.04</v>
      </c>
      <c r="I385">
        <f>'Data Cleaning'!I386</f>
        <v>7</v>
      </c>
      <c r="J385" s="2">
        <f>'Data Cleaning'!J386</f>
        <v>1561.28</v>
      </c>
    </row>
    <row r="386" spans="1:10" x14ac:dyDescent="0.25">
      <c r="A386" t="str">
        <f>'Data Cleaning'!A387</f>
        <v>S385</v>
      </c>
      <c r="B386" s="113">
        <f>'Data Cleaning'!B387</f>
        <v>45703</v>
      </c>
      <c r="C386" t="str">
        <f>'Data Cleaning'!C387</f>
        <v>Adidas</v>
      </c>
      <c r="D386" t="str">
        <f>'Data Cleaning'!D387</f>
        <v>Sneakers</v>
      </c>
      <c r="E386" t="str">
        <f>'Data Cleaning'!E387</f>
        <v>Green</v>
      </c>
      <c r="F386" t="str">
        <f>'Data Cleaning'!F387</f>
        <v>UAE</v>
      </c>
      <c r="G386" t="str">
        <f>'Data Cleaning'!G387</f>
        <v>Online</v>
      </c>
      <c r="H386" s="2">
        <f>'Data Cleaning'!H387</f>
        <v>191.72</v>
      </c>
      <c r="I386">
        <f>'Data Cleaning'!I387</f>
        <v>19</v>
      </c>
      <c r="J386" s="2">
        <f>'Data Cleaning'!J387</f>
        <v>3642.68</v>
      </c>
    </row>
    <row r="387" spans="1:10" x14ac:dyDescent="0.25">
      <c r="A387" t="str">
        <f>'Data Cleaning'!A388</f>
        <v>S386</v>
      </c>
      <c r="B387" s="113">
        <f>'Data Cleaning'!B388</f>
        <v>45747</v>
      </c>
      <c r="C387" t="str">
        <f>'Data Cleaning'!C388</f>
        <v>Adidas</v>
      </c>
      <c r="D387" t="str">
        <f>'Data Cleaning'!D388</f>
        <v>Running</v>
      </c>
      <c r="E387" t="str">
        <f>'Data Cleaning'!E388</f>
        <v>Red</v>
      </c>
      <c r="F387" t="str">
        <f>'Data Cleaning'!F388</f>
        <v>Saudi Arabia</v>
      </c>
      <c r="G387" t="str">
        <f>'Data Cleaning'!G388</f>
        <v>Retail Store</v>
      </c>
      <c r="H387" s="2">
        <f>'Data Cleaning'!H388</f>
        <v>206.77</v>
      </c>
      <c r="I387">
        <f>'Data Cleaning'!I388</f>
        <v>14</v>
      </c>
      <c r="J387" s="2">
        <f>'Data Cleaning'!J388</f>
        <v>2894.78</v>
      </c>
    </row>
    <row r="388" spans="1:10" x14ac:dyDescent="0.25">
      <c r="A388" t="str">
        <f>'Data Cleaning'!A389</f>
        <v>S387</v>
      </c>
      <c r="B388" s="113">
        <f>'Data Cleaning'!B389</f>
        <v>45753</v>
      </c>
      <c r="C388" t="str">
        <f>'Data Cleaning'!C389</f>
        <v>Nike</v>
      </c>
      <c r="D388" t="str">
        <f>'Data Cleaning'!D389</f>
        <v>Running</v>
      </c>
      <c r="E388" t="str">
        <f>'Data Cleaning'!E389</f>
        <v>Blue</v>
      </c>
      <c r="F388" t="str">
        <f>'Data Cleaning'!F389</f>
        <v>India</v>
      </c>
      <c r="G388" t="str">
        <f>'Data Cleaning'!G389</f>
        <v>Mall</v>
      </c>
      <c r="H388" s="2">
        <f>'Data Cleaning'!H389</f>
        <v>92.05</v>
      </c>
      <c r="I388">
        <f>'Data Cleaning'!I389</f>
        <v>10</v>
      </c>
      <c r="J388" s="2">
        <f>'Data Cleaning'!J389</f>
        <v>920.5</v>
      </c>
    </row>
    <row r="389" spans="1:10" x14ac:dyDescent="0.25">
      <c r="A389" t="str">
        <f>'Data Cleaning'!A390</f>
        <v>S388</v>
      </c>
      <c r="B389" s="113">
        <f>'Data Cleaning'!B390</f>
        <v>45712</v>
      </c>
      <c r="C389" t="str">
        <f>'Data Cleaning'!C390</f>
        <v>Puma</v>
      </c>
      <c r="D389" t="str">
        <f>'Data Cleaning'!D390</f>
        <v>Formal</v>
      </c>
      <c r="E389" t="str">
        <f>'Data Cleaning'!E390</f>
        <v>Green</v>
      </c>
      <c r="F389" t="str">
        <f>'Data Cleaning'!F390</f>
        <v>India</v>
      </c>
      <c r="G389" t="str">
        <f>'Data Cleaning'!G390</f>
        <v>Mall</v>
      </c>
      <c r="H389" s="2">
        <f>'Data Cleaning'!H390</f>
        <v>69.040000000000006</v>
      </c>
      <c r="I389">
        <f>'Data Cleaning'!I390</f>
        <v>11</v>
      </c>
      <c r="J389" s="2">
        <f>'Data Cleaning'!J390</f>
        <v>759.44</v>
      </c>
    </row>
    <row r="390" spans="1:10" x14ac:dyDescent="0.25">
      <c r="A390" t="str">
        <f>'Data Cleaning'!A391</f>
        <v>S389</v>
      </c>
      <c r="B390" s="113">
        <f>'Data Cleaning'!B391</f>
        <v>45910</v>
      </c>
      <c r="C390" t="str">
        <f>'Data Cleaning'!C391</f>
        <v>New Balance</v>
      </c>
      <c r="D390" t="str">
        <f>'Data Cleaning'!D391</f>
        <v>Formal</v>
      </c>
      <c r="E390" t="str">
        <f>'Data Cleaning'!E391</f>
        <v>Blue</v>
      </c>
      <c r="F390" t="str">
        <f>'Data Cleaning'!F391</f>
        <v>UK</v>
      </c>
      <c r="G390" t="str">
        <f>'Data Cleaning'!G391</f>
        <v>Online</v>
      </c>
      <c r="H390" s="2">
        <f>'Data Cleaning'!H391</f>
        <v>195.14</v>
      </c>
      <c r="I390">
        <f>'Data Cleaning'!I391</f>
        <v>5</v>
      </c>
      <c r="J390" s="2">
        <f>'Data Cleaning'!J391</f>
        <v>975.7</v>
      </c>
    </row>
    <row r="391" spans="1:10" x14ac:dyDescent="0.25">
      <c r="A391" t="str">
        <f>'Data Cleaning'!A392</f>
        <v>S390</v>
      </c>
      <c r="B391" s="113">
        <f>'Data Cleaning'!B392</f>
        <v>45827</v>
      </c>
      <c r="C391" t="str">
        <f>'Data Cleaning'!C392</f>
        <v>Skechers</v>
      </c>
      <c r="D391" t="str">
        <f>'Data Cleaning'!D392</f>
        <v>Formal</v>
      </c>
      <c r="E391" t="str">
        <f>'Data Cleaning'!E392</f>
        <v>Green</v>
      </c>
      <c r="F391" t="str">
        <f>'Data Cleaning'!F392</f>
        <v>France</v>
      </c>
      <c r="G391" t="str">
        <f>'Data Cleaning'!G392</f>
        <v>Mall</v>
      </c>
      <c r="H391" s="2">
        <f>'Data Cleaning'!H392</f>
        <v>207.5</v>
      </c>
      <c r="I391">
        <f>'Data Cleaning'!I392</f>
        <v>6</v>
      </c>
      <c r="J391" s="2">
        <f>'Data Cleaning'!J392</f>
        <v>1245</v>
      </c>
    </row>
    <row r="392" spans="1:10" x14ac:dyDescent="0.25">
      <c r="A392" t="str">
        <f>'Data Cleaning'!A393</f>
        <v>S391</v>
      </c>
      <c r="B392" s="113">
        <f>'Data Cleaning'!B393</f>
        <v>45753</v>
      </c>
      <c r="C392" t="str">
        <f>'Data Cleaning'!C393</f>
        <v>Skechers</v>
      </c>
      <c r="D392" t="str">
        <f>'Data Cleaning'!D393</f>
        <v>Sports</v>
      </c>
      <c r="E392" t="str">
        <f>'Data Cleaning'!E393</f>
        <v>Blue</v>
      </c>
      <c r="F392" t="str">
        <f>'Data Cleaning'!F393</f>
        <v>India</v>
      </c>
      <c r="G392" t="str">
        <f>'Data Cleaning'!G393</f>
        <v>Mall</v>
      </c>
      <c r="H392" s="2">
        <f>'Data Cleaning'!H393</f>
        <v>247.91</v>
      </c>
      <c r="I392">
        <f>'Data Cleaning'!I393</f>
        <v>1</v>
      </c>
      <c r="J392" s="2">
        <f>'Data Cleaning'!J393</f>
        <v>247.91</v>
      </c>
    </row>
    <row r="393" spans="1:10" x14ac:dyDescent="0.25">
      <c r="A393" t="str">
        <f>'Data Cleaning'!A394</f>
        <v>S392</v>
      </c>
      <c r="B393" s="113">
        <f>'Data Cleaning'!B394</f>
        <v>45756</v>
      </c>
      <c r="C393" t="str">
        <f>'Data Cleaning'!C394</f>
        <v>New Balance</v>
      </c>
      <c r="D393" t="str">
        <f>'Data Cleaning'!D394</f>
        <v>Boots</v>
      </c>
      <c r="E393" t="str">
        <f>'Data Cleaning'!E394</f>
        <v>Red</v>
      </c>
      <c r="F393" t="str">
        <f>'Data Cleaning'!F394</f>
        <v>Saudi Arabia</v>
      </c>
      <c r="G393" t="str">
        <f>'Data Cleaning'!G394</f>
        <v>Retail Store</v>
      </c>
      <c r="H393" s="2">
        <f>'Data Cleaning'!H394</f>
        <v>120.78</v>
      </c>
      <c r="I393">
        <f>'Data Cleaning'!I394</f>
        <v>6</v>
      </c>
      <c r="J393" s="2">
        <f>'Data Cleaning'!J394</f>
        <v>724.68</v>
      </c>
    </row>
    <row r="394" spans="1:10" x14ac:dyDescent="0.25">
      <c r="A394" t="str">
        <f>'Data Cleaning'!A395</f>
        <v>S393</v>
      </c>
      <c r="B394" s="113">
        <f>'Data Cleaning'!B395</f>
        <v>45921</v>
      </c>
      <c r="C394" t="str">
        <f>'Data Cleaning'!C395</f>
        <v>Nike</v>
      </c>
      <c r="D394" t="str">
        <f>'Data Cleaning'!D395</f>
        <v>Formal</v>
      </c>
      <c r="E394" t="str">
        <f>'Data Cleaning'!E395</f>
        <v>Green</v>
      </c>
      <c r="F394" t="str">
        <f>'Data Cleaning'!F395</f>
        <v>USA</v>
      </c>
      <c r="G394" t="str">
        <f>'Data Cleaning'!G395</f>
        <v>Online</v>
      </c>
      <c r="H394" s="2">
        <f>'Data Cleaning'!H395</f>
        <v>111.84</v>
      </c>
      <c r="I394">
        <f>'Data Cleaning'!I395</f>
        <v>11</v>
      </c>
      <c r="J394" s="2">
        <f>'Data Cleaning'!J395</f>
        <v>1230.24</v>
      </c>
    </row>
    <row r="395" spans="1:10" x14ac:dyDescent="0.25">
      <c r="A395" t="str">
        <f>'Data Cleaning'!A396</f>
        <v>S394</v>
      </c>
      <c r="B395" s="113">
        <f>'Data Cleaning'!B396</f>
        <v>45729</v>
      </c>
      <c r="C395" t="str">
        <f>'Data Cleaning'!C396</f>
        <v>Puma</v>
      </c>
      <c r="D395" t="str">
        <f>'Data Cleaning'!D396</f>
        <v>Casual</v>
      </c>
      <c r="E395" t="str">
        <f>'Data Cleaning'!E396</f>
        <v>Black</v>
      </c>
      <c r="F395" t="str">
        <f>'Data Cleaning'!F396</f>
        <v>France</v>
      </c>
      <c r="G395" t="str">
        <f>'Data Cleaning'!G396</f>
        <v>Retail Store</v>
      </c>
      <c r="H395" s="2">
        <f>'Data Cleaning'!H396</f>
        <v>200.81</v>
      </c>
      <c r="I395">
        <f>'Data Cleaning'!I396</f>
        <v>16</v>
      </c>
      <c r="J395" s="2">
        <f>'Data Cleaning'!J396</f>
        <v>3212.96</v>
      </c>
    </row>
    <row r="396" spans="1:10" x14ac:dyDescent="0.25">
      <c r="A396" t="str">
        <f>'Data Cleaning'!A397</f>
        <v>S395</v>
      </c>
      <c r="B396" s="113">
        <f>'Data Cleaning'!B397</f>
        <v>45778</v>
      </c>
      <c r="C396" t="str">
        <f>'Data Cleaning'!C397</f>
        <v>Puma</v>
      </c>
      <c r="D396" t="str">
        <f>'Data Cleaning'!D397</f>
        <v>Sports</v>
      </c>
      <c r="E396" t="str">
        <f>'Data Cleaning'!E397</f>
        <v>Blue</v>
      </c>
      <c r="F396" t="str">
        <f>'Data Cleaning'!F397</f>
        <v>India</v>
      </c>
      <c r="G396" t="str">
        <f>'Data Cleaning'!G397</f>
        <v>Mall</v>
      </c>
      <c r="H396" s="2">
        <f>'Data Cleaning'!H397</f>
        <v>104.98</v>
      </c>
      <c r="I396">
        <f>'Data Cleaning'!I397</f>
        <v>15</v>
      </c>
      <c r="J396" s="2">
        <f>'Data Cleaning'!J397</f>
        <v>1574.7</v>
      </c>
    </row>
    <row r="397" spans="1:10" x14ac:dyDescent="0.25">
      <c r="A397" t="str">
        <f>'Data Cleaning'!A398</f>
        <v>S396</v>
      </c>
      <c r="B397" s="113">
        <f>'Data Cleaning'!B398</f>
        <v>45951</v>
      </c>
      <c r="C397" t="str">
        <f>'Data Cleaning'!C398</f>
        <v>Puma</v>
      </c>
      <c r="D397" t="str">
        <f>'Data Cleaning'!D398</f>
        <v>Boots</v>
      </c>
      <c r="E397" t="str">
        <f>'Data Cleaning'!E398</f>
        <v>Blue</v>
      </c>
      <c r="F397" t="str">
        <f>'Data Cleaning'!F398</f>
        <v>UAE</v>
      </c>
      <c r="G397" t="str">
        <f>'Data Cleaning'!G398</f>
        <v>Online</v>
      </c>
      <c r="H397" s="2">
        <f>'Data Cleaning'!H398</f>
        <v>234.77</v>
      </c>
      <c r="I397">
        <f>'Data Cleaning'!I398</f>
        <v>1</v>
      </c>
      <c r="J397" s="2">
        <f>'Data Cleaning'!J398</f>
        <v>234.77</v>
      </c>
    </row>
    <row r="398" spans="1:10" x14ac:dyDescent="0.25">
      <c r="A398" t="str">
        <f>'Data Cleaning'!A399</f>
        <v>S397</v>
      </c>
      <c r="B398" s="113">
        <f>'Data Cleaning'!B399</f>
        <v>45689</v>
      </c>
      <c r="C398" t="str">
        <f>'Data Cleaning'!C399</f>
        <v>Reebok</v>
      </c>
      <c r="D398" t="str">
        <f>'Data Cleaning'!D399</f>
        <v>Sports</v>
      </c>
      <c r="E398" t="str">
        <f>'Data Cleaning'!E399</f>
        <v>White</v>
      </c>
      <c r="F398" t="str">
        <f>'Data Cleaning'!F399</f>
        <v>Germany</v>
      </c>
      <c r="G398" t="str">
        <f>'Data Cleaning'!G399</f>
        <v>Mall</v>
      </c>
      <c r="H398" s="2">
        <f>'Data Cleaning'!H399</f>
        <v>218.85</v>
      </c>
      <c r="I398">
        <f>'Data Cleaning'!I399</f>
        <v>4</v>
      </c>
      <c r="J398" s="2">
        <f>'Data Cleaning'!J399</f>
        <v>875.4</v>
      </c>
    </row>
    <row r="399" spans="1:10" x14ac:dyDescent="0.25">
      <c r="A399" t="str">
        <f>'Data Cleaning'!A400</f>
        <v>S398</v>
      </c>
      <c r="B399" s="113">
        <f>'Data Cleaning'!B400</f>
        <v>45915</v>
      </c>
      <c r="C399" t="str">
        <f>'Data Cleaning'!C400</f>
        <v>Skechers</v>
      </c>
      <c r="D399" t="str">
        <f>'Data Cleaning'!D400</f>
        <v>Running</v>
      </c>
      <c r="E399" t="str">
        <f>'Data Cleaning'!E400</f>
        <v>Green</v>
      </c>
      <c r="F399" t="str">
        <f>'Data Cleaning'!F400</f>
        <v>France</v>
      </c>
      <c r="G399" t="str">
        <f>'Data Cleaning'!G400</f>
        <v>Retail Store</v>
      </c>
      <c r="H399" s="2">
        <f>'Data Cleaning'!H400</f>
        <v>124.38</v>
      </c>
      <c r="I399">
        <f>'Data Cleaning'!I400</f>
        <v>10</v>
      </c>
      <c r="J399" s="2">
        <f>'Data Cleaning'!J400</f>
        <v>1243.8</v>
      </c>
    </row>
    <row r="400" spans="1:10" x14ac:dyDescent="0.25">
      <c r="A400" t="str">
        <f>'Data Cleaning'!A401</f>
        <v>S399</v>
      </c>
      <c r="B400" s="113">
        <f>'Data Cleaning'!B401</f>
        <v>45972</v>
      </c>
      <c r="C400" t="str">
        <f>'Data Cleaning'!C401</f>
        <v>Adidas</v>
      </c>
      <c r="D400" t="str">
        <f>'Data Cleaning'!D401</f>
        <v>Casual</v>
      </c>
      <c r="E400" t="str">
        <f>'Data Cleaning'!E401</f>
        <v>Red</v>
      </c>
      <c r="F400" t="str">
        <f>'Data Cleaning'!F401</f>
        <v>UK</v>
      </c>
      <c r="G400" t="str">
        <f>'Data Cleaning'!G401</f>
        <v>Retail Store</v>
      </c>
      <c r="H400" s="2">
        <f>'Data Cleaning'!H401</f>
        <v>195.19</v>
      </c>
      <c r="I400">
        <f>'Data Cleaning'!I401</f>
        <v>8</v>
      </c>
      <c r="J400" s="2">
        <f>'Data Cleaning'!J401</f>
        <v>1561.52</v>
      </c>
    </row>
    <row r="401" spans="1:10" x14ac:dyDescent="0.25">
      <c r="A401" t="str">
        <f>'Data Cleaning'!A402</f>
        <v>S400</v>
      </c>
      <c r="B401" s="113">
        <f>'Data Cleaning'!B402</f>
        <v>45968</v>
      </c>
      <c r="C401" t="str">
        <f>'Data Cleaning'!C402</f>
        <v>Reebok</v>
      </c>
      <c r="D401" t="str">
        <f>'Data Cleaning'!D402</f>
        <v>Boots</v>
      </c>
      <c r="E401" t="str">
        <f>'Data Cleaning'!E402</f>
        <v>Grey</v>
      </c>
      <c r="F401" t="str">
        <f>'Data Cleaning'!F402</f>
        <v>Germany</v>
      </c>
      <c r="G401" t="str">
        <f>'Data Cleaning'!G402</f>
        <v>Mall</v>
      </c>
      <c r="H401" s="2">
        <f>'Data Cleaning'!H402</f>
        <v>196</v>
      </c>
      <c r="I401">
        <f>'Data Cleaning'!I402</f>
        <v>12</v>
      </c>
      <c r="J401" s="2">
        <f>'Data Cleaning'!J402</f>
        <v>2352</v>
      </c>
    </row>
    <row r="402" spans="1:10" x14ac:dyDescent="0.25">
      <c r="A402" t="str">
        <f>'Data Cleaning'!A403</f>
        <v>S401</v>
      </c>
      <c r="B402" s="113">
        <f>'Data Cleaning'!B403</f>
        <v>45998</v>
      </c>
      <c r="C402" t="str">
        <f>'Data Cleaning'!C403</f>
        <v>Adidas</v>
      </c>
      <c r="D402" t="str">
        <f>'Data Cleaning'!D403</f>
        <v>Boots</v>
      </c>
      <c r="E402" t="str">
        <f>'Data Cleaning'!E403</f>
        <v>Grey</v>
      </c>
      <c r="F402" t="str">
        <f>'Data Cleaning'!F403</f>
        <v>Saudi Arabia</v>
      </c>
      <c r="G402" t="str">
        <f>'Data Cleaning'!G403</f>
        <v>Online</v>
      </c>
      <c r="H402" s="2">
        <f>'Data Cleaning'!H403</f>
        <v>52.69</v>
      </c>
      <c r="I402">
        <f>'Data Cleaning'!I403</f>
        <v>7</v>
      </c>
      <c r="J402" s="2">
        <f>'Data Cleaning'!J403</f>
        <v>368.83</v>
      </c>
    </row>
    <row r="403" spans="1:10" x14ac:dyDescent="0.25">
      <c r="A403" t="str">
        <f>'Data Cleaning'!A404</f>
        <v>S402</v>
      </c>
      <c r="B403" s="113">
        <f>'Data Cleaning'!B404</f>
        <v>45927</v>
      </c>
      <c r="C403" t="str">
        <f>'Data Cleaning'!C404</f>
        <v>New Balance</v>
      </c>
      <c r="D403" t="str">
        <f>'Data Cleaning'!D404</f>
        <v>Boots</v>
      </c>
      <c r="E403" t="str">
        <f>'Data Cleaning'!E404</f>
        <v>Blue</v>
      </c>
      <c r="F403" t="str">
        <f>'Data Cleaning'!F404</f>
        <v>USA</v>
      </c>
      <c r="G403" t="str">
        <f>'Data Cleaning'!G404</f>
        <v>Mall</v>
      </c>
      <c r="H403" s="2">
        <f>'Data Cleaning'!H404</f>
        <v>228.56</v>
      </c>
      <c r="I403">
        <f>'Data Cleaning'!I404</f>
        <v>15</v>
      </c>
      <c r="J403" s="2">
        <f>'Data Cleaning'!J404</f>
        <v>3428.4</v>
      </c>
    </row>
    <row r="404" spans="1:10" x14ac:dyDescent="0.25">
      <c r="A404" t="str">
        <f>'Data Cleaning'!A405</f>
        <v>S403</v>
      </c>
      <c r="B404" s="113">
        <f>'Data Cleaning'!B405</f>
        <v>45715</v>
      </c>
      <c r="C404" t="str">
        <f>'Data Cleaning'!C405</f>
        <v>New Balance</v>
      </c>
      <c r="D404" t="str">
        <f>'Data Cleaning'!D405</f>
        <v>Sneakers</v>
      </c>
      <c r="E404" t="str">
        <f>'Data Cleaning'!E405</f>
        <v>White</v>
      </c>
      <c r="F404" t="str">
        <f>'Data Cleaning'!F405</f>
        <v>India</v>
      </c>
      <c r="G404" t="str">
        <f>'Data Cleaning'!G405</f>
        <v>Mall</v>
      </c>
      <c r="H404" s="2">
        <f>'Data Cleaning'!H405</f>
        <v>141.16</v>
      </c>
      <c r="I404">
        <f>'Data Cleaning'!I405</f>
        <v>2</v>
      </c>
      <c r="J404" s="2">
        <f>'Data Cleaning'!J405</f>
        <v>282.32</v>
      </c>
    </row>
    <row r="405" spans="1:10" x14ac:dyDescent="0.25">
      <c r="A405" t="str">
        <f>'Data Cleaning'!A406</f>
        <v>S404</v>
      </c>
      <c r="B405" s="113">
        <f>'Data Cleaning'!B406</f>
        <v>45734</v>
      </c>
      <c r="C405" t="str">
        <f>'Data Cleaning'!C406</f>
        <v>Puma</v>
      </c>
      <c r="D405" t="str">
        <f>'Data Cleaning'!D406</f>
        <v>Sneakers</v>
      </c>
      <c r="E405" t="str">
        <f>'Data Cleaning'!E406</f>
        <v>Red</v>
      </c>
      <c r="F405" t="str">
        <f>'Data Cleaning'!F406</f>
        <v>USA</v>
      </c>
      <c r="G405" t="str">
        <f>'Data Cleaning'!G406</f>
        <v>Mall</v>
      </c>
      <c r="H405" s="2">
        <f>'Data Cleaning'!H406</f>
        <v>211.82</v>
      </c>
      <c r="I405">
        <f>'Data Cleaning'!I406</f>
        <v>6</v>
      </c>
      <c r="J405" s="2">
        <f>'Data Cleaning'!J406</f>
        <v>1270.92</v>
      </c>
    </row>
    <row r="406" spans="1:10" x14ac:dyDescent="0.25">
      <c r="A406" t="str">
        <f>'Data Cleaning'!A407</f>
        <v>S405</v>
      </c>
      <c r="B406" s="113">
        <f>'Data Cleaning'!B407</f>
        <v>45763</v>
      </c>
      <c r="C406" t="str">
        <f>'Data Cleaning'!C407</f>
        <v>Reebok</v>
      </c>
      <c r="D406" t="str">
        <f>'Data Cleaning'!D407</f>
        <v>Running</v>
      </c>
      <c r="E406" t="str">
        <f>'Data Cleaning'!E407</f>
        <v>Grey</v>
      </c>
      <c r="F406" t="str">
        <f>'Data Cleaning'!F407</f>
        <v>Germany</v>
      </c>
      <c r="G406" t="str">
        <f>'Data Cleaning'!G407</f>
        <v>Online</v>
      </c>
      <c r="H406" s="2">
        <f>'Data Cleaning'!H407</f>
        <v>100.41</v>
      </c>
      <c r="I406">
        <f>'Data Cleaning'!I407</f>
        <v>19</v>
      </c>
      <c r="J406" s="2">
        <f>'Data Cleaning'!J407</f>
        <v>1907.79</v>
      </c>
    </row>
    <row r="407" spans="1:10" x14ac:dyDescent="0.25">
      <c r="A407" t="str">
        <f>'Data Cleaning'!A408</f>
        <v>S406</v>
      </c>
      <c r="B407" s="113">
        <f>'Data Cleaning'!B408</f>
        <v>45890</v>
      </c>
      <c r="C407" t="str">
        <f>'Data Cleaning'!C408</f>
        <v>New Balance</v>
      </c>
      <c r="D407" t="str">
        <f>'Data Cleaning'!D408</f>
        <v>Formal</v>
      </c>
      <c r="E407" t="str">
        <f>'Data Cleaning'!E408</f>
        <v>Red</v>
      </c>
      <c r="F407" t="str">
        <f>'Data Cleaning'!F408</f>
        <v>India</v>
      </c>
      <c r="G407" t="str">
        <f>'Data Cleaning'!G408</f>
        <v>Online</v>
      </c>
      <c r="H407" s="2">
        <f>'Data Cleaning'!H408</f>
        <v>227.02</v>
      </c>
      <c r="I407">
        <f>'Data Cleaning'!I408</f>
        <v>5</v>
      </c>
      <c r="J407" s="2">
        <f>'Data Cleaning'!J408</f>
        <v>1135.0999999999999</v>
      </c>
    </row>
    <row r="408" spans="1:10" x14ac:dyDescent="0.25">
      <c r="A408" t="str">
        <f>'Data Cleaning'!A409</f>
        <v>S407</v>
      </c>
      <c r="B408" s="113">
        <f>'Data Cleaning'!B409</f>
        <v>45944</v>
      </c>
      <c r="C408" t="str">
        <f>'Data Cleaning'!C409</f>
        <v>Skechers</v>
      </c>
      <c r="D408" t="str">
        <f>'Data Cleaning'!D409</f>
        <v>Sports</v>
      </c>
      <c r="E408" t="str">
        <f>'Data Cleaning'!E409</f>
        <v>Green</v>
      </c>
      <c r="F408" t="str">
        <f>'Data Cleaning'!F409</f>
        <v>USA</v>
      </c>
      <c r="G408" t="str">
        <f>'Data Cleaning'!G409</f>
        <v>Retail Store</v>
      </c>
      <c r="H408" s="2">
        <f>'Data Cleaning'!H409</f>
        <v>115.62</v>
      </c>
      <c r="I408">
        <f>'Data Cleaning'!I409</f>
        <v>15</v>
      </c>
      <c r="J408" s="2">
        <f>'Data Cleaning'!J409</f>
        <v>1734.3</v>
      </c>
    </row>
    <row r="409" spans="1:10" x14ac:dyDescent="0.25">
      <c r="A409" t="str">
        <f>'Data Cleaning'!A410</f>
        <v>S408</v>
      </c>
      <c r="B409" s="113">
        <f>'Data Cleaning'!B410</f>
        <v>45788</v>
      </c>
      <c r="C409" t="str">
        <f>'Data Cleaning'!C410</f>
        <v>Skechers</v>
      </c>
      <c r="D409" t="str">
        <f>'Data Cleaning'!D410</f>
        <v>Casual</v>
      </c>
      <c r="E409" t="str">
        <f>'Data Cleaning'!E410</f>
        <v>Grey</v>
      </c>
      <c r="F409" t="str">
        <f>'Data Cleaning'!F410</f>
        <v>USA</v>
      </c>
      <c r="G409" t="str">
        <f>'Data Cleaning'!G410</f>
        <v>Online</v>
      </c>
      <c r="H409" s="2">
        <f>'Data Cleaning'!H410</f>
        <v>32.380000000000003</v>
      </c>
      <c r="I409">
        <f>'Data Cleaning'!I410</f>
        <v>1</v>
      </c>
      <c r="J409" s="2">
        <f>'Data Cleaning'!J410</f>
        <v>32.380000000000003</v>
      </c>
    </row>
    <row r="410" spans="1:10" x14ac:dyDescent="0.25">
      <c r="A410" t="str">
        <f>'Data Cleaning'!A411</f>
        <v>S409</v>
      </c>
      <c r="B410" s="113">
        <f>'Data Cleaning'!B411</f>
        <v>45874</v>
      </c>
      <c r="C410" t="str">
        <f>'Data Cleaning'!C411</f>
        <v>Skechers</v>
      </c>
      <c r="D410" t="str">
        <f>'Data Cleaning'!D411</f>
        <v>Running</v>
      </c>
      <c r="E410" t="str">
        <f>'Data Cleaning'!E411</f>
        <v>Grey</v>
      </c>
      <c r="F410" t="str">
        <f>'Data Cleaning'!F411</f>
        <v>USA</v>
      </c>
      <c r="G410" t="str">
        <f>'Data Cleaning'!G411</f>
        <v>Online</v>
      </c>
      <c r="H410" s="2">
        <f>'Data Cleaning'!H411</f>
        <v>229.18</v>
      </c>
      <c r="I410">
        <f>'Data Cleaning'!I411</f>
        <v>12</v>
      </c>
      <c r="J410" s="2">
        <f>'Data Cleaning'!J411</f>
        <v>2750.16</v>
      </c>
    </row>
    <row r="411" spans="1:10" x14ac:dyDescent="0.25">
      <c r="A411" t="str">
        <f>'Data Cleaning'!A412</f>
        <v>S410</v>
      </c>
      <c r="B411" s="113">
        <f>'Data Cleaning'!B412</f>
        <v>45899</v>
      </c>
      <c r="C411" t="str">
        <f>'Data Cleaning'!C412</f>
        <v>Puma</v>
      </c>
      <c r="D411" t="str">
        <f>'Data Cleaning'!D412</f>
        <v>Formal</v>
      </c>
      <c r="E411" t="str">
        <f>'Data Cleaning'!E412</f>
        <v>White</v>
      </c>
      <c r="F411" t="str">
        <f>'Data Cleaning'!F412</f>
        <v>Saudi Arabia</v>
      </c>
      <c r="G411" t="str">
        <f>'Data Cleaning'!G412</f>
        <v>Online</v>
      </c>
      <c r="H411" s="2">
        <f>'Data Cleaning'!H412</f>
        <v>50.08</v>
      </c>
      <c r="I411">
        <f>'Data Cleaning'!I412</f>
        <v>2</v>
      </c>
      <c r="J411" s="2">
        <f>'Data Cleaning'!J412</f>
        <v>100.16</v>
      </c>
    </row>
    <row r="412" spans="1:10" x14ac:dyDescent="0.25">
      <c r="A412" t="str">
        <f>'Data Cleaning'!A413</f>
        <v>S411</v>
      </c>
      <c r="B412" s="113">
        <f>'Data Cleaning'!B413</f>
        <v>45986</v>
      </c>
      <c r="C412" t="str">
        <f>'Data Cleaning'!C413</f>
        <v>Puma</v>
      </c>
      <c r="D412" t="str">
        <f>'Data Cleaning'!D413</f>
        <v>Formal</v>
      </c>
      <c r="E412" t="str">
        <f>'Data Cleaning'!E413</f>
        <v>Red</v>
      </c>
      <c r="F412" t="str">
        <f>'Data Cleaning'!F413</f>
        <v>Saudi Arabia</v>
      </c>
      <c r="G412" t="str">
        <f>'Data Cleaning'!G413</f>
        <v>Retail Store</v>
      </c>
      <c r="H412" s="2">
        <f>'Data Cleaning'!H413</f>
        <v>100.25</v>
      </c>
      <c r="I412">
        <f>'Data Cleaning'!I413</f>
        <v>14</v>
      </c>
      <c r="J412" s="2">
        <f>'Data Cleaning'!J413</f>
        <v>1403.5</v>
      </c>
    </row>
    <row r="413" spans="1:10" x14ac:dyDescent="0.25">
      <c r="A413" t="str">
        <f>'Data Cleaning'!A414</f>
        <v>S412</v>
      </c>
      <c r="B413" s="113">
        <f>'Data Cleaning'!B414</f>
        <v>45850</v>
      </c>
      <c r="C413" t="str">
        <f>'Data Cleaning'!C414</f>
        <v>Skechers</v>
      </c>
      <c r="D413" t="str">
        <f>'Data Cleaning'!D414</f>
        <v>Boots</v>
      </c>
      <c r="E413" t="str">
        <f>'Data Cleaning'!E414</f>
        <v>Grey</v>
      </c>
      <c r="F413" t="str">
        <f>'Data Cleaning'!F414</f>
        <v>UK</v>
      </c>
      <c r="G413" t="str">
        <f>'Data Cleaning'!G414</f>
        <v>Mall</v>
      </c>
      <c r="H413" s="2">
        <f>'Data Cleaning'!H414</f>
        <v>239.01</v>
      </c>
      <c r="I413">
        <f>'Data Cleaning'!I414</f>
        <v>3</v>
      </c>
      <c r="J413" s="2">
        <f>'Data Cleaning'!J414</f>
        <v>717.03</v>
      </c>
    </row>
    <row r="414" spans="1:10" x14ac:dyDescent="0.25">
      <c r="A414" t="str">
        <f>'Data Cleaning'!A415</f>
        <v>S413</v>
      </c>
      <c r="B414" s="113">
        <f>'Data Cleaning'!B415</f>
        <v>45836</v>
      </c>
      <c r="C414" t="str">
        <f>'Data Cleaning'!C415</f>
        <v>Adidas</v>
      </c>
      <c r="D414" t="str">
        <f>'Data Cleaning'!D415</f>
        <v>Sneakers</v>
      </c>
      <c r="E414" t="str">
        <f>'Data Cleaning'!E415</f>
        <v>Red</v>
      </c>
      <c r="F414" t="str">
        <f>'Data Cleaning'!F415</f>
        <v>India</v>
      </c>
      <c r="G414" t="str">
        <f>'Data Cleaning'!G415</f>
        <v>Online</v>
      </c>
      <c r="H414" s="2">
        <f>'Data Cleaning'!H415</f>
        <v>239.13</v>
      </c>
      <c r="I414">
        <f>'Data Cleaning'!I415</f>
        <v>4</v>
      </c>
      <c r="J414" s="2">
        <f>'Data Cleaning'!J415</f>
        <v>956.52</v>
      </c>
    </row>
    <row r="415" spans="1:10" x14ac:dyDescent="0.25">
      <c r="A415" t="str">
        <f>'Data Cleaning'!A416</f>
        <v>S414</v>
      </c>
      <c r="B415" s="113">
        <f>'Data Cleaning'!B416</f>
        <v>45772</v>
      </c>
      <c r="C415" t="str">
        <f>'Data Cleaning'!C416</f>
        <v>Nike</v>
      </c>
      <c r="D415" t="str">
        <f>'Data Cleaning'!D416</f>
        <v>Sports</v>
      </c>
      <c r="E415" t="str">
        <f>'Data Cleaning'!E416</f>
        <v>Red</v>
      </c>
      <c r="F415" t="str">
        <f>'Data Cleaning'!F416</f>
        <v>UAE</v>
      </c>
      <c r="G415" t="str">
        <f>'Data Cleaning'!G416</f>
        <v>Mall</v>
      </c>
      <c r="H415" s="2">
        <f>'Data Cleaning'!H416</f>
        <v>156.16</v>
      </c>
      <c r="I415">
        <f>'Data Cleaning'!I416</f>
        <v>1</v>
      </c>
      <c r="J415" s="2">
        <f>'Data Cleaning'!J416</f>
        <v>156.16</v>
      </c>
    </row>
    <row r="416" spans="1:10" x14ac:dyDescent="0.25">
      <c r="A416" t="str">
        <f>'Data Cleaning'!A417</f>
        <v>S415</v>
      </c>
      <c r="B416" s="113">
        <f>'Data Cleaning'!B417</f>
        <v>45936</v>
      </c>
      <c r="C416" t="str">
        <f>'Data Cleaning'!C417</f>
        <v>New Balance</v>
      </c>
      <c r="D416" t="str">
        <f>'Data Cleaning'!D417</f>
        <v>Formal</v>
      </c>
      <c r="E416" t="str">
        <f>'Data Cleaning'!E417</f>
        <v>White</v>
      </c>
      <c r="F416" t="str">
        <f>'Data Cleaning'!F417</f>
        <v>UK</v>
      </c>
      <c r="G416" t="str">
        <f>'Data Cleaning'!G417</f>
        <v>Retail Store</v>
      </c>
      <c r="H416" s="2">
        <f>'Data Cleaning'!H417</f>
        <v>169</v>
      </c>
      <c r="I416">
        <f>'Data Cleaning'!I417</f>
        <v>14</v>
      </c>
      <c r="J416" s="2">
        <f>'Data Cleaning'!J417</f>
        <v>2366</v>
      </c>
    </row>
    <row r="417" spans="1:10" x14ac:dyDescent="0.25">
      <c r="A417" t="str">
        <f>'Data Cleaning'!A418</f>
        <v>S416</v>
      </c>
      <c r="B417" s="113">
        <f>'Data Cleaning'!B418</f>
        <v>45835</v>
      </c>
      <c r="C417" t="str">
        <f>'Data Cleaning'!C418</f>
        <v>Puma</v>
      </c>
      <c r="D417" t="str">
        <f>'Data Cleaning'!D418</f>
        <v>Casual</v>
      </c>
      <c r="E417" t="str">
        <f>'Data Cleaning'!E418</f>
        <v>Green</v>
      </c>
      <c r="F417" t="str">
        <f>'Data Cleaning'!F418</f>
        <v>Saudi Arabia</v>
      </c>
      <c r="G417" t="str">
        <f>'Data Cleaning'!G418</f>
        <v>Online</v>
      </c>
      <c r="H417" s="2">
        <f>'Data Cleaning'!H418</f>
        <v>128.66</v>
      </c>
      <c r="I417">
        <f>'Data Cleaning'!I418</f>
        <v>5</v>
      </c>
      <c r="J417" s="2">
        <f>'Data Cleaning'!J418</f>
        <v>643.29999999999995</v>
      </c>
    </row>
    <row r="418" spans="1:10" x14ac:dyDescent="0.25">
      <c r="A418" t="str">
        <f>'Data Cleaning'!A419</f>
        <v>S417</v>
      </c>
      <c r="B418" s="113">
        <f>'Data Cleaning'!B419</f>
        <v>45674</v>
      </c>
      <c r="C418" t="str">
        <f>'Data Cleaning'!C419</f>
        <v>New Balance</v>
      </c>
      <c r="D418" t="str">
        <f>'Data Cleaning'!D419</f>
        <v>Running</v>
      </c>
      <c r="E418" t="str">
        <f>'Data Cleaning'!E419</f>
        <v>White</v>
      </c>
      <c r="F418" t="str">
        <f>'Data Cleaning'!F419</f>
        <v>UK</v>
      </c>
      <c r="G418" t="str">
        <f>'Data Cleaning'!G419</f>
        <v>Online</v>
      </c>
      <c r="H418" s="2">
        <f>'Data Cleaning'!H419</f>
        <v>94.51</v>
      </c>
      <c r="I418">
        <f>'Data Cleaning'!I419</f>
        <v>14</v>
      </c>
      <c r="J418" s="2">
        <f>'Data Cleaning'!J419</f>
        <v>1323.14</v>
      </c>
    </row>
    <row r="419" spans="1:10" x14ac:dyDescent="0.25">
      <c r="A419" t="str">
        <f>'Data Cleaning'!A420</f>
        <v>S418</v>
      </c>
      <c r="B419" s="113">
        <f>'Data Cleaning'!B420</f>
        <v>45709</v>
      </c>
      <c r="C419" t="str">
        <f>'Data Cleaning'!C420</f>
        <v>Nike</v>
      </c>
      <c r="D419" t="str">
        <f>'Data Cleaning'!D420</f>
        <v>Formal</v>
      </c>
      <c r="E419" t="str">
        <f>'Data Cleaning'!E420</f>
        <v>Grey</v>
      </c>
      <c r="F419" t="str">
        <f>'Data Cleaning'!F420</f>
        <v>UAE</v>
      </c>
      <c r="G419" t="str">
        <f>'Data Cleaning'!G420</f>
        <v>Mall</v>
      </c>
      <c r="H419" s="2">
        <f>'Data Cleaning'!H420</f>
        <v>102.31</v>
      </c>
      <c r="I419">
        <f>'Data Cleaning'!I420</f>
        <v>20</v>
      </c>
      <c r="J419" s="2">
        <f>'Data Cleaning'!J420</f>
        <v>2046.2</v>
      </c>
    </row>
    <row r="420" spans="1:10" x14ac:dyDescent="0.25">
      <c r="A420" t="str">
        <f>'Data Cleaning'!A421</f>
        <v>S419</v>
      </c>
      <c r="B420" s="113">
        <f>'Data Cleaning'!B421</f>
        <v>45682</v>
      </c>
      <c r="C420" t="str">
        <f>'Data Cleaning'!C421</f>
        <v>Skechers</v>
      </c>
      <c r="D420" t="str">
        <f>'Data Cleaning'!D421</f>
        <v>Running</v>
      </c>
      <c r="E420" t="str">
        <f>'Data Cleaning'!E421</f>
        <v>Red</v>
      </c>
      <c r="F420" t="str">
        <f>'Data Cleaning'!F421</f>
        <v>Germany</v>
      </c>
      <c r="G420" t="str">
        <f>'Data Cleaning'!G421</f>
        <v>Online</v>
      </c>
      <c r="H420" s="2">
        <f>'Data Cleaning'!H421</f>
        <v>177.95</v>
      </c>
      <c r="I420">
        <f>'Data Cleaning'!I421</f>
        <v>8</v>
      </c>
      <c r="J420" s="2">
        <f>'Data Cleaning'!J421</f>
        <v>1423.6</v>
      </c>
    </row>
    <row r="421" spans="1:10" x14ac:dyDescent="0.25">
      <c r="A421" t="str">
        <f>'Data Cleaning'!A422</f>
        <v>S420</v>
      </c>
      <c r="B421" s="113">
        <f>'Data Cleaning'!B422</f>
        <v>45934</v>
      </c>
      <c r="C421" t="str">
        <f>'Data Cleaning'!C422</f>
        <v>Nike</v>
      </c>
      <c r="D421" t="str">
        <f>'Data Cleaning'!D422</f>
        <v>Casual</v>
      </c>
      <c r="E421" t="str">
        <f>'Data Cleaning'!E422</f>
        <v>Grey</v>
      </c>
      <c r="F421" t="str">
        <f>'Data Cleaning'!F422</f>
        <v>France</v>
      </c>
      <c r="G421" t="str">
        <f>'Data Cleaning'!G422</f>
        <v>Online</v>
      </c>
      <c r="H421" s="2">
        <f>'Data Cleaning'!H422</f>
        <v>195.52</v>
      </c>
      <c r="I421">
        <f>'Data Cleaning'!I422</f>
        <v>7</v>
      </c>
      <c r="J421" s="2">
        <f>'Data Cleaning'!J422</f>
        <v>1368.64</v>
      </c>
    </row>
    <row r="422" spans="1:10" x14ac:dyDescent="0.25">
      <c r="A422" t="str">
        <f>'Data Cleaning'!A423</f>
        <v>S421</v>
      </c>
      <c r="B422" s="113">
        <f>'Data Cleaning'!B423</f>
        <v>45952</v>
      </c>
      <c r="C422" t="str">
        <f>'Data Cleaning'!C423</f>
        <v>New Balance</v>
      </c>
      <c r="D422" t="str">
        <f>'Data Cleaning'!D423</f>
        <v>Sneakers</v>
      </c>
      <c r="E422" t="str">
        <f>'Data Cleaning'!E423</f>
        <v>Green</v>
      </c>
      <c r="F422" t="str">
        <f>'Data Cleaning'!F423</f>
        <v>Saudi Arabia</v>
      </c>
      <c r="G422" t="str">
        <f>'Data Cleaning'!G423</f>
        <v>Retail Store</v>
      </c>
      <c r="H422" s="2">
        <f>'Data Cleaning'!H423</f>
        <v>204.15</v>
      </c>
      <c r="I422">
        <f>'Data Cleaning'!I423</f>
        <v>11</v>
      </c>
      <c r="J422" s="2">
        <f>'Data Cleaning'!J423</f>
        <v>2245.65</v>
      </c>
    </row>
    <row r="423" spans="1:10" x14ac:dyDescent="0.25">
      <c r="A423" t="str">
        <f>'Data Cleaning'!A424</f>
        <v>S422</v>
      </c>
      <c r="B423" s="113">
        <f>'Data Cleaning'!B424</f>
        <v>45779</v>
      </c>
      <c r="C423" t="str">
        <f>'Data Cleaning'!C424</f>
        <v>Adidas</v>
      </c>
      <c r="D423" t="str">
        <f>'Data Cleaning'!D424</f>
        <v>Boots</v>
      </c>
      <c r="E423" t="str">
        <f>'Data Cleaning'!E424</f>
        <v>Grey</v>
      </c>
      <c r="F423" t="str">
        <f>'Data Cleaning'!F424</f>
        <v>UK</v>
      </c>
      <c r="G423" t="str">
        <f>'Data Cleaning'!G424</f>
        <v>Retail Store</v>
      </c>
      <c r="H423" s="2">
        <f>'Data Cleaning'!H424</f>
        <v>203.72</v>
      </c>
      <c r="I423">
        <f>'Data Cleaning'!I424</f>
        <v>10</v>
      </c>
      <c r="J423" s="2">
        <f>'Data Cleaning'!J424</f>
        <v>2037.2</v>
      </c>
    </row>
    <row r="424" spans="1:10" x14ac:dyDescent="0.25">
      <c r="A424" t="str">
        <f>'Data Cleaning'!A425</f>
        <v>S423</v>
      </c>
      <c r="B424" s="113">
        <f>'Data Cleaning'!B425</f>
        <v>45811</v>
      </c>
      <c r="C424" t="str">
        <f>'Data Cleaning'!C425</f>
        <v>Nike</v>
      </c>
      <c r="D424" t="str">
        <f>'Data Cleaning'!D425</f>
        <v>Sneakers</v>
      </c>
      <c r="E424" t="str">
        <f>'Data Cleaning'!E425</f>
        <v>Grey</v>
      </c>
      <c r="F424" t="str">
        <f>'Data Cleaning'!F425</f>
        <v>UAE</v>
      </c>
      <c r="G424" t="str">
        <f>'Data Cleaning'!G425</f>
        <v>Online</v>
      </c>
      <c r="H424" s="2">
        <f>'Data Cleaning'!H425</f>
        <v>50.07</v>
      </c>
      <c r="I424">
        <f>'Data Cleaning'!I425</f>
        <v>9</v>
      </c>
      <c r="J424" s="2">
        <f>'Data Cleaning'!J425</f>
        <v>450.63</v>
      </c>
    </row>
    <row r="425" spans="1:10" x14ac:dyDescent="0.25">
      <c r="A425" t="str">
        <f>'Data Cleaning'!A426</f>
        <v>S424</v>
      </c>
      <c r="B425" s="113">
        <f>'Data Cleaning'!B426</f>
        <v>45978</v>
      </c>
      <c r="C425" t="str">
        <f>'Data Cleaning'!C426</f>
        <v>New Balance</v>
      </c>
      <c r="D425" t="str">
        <f>'Data Cleaning'!D426</f>
        <v>Formal</v>
      </c>
      <c r="E425" t="str">
        <f>'Data Cleaning'!E426</f>
        <v>Black</v>
      </c>
      <c r="F425" t="str">
        <f>'Data Cleaning'!F426</f>
        <v>France</v>
      </c>
      <c r="G425" t="str">
        <f>'Data Cleaning'!G426</f>
        <v>Mall</v>
      </c>
      <c r="H425" s="2">
        <f>'Data Cleaning'!H426</f>
        <v>138.77000000000001</v>
      </c>
      <c r="I425">
        <f>'Data Cleaning'!I426</f>
        <v>14</v>
      </c>
      <c r="J425" s="2">
        <f>'Data Cleaning'!J426</f>
        <v>1942.78</v>
      </c>
    </row>
    <row r="426" spans="1:10" x14ac:dyDescent="0.25">
      <c r="A426" t="str">
        <f>'Data Cleaning'!A427</f>
        <v>S425</v>
      </c>
      <c r="B426" s="113">
        <f>'Data Cleaning'!B427</f>
        <v>46001</v>
      </c>
      <c r="C426" t="str">
        <f>'Data Cleaning'!C427</f>
        <v>New Balance</v>
      </c>
      <c r="D426" t="str">
        <f>'Data Cleaning'!D427</f>
        <v>Sports</v>
      </c>
      <c r="E426" t="str">
        <f>'Data Cleaning'!E427</f>
        <v>Green</v>
      </c>
      <c r="F426" t="str">
        <f>'Data Cleaning'!F427</f>
        <v>Germany</v>
      </c>
      <c r="G426" t="str">
        <f>'Data Cleaning'!G427</f>
        <v>Retail Store</v>
      </c>
      <c r="H426" s="2">
        <f>'Data Cleaning'!H427</f>
        <v>42.66</v>
      </c>
      <c r="I426">
        <f>'Data Cleaning'!I427</f>
        <v>13</v>
      </c>
      <c r="J426" s="2">
        <f>'Data Cleaning'!J427</f>
        <v>554.58000000000004</v>
      </c>
    </row>
    <row r="427" spans="1:10" x14ac:dyDescent="0.25">
      <c r="A427" t="str">
        <f>'Data Cleaning'!A428</f>
        <v>S426</v>
      </c>
      <c r="B427" s="113">
        <f>'Data Cleaning'!B428</f>
        <v>45734</v>
      </c>
      <c r="C427" t="str">
        <f>'Data Cleaning'!C428</f>
        <v>Reebok</v>
      </c>
      <c r="D427" t="str">
        <f>'Data Cleaning'!D428</f>
        <v>Casual</v>
      </c>
      <c r="E427" t="str">
        <f>'Data Cleaning'!E428</f>
        <v>Grey</v>
      </c>
      <c r="F427" t="str">
        <f>'Data Cleaning'!F428</f>
        <v>Germany</v>
      </c>
      <c r="G427" t="str">
        <f>'Data Cleaning'!G428</f>
        <v>Online</v>
      </c>
      <c r="H427" s="2">
        <f>'Data Cleaning'!H428</f>
        <v>150.9</v>
      </c>
      <c r="I427">
        <f>'Data Cleaning'!I428</f>
        <v>10</v>
      </c>
      <c r="J427" s="2">
        <f>'Data Cleaning'!J428</f>
        <v>1509</v>
      </c>
    </row>
    <row r="428" spans="1:10" x14ac:dyDescent="0.25">
      <c r="A428" t="str">
        <f>'Data Cleaning'!A429</f>
        <v>S427</v>
      </c>
      <c r="B428" s="113">
        <f>'Data Cleaning'!B429</f>
        <v>45773</v>
      </c>
      <c r="C428" t="str">
        <f>'Data Cleaning'!C429</f>
        <v>Skechers</v>
      </c>
      <c r="D428" t="str">
        <f>'Data Cleaning'!D429</f>
        <v>Casual</v>
      </c>
      <c r="E428" t="str">
        <f>'Data Cleaning'!E429</f>
        <v>Red</v>
      </c>
      <c r="F428" t="str">
        <f>'Data Cleaning'!F429</f>
        <v>USA</v>
      </c>
      <c r="G428" t="str">
        <f>'Data Cleaning'!G429</f>
        <v>Mall</v>
      </c>
      <c r="H428" s="2">
        <f>'Data Cleaning'!H429</f>
        <v>127.14</v>
      </c>
      <c r="I428">
        <f>'Data Cleaning'!I429</f>
        <v>10</v>
      </c>
      <c r="J428" s="2">
        <f>'Data Cleaning'!J429</f>
        <v>1271.4000000000001</v>
      </c>
    </row>
    <row r="429" spans="1:10" x14ac:dyDescent="0.25">
      <c r="A429" t="str">
        <f>'Data Cleaning'!A430</f>
        <v>S428</v>
      </c>
      <c r="B429" s="113">
        <f>'Data Cleaning'!B430</f>
        <v>45869</v>
      </c>
      <c r="C429" t="str">
        <f>'Data Cleaning'!C430</f>
        <v>New Balance</v>
      </c>
      <c r="D429" t="str">
        <f>'Data Cleaning'!D430</f>
        <v>Sneakers</v>
      </c>
      <c r="E429" t="str">
        <f>'Data Cleaning'!E430</f>
        <v>White</v>
      </c>
      <c r="F429" t="str">
        <f>'Data Cleaning'!F430</f>
        <v>Germany</v>
      </c>
      <c r="G429" t="str">
        <f>'Data Cleaning'!G430</f>
        <v>Online</v>
      </c>
      <c r="H429" s="2">
        <f>'Data Cleaning'!H430</f>
        <v>225.29</v>
      </c>
      <c r="I429">
        <f>'Data Cleaning'!I430</f>
        <v>14</v>
      </c>
      <c r="J429" s="2">
        <f>'Data Cleaning'!J430</f>
        <v>3154.06</v>
      </c>
    </row>
    <row r="430" spans="1:10" x14ac:dyDescent="0.25">
      <c r="A430" t="str">
        <f>'Data Cleaning'!A431</f>
        <v>S429</v>
      </c>
      <c r="B430" s="113">
        <f>'Data Cleaning'!B431</f>
        <v>45788</v>
      </c>
      <c r="C430" t="str">
        <f>'Data Cleaning'!C431</f>
        <v>Puma</v>
      </c>
      <c r="D430" t="str">
        <f>'Data Cleaning'!D431</f>
        <v>Boots</v>
      </c>
      <c r="E430" t="str">
        <f>'Data Cleaning'!E431</f>
        <v>Black</v>
      </c>
      <c r="F430" t="str">
        <f>'Data Cleaning'!F431</f>
        <v>Germany</v>
      </c>
      <c r="G430" t="str">
        <f>'Data Cleaning'!G431</f>
        <v>Retail Store</v>
      </c>
      <c r="H430" s="2">
        <f>'Data Cleaning'!H431</f>
        <v>107.2</v>
      </c>
      <c r="I430">
        <f>'Data Cleaning'!I431</f>
        <v>7</v>
      </c>
      <c r="J430" s="2">
        <f>'Data Cleaning'!J431</f>
        <v>750.4</v>
      </c>
    </row>
    <row r="431" spans="1:10" x14ac:dyDescent="0.25">
      <c r="A431" t="str">
        <f>'Data Cleaning'!A432</f>
        <v>S430</v>
      </c>
      <c r="B431" s="113">
        <f>'Data Cleaning'!B432</f>
        <v>45705</v>
      </c>
      <c r="C431" t="str">
        <f>'Data Cleaning'!C432</f>
        <v>Skechers</v>
      </c>
      <c r="D431" t="str">
        <f>'Data Cleaning'!D432</f>
        <v>Casual</v>
      </c>
      <c r="E431" t="str">
        <f>'Data Cleaning'!E432</f>
        <v>Black</v>
      </c>
      <c r="F431" t="str">
        <f>'Data Cleaning'!F432</f>
        <v>France</v>
      </c>
      <c r="G431" t="str">
        <f>'Data Cleaning'!G432</f>
        <v>Retail Store</v>
      </c>
      <c r="H431" s="2">
        <f>'Data Cleaning'!H432</f>
        <v>55.75</v>
      </c>
      <c r="I431">
        <f>'Data Cleaning'!I432</f>
        <v>18</v>
      </c>
      <c r="J431" s="2">
        <f>'Data Cleaning'!J432</f>
        <v>1003.5</v>
      </c>
    </row>
    <row r="432" spans="1:10" x14ac:dyDescent="0.25">
      <c r="A432" t="str">
        <f>'Data Cleaning'!A433</f>
        <v>S431</v>
      </c>
      <c r="B432" s="113">
        <f>'Data Cleaning'!B433</f>
        <v>46002</v>
      </c>
      <c r="C432" t="str">
        <f>'Data Cleaning'!C433</f>
        <v>New Balance</v>
      </c>
      <c r="D432" t="str">
        <f>'Data Cleaning'!D433</f>
        <v>Running</v>
      </c>
      <c r="E432" t="str">
        <f>'Data Cleaning'!E433</f>
        <v>Black</v>
      </c>
      <c r="F432" t="str">
        <f>'Data Cleaning'!F433</f>
        <v>UK</v>
      </c>
      <c r="G432" t="str">
        <f>'Data Cleaning'!G433</f>
        <v>Mall</v>
      </c>
      <c r="H432" s="2">
        <f>'Data Cleaning'!H433</f>
        <v>61.46</v>
      </c>
      <c r="I432">
        <f>'Data Cleaning'!I433</f>
        <v>20</v>
      </c>
      <c r="J432" s="2">
        <f>'Data Cleaning'!J433</f>
        <v>1229.2</v>
      </c>
    </row>
    <row r="433" spans="1:10" x14ac:dyDescent="0.25">
      <c r="A433" t="str">
        <f>'Data Cleaning'!A434</f>
        <v>S432</v>
      </c>
      <c r="B433" s="113">
        <f>'Data Cleaning'!B434</f>
        <v>46001</v>
      </c>
      <c r="C433" t="str">
        <f>'Data Cleaning'!C434</f>
        <v>Adidas</v>
      </c>
      <c r="D433" t="str">
        <f>'Data Cleaning'!D434</f>
        <v>Formal</v>
      </c>
      <c r="E433" t="str">
        <f>'Data Cleaning'!E434</f>
        <v>White</v>
      </c>
      <c r="F433" t="str">
        <f>'Data Cleaning'!F434</f>
        <v>Saudi Arabia</v>
      </c>
      <c r="G433" t="str">
        <f>'Data Cleaning'!G434</f>
        <v>Retail Store</v>
      </c>
      <c r="H433" s="2">
        <f>'Data Cleaning'!H434</f>
        <v>197.53</v>
      </c>
      <c r="I433">
        <f>'Data Cleaning'!I434</f>
        <v>18</v>
      </c>
      <c r="J433" s="2">
        <f>'Data Cleaning'!J434</f>
        <v>3555.54</v>
      </c>
    </row>
    <row r="434" spans="1:10" x14ac:dyDescent="0.25">
      <c r="A434" t="str">
        <f>'Data Cleaning'!A435</f>
        <v>S433</v>
      </c>
      <c r="B434" s="113">
        <f>'Data Cleaning'!B435</f>
        <v>45813</v>
      </c>
      <c r="C434" t="str">
        <f>'Data Cleaning'!C435</f>
        <v>Adidas</v>
      </c>
      <c r="D434" t="str">
        <f>'Data Cleaning'!D435</f>
        <v>Casual</v>
      </c>
      <c r="E434" t="str">
        <f>'Data Cleaning'!E435</f>
        <v>Green</v>
      </c>
      <c r="F434" t="str">
        <f>'Data Cleaning'!F435</f>
        <v>USA</v>
      </c>
      <c r="G434" t="str">
        <f>'Data Cleaning'!G435</f>
        <v>Mall</v>
      </c>
      <c r="H434" s="2">
        <f>'Data Cleaning'!H435</f>
        <v>166.01</v>
      </c>
      <c r="I434">
        <f>'Data Cleaning'!I435</f>
        <v>1</v>
      </c>
      <c r="J434" s="2">
        <f>'Data Cleaning'!J435</f>
        <v>166.01</v>
      </c>
    </row>
    <row r="435" spans="1:10" x14ac:dyDescent="0.25">
      <c r="A435" t="str">
        <f>'Data Cleaning'!A436</f>
        <v>S434</v>
      </c>
      <c r="B435" s="113">
        <f>'Data Cleaning'!B436</f>
        <v>45903</v>
      </c>
      <c r="C435" t="str">
        <f>'Data Cleaning'!C436</f>
        <v>Skechers</v>
      </c>
      <c r="D435" t="str">
        <f>'Data Cleaning'!D436</f>
        <v>Sneakers</v>
      </c>
      <c r="E435" t="str">
        <f>'Data Cleaning'!E436</f>
        <v>Green</v>
      </c>
      <c r="F435" t="str">
        <f>'Data Cleaning'!F436</f>
        <v>UK</v>
      </c>
      <c r="G435" t="str">
        <f>'Data Cleaning'!G436</f>
        <v>Retail Store</v>
      </c>
      <c r="H435" s="2">
        <f>'Data Cleaning'!H436</f>
        <v>52.25</v>
      </c>
      <c r="I435">
        <f>'Data Cleaning'!I436</f>
        <v>8</v>
      </c>
      <c r="J435" s="2">
        <f>'Data Cleaning'!J436</f>
        <v>418</v>
      </c>
    </row>
    <row r="436" spans="1:10" x14ac:dyDescent="0.25">
      <c r="A436" t="str">
        <f>'Data Cleaning'!A437</f>
        <v>S435</v>
      </c>
      <c r="B436" s="113">
        <f>'Data Cleaning'!B437</f>
        <v>45780</v>
      </c>
      <c r="C436" t="str">
        <f>'Data Cleaning'!C437</f>
        <v>Puma</v>
      </c>
      <c r="D436" t="str">
        <f>'Data Cleaning'!D437</f>
        <v>Sports</v>
      </c>
      <c r="E436" t="str">
        <f>'Data Cleaning'!E437</f>
        <v>Red</v>
      </c>
      <c r="F436" t="str">
        <f>'Data Cleaning'!F437</f>
        <v>Germany</v>
      </c>
      <c r="G436" t="str">
        <f>'Data Cleaning'!G437</f>
        <v>Mall</v>
      </c>
      <c r="H436" s="2">
        <f>'Data Cleaning'!H437</f>
        <v>48.5</v>
      </c>
      <c r="I436">
        <f>'Data Cleaning'!I437</f>
        <v>18</v>
      </c>
      <c r="J436" s="2">
        <f>'Data Cleaning'!J437</f>
        <v>873</v>
      </c>
    </row>
    <row r="437" spans="1:10" x14ac:dyDescent="0.25">
      <c r="A437" t="str">
        <f>'Data Cleaning'!A438</f>
        <v>S436</v>
      </c>
      <c r="B437" s="113">
        <f>'Data Cleaning'!B438</f>
        <v>45990</v>
      </c>
      <c r="C437" t="str">
        <f>'Data Cleaning'!C438</f>
        <v>Puma</v>
      </c>
      <c r="D437" t="str">
        <f>'Data Cleaning'!D438</f>
        <v>Sports</v>
      </c>
      <c r="E437" t="str">
        <f>'Data Cleaning'!E438</f>
        <v>Blue</v>
      </c>
      <c r="F437" t="str">
        <f>'Data Cleaning'!F438</f>
        <v>India</v>
      </c>
      <c r="G437" t="str">
        <f>'Data Cleaning'!G438</f>
        <v>Retail Store</v>
      </c>
      <c r="H437" s="2">
        <f>'Data Cleaning'!H438</f>
        <v>184.21</v>
      </c>
      <c r="I437">
        <f>'Data Cleaning'!I438</f>
        <v>12</v>
      </c>
      <c r="J437" s="2">
        <f>'Data Cleaning'!J438</f>
        <v>2210.52</v>
      </c>
    </row>
    <row r="438" spans="1:10" x14ac:dyDescent="0.25">
      <c r="A438" t="str">
        <f>'Data Cleaning'!A439</f>
        <v>S437</v>
      </c>
      <c r="B438" s="113">
        <f>'Data Cleaning'!B439</f>
        <v>45896</v>
      </c>
      <c r="C438" t="str">
        <f>'Data Cleaning'!C439</f>
        <v>Skechers</v>
      </c>
      <c r="D438" t="str">
        <f>'Data Cleaning'!D439</f>
        <v>Formal</v>
      </c>
      <c r="E438" t="str">
        <f>'Data Cleaning'!E439</f>
        <v>Blue</v>
      </c>
      <c r="F438" t="str">
        <f>'Data Cleaning'!F439</f>
        <v>UK</v>
      </c>
      <c r="G438" t="str">
        <f>'Data Cleaning'!G439</f>
        <v>Retail Store</v>
      </c>
      <c r="H438" s="2">
        <f>'Data Cleaning'!H439</f>
        <v>46.01</v>
      </c>
      <c r="I438">
        <f>'Data Cleaning'!I439</f>
        <v>4</v>
      </c>
      <c r="J438" s="2">
        <f>'Data Cleaning'!J439</f>
        <v>184.04</v>
      </c>
    </row>
    <row r="439" spans="1:10" x14ac:dyDescent="0.25">
      <c r="A439" t="str">
        <f>'Data Cleaning'!A440</f>
        <v>S438</v>
      </c>
      <c r="B439" s="113">
        <f>'Data Cleaning'!B440</f>
        <v>45818</v>
      </c>
      <c r="C439" t="str">
        <f>'Data Cleaning'!C440</f>
        <v>Nike</v>
      </c>
      <c r="D439" t="str">
        <f>'Data Cleaning'!D440</f>
        <v>Sneakers</v>
      </c>
      <c r="E439" t="str">
        <f>'Data Cleaning'!E440</f>
        <v>White</v>
      </c>
      <c r="F439" t="str">
        <f>'Data Cleaning'!F440</f>
        <v>UAE</v>
      </c>
      <c r="G439" t="str">
        <f>'Data Cleaning'!G440</f>
        <v>Online</v>
      </c>
      <c r="H439" s="2">
        <f>'Data Cleaning'!H440</f>
        <v>210.81</v>
      </c>
      <c r="I439">
        <f>'Data Cleaning'!I440</f>
        <v>14</v>
      </c>
      <c r="J439" s="2">
        <f>'Data Cleaning'!J440</f>
        <v>2951.34</v>
      </c>
    </row>
    <row r="440" spans="1:10" x14ac:dyDescent="0.25">
      <c r="A440" t="str">
        <f>'Data Cleaning'!A441</f>
        <v>S439</v>
      </c>
      <c r="B440" s="113">
        <f>'Data Cleaning'!B441</f>
        <v>45666</v>
      </c>
      <c r="C440" t="str">
        <f>'Data Cleaning'!C441</f>
        <v>New Balance</v>
      </c>
      <c r="D440" t="str">
        <f>'Data Cleaning'!D441</f>
        <v>Sneakers</v>
      </c>
      <c r="E440" t="str">
        <f>'Data Cleaning'!E441</f>
        <v>Grey</v>
      </c>
      <c r="F440" t="str">
        <f>'Data Cleaning'!F441</f>
        <v>UAE</v>
      </c>
      <c r="G440" t="str">
        <f>'Data Cleaning'!G441</f>
        <v>Retail Store</v>
      </c>
      <c r="H440" s="2">
        <f>'Data Cleaning'!H441</f>
        <v>185.37</v>
      </c>
      <c r="I440">
        <f>'Data Cleaning'!I441</f>
        <v>9</v>
      </c>
      <c r="J440" s="2">
        <f>'Data Cleaning'!J441</f>
        <v>1668.33</v>
      </c>
    </row>
    <row r="441" spans="1:10" x14ac:dyDescent="0.25">
      <c r="A441" t="str">
        <f>'Data Cleaning'!A442</f>
        <v>S440</v>
      </c>
      <c r="B441" s="113">
        <f>'Data Cleaning'!B442</f>
        <v>45809</v>
      </c>
      <c r="C441" t="str">
        <f>'Data Cleaning'!C442</f>
        <v>Adidas</v>
      </c>
      <c r="D441" t="str">
        <f>'Data Cleaning'!D442</f>
        <v>Sports</v>
      </c>
      <c r="E441" t="str">
        <f>'Data Cleaning'!E442</f>
        <v>White</v>
      </c>
      <c r="F441" t="str">
        <f>'Data Cleaning'!F442</f>
        <v>Germany</v>
      </c>
      <c r="G441" t="str">
        <f>'Data Cleaning'!G442</f>
        <v>Mall</v>
      </c>
      <c r="H441" s="2">
        <f>'Data Cleaning'!H442</f>
        <v>47.9</v>
      </c>
      <c r="I441">
        <f>'Data Cleaning'!I442</f>
        <v>5</v>
      </c>
      <c r="J441" s="2">
        <f>'Data Cleaning'!J442</f>
        <v>239.5</v>
      </c>
    </row>
    <row r="442" spans="1:10" x14ac:dyDescent="0.25">
      <c r="A442" t="str">
        <f>'Data Cleaning'!A443</f>
        <v>S441</v>
      </c>
      <c r="B442" s="113">
        <f>'Data Cleaning'!B443</f>
        <v>45783</v>
      </c>
      <c r="C442" t="str">
        <f>'Data Cleaning'!C443</f>
        <v>New Balance</v>
      </c>
      <c r="D442" t="str">
        <f>'Data Cleaning'!D443</f>
        <v>Boots</v>
      </c>
      <c r="E442" t="str">
        <f>'Data Cleaning'!E443</f>
        <v>Green</v>
      </c>
      <c r="F442" t="str">
        <f>'Data Cleaning'!F443</f>
        <v>France</v>
      </c>
      <c r="G442" t="str">
        <f>'Data Cleaning'!G443</f>
        <v>Retail Store</v>
      </c>
      <c r="H442" s="2">
        <f>'Data Cleaning'!H443</f>
        <v>48.66</v>
      </c>
      <c r="I442">
        <f>'Data Cleaning'!I443</f>
        <v>16</v>
      </c>
      <c r="J442" s="2">
        <f>'Data Cleaning'!J443</f>
        <v>778.56</v>
      </c>
    </row>
    <row r="443" spans="1:10" x14ac:dyDescent="0.25">
      <c r="A443" t="str">
        <f>'Data Cleaning'!A444</f>
        <v>S442</v>
      </c>
      <c r="B443" s="113">
        <f>'Data Cleaning'!B444</f>
        <v>45908</v>
      </c>
      <c r="C443" t="str">
        <f>'Data Cleaning'!C444</f>
        <v>Reebok</v>
      </c>
      <c r="D443" t="str">
        <f>'Data Cleaning'!D444</f>
        <v>Casual</v>
      </c>
      <c r="E443" t="str">
        <f>'Data Cleaning'!E444</f>
        <v>Green</v>
      </c>
      <c r="F443" t="str">
        <f>'Data Cleaning'!F444</f>
        <v>Saudi Arabia</v>
      </c>
      <c r="G443" t="str">
        <f>'Data Cleaning'!G444</f>
        <v>Retail Store</v>
      </c>
      <c r="H443" s="2">
        <f>'Data Cleaning'!H444</f>
        <v>247.06</v>
      </c>
      <c r="I443">
        <f>'Data Cleaning'!I444</f>
        <v>16</v>
      </c>
      <c r="J443" s="2">
        <f>'Data Cleaning'!J444</f>
        <v>3952.96</v>
      </c>
    </row>
    <row r="444" spans="1:10" x14ac:dyDescent="0.25">
      <c r="A444" t="str">
        <f>'Data Cleaning'!A445</f>
        <v>S443</v>
      </c>
      <c r="B444" s="113">
        <f>'Data Cleaning'!B445</f>
        <v>45744</v>
      </c>
      <c r="C444" t="str">
        <f>'Data Cleaning'!C445</f>
        <v>Skechers</v>
      </c>
      <c r="D444" t="str">
        <f>'Data Cleaning'!D445</f>
        <v>Sneakers</v>
      </c>
      <c r="E444" t="str">
        <f>'Data Cleaning'!E445</f>
        <v>Red</v>
      </c>
      <c r="F444" t="str">
        <f>'Data Cleaning'!F445</f>
        <v>UK</v>
      </c>
      <c r="G444" t="str">
        <f>'Data Cleaning'!G445</f>
        <v>Mall</v>
      </c>
      <c r="H444" s="2">
        <f>'Data Cleaning'!H445</f>
        <v>112.34</v>
      </c>
      <c r="I444">
        <f>'Data Cleaning'!I445</f>
        <v>5</v>
      </c>
      <c r="J444" s="2">
        <f>'Data Cleaning'!J445</f>
        <v>561.70000000000005</v>
      </c>
    </row>
    <row r="445" spans="1:10" x14ac:dyDescent="0.25">
      <c r="A445" t="str">
        <f>'Data Cleaning'!A446</f>
        <v>S444</v>
      </c>
      <c r="B445" s="113">
        <f>'Data Cleaning'!B446</f>
        <v>45986</v>
      </c>
      <c r="C445" t="str">
        <f>'Data Cleaning'!C446</f>
        <v>New Balance</v>
      </c>
      <c r="D445" t="str">
        <f>'Data Cleaning'!D446</f>
        <v>Running</v>
      </c>
      <c r="E445" t="str">
        <f>'Data Cleaning'!E446</f>
        <v>Black</v>
      </c>
      <c r="F445" t="str">
        <f>'Data Cleaning'!F446</f>
        <v>Saudi Arabia</v>
      </c>
      <c r="G445" t="str">
        <f>'Data Cleaning'!G446</f>
        <v>Mall</v>
      </c>
      <c r="H445" s="2">
        <f>'Data Cleaning'!H446</f>
        <v>111.54</v>
      </c>
      <c r="I445">
        <f>'Data Cleaning'!I446</f>
        <v>2</v>
      </c>
      <c r="J445" s="2">
        <f>'Data Cleaning'!J446</f>
        <v>223.08</v>
      </c>
    </row>
    <row r="446" spans="1:10" x14ac:dyDescent="0.25">
      <c r="A446" t="str">
        <f>'Data Cleaning'!A447</f>
        <v>S445</v>
      </c>
      <c r="B446" s="113">
        <f>'Data Cleaning'!B447</f>
        <v>45682</v>
      </c>
      <c r="C446" t="str">
        <f>'Data Cleaning'!C447</f>
        <v>Reebok</v>
      </c>
      <c r="D446" t="str">
        <f>'Data Cleaning'!D447</f>
        <v>Casual</v>
      </c>
      <c r="E446" t="str">
        <f>'Data Cleaning'!E447</f>
        <v>Green</v>
      </c>
      <c r="F446" t="str">
        <f>'Data Cleaning'!F447</f>
        <v>UK</v>
      </c>
      <c r="G446" t="str">
        <f>'Data Cleaning'!G447</f>
        <v>Online</v>
      </c>
      <c r="H446" s="2">
        <f>'Data Cleaning'!H447</f>
        <v>208.82</v>
      </c>
      <c r="I446">
        <f>'Data Cleaning'!I447</f>
        <v>1</v>
      </c>
      <c r="J446" s="2">
        <f>'Data Cleaning'!J447</f>
        <v>208.82</v>
      </c>
    </row>
    <row r="447" spans="1:10" x14ac:dyDescent="0.25">
      <c r="A447" t="str">
        <f>'Data Cleaning'!A448</f>
        <v>S446</v>
      </c>
      <c r="B447" s="113">
        <f>'Data Cleaning'!B448</f>
        <v>46020</v>
      </c>
      <c r="C447" t="str">
        <f>'Data Cleaning'!C448</f>
        <v>Nike</v>
      </c>
      <c r="D447" t="str">
        <f>'Data Cleaning'!D448</f>
        <v>Casual</v>
      </c>
      <c r="E447" t="str">
        <f>'Data Cleaning'!E448</f>
        <v>Grey</v>
      </c>
      <c r="F447" t="str">
        <f>'Data Cleaning'!F448</f>
        <v>Germany</v>
      </c>
      <c r="G447" t="str">
        <f>'Data Cleaning'!G448</f>
        <v>Retail Store</v>
      </c>
      <c r="H447" s="2">
        <f>'Data Cleaning'!H448</f>
        <v>238.39</v>
      </c>
      <c r="I447">
        <f>'Data Cleaning'!I448</f>
        <v>5</v>
      </c>
      <c r="J447" s="2">
        <f>'Data Cleaning'!J448</f>
        <v>1191.95</v>
      </c>
    </row>
    <row r="448" spans="1:10" x14ac:dyDescent="0.25">
      <c r="A448" t="str">
        <f>'Data Cleaning'!A449</f>
        <v>S447</v>
      </c>
      <c r="B448" s="113">
        <f>'Data Cleaning'!B449</f>
        <v>45688</v>
      </c>
      <c r="C448" t="str">
        <f>'Data Cleaning'!C449</f>
        <v>Skechers</v>
      </c>
      <c r="D448" t="str">
        <f>'Data Cleaning'!D449</f>
        <v>Boots</v>
      </c>
      <c r="E448" t="str">
        <f>'Data Cleaning'!E449</f>
        <v>Grey</v>
      </c>
      <c r="F448" t="str">
        <f>'Data Cleaning'!F449</f>
        <v>Germany</v>
      </c>
      <c r="G448" t="str">
        <f>'Data Cleaning'!G449</f>
        <v>Mall</v>
      </c>
      <c r="H448" s="2">
        <f>'Data Cleaning'!H449</f>
        <v>246.92</v>
      </c>
      <c r="I448">
        <f>'Data Cleaning'!I449</f>
        <v>20</v>
      </c>
      <c r="J448" s="2">
        <f>'Data Cleaning'!J449</f>
        <v>4352</v>
      </c>
    </row>
    <row r="449" spans="1:10" x14ac:dyDescent="0.25">
      <c r="A449" t="str">
        <f>'Data Cleaning'!A450</f>
        <v>S448</v>
      </c>
      <c r="B449" s="113">
        <f>'Data Cleaning'!B450</f>
        <v>45907</v>
      </c>
      <c r="C449" t="str">
        <f>'Data Cleaning'!C450</f>
        <v>Nike</v>
      </c>
      <c r="D449" t="str">
        <f>'Data Cleaning'!D450</f>
        <v>Sneakers</v>
      </c>
      <c r="E449" t="str">
        <f>'Data Cleaning'!E450</f>
        <v>Grey</v>
      </c>
      <c r="F449" t="str">
        <f>'Data Cleaning'!F450</f>
        <v>Germany</v>
      </c>
      <c r="G449" t="str">
        <f>'Data Cleaning'!G450</f>
        <v>Online</v>
      </c>
      <c r="H449" s="2">
        <f>'Data Cleaning'!H450</f>
        <v>195.74</v>
      </c>
      <c r="I449">
        <f>'Data Cleaning'!I450</f>
        <v>1</v>
      </c>
      <c r="J449" s="2">
        <f>'Data Cleaning'!J450</f>
        <v>195.74</v>
      </c>
    </row>
    <row r="450" spans="1:10" x14ac:dyDescent="0.25">
      <c r="A450" t="str">
        <f>'Data Cleaning'!A451</f>
        <v>S449</v>
      </c>
      <c r="B450" s="113">
        <f>'Data Cleaning'!B451</f>
        <v>45666</v>
      </c>
      <c r="C450" t="str">
        <f>'Data Cleaning'!C451</f>
        <v>Skechers</v>
      </c>
      <c r="D450" t="str">
        <f>'Data Cleaning'!D451</f>
        <v>Sports</v>
      </c>
      <c r="E450" t="str">
        <f>'Data Cleaning'!E451</f>
        <v>Grey</v>
      </c>
      <c r="F450" t="str">
        <f>'Data Cleaning'!F451</f>
        <v>France</v>
      </c>
      <c r="G450" t="str">
        <f>'Data Cleaning'!G451</f>
        <v>Online</v>
      </c>
      <c r="H450" s="2">
        <f>'Data Cleaning'!H451</f>
        <v>112.78</v>
      </c>
      <c r="I450">
        <f>'Data Cleaning'!I451</f>
        <v>17</v>
      </c>
      <c r="J450" s="2">
        <f>'Data Cleaning'!J451</f>
        <v>1917.26</v>
      </c>
    </row>
    <row r="451" spans="1:10" x14ac:dyDescent="0.25">
      <c r="A451" t="str">
        <f>'Data Cleaning'!A452</f>
        <v>S450</v>
      </c>
      <c r="B451" s="113">
        <f>'Data Cleaning'!B452</f>
        <v>45915</v>
      </c>
      <c r="C451" t="str">
        <f>'Data Cleaning'!C452</f>
        <v>Adidas</v>
      </c>
      <c r="D451" t="str">
        <f>'Data Cleaning'!D452</f>
        <v>Running</v>
      </c>
      <c r="E451" t="str">
        <f>'Data Cleaning'!E452</f>
        <v>Black</v>
      </c>
      <c r="F451" t="str">
        <f>'Data Cleaning'!F452</f>
        <v>India</v>
      </c>
      <c r="G451" t="str">
        <f>'Data Cleaning'!G452</f>
        <v>Online</v>
      </c>
      <c r="H451" s="2">
        <f>'Data Cleaning'!H452</f>
        <v>48.37</v>
      </c>
      <c r="I451">
        <f>'Data Cleaning'!I452</f>
        <v>14</v>
      </c>
      <c r="J451" s="2">
        <f>'Data Cleaning'!J452</f>
        <v>677.18</v>
      </c>
    </row>
    <row r="452" spans="1:10" x14ac:dyDescent="0.25">
      <c r="A452" t="str">
        <f>'Data Cleaning'!A453</f>
        <v>S451</v>
      </c>
      <c r="B452" s="113">
        <f>'Data Cleaning'!B453</f>
        <v>45781</v>
      </c>
      <c r="C452" t="str">
        <f>'Data Cleaning'!C453</f>
        <v>New Balance</v>
      </c>
      <c r="D452" t="str">
        <f>'Data Cleaning'!D453</f>
        <v>Sneakers</v>
      </c>
      <c r="E452" t="str">
        <f>'Data Cleaning'!E453</f>
        <v>Blue</v>
      </c>
      <c r="F452" t="str">
        <f>'Data Cleaning'!F453</f>
        <v>Saudi Arabia</v>
      </c>
      <c r="G452" t="str">
        <f>'Data Cleaning'!G453</f>
        <v>Retail Store</v>
      </c>
      <c r="H452" s="2">
        <f>'Data Cleaning'!H453</f>
        <v>200.97</v>
      </c>
      <c r="I452">
        <f>'Data Cleaning'!I453</f>
        <v>7</v>
      </c>
      <c r="J452" s="2">
        <f>'Data Cleaning'!J453</f>
        <v>1406.79</v>
      </c>
    </row>
    <row r="453" spans="1:10" x14ac:dyDescent="0.25">
      <c r="A453" t="str">
        <f>'Data Cleaning'!A454</f>
        <v>S452</v>
      </c>
      <c r="B453" s="113">
        <f>'Data Cleaning'!B454</f>
        <v>45794</v>
      </c>
      <c r="C453" t="str">
        <f>'Data Cleaning'!C454</f>
        <v>Nike</v>
      </c>
      <c r="D453" t="str">
        <f>'Data Cleaning'!D454</f>
        <v>Sports</v>
      </c>
      <c r="E453" t="str">
        <f>'Data Cleaning'!E454</f>
        <v>Red</v>
      </c>
      <c r="F453" t="str">
        <f>'Data Cleaning'!F454</f>
        <v>Germany</v>
      </c>
      <c r="G453" t="str">
        <f>'Data Cleaning'!G454</f>
        <v>Mall</v>
      </c>
      <c r="H453" s="2">
        <f>'Data Cleaning'!H454</f>
        <v>152.85</v>
      </c>
      <c r="I453">
        <f>'Data Cleaning'!I454</f>
        <v>13</v>
      </c>
      <c r="J453" s="2">
        <f>'Data Cleaning'!J454</f>
        <v>1987.05</v>
      </c>
    </row>
    <row r="454" spans="1:10" x14ac:dyDescent="0.25">
      <c r="A454" t="str">
        <f>'Data Cleaning'!A455</f>
        <v>S453</v>
      </c>
      <c r="B454" s="113">
        <f>'Data Cleaning'!B455</f>
        <v>45782</v>
      </c>
      <c r="C454" t="str">
        <f>'Data Cleaning'!C455</f>
        <v>Puma</v>
      </c>
      <c r="D454" t="str">
        <f>'Data Cleaning'!D455</f>
        <v>Boots</v>
      </c>
      <c r="E454" t="str">
        <f>'Data Cleaning'!E455</f>
        <v>Black</v>
      </c>
      <c r="F454" t="str">
        <f>'Data Cleaning'!F455</f>
        <v>UAE</v>
      </c>
      <c r="G454" t="str">
        <f>'Data Cleaning'!G455</f>
        <v>Mall</v>
      </c>
      <c r="H454" s="2">
        <f>'Data Cleaning'!H455</f>
        <v>123.33</v>
      </c>
      <c r="I454">
        <f>'Data Cleaning'!I455</f>
        <v>8</v>
      </c>
      <c r="J454" s="2">
        <f>'Data Cleaning'!J455</f>
        <v>986.64</v>
      </c>
    </row>
    <row r="455" spans="1:10" x14ac:dyDescent="0.25">
      <c r="A455" t="str">
        <f>'Data Cleaning'!A456</f>
        <v>S454</v>
      </c>
      <c r="B455" s="113">
        <f>'Data Cleaning'!B456</f>
        <v>45674</v>
      </c>
      <c r="C455" t="str">
        <f>'Data Cleaning'!C456</f>
        <v>Reebok</v>
      </c>
      <c r="D455" t="str">
        <f>'Data Cleaning'!D456</f>
        <v>Formal</v>
      </c>
      <c r="E455" t="str">
        <f>'Data Cleaning'!E456</f>
        <v>Red</v>
      </c>
      <c r="F455" t="str">
        <f>'Data Cleaning'!F456</f>
        <v>India</v>
      </c>
      <c r="G455" t="str">
        <f>'Data Cleaning'!G456</f>
        <v>Retail Store</v>
      </c>
      <c r="H455" s="2">
        <f>'Data Cleaning'!H456</f>
        <v>229.4</v>
      </c>
      <c r="I455">
        <f>'Data Cleaning'!I456</f>
        <v>3</v>
      </c>
      <c r="J455" s="2">
        <f>'Data Cleaning'!J456</f>
        <v>688.2</v>
      </c>
    </row>
    <row r="456" spans="1:10" x14ac:dyDescent="0.25">
      <c r="A456" t="str">
        <f>'Data Cleaning'!A457</f>
        <v>S455</v>
      </c>
      <c r="B456" s="113">
        <f>'Data Cleaning'!B457</f>
        <v>45686</v>
      </c>
      <c r="C456" t="str">
        <f>'Data Cleaning'!C457</f>
        <v>Skechers</v>
      </c>
      <c r="D456" t="str">
        <f>'Data Cleaning'!D457</f>
        <v>Casual</v>
      </c>
      <c r="E456" t="str">
        <f>'Data Cleaning'!E457</f>
        <v>Black</v>
      </c>
      <c r="F456" t="str">
        <f>'Data Cleaning'!F457</f>
        <v>Germany</v>
      </c>
      <c r="G456" t="str">
        <f>'Data Cleaning'!G457</f>
        <v>Retail Store</v>
      </c>
      <c r="H456" s="2">
        <f>'Data Cleaning'!H457</f>
        <v>54.46</v>
      </c>
      <c r="I456">
        <f>'Data Cleaning'!I457</f>
        <v>1</v>
      </c>
      <c r="J456" s="2">
        <f>'Data Cleaning'!J457</f>
        <v>54.46</v>
      </c>
    </row>
    <row r="457" spans="1:10" x14ac:dyDescent="0.25">
      <c r="A457" t="str">
        <f>'Data Cleaning'!A458</f>
        <v>S456</v>
      </c>
      <c r="B457" s="113">
        <f>'Data Cleaning'!B458</f>
        <v>45988</v>
      </c>
      <c r="C457" t="str">
        <f>'Data Cleaning'!C458</f>
        <v>New Balance</v>
      </c>
      <c r="D457" t="str">
        <f>'Data Cleaning'!D458</f>
        <v>Running</v>
      </c>
      <c r="E457" t="str">
        <f>'Data Cleaning'!E458</f>
        <v>Grey</v>
      </c>
      <c r="F457" t="str">
        <f>'Data Cleaning'!F458</f>
        <v>USA</v>
      </c>
      <c r="G457" t="str">
        <f>'Data Cleaning'!G458</f>
        <v>Online</v>
      </c>
      <c r="H457" s="2">
        <f>'Data Cleaning'!H458</f>
        <v>138.38</v>
      </c>
      <c r="I457">
        <f>'Data Cleaning'!I458</f>
        <v>11</v>
      </c>
      <c r="J457" s="2">
        <f>'Data Cleaning'!J458</f>
        <v>1522.18</v>
      </c>
    </row>
    <row r="458" spans="1:10" x14ac:dyDescent="0.25">
      <c r="A458" t="str">
        <f>'Data Cleaning'!A459</f>
        <v>S457</v>
      </c>
      <c r="B458" s="113">
        <f>'Data Cleaning'!B459</f>
        <v>45766</v>
      </c>
      <c r="C458" t="str">
        <f>'Data Cleaning'!C459</f>
        <v>Reebok</v>
      </c>
      <c r="D458" t="str">
        <f>'Data Cleaning'!D459</f>
        <v>Sports</v>
      </c>
      <c r="E458" t="str">
        <f>'Data Cleaning'!E459</f>
        <v>Black</v>
      </c>
      <c r="F458" t="str">
        <f>'Data Cleaning'!F459</f>
        <v>USA</v>
      </c>
      <c r="G458" t="str">
        <f>'Data Cleaning'!G459</f>
        <v>Mall</v>
      </c>
      <c r="H458" s="2">
        <f>'Data Cleaning'!H459</f>
        <v>32.5</v>
      </c>
      <c r="I458">
        <f>'Data Cleaning'!I459</f>
        <v>19</v>
      </c>
      <c r="J458" s="2">
        <f>'Data Cleaning'!J459</f>
        <v>617.5</v>
      </c>
    </row>
    <row r="459" spans="1:10" x14ac:dyDescent="0.25">
      <c r="A459" t="str">
        <f>'Data Cleaning'!A460</f>
        <v>S458</v>
      </c>
      <c r="B459" s="113">
        <f>'Data Cleaning'!B460</f>
        <v>45801</v>
      </c>
      <c r="C459" t="str">
        <f>'Data Cleaning'!C460</f>
        <v>New Balance</v>
      </c>
      <c r="D459" t="str">
        <f>'Data Cleaning'!D460</f>
        <v>Boots</v>
      </c>
      <c r="E459" t="str">
        <f>'Data Cleaning'!E460</f>
        <v>Black</v>
      </c>
      <c r="F459" t="str">
        <f>'Data Cleaning'!F460</f>
        <v>UK</v>
      </c>
      <c r="G459" t="str">
        <f>'Data Cleaning'!G460</f>
        <v>Retail Store</v>
      </c>
      <c r="H459" s="2">
        <f>'Data Cleaning'!H460</f>
        <v>133.11000000000001</v>
      </c>
      <c r="I459">
        <f>'Data Cleaning'!I460</f>
        <v>18</v>
      </c>
      <c r="J459" s="2">
        <f>'Data Cleaning'!J460</f>
        <v>2395.98</v>
      </c>
    </row>
    <row r="460" spans="1:10" x14ac:dyDescent="0.25">
      <c r="A460" t="str">
        <f>'Data Cleaning'!A461</f>
        <v>S459</v>
      </c>
      <c r="B460" s="113">
        <f>'Data Cleaning'!B461</f>
        <v>45666</v>
      </c>
      <c r="C460" t="str">
        <f>'Data Cleaning'!C461</f>
        <v>New Balance</v>
      </c>
      <c r="D460" t="str">
        <f>'Data Cleaning'!D461</f>
        <v>Casual</v>
      </c>
      <c r="E460" t="str">
        <f>'Data Cleaning'!E461</f>
        <v>Green</v>
      </c>
      <c r="F460" t="str">
        <f>'Data Cleaning'!F461</f>
        <v>Saudi Arabia</v>
      </c>
      <c r="G460" t="str">
        <f>'Data Cleaning'!G461</f>
        <v>Retail Store</v>
      </c>
      <c r="H460" s="2">
        <f>'Data Cleaning'!H461</f>
        <v>42.39</v>
      </c>
      <c r="I460">
        <f>'Data Cleaning'!I461</f>
        <v>7</v>
      </c>
      <c r="J460" s="2">
        <f>'Data Cleaning'!J461</f>
        <v>296.73</v>
      </c>
    </row>
    <row r="461" spans="1:10" x14ac:dyDescent="0.25">
      <c r="A461" t="str">
        <f>'Data Cleaning'!A462</f>
        <v>S460</v>
      </c>
      <c r="B461" s="113">
        <f>'Data Cleaning'!B462</f>
        <v>45697</v>
      </c>
      <c r="C461" t="str">
        <f>'Data Cleaning'!C462</f>
        <v>Adidas</v>
      </c>
      <c r="D461" t="str">
        <f>'Data Cleaning'!D462</f>
        <v>Sneakers</v>
      </c>
      <c r="E461" t="str">
        <f>'Data Cleaning'!E462</f>
        <v>White</v>
      </c>
      <c r="F461" t="str">
        <f>'Data Cleaning'!F462</f>
        <v>India</v>
      </c>
      <c r="G461" t="str">
        <f>'Data Cleaning'!G462</f>
        <v>Retail Store</v>
      </c>
      <c r="H461" s="2">
        <f>'Data Cleaning'!H462</f>
        <v>56.14</v>
      </c>
      <c r="I461">
        <f>'Data Cleaning'!I462</f>
        <v>10</v>
      </c>
      <c r="J461" s="2">
        <f>'Data Cleaning'!J462</f>
        <v>561.4</v>
      </c>
    </row>
    <row r="462" spans="1:10" x14ac:dyDescent="0.25">
      <c r="A462" t="str">
        <f>'Data Cleaning'!A463</f>
        <v>S461</v>
      </c>
      <c r="B462" s="113">
        <f>'Data Cleaning'!B463</f>
        <v>46004</v>
      </c>
      <c r="C462" t="str">
        <f>'Data Cleaning'!C463</f>
        <v>Puma</v>
      </c>
      <c r="D462" t="str">
        <f>'Data Cleaning'!D463</f>
        <v>Formal</v>
      </c>
      <c r="E462" t="str">
        <f>'Data Cleaning'!E463</f>
        <v>Green</v>
      </c>
      <c r="F462" t="str">
        <f>'Data Cleaning'!F463</f>
        <v>UK</v>
      </c>
      <c r="G462" t="str">
        <f>'Data Cleaning'!G463</f>
        <v>Mall</v>
      </c>
      <c r="H462" s="2">
        <f>'Data Cleaning'!H463</f>
        <v>55.86</v>
      </c>
      <c r="I462">
        <f>'Data Cleaning'!I463</f>
        <v>18</v>
      </c>
      <c r="J462" s="2">
        <f>'Data Cleaning'!J463</f>
        <v>1005.48</v>
      </c>
    </row>
    <row r="463" spans="1:10" x14ac:dyDescent="0.25">
      <c r="A463" t="str">
        <f>'Data Cleaning'!A464</f>
        <v>S462</v>
      </c>
      <c r="B463" s="113">
        <f>'Data Cleaning'!B464</f>
        <v>45698</v>
      </c>
      <c r="C463" t="str">
        <f>'Data Cleaning'!C464</f>
        <v>Skechers</v>
      </c>
      <c r="D463" t="str">
        <f>'Data Cleaning'!D464</f>
        <v>Sports</v>
      </c>
      <c r="E463" t="str">
        <f>'Data Cleaning'!E464</f>
        <v>Black</v>
      </c>
      <c r="F463" t="str">
        <f>'Data Cleaning'!F464</f>
        <v>USA</v>
      </c>
      <c r="G463" t="str">
        <f>'Data Cleaning'!G464</f>
        <v>Retail Store</v>
      </c>
      <c r="H463" s="2">
        <f>'Data Cleaning'!H464</f>
        <v>172.83</v>
      </c>
      <c r="I463">
        <f>'Data Cleaning'!I464</f>
        <v>17</v>
      </c>
      <c r="J463" s="2">
        <f>'Data Cleaning'!J464</f>
        <v>2938.11</v>
      </c>
    </row>
    <row r="464" spans="1:10" x14ac:dyDescent="0.25">
      <c r="A464" t="str">
        <f>'Data Cleaning'!A465</f>
        <v>S463</v>
      </c>
      <c r="B464" s="113">
        <f>'Data Cleaning'!B465</f>
        <v>45776</v>
      </c>
      <c r="C464" t="str">
        <f>'Data Cleaning'!C465</f>
        <v>Puma</v>
      </c>
      <c r="D464" t="str">
        <f>'Data Cleaning'!D465</f>
        <v>Sneakers</v>
      </c>
      <c r="E464" t="str">
        <f>'Data Cleaning'!E465</f>
        <v>Grey</v>
      </c>
      <c r="F464" t="str">
        <f>'Data Cleaning'!F465</f>
        <v>India</v>
      </c>
      <c r="G464" t="str">
        <f>'Data Cleaning'!G465</f>
        <v>Retail Store</v>
      </c>
      <c r="H464" s="2">
        <f>'Data Cleaning'!H465</f>
        <v>194.13</v>
      </c>
      <c r="I464">
        <f>'Data Cleaning'!I465</f>
        <v>3</v>
      </c>
      <c r="J464" s="2">
        <f>'Data Cleaning'!J465</f>
        <v>582.39</v>
      </c>
    </row>
    <row r="465" spans="1:10" x14ac:dyDescent="0.25">
      <c r="A465" t="str">
        <f>'Data Cleaning'!A466</f>
        <v>S464</v>
      </c>
      <c r="B465" s="113">
        <f>'Data Cleaning'!B466</f>
        <v>45825</v>
      </c>
      <c r="C465" t="str">
        <f>'Data Cleaning'!C466</f>
        <v>Skechers</v>
      </c>
      <c r="D465" t="str">
        <f>'Data Cleaning'!D466</f>
        <v>Sports</v>
      </c>
      <c r="E465" t="str">
        <f>'Data Cleaning'!E466</f>
        <v>Red</v>
      </c>
      <c r="F465" t="str">
        <f>'Data Cleaning'!F466</f>
        <v>Germany</v>
      </c>
      <c r="G465" t="str">
        <f>'Data Cleaning'!G466</f>
        <v>Online</v>
      </c>
      <c r="H465" s="2">
        <f>'Data Cleaning'!H466</f>
        <v>158.34</v>
      </c>
      <c r="I465">
        <f>'Data Cleaning'!I466</f>
        <v>1</v>
      </c>
      <c r="J465" s="2">
        <f>'Data Cleaning'!J466</f>
        <v>158.34</v>
      </c>
    </row>
    <row r="466" spans="1:10" x14ac:dyDescent="0.25">
      <c r="A466" t="str">
        <f>'Data Cleaning'!A467</f>
        <v>S465</v>
      </c>
      <c r="B466" s="113">
        <f>'Data Cleaning'!B467</f>
        <v>45840</v>
      </c>
      <c r="C466" t="str">
        <f>'Data Cleaning'!C467</f>
        <v>Reebok</v>
      </c>
      <c r="D466" t="str">
        <f>'Data Cleaning'!D467</f>
        <v>Formal</v>
      </c>
      <c r="E466" t="str">
        <f>'Data Cleaning'!E467</f>
        <v>White</v>
      </c>
      <c r="F466" t="str">
        <f>'Data Cleaning'!F467</f>
        <v>UAE</v>
      </c>
      <c r="G466" t="str">
        <f>'Data Cleaning'!G467</f>
        <v>Mall</v>
      </c>
      <c r="H466" s="2">
        <f>'Data Cleaning'!H467</f>
        <v>241.68</v>
      </c>
      <c r="I466">
        <f>'Data Cleaning'!I467</f>
        <v>18</v>
      </c>
      <c r="J466" s="2">
        <f>'Data Cleaning'!J467</f>
        <v>4350.24</v>
      </c>
    </row>
    <row r="467" spans="1:10" x14ac:dyDescent="0.25">
      <c r="A467" t="str">
        <f>'Data Cleaning'!A468</f>
        <v>S466</v>
      </c>
      <c r="B467" s="113">
        <f>'Data Cleaning'!B468</f>
        <v>45996</v>
      </c>
      <c r="C467" t="str">
        <f>'Data Cleaning'!C468</f>
        <v>Nike</v>
      </c>
      <c r="D467" t="str">
        <f>'Data Cleaning'!D468</f>
        <v>Sneakers</v>
      </c>
      <c r="E467" t="str">
        <f>'Data Cleaning'!E468</f>
        <v>Blue</v>
      </c>
      <c r="F467" t="str">
        <f>'Data Cleaning'!F468</f>
        <v>Saudi Arabia</v>
      </c>
      <c r="G467" t="str">
        <f>'Data Cleaning'!G468</f>
        <v>Online</v>
      </c>
      <c r="H467" s="2">
        <f>'Data Cleaning'!H468</f>
        <v>112.47</v>
      </c>
      <c r="I467">
        <f>'Data Cleaning'!I468</f>
        <v>13</v>
      </c>
      <c r="J467" s="2">
        <f>'Data Cleaning'!J468</f>
        <v>1462.11</v>
      </c>
    </row>
    <row r="468" spans="1:10" x14ac:dyDescent="0.25">
      <c r="A468" t="str">
        <f>'Data Cleaning'!A469</f>
        <v>S467</v>
      </c>
      <c r="B468" s="113">
        <f>'Data Cleaning'!B469</f>
        <v>45695</v>
      </c>
      <c r="C468" t="str">
        <f>'Data Cleaning'!C469</f>
        <v>Puma</v>
      </c>
      <c r="D468" t="str">
        <f>'Data Cleaning'!D469</f>
        <v>Casual</v>
      </c>
      <c r="E468" t="str">
        <f>'Data Cleaning'!E469</f>
        <v>Red</v>
      </c>
      <c r="F468" t="str">
        <f>'Data Cleaning'!F469</f>
        <v>UAE</v>
      </c>
      <c r="G468" t="str">
        <f>'Data Cleaning'!G469</f>
        <v>Mall</v>
      </c>
      <c r="H468" s="2">
        <f>'Data Cleaning'!H469</f>
        <v>92.86</v>
      </c>
      <c r="I468">
        <f>'Data Cleaning'!I469</f>
        <v>3</v>
      </c>
      <c r="J468" s="2">
        <f>'Data Cleaning'!J469</f>
        <v>278.58</v>
      </c>
    </row>
    <row r="469" spans="1:10" x14ac:dyDescent="0.25">
      <c r="A469" t="str">
        <f>'Data Cleaning'!A470</f>
        <v>S468</v>
      </c>
      <c r="B469" s="113">
        <f>'Data Cleaning'!B470</f>
        <v>45736</v>
      </c>
      <c r="C469" t="str">
        <f>'Data Cleaning'!C470</f>
        <v>Puma</v>
      </c>
      <c r="D469" t="str">
        <f>'Data Cleaning'!D470</f>
        <v>Sports</v>
      </c>
      <c r="E469" t="str">
        <f>'Data Cleaning'!E470</f>
        <v>Black</v>
      </c>
      <c r="F469" t="str">
        <f>'Data Cleaning'!F470</f>
        <v>USA</v>
      </c>
      <c r="G469" t="str">
        <f>'Data Cleaning'!G470</f>
        <v>Online</v>
      </c>
      <c r="H469" s="2">
        <f>'Data Cleaning'!H470</f>
        <v>221.09</v>
      </c>
      <c r="I469">
        <f>'Data Cleaning'!I470</f>
        <v>13</v>
      </c>
      <c r="J469" s="2">
        <f>'Data Cleaning'!J470</f>
        <v>2874.17</v>
      </c>
    </row>
    <row r="470" spans="1:10" x14ac:dyDescent="0.25">
      <c r="A470" t="str">
        <f>'Data Cleaning'!A471</f>
        <v>S469</v>
      </c>
      <c r="B470" s="113">
        <f>'Data Cleaning'!B471</f>
        <v>45815</v>
      </c>
      <c r="C470" t="str">
        <f>'Data Cleaning'!C471</f>
        <v>Puma</v>
      </c>
      <c r="D470" t="str">
        <f>'Data Cleaning'!D471</f>
        <v>Sports</v>
      </c>
      <c r="E470" t="str">
        <f>'Data Cleaning'!E471</f>
        <v>Black</v>
      </c>
      <c r="F470" t="str">
        <f>'Data Cleaning'!F471</f>
        <v>UK</v>
      </c>
      <c r="G470" t="str">
        <f>'Data Cleaning'!G471</f>
        <v>Online</v>
      </c>
      <c r="H470" s="2">
        <f>'Data Cleaning'!H471</f>
        <v>79.19</v>
      </c>
      <c r="I470">
        <f>'Data Cleaning'!I471</f>
        <v>15</v>
      </c>
      <c r="J470" s="2">
        <f>'Data Cleaning'!J471</f>
        <v>1187.8499999999999</v>
      </c>
    </row>
    <row r="471" spans="1:10" x14ac:dyDescent="0.25">
      <c r="A471" t="str">
        <f>'Data Cleaning'!A472</f>
        <v>S470</v>
      </c>
      <c r="B471" s="113">
        <f>'Data Cleaning'!B472</f>
        <v>45753</v>
      </c>
      <c r="C471" t="str">
        <f>'Data Cleaning'!C472</f>
        <v>Reebok</v>
      </c>
      <c r="D471" t="str">
        <f>'Data Cleaning'!D472</f>
        <v>Sneakers</v>
      </c>
      <c r="E471" t="str">
        <f>'Data Cleaning'!E472</f>
        <v>Grey</v>
      </c>
      <c r="F471" t="str">
        <f>'Data Cleaning'!F472</f>
        <v>India</v>
      </c>
      <c r="G471" t="str">
        <f>'Data Cleaning'!G472</f>
        <v>Retail Store</v>
      </c>
      <c r="H471" s="2">
        <f>'Data Cleaning'!H472</f>
        <v>241.91</v>
      </c>
      <c r="I471">
        <f>'Data Cleaning'!I472</f>
        <v>14</v>
      </c>
      <c r="J471" s="2">
        <f>'Data Cleaning'!J472</f>
        <v>3386.74</v>
      </c>
    </row>
    <row r="472" spans="1:10" x14ac:dyDescent="0.25">
      <c r="A472" t="str">
        <f>'Data Cleaning'!A473</f>
        <v>S471</v>
      </c>
      <c r="B472" s="113">
        <f>'Data Cleaning'!B473</f>
        <v>45710</v>
      </c>
      <c r="C472" t="str">
        <f>'Data Cleaning'!C473</f>
        <v>Nike</v>
      </c>
      <c r="D472" t="str">
        <f>'Data Cleaning'!D473</f>
        <v>Sports</v>
      </c>
      <c r="E472" t="str">
        <f>'Data Cleaning'!E473</f>
        <v>Grey</v>
      </c>
      <c r="F472" t="str">
        <f>'Data Cleaning'!F473</f>
        <v>USA</v>
      </c>
      <c r="G472" t="str">
        <f>'Data Cleaning'!G473</f>
        <v>Mall</v>
      </c>
      <c r="H472" s="2">
        <f>'Data Cleaning'!H473</f>
        <v>32.67</v>
      </c>
      <c r="I472">
        <f>'Data Cleaning'!I473</f>
        <v>1</v>
      </c>
      <c r="J472" s="2">
        <f>'Data Cleaning'!J473</f>
        <v>32.67</v>
      </c>
    </row>
    <row r="473" spans="1:10" x14ac:dyDescent="0.25">
      <c r="A473" t="str">
        <f>'Data Cleaning'!A474</f>
        <v>S472</v>
      </c>
      <c r="B473" s="113">
        <f>'Data Cleaning'!B474</f>
        <v>45964</v>
      </c>
      <c r="C473" t="str">
        <f>'Data Cleaning'!C474</f>
        <v>Reebok</v>
      </c>
      <c r="D473" t="str">
        <f>'Data Cleaning'!D474</f>
        <v>Running</v>
      </c>
      <c r="E473" t="str">
        <f>'Data Cleaning'!E474</f>
        <v>Blue</v>
      </c>
      <c r="F473" t="str">
        <f>'Data Cleaning'!F474</f>
        <v>Germany</v>
      </c>
      <c r="G473" t="str">
        <f>'Data Cleaning'!G474</f>
        <v>Retail Store</v>
      </c>
      <c r="H473" s="2">
        <f>'Data Cleaning'!H474</f>
        <v>243.37</v>
      </c>
      <c r="I473">
        <f>'Data Cleaning'!I474</f>
        <v>11</v>
      </c>
      <c r="J473" s="2">
        <f>'Data Cleaning'!J474</f>
        <v>2677.07</v>
      </c>
    </row>
    <row r="474" spans="1:10" x14ac:dyDescent="0.25">
      <c r="A474" t="str">
        <f>'Data Cleaning'!A475</f>
        <v>S473</v>
      </c>
      <c r="B474" s="113">
        <f>'Data Cleaning'!B475</f>
        <v>45701</v>
      </c>
      <c r="C474" t="str">
        <f>'Data Cleaning'!C475</f>
        <v>Adidas</v>
      </c>
      <c r="D474" t="str">
        <f>'Data Cleaning'!D475</f>
        <v>Sneakers</v>
      </c>
      <c r="E474" t="str">
        <f>'Data Cleaning'!E475</f>
        <v>Grey</v>
      </c>
      <c r="F474" t="str">
        <f>'Data Cleaning'!F475</f>
        <v>UK</v>
      </c>
      <c r="G474" t="str">
        <f>'Data Cleaning'!G475</f>
        <v>Mall</v>
      </c>
      <c r="H474" s="2">
        <f>'Data Cleaning'!H475</f>
        <v>39.5</v>
      </c>
      <c r="I474">
        <f>'Data Cleaning'!I475</f>
        <v>18</v>
      </c>
      <c r="J474" s="2">
        <f>'Data Cleaning'!J475</f>
        <v>711</v>
      </c>
    </row>
    <row r="475" spans="1:10" x14ac:dyDescent="0.25">
      <c r="A475" t="str">
        <f>'Data Cleaning'!A476</f>
        <v>S474</v>
      </c>
      <c r="B475" s="113">
        <f>'Data Cleaning'!B476</f>
        <v>45852</v>
      </c>
      <c r="C475" t="str">
        <f>'Data Cleaning'!C476</f>
        <v>Adidas</v>
      </c>
      <c r="D475" t="str">
        <f>'Data Cleaning'!D476</f>
        <v>Sports</v>
      </c>
      <c r="E475" t="str">
        <f>'Data Cleaning'!E476</f>
        <v>Blue</v>
      </c>
      <c r="F475" t="str">
        <f>'Data Cleaning'!F476</f>
        <v>France</v>
      </c>
      <c r="G475" t="str">
        <f>'Data Cleaning'!G476</f>
        <v>Retail Store</v>
      </c>
      <c r="H475" s="2">
        <f>'Data Cleaning'!H476</f>
        <v>226.05</v>
      </c>
      <c r="I475">
        <f>'Data Cleaning'!I476</f>
        <v>6</v>
      </c>
      <c r="J475" s="2">
        <f>'Data Cleaning'!J476</f>
        <v>1356.3</v>
      </c>
    </row>
    <row r="476" spans="1:10" x14ac:dyDescent="0.25">
      <c r="A476" t="str">
        <f>'Data Cleaning'!A477</f>
        <v>S475</v>
      </c>
      <c r="B476" s="113">
        <f>'Data Cleaning'!B477</f>
        <v>45732</v>
      </c>
      <c r="C476" t="str">
        <f>'Data Cleaning'!C477</f>
        <v>Adidas</v>
      </c>
      <c r="D476" t="str">
        <f>'Data Cleaning'!D477</f>
        <v>Formal</v>
      </c>
      <c r="E476" t="str">
        <f>'Data Cleaning'!E477</f>
        <v>Blue</v>
      </c>
      <c r="F476" t="str">
        <f>'Data Cleaning'!F477</f>
        <v>Germany</v>
      </c>
      <c r="G476" t="str">
        <f>'Data Cleaning'!G477</f>
        <v>Retail Store</v>
      </c>
      <c r="H476" s="2">
        <f>'Data Cleaning'!H477</f>
        <v>146.09</v>
      </c>
      <c r="I476">
        <f>'Data Cleaning'!I477</f>
        <v>3</v>
      </c>
      <c r="J476" s="2">
        <f>'Data Cleaning'!J477</f>
        <v>438.27</v>
      </c>
    </row>
    <row r="477" spans="1:10" x14ac:dyDescent="0.25">
      <c r="A477" t="str">
        <f>'Data Cleaning'!A478</f>
        <v>S476</v>
      </c>
      <c r="B477" s="113">
        <f>'Data Cleaning'!B478</f>
        <v>45905</v>
      </c>
      <c r="C477" t="str">
        <f>'Data Cleaning'!C478</f>
        <v>Puma</v>
      </c>
      <c r="D477" t="str">
        <f>'Data Cleaning'!D478</f>
        <v>Sports</v>
      </c>
      <c r="E477" t="str">
        <f>'Data Cleaning'!E478</f>
        <v>White</v>
      </c>
      <c r="F477" t="str">
        <f>'Data Cleaning'!F478</f>
        <v>UAE</v>
      </c>
      <c r="G477" t="str">
        <f>'Data Cleaning'!G478</f>
        <v>Mall</v>
      </c>
      <c r="H477" s="2">
        <f>'Data Cleaning'!H478</f>
        <v>248.45</v>
      </c>
      <c r="I477">
        <f>'Data Cleaning'!I478</f>
        <v>3</v>
      </c>
      <c r="J477" s="2">
        <f>'Data Cleaning'!J478</f>
        <v>745.35</v>
      </c>
    </row>
    <row r="478" spans="1:10" x14ac:dyDescent="0.25">
      <c r="A478" t="str">
        <f>'Data Cleaning'!A479</f>
        <v>S477</v>
      </c>
      <c r="B478" s="113">
        <f>'Data Cleaning'!B479</f>
        <v>45911</v>
      </c>
      <c r="C478" t="str">
        <f>'Data Cleaning'!C479</f>
        <v>New Balance</v>
      </c>
      <c r="D478" t="str">
        <f>'Data Cleaning'!D479</f>
        <v>Casual</v>
      </c>
      <c r="E478" t="str">
        <f>'Data Cleaning'!E479</f>
        <v>Red</v>
      </c>
      <c r="F478" t="str">
        <f>'Data Cleaning'!F479</f>
        <v>USA</v>
      </c>
      <c r="G478" t="str">
        <f>'Data Cleaning'!G479</f>
        <v>Online</v>
      </c>
      <c r="H478" s="2">
        <f>'Data Cleaning'!H479</f>
        <v>46.24</v>
      </c>
      <c r="I478">
        <f>'Data Cleaning'!I479</f>
        <v>20</v>
      </c>
      <c r="J478" s="2">
        <f>'Data Cleaning'!J479</f>
        <v>924.8</v>
      </c>
    </row>
    <row r="479" spans="1:10" x14ac:dyDescent="0.25">
      <c r="A479" t="str">
        <f>'Data Cleaning'!A480</f>
        <v>S478</v>
      </c>
      <c r="B479" s="113">
        <f>'Data Cleaning'!B480</f>
        <v>45813</v>
      </c>
      <c r="C479" t="str">
        <f>'Data Cleaning'!C480</f>
        <v>Reebok</v>
      </c>
      <c r="D479" t="str">
        <f>'Data Cleaning'!D480</f>
        <v>Sports</v>
      </c>
      <c r="E479" t="str">
        <f>'Data Cleaning'!E480</f>
        <v>Grey</v>
      </c>
      <c r="F479" t="str">
        <f>'Data Cleaning'!F480</f>
        <v>Germany</v>
      </c>
      <c r="G479" t="str">
        <f>'Data Cleaning'!G480</f>
        <v>Retail Store</v>
      </c>
      <c r="H479" s="2">
        <f>'Data Cleaning'!H480</f>
        <v>151.85</v>
      </c>
      <c r="I479">
        <f>'Data Cleaning'!I480</f>
        <v>1</v>
      </c>
      <c r="J479" s="2">
        <f>'Data Cleaning'!J480</f>
        <v>151.85</v>
      </c>
    </row>
    <row r="480" spans="1:10" x14ac:dyDescent="0.25">
      <c r="A480" t="str">
        <f>'Data Cleaning'!A481</f>
        <v>S479</v>
      </c>
      <c r="B480" s="113">
        <f>'Data Cleaning'!B481</f>
        <v>45883</v>
      </c>
      <c r="C480" t="str">
        <f>'Data Cleaning'!C481</f>
        <v>Reebok</v>
      </c>
      <c r="D480" t="str">
        <f>'Data Cleaning'!D481</f>
        <v>Boots</v>
      </c>
      <c r="E480" t="str">
        <f>'Data Cleaning'!E481</f>
        <v>Grey</v>
      </c>
      <c r="F480" t="str">
        <f>'Data Cleaning'!F481</f>
        <v>UK</v>
      </c>
      <c r="G480" t="str">
        <f>'Data Cleaning'!G481</f>
        <v>Retail Store</v>
      </c>
      <c r="H480" s="2">
        <f>'Data Cleaning'!H481</f>
        <v>243.25</v>
      </c>
      <c r="I480">
        <f>'Data Cleaning'!I481</f>
        <v>11</v>
      </c>
      <c r="J480" s="2">
        <f>'Data Cleaning'!J481</f>
        <v>2675.75</v>
      </c>
    </row>
    <row r="481" spans="1:10" x14ac:dyDescent="0.25">
      <c r="A481" t="str">
        <f>'Data Cleaning'!A482</f>
        <v>S480</v>
      </c>
      <c r="B481" s="113">
        <f>'Data Cleaning'!B482</f>
        <v>45822</v>
      </c>
      <c r="C481" t="str">
        <f>'Data Cleaning'!C482</f>
        <v>Skechers</v>
      </c>
      <c r="D481" t="str">
        <f>'Data Cleaning'!D482</f>
        <v>Casual</v>
      </c>
      <c r="E481" t="str">
        <f>'Data Cleaning'!E482</f>
        <v>Red</v>
      </c>
      <c r="F481" t="str">
        <f>'Data Cleaning'!F482</f>
        <v>France</v>
      </c>
      <c r="G481" t="str">
        <f>'Data Cleaning'!G482</f>
        <v>Online</v>
      </c>
      <c r="H481" s="2">
        <f>'Data Cleaning'!H482</f>
        <v>145.08000000000001</v>
      </c>
      <c r="I481">
        <f>'Data Cleaning'!I482</f>
        <v>20</v>
      </c>
      <c r="J481" s="2">
        <f>'Data Cleaning'!J482</f>
        <v>2901.6</v>
      </c>
    </row>
    <row r="482" spans="1:10" x14ac:dyDescent="0.25">
      <c r="A482" t="str">
        <f>'Data Cleaning'!A483</f>
        <v>S481</v>
      </c>
      <c r="B482" s="113">
        <f>'Data Cleaning'!B483</f>
        <v>45861</v>
      </c>
      <c r="C482" t="str">
        <f>'Data Cleaning'!C483</f>
        <v>Puma</v>
      </c>
      <c r="D482" t="str">
        <f>'Data Cleaning'!D483</f>
        <v>Boots</v>
      </c>
      <c r="E482" t="str">
        <f>'Data Cleaning'!E483</f>
        <v>Green</v>
      </c>
      <c r="F482" t="str">
        <f>'Data Cleaning'!F483</f>
        <v>UAE</v>
      </c>
      <c r="G482" t="str">
        <f>'Data Cleaning'!G483</f>
        <v>Retail Store</v>
      </c>
      <c r="H482" s="2">
        <f>'Data Cleaning'!H483</f>
        <v>168.47</v>
      </c>
      <c r="I482">
        <f>'Data Cleaning'!I483</f>
        <v>11</v>
      </c>
      <c r="J482" s="2">
        <f>'Data Cleaning'!J483</f>
        <v>1853.17</v>
      </c>
    </row>
    <row r="483" spans="1:10" x14ac:dyDescent="0.25">
      <c r="A483" t="str">
        <f>'Data Cleaning'!A484</f>
        <v>S482</v>
      </c>
      <c r="B483" s="113">
        <f>'Data Cleaning'!B484</f>
        <v>45952</v>
      </c>
      <c r="C483" t="str">
        <f>'Data Cleaning'!C484</f>
        <v>Puma</v>
      </c>
      <c r="D483" t="str">
        <f>'Data Cleaning'!D484</f>
        <v>Formal</v>
      </c>
      <c r="E483" t="str">
        <f>'Data Cleaning'!E484</f>
        <v>Blue</v>
      </c>
      <c r="F483" t="str">
        <f>'Data Cleaning'!F484</f>
        <v>Saudi Arabia</v>
      </c>
      <c r="G483" t="str">
        <f>'Data Cleaning'!G484</f>
        <v>Retail Store</v>
      </c>
      <c r="H483" s="2">
        <f>'Data Cleaning'!H484</f>
        <v>183.06</v>
      </c>
      <c r="I483">
        <f>'Data Cleaning'!I484</f>
        <v>8</v>
      </c>
      <c r="J483" s="2">
        <f>'Data Cleaning'!J484</f>
        <v>1464.48</v>
      </c>
    </row>
    <row r="484" spans="1:10" x14ac:dyDescent="0.25">
      <c r="A484" t="str">
        <f>'Data Cleaning'!A485</f>
        <v>S483</v>
      </c>
      <c r="B484" s="113">
        <f>'Data Cleaning'!B485</f>
        <v>45844</v>
      </c>
      <c r="C484" t="str">
        <f>'Data Cleaning'!C485</f>
        <v>New Balance</v>
      </c>
      <c r="D484" t="str">
        <f>'Data Cleaning'!D485</f>
        <v>Casual</v>
      </c>
      <c r="E484" t="str">
        <f>'Data Cleaning'!E485</f>
        <v>Grey</v>
      </c>
      <c r="F484" t="str">
        <f>'Data Cleaning'!F485</f>
        <v>India</v>
      </c>
      <c r="G484" t="str">
        <f>'Data Cleaning'!G485</f>
        <v>Online</v>
      </c>
      <c r="H484" s="2">
        <f>'Data Cleaning'!H485</f>
        <v>130</v>
      </c>
      <c r="I484">
        <f>'Data Cleaning'!I485</f>
        <v>4</v>
      </c>
      <c r="J484" s="2">
        <f>'Data Cleaning'!J485</f>
        <v>520</v>
      </c>
    </row>
    <row r="485" spans="1:10" x14ac:dyDescent="0.25">
      <c r="A485" t="str">
        <f>'Data Cleaning'!A486</f>
        <v>S484</v>
      </c>
      <c r="B485" s="113">
        <f>'Data Cleaning'!B486</f>
        <v>46007</v>
      </c>
      <c r="C485" t="str">
        <f>'Data Cleaning'!C486</f>
        <v>Nike</v>
      </c>
      <c r="D485" t="str">
        <f>'Data Cleaning'!D486</f>
        <v>Boots</v>
      </c>
      <c r="E485" t="str">
        <f>'Data Cleaning'!E486</f>
        <v>Red</v>
      </c>
      <c r="F485" t="str">
        <f>'Data Cleaning'!F486</f>
        <v>UAE</v>
      </c>
      <c r="G485" t="str">
        <f>'Data Cleaning'!G486</f>
        <v>Online</v>
      </c>
      <c r="H485" s="2">
        <f>'Data Cleaning'!H486</f>
        <v>168.06</v>
      </c>
      <c r="I485">
        <f>'Data Cleaning'!I486</f>
        <v>18</v>
      </c>
      <c r="J485" s="2">
        <f>'Data Cleaning'!J486</f>
        <v>3025.08</v>
      </c>
    </row>
    <row r="486" spans="1:10" x14ac:dyDescent="0.25">
      <c r="A486" t="str">
        <f>'Data Cleaning'!A487</f>
        <v>S485</v>
      </c>
      <c r="B486" s="113">
        <f>'Data Cleaning'!B487</f>
        <v>45882</v>
      </c>
      <c r="C486" t="str">
        <f>'Data Cleaning'!C487</f>
        <v>Skechers</v>
      </c>
      <c r="D486" t="str">
        <f>'Data Cleaning'!D487</f>
        <v>Running</v>
      </c>
      <c r="E486" t="str">
        <f>'Data Cleaning'!E487</f>
        <v>Red</v>
      </c>
      <c r="F486" t="str">
        <f>'Data Cleaning'!F487</f>
        <v>UAE</v>
      </c>
      <c r="G486" t="str">
        <f>'Data Cleaning'!G487</f>
        <v>Retail Store</v>
      </c>
      <c r="H486" s="2">
        <f>'Data Cleaning'!H487</f>
        <v>158.55000000000001</v>
      </c>
      <c r="I486">
        <f>'Data Cleaning'!I487</f>
        <v>10</v>
      </c>
      <c r="J486" s="2">
        <f>'Data Cleaning'!J487</f>
        <v>1585.5</v>
      </c>
    </row>
    <row r="487" spans="1:10" x14ac:dyDescent="0.25">
      <c r="A487" t="str">
        <f>'Data Cleaning'!A488</f>
        <v>S486</v>
      </c>
      <c r="B487" s="113">
        <f>'Data Cleaning'!B488</f>
        <v>45729</v>
      </c>
      <c r="C487" t="str">
        <f>'Data Cleaning'!C488</f>
        <v>Adidas</v>
      </c>
      <c r="D487" t="str">
        <f>'Data Cleaning'!D488</f>
        <v>Sports</v>
      </c>
      <c r="E487" t="str">
        <f>'Data Cleaning'!E488</f>
        <v>Green</v>
      </c>
      <c r="F487" t="str">
        <f>'Data Cleaning'!F488</f>
        <v>UK</v>
      </c>
      <c r="G487" t="str">
        <f>'Data Cleaning'!G488</f>
        <v>Mall</v>
      </c>
      <c r="H487" s="2">
        <f>'Data Cleaning'!H488</f>
        <v>228.25</v>
      </c>
      <c r="I487">
        <f>'Data Cleaning'!I488</f>
        <v>10</v>
      </c>
      <c r="J487" s="2">
        <f>'Data Cleaning'!J488</f>
        <v>2282.5</v>
      </c>
    </row>
    <row r="488" spans="1:10" x14ac:dyDescent="0.25">
      <c r="A488" t="str">
        <f>'Data Cleaning'!A489</f>
        <v>S487</v>
      </c>
      <c r="B488" s="113">
        <f>'Data Cleaning'!B489</f>
        <v>45874</v>
      </c>
      <c r="C488" t="str">
        <f>'Data Cleaning'!C489</f>
        <v>Nike</v>
      </c>
      <c r="D488" t="str">
        <f>'Data Cleaning'!D489</f>
        <v>Formal</v>
      </c>
      <c r="E488" t="str">
        <f>'Data Cleaning'!E489</f>
        <v>Grey</v>
      </c>
      <c r="F488" t="str">
        <f>'Data Cleaning'!F489</f>
        <v>Germany</v>
      </c>
      <c r="G488" t="str">
        <f>'Data Cleaning'!G489</f>
        <v>Mall</v>
      </c>
      <c r="H488" s="2">
        <f>'Data Cleaning'!H489</f>
        <v>40</v>
      </c>
      <c r="I488">
        <f>'Data Cleaning'!I489</f>
        <v>13</v>
      </c>
      <c r="J488" s="2">
        <f>'Data Cleaning'!J489</f>
        <v>520</v>
      </c>
    </row>
    <row r="489" spans="1:10" x14ac:dyDescent="0.25">
      <c r="A489" t="str">
        <f>'Data Cleaning'!A490</f>
        <v>S488</v>
      </c>
      <c r="B489" s="113">
        <f>'Data Cleaning'!B490</f>
        <v>45863</v>
      </c>
      <c r="C489" t="str">
        <f>'Data Cleaning'!C490</f>
        <v>New Balance</v>
      </c>
      <c r="D489" t="str">
        <f>'Data Cleaning'!D490</f>
        <v>Boots</v>
      </c>
      <c r="E489" t="str">
        <f>'Data Cleaning'!E490</f>
        <v>Red</v>
      </c>
      <c r="F489" t="str">
        <f>'Data Cleaning'!F490</f>
        <v>India</v>
      </c>
      <c r="G489" t="str">
        <f>'Data Cleaning'!G490</f>
        <v>Online</v>
      </c>
      <c r="H489" s="2">
        <f>'Data Cleaning'!H490</f>
        <v>91.81</v>
      </c>
      <c r="I489">
        <f>'Data Cleaning'!I490</f>
        <v>18</v>
      </c>
      <c r="J489" s="2">
        <f>'Data Cleaning'!J490</f>
        <v>1652.58</v>
      </c>
    </row>
    <row r="490" spans="1:10" x14ac:dyDescent="0.25">
      <c r="A490" t="str">
        <f>'Data Cleaning'!A491</f>
        <v>S489</v>
      </c>
      <c r="B490" s="113">
        <f>'Data Cleaning'!B491</f>
        <v>45842</v>
      </c>
      <c r="C490" t="str">
        <f>'Data Cleaning'!C491</f>
        <v>New Balance</v>
      </c>
      <c r="D490" t="str">
        <f>'Data Cleaning'!D491</f>
        <v>Boots</v>
      </c>
      <c r="E490" t="str">
        <f>'Data Cleaning'!E491</f>
        <v>Black</v>
      </c>
      <c r="F490" t="str">
        <f>'Data Cleaning'!F491</f>
        <v>USA</v>
      </c>
      <c r="G490" t="str">
        <f>'Data Cleaning'!G491</f>
        <v>Online</v>
      </c>
      <c r="H490" s="2">
        <f>'Data Cleaning'!H491</f>
        <v>239.09</v>
      </c>
      <c r="I490">
        <f>'Data Cleaning'!I491</f>
        <v>18</v>
      </c>
      <c r="J490" s="2">
        <f>'Data Cleaning'!J491</f>
        <v>4303.62</v>
      </c>
    </row>
    <row r="491" spans="1:10" x14ac:dyDescent="0.25">
      <c r="A491" t="str">
        <f>'Data Cleaning'!A492</f>
        <v>S490</v>
      </c>
      <c r="B491" s="113">
        <f>'Data Cleaning'!B492</f>
        <v>45994</v>
      </c>
      <c r="C491" t="str">
        <f>'Data Cleaning'!C492</f>
        <v>Adidas</v>
      </c>
      <c r="D491" t="str">
        <f>'Data Cleaning'!D492</f>
        <v>Boots</v>
      </c>
      <c r="E491" t="str">
        <f>'Data Cleaning'!E492</f>
        <v>Grey</v>
      </c>
      <c r="F491" t="str">
        <f>'Data Cleaning'!F492</f>
        <v>USA</v>
      </c>
      <c r="G491" t="str">
        <f>'Data Cleaning'!G492</f>
        <v>Mall</v>
      </c>
      <c r="H491" s="2">
        <f>'Data Cleaning'!H492</f>
        <v>225.86</v>
      </c>
      <c r="I491">
        <f>'Data Cleaning'!I492</f>
        <v>12</v>
      </c>
      <c r="J491" s="2">
        <f>'Data Cleaning'!J492</f>
        <v>2710.32</v>
      </c>
    </row>
    <row r="492" spans="1:10" x14ac:dyDescent="0.25">
      <c r="A492" t="str">
        <f>'Data Cleaning'!A493</f>
        <v>S491</v>
      </c>
      <c r="B492" s="113">
        <f>'Data Cleaning'!B493</f>
        <v>45988</v>
      </c>
      <c r="C492" t="str">
        <f>'Data Cleaning'!C493</f>
        <v>Puma</v>
      </c>
      <c r="D492" t="str">
        <f>'Data Cleaning'!D493</f>
        <v>Formal</v>
      </c>
      <c r="E492" t="str">
        <f>'Data Cleaning'!E493</f>
        <v>Black</v>
      </c>
      <c r="F492" t="str">
        <f>'Data Cleaning'!F493</f>
        <v>USA</v>
      </c>
      <c r="G492" t="str">
        <f>'Data Cleaning'!G493</f>
        <v>Online</v>
      </c>
      <c r="H492" s="2">
        <f>'Data Cleaning'!H493</f>
        <v>130.24</v>
      </c>
      <c r="I492">
        <f>'Data Cleaning'!I493</f>
        <v>13</v>
      </c>
      <c r="J492" s="2">
        <f>'Data Cleaning'!J493</f>
        <v>1693.12</v>
      </c>
    </row>
    <row r="493" spans="1:10" x14ac:dyDescent="0.25">
      <c r="A493" t="str">
        <f>'Data Cleaning'!A494</f>
        <v>S492</v>
      </c>
      <c r="B493" s="113">
        <f>'Data Cleaning'!B494</f>
        <v>45790</v>
      </c>
      <c r="C493" t="str">
        <f>'Data Cleaning'!C494</f>
        <v>New Balance</v>
      </c>
      <c r="D493" t="str">
        <f>'Data Cleaning'!D494</f>
        <v>Boots</v>
      </c>
      <c r="E493" t="str">
        <f>'Data Cleaning'!E494</f>
        <v>Grey</v>
      </c>
      <c r="F493" t="str">
        <f>'Data Cleaning'!F494</f>
        <v>India</v>
      </c>
      <c r="G493" t="str">
        <f>'Data Cleaning'!G494</f>
        <v>Mall</v>
      </c>
      <c r="H493" s="2">
        <f>'Data Cleaning'!H494</f>
        <v>166.43</v>
      </c>
      <c r="I493">
        <f>'Data Cleaning'!I494</f>
        <v>8</v>
      </c>
      <c r="J493" s="2">
        <f>'Data Cleaning'!J494</f>
        <v>1331.44</v>
      </c>
    </row>
    <row r="494" spans="1:10" x14ac:dyDescent="0.25">
      <c r="A494" t="str">
        <f>'Data Cleaning'!A495</f>
        <v>S493</v>
      </c>
      <c r="B494" s="113">
        <f>'Data Cleaning'!B495</f>
        <v>46010</v>
      </c>
      <c r="C494" t="str">
        <f>'Data Cleaning'!C495</f>
        <v>Adidas</v>
      </c>
      <c r="D494" t="str">
        <f>'Data Cleaning'!D495</f>
        <v>Formal</v>
      </c>
      <c r="E494" t="str">
        <f>'Data Cleaning'!E495</f>
        <v>Blue</v>
      </c>
      <c r="F494" t="str">
        <f>'Data Cleaning'!F495</f>
        <v>Germany</v>
      </c>
      <c r="G494" t="str">
        <f>'Data Cleaning'!G495</f>
        <v>Retail Store</v>
      </c>
      <c r="H494" s="2">
        <f>'Data Cleaning'!H495</f>
        <v>91.02</v>
      </c>
      <c r="I494">
        <f>'Data Cleaning'!I495</f>
        <v>19</v>
      </c>
      <c r="J494" s="2">
        <f>'Data Cleaning'!J495</f>
        <v>1729.38</v>
      </c>
    </row>
    <row r="495" spans="1:10" x14ac:dyDescent="0.25">
      <c r="A495" t="str">
        <f>'Data Cleaning'!A496</f>
        <v>S494</v>
      </c>
      <c r="B495" s="113">
        <f>'Data Cleaning'!B496</f>
        <v>46005</v>
      </c>
      <c r="C495" t="str">
        <f>'Data Cleaning'!C496</f>
        <v>Skechers</v>
      </c>
      <c r="D495" t="str">
        <f>'Data Cleaning'!D496</f>
        <v>Sneakers</v>
      </c>
      <c r="E495" t="str">
        <f>'Data Cleaning'!E496</f>
        <v>White</v>
      </c>
      <c r="F495" t="str">
        <f>'Data Cleaning'!F496</f>
        <v>France</v>
      </c>
      <c r="G495" t="str">
        <f>'Data Cleaning'!G496</f>
        <v>Online</v>
      </c>
      <c r="H495" s="2">
        <f>'Data Cleaning'!H496</f>
        <v>71.39</v>
      </c>
      <c r="I495">
        <f>'Data Cleaning'!I496</f>
        <v>19</v>
      </c>
      <c r="J495" s="2">
        <f>'Data Cleaning'!J496</f>
        <v>1356.41</v>
      </c>
    </row>
    <row r="496" spans="1:10" x14ac:dyDescent="0.25">
      <c r="A496" t="str">
        <f>'Data Cleaning'!A497</f>
        <v>S495</v>
      </c>
      <c r="B496" s="113">
        <f>'Data Cleaning'!B497</f>
        <v>45905</v>
      </c>
      <c r="C496" t="str">
        <f>'Data Cleaning'!C497</f>
        <v>Puma</v>
      </c>
      <c r="D496" t="str">
        <f>'Data Cleaning'!D497</f>
        <v>Formal</v>
      </c>
      <c r="E496" t="str">
        <f>'Data Cleaning'!E497</f>
        <v>Black</v>
      </c>
      <c r="F496" t="str">
        <f>'Data Cleaning'!F497</f>
        <v>USA</v>
      </c>
      <c r="G496" t="str">
        <f>'Data Cleaning'!G497</f>
        <v>Mall</v>
      </c>
      <c r="H496" s="2">
        <f>'Data Cleaning'!H497</f>
        <v>132.01</v>
      </c>
      <c r="I496">
        <f>'Data Cleaning'!I497</f>
        <v>4</v>
      </c>
      <c r="J496" s="2">
        <f>'Data Cleaning'!J497</f>
        <v>528.04</v>
      </c>
    </row>
    <row r="497" spans="1:10" x14ac:dyDescent="0.25">
      <c r="A497" t="str">
        <f>'Data Cleaning'!A498</f>
        <v>S496</v>
      </c>
      <c r="B497" s="113">
        <f>'Data Cleaning'!B498</f>
        <v>45730</v>
      </c>
      <c r="C497" t="str">
        <f>'Data Cleaning'!C498</f>
        <v>Puma</v>
      </c>
      <c r="D497" t="str">
        <f>'Data Cleaning'!D498</f>
        <v>Sports</v>
      </c>
      <c r="E497" t="str">
        <f>'Data Cleaning'!E498</f>
        <v>Red</v>
      </c>
      <c r="F497" t="str">
        <f>'Data Cleaning'!F498</f>
        <v>Saudi Arabia</v>
      </c>
      <c r="G497" t="str">
        <f>'Data Cleaning'!G498</f>
        <v>Online</v>
      </c>
      <c r="H497" s="2">
        <f>'Data Cleaning'!H498</f>
        <v>107.74</v>
      </c>
      <c r="I497">
        <f>'Data Cleaning'!I498</f>
        <v>12</v>
      </c>
      <c r="J497" s="2">
        <f>'Data Cleaning'!J498</f>
        <v>1292.8800000000001</v>
      </c>
    </row>
    <row r="498" spans="1:10" x14ac:dyDescent="0.25">
      <c r="A498" t="str">
        <f>'Data Cleaning'!A499</f>
        <v>S497</v>
      </c>
      <c r="B498" s="113">
        <f>'Data Cleaning'!B499</f>
        <v>45924</v>
      </c>
      <c r="C498" t="str">
        <f>'Data Cleaning'!C499</f>
        <v>Puma</v>
      </c>
      <c r="D498" t="str">
        <f>'Data Cleaning'!D499</f>
        <v>Formal</v>
      </c>
      <c r="E498" t="str">
        <f>'Data Cleaning'!E499</f>
        <v>Black</v>
      </c>
      <c r="F498" t="str">
        <f>'Data Cleaning'!F499</f>
        <v>Germany</v>
      </c>
      <c r="G498" t="str">
        <f>'Data Cleaning'!G499</f>
        <v>Mall</v>
      </c>
      <c r="H498" s="2">
        <f>'Data Cleaning'!H499</f>
        <v>158.4</v>
      </c>
      <c r="I498">
        <f>'Data Cleaning'!I499</f>
        <v>16</v>
      </c>
      <c r="J498" s="2">
        <f>'Data Cleaning'!J499</f>
        <v>2534.4</v>
      </c>
    </row>
    <row r="499" spans="1:10" x14ac:dyDescent="0.25">
      <c r="A499" t="str">
        <f>'Data Cleaning'!A500</f>
        <v>S498</v>
      </c>
      <c r="B499" s="113">
        <f>'Data Cleaning'!B500</f>
        <v>46014</v>
      </c>
      <c r="C499" t="str">
        <f>'Data Cleaning'!C500</f>
        <v>Puma</v>
      </c>
      <c r="D499" t="str">
        <f>'Data Cleaning'!D500</f>
        <v>Running</v>
      </c>
      <c r="E499" t="str">
        <f>'Data Cleaning'!E500</f>
        <v>Blue</v>
      </c>
      <c r="F499" t="str">
        <f>'Data Cleaning'!F500</f>
        <v>USA</v>
      </c>
      <c r="G499" t="str">
        <f>'Data Cleaning'!G500</f>
        <v>Mall</v>
      </c>
      <c r="H499" s="2">
        <f>'Data Cleaning'!H500</f>
        <v>47.1</v>
      </c>
      <c r="I499">
        <f>'Data Cleaning'!I500</f>
        <v>15</v>
      </c>
      <c r="J499" s="2">
        <f>'Data Cleaning'!J500</f>
        <v>706.5</v>
      </c>
    </row>
    <row r="500" spans="1:10" x14ac:dyDescent="0.25">
      <c r="A500" t="str">
        <f>'Data Cleaning'!A501</f>
        <v>S499</v>
      </c>
      <c r="B500" s="113">
        <f>'Data Cleaning'!B501</f>
        <v>45716</v>
      </c>
      <c r="C500" t="str">
        <f>'Data Cleaning'!C501</f>
        <v>Puma</v>
      </c>
      <c r="D500" t="str">
        <f>'Data Cleaning'!D501</f>
        <v>Boots</v>
      </c>
      <c r="E500" t="str">
        <f>'Data Cleaning'!E501</f>
        <v>Black</v>
      </c>
      <c r="F500" t="str">
        <f>'Data Cleaning'!F501</f>
        <v>UAE</v>
      </c>
      <c r="G500" t="str">
        <f>'Data Cleaning'!G501</f>
        <v>Online</v>
      </c>
      <c r="H500" s="2">
        <f>'Data Cleaning'!H501</f>
        <v>244.37</v>
      </c>
      <c r="I500">
        <f>'Data Cleaning'!I501</f>
        <v>1</v>
      </c>
      <c r="J500" s="2">
        <f>'Data Cleaning'!J501</f>
        <v>244.37</v>
      </c>
    </row>
    <row r="501" spans="1:10" x14ac:dyDescent="0.25">
      <c r="A501" t="str">
        <f>'Data Cleaning'!A502</f>
        <v>S494</v>
      </c>
      <c r="B501" s="113">
        <f>'Data Cleaning'!B502</f>
        <v>46005</v>
      </c>
      <c r="C501" t="str">
        <f>'Data Cleaning'!C502</f>
        <v>Skechers</v>
      </c>
      <c r="D501" t="str">
        <f>'Data Cleaning'!D502</f>
        <v>Sneakers</v>
      </c>
      <c r="E501" t="str">
        <f>'Data Cleaning'!E502</f>
        <v>White</v>
      </c>
      <c r="F501" t="str">
        <f>'Data Cleaning'!F502</f>
        <v>France</v>
      </c>
      <c r="G501" t="str">
        <f>'Data Cleaning'!G502</f>
        <v>Online</v>
      </c>
      <c r="H501" s="2">
        <f>'Data Cleaning'!H502</f>
        <v>71.39</v>
      </c>
      <c r="I501">
        <f>'Data Cleaning'!I502</f>
        <v>19</v>
      </c>
      <c r="J501" s="2">
        <f>'Data Cleaning'!J502</f>
        <v>1356.41</v>
      </c>
    </row>
    <row r="502" spans="1:10" x14ac:dyDescent="0.25">
      <c r="A502" t="str">
        <f>'Data Cleaning'!A503</f>
        <v>S495</v>
      </c>
      <c r="B502" s="113">
        <f>'Data Cleaning'!B503</f>
        <v>45905</v>
      </c>
      <c r="C502" t="str">
        <f>'Data Cleaning'!C503</f>
        <v>Puma</v>
      </c>
      <c r="D502" t="str">
        <f>'Data Cleaning'!D503</f>
        <v>Formal</v>
      </c>
      <c r="E502" t="str">
        <f>'Data Cleaning'!E503</f>
        <v>Black</v>
      </c>
      <c r="F502" t="str">
        <f>'Data Cleaning'!F503</f>
        <v>USA</v>
      </c>
      <c r="G502" t="str">
        <f>'Data Cleaning'!G503</f>
        <v>Mall</v>
      </c>
      <c r="H502" s="2">
        <f>'Data Cleaning'!H503</f>
        <v>132.01</v>
      </c>
      <c r="I502">
        <f>'Data Cleaning'!I503</f>
        <v>4</v>
      </c>
      <c r="J502" s="2">
        <f>'Data Cleaning'!J503</f>
        <v>528.04</v>
      </c>
    </row>
    <row r="503" spans="1:10" x14ac:dyDescent="0.25">
      <c r="A503" t="str">
        <f>'Data Cleaning'!A504</f>
        <v>S496</v>
      </c>
      <c r="B503" s="113">
        <f>'Data Cleaning'!B504</f>
        <v>45730</v>
      </c>
      <c r="C503" t="str">
        <f>'Data Cleaning'!C504</f>
        <v>Puma</v>
      </c>
      <c r="D503" t="str">
        <f>'Data Cleaning'!D504</f>
        <v>Sports</v>
      </c>
      <c r="E503" t="str">
        <f>'Data Cleaning'!E504</f>
        <v>Red</v>
      </c>
      <c r="F503" t="str">
        <f>'Data Cleaning'!F504</f>
        <v>Saudi Arabia</v>
      </c>
      <c r="G503" t="str">
        <f>'Data Cleaning'!G504</f>
        <v>Online</v>
      </c>
      <c r="H503" s="2">
        <f>'Data Cleaning'!H504</f>
        <v>107.74</v>
      </c>
      <c r="I503">
        <f>'Data Cleaning'!I504</f>
        <v>12</v>
      </c>
      <c r="J503" s="2">
        <f>'Data Cleaning'!J504</f>
        <v>1292.8800000000001</v>
      </c>
    </row>
    <row r="504" spans="1:10" x14ac:dyDescent="0.25">
      <c r="A504" t="str">
        <f>'Data Cleaning'!A505</f>
        <v>S497</v>
      </c>
      <c r="B504" s="113">
        <f>'Data Cleaning'!B505</f>
        <v>45924</v>
      </c>
      <c r="C504" t="str">
        <f>'Data Cleaning'!C505</f>
        <v>Puma</v>
      </c>
      <c r="D504" t="str">
        <f>'Data Cleaning'!D505</f>
        <v>Formal</v>
      </c>
      <c r="E504" t="str">
        <f>'Data Cleaning'!E505</f>
        <v>Black</v>
      </c>
      <c r="F504" t="str">
        <f>'Data Cleaning'!F505</f>
        <v>Germany</v>
      </c>
      <c r="G504" t="str">
        <f>'Data Cleaning'!G505</f>
        <v>Mall</v>
      </c>
      <c r="H504" s="2">
        <f>'Data Cleaning'!H505</f>
        <v>158.4</v>
      </c>
      <c r="I504">
        <f>'Data Cleaning'!I505</f>
        <v>16</v>
      </c>
      <c r="J504" s="2">
        <f>'Data Cleaning'!J505</f>
        <v>2534.4</v>
      </c>
    </row>
    <row r="505" spans="1:10" x14ac:dyDescent="0.25">
      <c r="A505" t="str">
        <f>'Data Cleaning'!A506</f>
        <v>S498</v>
      </c>
      <c r="B505" s="113">
        <f>'Data Cleaning'!B506</f>
        <v>46014</v>
      </c>
      <c r="C505" t="str">
        <f>'Data Cleaning'!C506</f>
        <v>Puma</v>
      </c>
      <c r="D505" t="str">
        <f>'Data Cleaning'!D506</f>
        <v>Running</v>
      </c>
      <c r="E505" t="str">
        <f>'Data Cleaning'!E506</f>
        <v>Blue</v>
      </c>
      <c r="F505" t="str">
        <f>'Data Cleaning'!F506</f>
        <v>USA</v>
      </c>
      <c r="G505" t="str">
        <f>'Data Cleaning'!G506</f>
        <v>Mall</v>
      </c>
      <c r="H505" s="2">
        <f>'Data Cleaning'!H506</f>
        <v>47.1</v>
      </c>
      <c r="I505">
        <f>'Data Cleaning'!I506</f>
        <v>15</v>
      </c>
      <c r="J505" s="2">
        <f>'Data Cleaning'!J506</f>
        <v>706.5</v>
      </c>
    </row>
    <row r="506" spans="1:10" x14ac:dyDescent="0.25">
      <c r="A506" t="str">
        <f>'Data Cleaning'!A507</f>
        <v>S499</v>
      </c>
      <c r="B506" s="113">
        <f>'Data Cleaning'!B507</f>
        <v>45716</v>
      </c>
      <c r="C506" t="str">
        <f>'Data Cleaning'!C507</f>
        <v>Puma</v>
      </c>
      <c r="D506" t="str">
        <f>'Data Cleaning'!D507</f>
        <v>Boots</v>
      </c>
      <c r="E506" t="str">
        <f>'Data Cleaning'!E507</f>
        <v>Black</v>
      </c>
      <c r="F506" t="str">
        <f>'Data Cleaning'!F507</f>
        <v>UAE</v>
      </c>
      <c r="G506" t="str">
        <f>'Data Cleaning'!G507</f>
        <v>Online</v>
      </c>
      <c r="H506" s="2">
        <f>'Data Cleaning'!H507</f>
        <v>244.37</v>
      </c>
      <c r="I506">
        <f>'Data Cleaning'!I507</f>
        <v>1</v>
      </c>
      <c r="J506" s="2">
        <f>'Data Cleaning'!J507</f>
        <v>244.37</v>
      </c>
    </row>
    <row r="507" spans="1:10" x14ac:dyDescent="0.25">
      <c r="A507" t="str">
        <f>'Data Cleaning'!A508</f>
        <v>S500</v>
      </c>
      <c r="B507" s="113">
        <f>'Data Cleaning'!B508</f>
        <v>45782</v>
      </c>
      <c r="C507" t="str">
        <f>'Data Cleaning'!C508</f>
        <v>Adidas</v>
      </c>
      <c r="D507" t="str">
        <f>'Data Cleaning'!D508</f>
        <v>Sneakers</v>
      </c>
      <c r="E507" t="str">
        <f>'Data Cleaning'!E508</f>
        <v>White</v>
      </c>
      <c r="F507" t="str">
        <f>'Data Cleaning'!F508</f>
        <v>France</v>
      </c>
      <c r="G507" t="str">
        <f>'Data Cleaning'!G508</f>
        <v>Mall</v>
      </c>
      <c r="H507" s="2">
        <f>'Data Cleaning'!H508</f>
        <v>246.97</v>
      </c>
      <c r="I507">
        <f>'Data Cleaning'!I508</f>
        <v>17</v>
      </c>
      <c r="J507" s="2">
        <f>'Data Cleaning'!J508</f>
        <v>4198.49</v>
      </c>
    </row>
    <row r="508" spans="1:10" x14ac:dyDescent="0.25">
      <c r="A508" t="str">
        <f>'Data Cleaning'!A509</f>
        <v>S501</v>
      </c>
      <c r="B508" s="113">
        <f>'Data Cleaning'!B509</f>
        <v>45876</v>
      </c>
      <c r="C508" t="str">
        <f>'Data Cleaning'!C509</f>
        <v>Adidas</v>
      </c>
      <c r="D508" t="str">
        <f>'Data Cleaning'!D509</f>
        <v>Formal</v>
      </c>
      <c r="E508" t="str">
        <f>'Data Cleaning'!E509</f>
        <v>Green</v>
      </c>
      <c r="F508" t="str">
        <f>'Data Cleaning'!F509</f>
        <v>UK</v>
      </c>
      <c r="G508" t="str">
        <f>'Data Cleaning'!G509</f>
        <v>Online</v>
      </c>
      <c r="H508" s="2">
        <f>'Data Cleaning'!H509</f>
        <v>183.6</v>
      </c>
      <c r="I508">
        <f>'Data Cleaning'!I509</f>
        <v>15</v>
      </c>
      <c r="J508" s="2">
        <f>'Data Cleaning'!J509</f>
        <v>2754</v>
      </c>
    </row>
    <row r="509" spans="1:10" x14ac:dyDescent="0.25">
      <c r="A509" t="str">
        <f>'Data Cleaning'!A510</f>
        <v>S502</v>
      </c>
      <c r="B509" s="113">
        <f>'Data Cleaning'!B510</f>
        <v>45985</v>
      </c>
      <c r="C509" t="str">
        <f>'Data Cleaning'!C510</f>
        <v>Reebok</v>
      </c>
      <c r="D509" t="str">
        <f>'Data Cleaning'!D510</f>
        <v>Running</v>
      </c>
      <c r="E509" t="str">
        <f>'Data Cleaning'!E510</f>
        <v>Green</v>
      </c>
      <c r="F509" t="str">
        <f>'Data Cleaning'!F510</f>
        <v>India</v>
      </c>
      <c r="G509" t="str">
        <f>'Data Cleaning'!G510</f>
        <v>Online</v>
      </c>
      <c r="H509" s="2">
        <f>'Data Cleaning'!H510</f>
        <v>147.94</v>
      </c>
      <c r="I509">
        <f>'Data Cleaning'!I510</f>
        <v>14</v>
      </c>
      <c r="J509" s="2">
        <f>'Data Cleaning'!J510</f>
        <v>2071.16</v>
      </c>
    </row>
    <row r="510" spans="1:10" x14ac:dyDescent="0.25">
      <c r="A510" t="str">
        <f>'Data Cleaning'!A511</f>
        <v>S503</v>
      </c>
      <c r="B510" s="113">
        <f>'Data Cleaning'!B511</f>
        <v>45888</v>
      </c>
      <c r="C510" t="str">
        <f>'Data Cleaning'!C511</f>
        <v>Reebok</v>
      </c>
      <c r="D510" t="str">
        <f>'Data Cleaning'!D511</f>
        <v>Formal</v>
      </c>
      <c r="E510" t="str">
        <f>'Data Cleaning'!E511</f>
        <v>Black</v>
      </c>
      <c r="F510" t="str">
        <f>'Data Cleaning'!F511</f>
        <v>UAE</v>
      </c>
      <c r="G510" t="str">
        <f>'Data Cleaning'!G511</f>
        <v>Online</v>
      </c>
      <c r="H510" s="2">
        <f>'Data Cleaning'!H511</f>
        <v>98.1</v>
      </c>
      <c r="I510">
        <f>'Data Cleaning'!I511</f>
        <v>19</v>
      </c>
      <c r="J510" s="2">
        <f>'Data Cleaning'!J511</f>
        <v>1863.9</v>
      </c>
    </row>
    <row r="511" spans="1:10" x14ac:dyDescent="0.25">
      <c r="A511" t="str">
        <f>'Data Cleaning'!A512</f>
        <v>S504</v>
      </c>
      <c r="B511" s="113">
        <f>'Data Cleaning'!B512</f>
        <v>45763</v>
      </c>
      <c r="C511" t="str">
        <f>'Data Cleaning'!C512</f>
        <v>Skechers</v>
      </c>
      <c r="D511" t="str">
        <f>'Data Cleaning'!D512</f>
        <v>Running</v>
      </c>
      <c r="E511" t="str">
        <f>'Data Cleaning'!E512</f>
        <v>Grey</v>
      </c>
      <c r="F511" t="str">
        <f>'Data Cleaning'!F512</f>
        <v>USA</v>
      </c>
      <c r="G511" t="str">
        <f>'Data Cleaning'!G512</f>
        <v>Mall</v>
      </c>
      <c r="H511" s="2">
        <f>'Data Cleaning'!H512</f>
        <v>209.03</v>
      </c>
      <c r="I511">
        <f>'Data Cleaning'!I512</f>
        <v>9</v>
      </c>
      <c r="J511" s="2">
        <f>'Data Cleaning'!J512</f>
        <v>1881.27</v>
      </c>
    </row>
    <row r="512" spans="1:10" x14ac:dyDescent="0.25">
      <c r="A512" t="str">
        <f>'Data Cleaning'!A513</f>
        <v>S505</v>
      </c>
      <c r="B512" s="113">
        <f>'Data Cleaning'!B513</f>
        <v>45753</v>
      </c>
      <c r="C512" t="str">
        <f>'Data Cleaning'!C513</f>
        <v>Puma</v>
      </c>
      <c r="D512" t="str">
        <f>'Data Cleaning'!D513</f>
        <v>Casual</v>
      </c>
      <c r="E512" t="str">
        <f>'Data Cleaning'!E513</f>
        <v>Red</v>
      </c>
      <c r="F512" t="str">
        <f>'Data Cleaning'!F513</f>
        <v>USA</v>
      </c>
      <c r="G512" t="str">
        <f>'Data Cleaning'!G513</f>
        <v>Retail Store</v>
      </c>
      <c r="H512" s="2">
        <f>'Data Cleaning'!H513</f>
        <v>180.64</v>
      </c>
      <c r="I512">
        <f>'Data Cleaning'!I513</f>
        <v>12</v>
      </c>
      <c r="J512" s="2">
        <f>'Data Cleaning'!J513</f>
        <v>2167.6799999999998</v>
      </c>
    </row>
    <row r="513" spans="1:10" x14ac:dyDescent="0.25">
      <c r="A513" t="str">
        <f>'Data Cleaning'!A514</f>
        <v>S506</v>
      </c>
      <c r="B513" s="113">
        <f>'Data Cleaning'!B514</f>
        <v>46001</v>
      </c>
      <c r="C513" t="str">
        <f>'Data Cleaning'!C514</f>
        <v>New Balance</v>
      </c>
      <c r="D513" t="str">
        <f>'Data Cleaning'!D514</f>
        <v>Boots</v>
      </c>
      <c r="E513" t="str">
        <f>'Data Cleaning'!E514</f>
        <v>Blue</v>
      </c>
      <c r="F513" t="str">
        <f>'Data Cleaning'!F514</f>
        <v>India</v>
      </c>
      <c r="G513" t="str">
        <f>'Data Cleaning'!G514</f>
        <v>Retail Store</v>
      </c>
      <c r="H513" s="2">
        <f>'Data Cleaning'!H514</f>
        <v>65.78</v>
      </c>
      <c r="I513">
        <f>'Data Cleaning'!I514</f>
        <v>16</v>
      </c>
      <c r="J513" s="2">
        <f>'Data Cleaning'!J514</f>
        <v>1052.48</v>
      </c>
    </row>
    <row r="514" spans="1:10" x14ac:dyDescent="0.25">
      <c r="A514" t="str">
        <f>'Data Cleaning'!A515</f>
        <v>S507</v>
      </c>
      <c r="B514" s="113">
        <f>'Data Cleaning'!B515</f>
        <v>45970</v>
      </c>
      <c r="C514" t="str">
        <f>'Data Cleaning'!C515</f>
        <v>New Balance</v>
      </c>
      <c r="D514" t="str">
        <f>'Data Cleaning'!D515</f>
        <v>Running</v>
      </c>
      <c r="E514" t="str">
        <f>'Data Cleaning'!E515</f>
        <v>Blue</v>
      </c>
      <c r="F514" t="str">
        <f>'Data Cleaning'!F515</f>
        <v>France</v>
      </c>
      <c r="G514" t="str">
        <f>'Data Cleaning'!G515</f>
        <v>Retail Store</v>
      </c>
      <c r="H514" s="2">
        <f>'Data Cleaning'!H515</f>
        <v>230.4</v>
      </c>
      <c r="I514">
        <f>'Data Cleaning'!I515</f>
        <v>13</v>
      </c>
      <c r="J514" s="2">
        <f>'Data Cleaning'!J515</f>
        <v>2995.2</v>
      </c>
    </row>
    <row r="515" spans="1:10" x14ac:dyDescent="0.25">
      <c r="A515" t="str">
        <f>'Data Cleaning'!A516</f>
        <v>S508</v>
      </c>
      <c r="B515" s="113">
        <f>'Data Cleaning'!B516</f>
        <v>45974</v>
      </c>
      <c r="C515" t="str">
        <f>'Data Cleaning'!C516</f>
        <v>Skechers</v>
      </c>
      <c r="D515" t="str">
        <f>'Data Cleaning'!D516</f>
        <v>Boots</v>
      </c>
      <c r="E515" t="str">
        <f>'Data Cleaning'!E516</f>
        <v>Blue</v>
      </c>
      <c r="F515" t="str">
        <f>'Data Cleaning'!F516</f>
        <v>India</v>
      </c>
      <c r="G515" t="str">
        <f>'Data Cleaning'!G516</f>
        <v>Mall</v>
      </c>
      <c r="H515" s="2">
        <f>'Data Cleaning'!H516</f>
        <v>210.96</v>
      </c>
      <c r="I515">
        <f>'Data Cleaning'!I516</f>
        <v>6</v>
      </c>
      <c r="J515" s="2">
        <f>'Data Cleaning'!J516</f>
        <v>1265.76</v>
      </c>
    </row>
    <row r="516" spans="1:10" x14ac:dyDescent="0.25">
      <c r="A516" t="str">
        <f>'Data Cleaning'!A517</f>
        <v>S509</v>
      </c>
      <c r="B516" s="113">
        <f>'Data Cleaning'!B517</f>
        <v>45701</v>
      </c>
      <c r="C516" t="str">
        <f>'Data Cleaning'!C517</f>
        <v>Puma</v>
      </c>
      <c r="D516" t="str">
        <f>'Data Cleaning'!D517</f>
        <v>Running</v>
      </c>
      <c r="E516" t="str">
        <f>'Data Cleaning'!E517</f>
        <v>White</v>
      </c>
      <c r="F516" t="str">
        <f>'Data Cleaning'!F517</f>
        <v>France</v>
      </c>
      <c r="G516" t="str">
        <f>'Data Cleaning'!G517</f>
        <v>Online</v>
      </c>
      <c r="H516" s="2">
        <f>'Data Cleaning'!H517</f>
        <v>238.96</v>
      </c>
      <c r="I516">
        <f>'Data Cleaning'!I517</f>
        <v>5</v>
      </c>
      <c r="J516" s="2">
        <f>'Data Cleaning'!J517</f>
        <v>1194.8</v>
      </c>
    </row>
    <row r="517" spans="1:10" x14ac:dyDescent="0.25">
      <c r="A517" t="str">
        <f>'Data Cleaning'!A518</f>
        <v>S510</v>
      </c>
      <c r="B517" s="113">
        <f>'Data Cleaning'!B518</f>
        <v>45751</v>
      </c>
      <c r="C517" t="str">
        <f>'Data Cleaning'!C518</f>
        <v>Skechers</v>
      </c>
      <c r="D517" t="str">
        <f>'Data Cleaning'!D518</f>
        <v>Casual</v>
      </c>
      <c r="E517" t="str">
        <f>'Data Cleaning'!E518</f>
        <v>Grey</v>
      </c>
      <c r="F517" t="str">
        <f>'Data Cleaning'!F518</f>
        <v>Germany</v>
      </c>
      <c r="G517" t="str">
        <f>'Data Cleaning'!G518</f>
        <v>Retail Store</v>
      </c>
      <c r="H517" s="2">
        <f>'Data Cleaning'!H518</f>
        <v>189.66</v>
      </c>
      <c r="I517">
        <f>'Data Cleaning'!I518</f>
        <v>12</v>
      </c>
      <c r="J517" s="2">
        <f>'Data Cleaning'!J518</f>
        <v>2275.92</v>
      </c>
    </row>
    <row r="518" spans="1:10" x14ac:dyDescent="0.25">
      <c r="A518" t="str">
        <f>'Data Cleaning'!A519</f>
        <v>S511</v>
      </c>
      <c r="B518" s="113">
        <f>'Data Cleaning'!B519</f>
        <v>45963</v>
      </c>
      <c r="C518" t="str">
        <f>'Data Cleaning'!C519</f>
        <v>New Balance</v>
      </c>
      <c r="D518" t="str">
        <f>'Data Cleaning'!D519</f>
        <v>Formal</v>
      </c>
      <c r="E518" t="str">
        <f>'Data Cleaning'!E519</f>
        <v>Red</v>
      </c>
      <c r="F518" t="str">
        <f>'Data Cleaning'!F519</f>
        <v>UK</v>
      </c>
      <c r="G518" t="str">
        <f>'Data Cleaning'!G519</f>
        <v>Retail Store</v>
      </c>
      <c r="H518" s="2">
        <f>'Data Cleaning'!H519</f>
        <v>164.95</v>
      </c>
      <c r="I518">
        <f>'Data Cleaning'!I519</f>
        <v>5</v>
      </c>
      <c r="J518" s="2">
        <f>'Data Cleaning'!J519</f>
        <v>824.75</v>
      </c>
    </row>
    <row r="519" spans="1:10" x14ac:dyDescent="0.25">
      <c r="A519" t="str">
        <f>'Data Cleaning'!A520</f>
        <v>S512</v>
      </c>
      <c r="B519" s="113">
        <f>'Data Cleaning'!B520</f>
        <v>45983</v>
      </c>
      <c r="C519" t="str">
        <f>'Data Cleaning'!C520</f>
        <v>Skechers</v>
      </c>
      <c r="D519" t="str">
        <f>'Data Cleaning'!D520</f>
        <v>Boots</v>
      </c>
      <c r="E519" t="str">
        <f>'Data Cleaning'!E520</f>
        <v>White</v>
      </c>
      <c r="F519" t="str">
        <f>'Data Cleaning'!F520</f>
        <v>India</v>
      </c>
      <c r="G519" t="str">
        <f>'Data Cleaning'!G520</f>
        <v>Online</v>
      </c>
      <c r="H519" s="2">
        <f>'Data Cleaning'!H520</f>
        <v>122.01</v>
      </c>
      <c r="I519">
        <f>'Data Cleaning'!I520</f>
        <v>18</v>
      </c>
      <c r="J519" s="2">
        <f>'Data Cleaning'!J520</f>
        <v>2196.1799999999998</v>
      </c>
    </row>
    <row r="520" spans="1:10" x14ac:dyDescent="0.25">
      <c r="A520" t="str">
        <f>'Data Cleaning'!A521</f>
        <v>S513</v>
      </c>
      <c r="B520" s="113">
        <f>'Data Cleaning'!B521</f>
        <v>45908</v>
      </c>
      <c r="C520" t="str">
        <f>'Data Cleaning'!C521</f>
        <v>Adidas</v>
      </c>
      <c r="D520" t="str">
        <f>'Data Cleaning'!D521</f>
        <v>Casual</v>
      </c>
      <c r="E520" t="str">
        <f>'Data Cleaning'!E521</f>
        <v>Blue</v>
      </c>
      <c r="F520" t="str">
        <f>'Data Cleaning'!F521</f>
        <v>Saudi Arabia</v>
      </c>
      <c r="G520" t="str">
        <f>'Data Cleaning'!G521</f>
        <v>Retail Store</v>
      </c>
      <c r="H520" s="2">
        <f>'Data Cleaning'!H521</f>
        <v>235.2</v>
      </c>
      <c r="I520">
        <f>'Data Cleaning'!I521</f>
        <v>10</v>
      </c>
      <c r="J520" s="2">
        <f>'Data Cleaning'!J521</f>
        <v>2352</v>
      </c>
    </row>
    <row r="521" spans="1:10" x14ac:dyDescent="0.25">
      <c r="A521" t="str">
        <f>'Data Cleaning'!A522</f>
        <v>S514</v>
      </c>
      <c r="B521" s="113">
        <f>'Data Cleaning'!B522</f>
        <v>45975</v>
      </c>
      <c r="C521" t="str">
        <f>'Data Cleaning'!C522</f>
        <v>Puma</v>
      </c>
      <c r="D521" t="str">
        <f>'Data Cleaning'!D522</f>
        <v>Running</v>
      </c>
      <c r="E521" t="str">
        <f>'Data Cleaning'!E522</f>
        <v>Red</v>
      </c>
      <c r="F521" t="str">
        <f>'Data Cleaning'!F522</f>
        <v>UK</v>
      </c>
      <c r="G521" t="str">
        <f>'Data Cleaning'!G522</f>
        <v>Online</v>
      </c>
      <c r="H521" s="2">
        <f>'Data Cleaning'!H522</f>
        <v>220.53</v>
      </c>
      <c r="I521">
        <f>'Data Cleaning'!I522</f>
        <v>2</v>
      </c>
      <c r="J521" s="2">
        <f>'Data Cleaning'!J522</f>
        <v>441.06</v>
      </c>
    </row>
    <row r="522" spans="1:10" x14ac:dyDescent="0.25">
      <c r="A522" t="str">
        <f>'Data Cleaning'!A523</f>
        <v>S515</v>
      </c>
      <c r="B522" s="113">
        <f>'Data Cleaning'!B523</f>
        <v>45854</v>
      </c>
      <c r="C522" t="str">
        <f>'Data Cleaning'!C523</f>
        <v>New Balance</v>
      </c>
      <c r="D522" t="str">
        <f>'Data Cleaning'!D523</f>
        <v>Boots</v>
      </c>
      <c r="E522" t="str">
        <f>'Data Cleaning'!E523</f>
        <v>Red</v>
      </c>
      <c r="F522" t="str">
        <f>'Data Cleaning'!F523</f>
        <v>Germany</v>
      </c>
      <c r="G522" t="str">
        <f>'Data Cleaning'!G523</f>
        <v>Mall</v>
      </c>
      <c r="H522" s="2">
        <f>'Data Cleaning'!H523</f>
        <v>39.950000000000003</v>
      </c>
      <c r="I522">
        <f>'Data Cleaning'!I523</f>
        <v>18</v>
      </c>
      <c r="J522" s="2">
        <f>'Data Cleaning'!J523</f>
        <v>719.1</v>
      </c>
    </row>
    <row r="523" spans="1:10" x14ac:dyDescent="0.25">
      <c r="A523" t="str">
        <f>'Data Cleaning'!A524</f>
        <v>S516</v>
      </c>
      <c r="B523" s="113">
        <f>'Data Cleaning'!B524</f>
        <v>45909</v>
      </c>
      <c r="C523" t="str">
        <f>'Data Cleaning'!C524</f>
        <v>Skechers</v>
      </c>
      <c r="D523" t="str">
        <f>'Data Cleaning'!D524</f>
        <v>Formal</v>
      </c>
      <c r="E523" t="str">
        <f>'Data Cleaning'!E524</f>
        <v>Red</v>
      </c>
      <c r="F523" t="str">
        <f>'Data Cleaning'!F524</f>
        <v>UK</v>
      </c>
      <c r="G523" t="str">
        <f>'Data Cleaning'!G524</f>
        <v>Online</v>
      </c>
      <c r="H523" s="2">
        <f>'Data Cleaning'!H524</f>
        <v>35.799999999999997</v>
      </c>
      <c r="I523">
        <f>'Data Cleaning'!I524</f>
        <v>14</v>
      </c>
      <c r="J523" s="2">
        <f>'Data Cleaning'!J524</f>
        <v>501.2</v>
      </c>
    </row>
    <row r="524" spans="1:10" x14ac:dyDescent="0.25">
      <c r="A524" t="str">
        <f>'Data Cleaning'!A525</f>
        <v>S517</v>
      </c>
      <c r="B524" s="113">
        <f>'Data Cleaning'!B525</f>
        <v>45947</v>
      </c>
      <c r="C524" t="str">
        <f>'Data Cleaning'!C525</f>
        <v>Adidas</v>
      </c>
      <c r="D524" t="str">
        <f>'Data Cleaning'!D525</f>
        <v>Sports</v>
      </c>
      <c r="E524" t="str">
        <f>'Data Cleaning'!E525</f>
        <v>Black</v>
      </c>
      <c r="F524" t="str">
        <f>'Data Cleaning'!F525</f>
        <v>France</v>
      </c>
      <c r="G524" t="str">
        <f>'Data Cleaning'!G525</f>
        <v>Online</v>
      </c>
      <c r="H524" s="2">
        <f>'Data Cleaning'!H525</f>
        <v>112.82</v>
      </c>
      <c r="I524">
        <f>'Data Cleaning'!I525</f>
        <v>1</v>
      </c>
      <c r="J524" s="2">
        <f>'Data Cleaning'!J525</f>
        <v>112.82</v>
      </c>
    </row>
    <row r="525" spans="1:10" x14ac:dyDescent="0.25">
      <c r="A525" t="str">
        <f>'Data Cleaning'!A526</f>
        <v>S518</v>
      </c>
      <c r="B525" s="113">
        <f>'Data Cleaning'!B526</f>
        <v>45933</v>
      </c>
      <c r="C525" t="str">
        <f>'Data Cleaning'!C526</f>
        <v>Adidas</v>
      </c>
      <c r="D525" t="str">
        <f>'Data Cleaning'!D526</f>
        <v>Formal</v>
      </c>
      <c r="E525" t="str">
        <f>'Data Cleaning'!E526</f>
        <v>Grey</v>
      </c>
      <c r="F525" t="str">
        <f>'Data Cleaning'!F526</f>
        <v>UAE</v>
      </c>
      <c r="G525" t="str">
        <f>'Data Cleaning'!G526</f>
        <v>Retail Store</v>
      </c>
      <c r="H525" s="2">
        <f>'Data Cleaning'!H526</f>
        <v>208.32</v>
      </c>
      <c r="I525">
        <f>'Data Cleaning'!I526</f>
        <v>10</v>
      </c>
      <c r="J525" s="2">
        <f>'Data Cleaning'!J526</f>
        <v>2083.1999999999998</v>
      </c>
    </row>
    <row r="526" spans="1:10" x14ac:dyDescent="0.25">
      <c r="A526" t="str">
        <f>'Data Cleaning'!A527</f>
        <v>S519</v>
      </c>
      <c r="B526" s="113">
        <f>'Data Cleaning'!B527</f>
        <v>45939</v>
      </c>
      <c r="C526" t="str">
        <f>'Data Cleaning'!C527</f>
        <v>Nike</v>
      </c>
      <c r="D526" t="str">
        <f>'Data Cleaning'!D527</f>
        <v>Sneakers</v>
      </c>
      <c r="E526" t="str">
        <f>'Data Cleaning'!E527</f>
        <v>Black</v>
      </c>
      <c r="F526" t="str">
        <f>'Data Cleaning'!F527</f>
        <v>France</v>
      </c>
      <c r="G526" t="str">
        <f>'Data Cleaning'!G527</f>
        <v>Mall</v>
      </c>
      <c r="H526" s="2">
        <f>'Data Cleaning'!H527</f>
        <v>247.2</v>
      </c>
      <c r="I526">
        <f>'Data Cleaning'!I527</f>
        <v>17</v>
      </c>
      <c r="J526" s="2">
        <f>'Data Cleaning'!J527</f>
        <v>4202.3999999999996</v>
      </c>
    </row>
    <row r="527" spans="1:10" x14ac:dyDescent="0.25">
      <c r="A527" t="str">
        <f>'Data Cleaning'!A528</f>
        <v>S520</v>
      </c>
      <c r="B527" s="113">
        <f>'Data Cleaning'!B528</f>
        <v>45845</v>
      </c>
      <c r="C527" t="str">
        <f>'Data Cleaning'!C528</f>
        <v>Nike</v>
      </c>
      <c r="D527" t="str">
        <f>'Data Cleaning'!D528</f>
        <v>Boots</v>
      </c>
      <c r="E527" t="str">
        <f>'Data Cleaning'!E528</f>
        <v>Red</v>
      </c>
      <c r="F527" t="str">
        <f>'Data Cleaning'!F528</f>
        <v>India</v>
      </c>
      <c r="G527" t="str">
        <f>'Data Cleaning'!G528</f>
        <v>Online</v>
      </c>
      <c r="H527" s="2">
        <f>'Data Cleaning'!H528</f>
        <v>63.09</v>
      </c>
      <c r="I527">
        <f>'Data Cleaning'!I528</f>
        <v>18</v>
      </c>
      <c r="J527" s="2">
        <f>'Data Cleaning'!J528</f>
        <v>1135.6199999999999</v>
      </c>
    </row>
    <row r="528" spans="1:10" x14ac:dyDescent="0.25">
      <c r="A528" t="str">
        <f>'Data Cleaning'!A529</f>
        <v>S521</v>
      </c>
      <c r="B528" s="113">
        <f>'Data Cleaning'!B529</f>
        <v>45875</v>
      </c>
      <c r="C528" t="str">
        <f>'Data Cleaning'!C529</f>
        <v>Skechers</v>
      </c>
      <c r="D528" t="str">
        <f>'Data Cleaning'!D529</f>
        <v>Boots</v>
      </c>
      <c r="E528" t="str">
        <f>'Data Cleaning'!E529</f>
        <v>White</v>
      </c>
      <c r="F528" t="str">
        <f>'Data Cleaning'!F529</f>
        <v>France</v>
      </c>
      <c r="G528" t="str">
        <f>'Data Cleaning'!G529</f>
        <v>Online</v>
      </c>
      <c r="H528" s="2">
        <f>'Data Cleaning'!H529</f>
        <v>160.71</v>
      </c>
      <c r="I528">
        <f>'Data Cleaning'!I529</f>
        <v>4</v>
      </c>
      <c r="J528" s="2">
        <f>'Data Cleaning'!J529</f>
        <v>642.84</v>
      </c>
    </row>
    <row r="529" spans="1:10" x14ac:dyDescent="0.25">
      <c r="A529" t="str">
        <f>'Data Cleaning'!A530</f>
        <v>S522</v>
      </c>
      <c r="B529" s="113">
        <f>'Data Cleaning'!B530</f>
        <v>45888</v>
      </c>
      <c r="C529" t="str">
        <f>'Data Cleaning'!C530</f>
        <v>Puma</v>
      </c>
      <c r="D529" t="str">
        <f>'Data Cleaning'!D530</f>
        <v>Running</v>
      </c>
      <c r="E529" t="str">
        <f>'Data Cleaning'!E530</f>
        <v>Red</v>
      </c>
      <c r="F529" t="str">
        <f>'Data Cleaning'!F530</f>
        <v>Saudi Arabia</v>
      </c>
      <c r="G529" t="str">
        <f>'Data Cleaning'!G530</f>
        <v>Online</v>
      </c>
      <c r="H529" s="2">
        <f>'Data Cleaning'!H530</f>
        <v>113.8</v>
      </c>
      <c r="I529">
        <f>'Data Cleaning'!I530</f>
        <v>9</v>
      </c>
      <c r="J529" s="2">
        <f>'Data Cleaning'!J530</f>
        <v>1024.2</v>
      </c>
    </row>
    <row r="530" spans="1:10" x14ac:dyDescent="0.25">
      <c r="A530" t="str">
        <f>'Data Cleaning'!A531</f>
        <v>S523</v>
      </c>
      <c r="B530" s="113">
        <f>'Data Cleaning'!B531</f>
        <v>45779</v>
      </c>
      <c r="C530" t="str">
        <f>'Data Cleaning'!C531</f>
        <v>Skechers</v>
      </c>
      <c r="D530" t="str">
        <f>'Data Cleaning'!D531</f>
        <v>Sneakers</v>
      </c>
      <c r="E530" t="str">
        <f>'Data Cleaning'!E531</f>
        <v>Green</v>
      </c>
      <c r="F530" t="str">
        <f>'Data Cleaning'!F531</f>
        <v>France</v>
      </c>
      <c r="G530" t="str">
        <f>'Data Cleaning'!G531</f>
        <v>Mall</v>
      </c>
      <c r="H530" s="2">
        <f>'Data Cleaning'!H531</f>
        <v>243.38</v>
      </c>
      <c r="I530">
        <f>'Data Cleaning'!I531</f>
        <v>7</v>
      </c>
      <c r="J530" s="2">
        <f>'Data Cleaning'!J531</f>
        <v>1703.66</v>
      </c>
    </row>
    <row r="531" spans="1:10" x14ac:dyDescent="0.25">
      <c r="A531" t="str">
        <f>'Data Cleaning'!A532</f>
        <v>S524</v>
      </c>
      <c r="B531" s="113">
        <f>'Data Cleaning'!B532</f>
        <v>45970</v>
      </c>
      <c r="C531" t="str">
        <f>'Data Cleaning'!C532</f>
        <v>Adidas</v>
      </c>
      <c r="D531" t="str">
        <f>'Data Cleaning'!D532</f>
        <v>Sneakers</v>
      </c>
      <c r="E531" t="str">
        <f>'Data Cleaning'!E532</f>
        <v>White</v>
      </c>
      <c r="F531" t="str">
        <f>'Data Cleaning'!F532</f>
        <v>Saudi Arabia</v>
      </c>
      <c r="G531" t="str">
        <f>'Data Cleaning'!G532</f>
        <v>Online</v>
      </c>
      <c r="H531" s="2">
        <f>'Data Cleaning'!H532</f>
        <v>215.27</v>
      </c>
      <c r="I531">
        <f>'Data Cleaning'!I532</f>
        <v>14</v>
      </c>
      <c r="J531" s="2">
        <f>'Data Cleaning'!J532</f>
        <v>3013.78</v>
      </c>
    </row>
    <row r="532" spans="1:10" x14ac:dyDescent="0.25">
      <c r="A532" t="str">
        <f>'Data Cleaning'!A533</f>
        <v>S525</v>
      </c>
      <c r="B532" s="113">
        <f>'Data Cleaning'!B533</f>
        <v>45763</v>
      </c>
      <c r="C532" t="str">
        <f>'Data Cleaning'!C533</f>
        <v>New Balance</v>
      </c>
      <c r="D532" t="str">
        <f>'Data Cleaning'!D533</f>
        <v>Sports</v>
      </c>
      <c r="E532" t="str">
        <f>'Data Cleaning'!E533</f>
        <v>Grey</v>
      </c>
      <c r="F532" t="str">
        <f>'Data Cleaning'!F533</f>
        <v>France</v>
      </c>
      <c r="G532" t="str">
        <f>'Data Cleaning'!G533</f>
        <v>Mall</v>
      </c>
      <c r="H532" s="2">
        <f>'Data Cleaning'!H533</f>
        <v>214.43</v>
      </c>
      <c r="I532">
        <f>'Data Cleaning'!I533</f>
        <v>2</v>
      </c>
      <c r="J532" s="2">
        <f>'Data Cleaning'!J533</f>
        <v>428.86</v>
      </c>
    </row>
    <row r="533" spans="1:10" x14ac:dyDescent="0.25">
      <c r="A533" t="str">
        <f>'Data Cleaning'!A534</f>
        <v>S526</v>
      </c>
      <c r="B533" s="113">
        <f>'Data Cleaning'!B534</f>
        <v>45933</v>
      </c>
      <c r="C533" t="str">
        <f>'Data Cleaning'!C534</f>
        <v>Puma</v>
      </c>
      <c r="D533" t="str">
        <f>'Data Cleaning'!D534</f>
        <v>Boots</v>
      </c>
      <c r="E533" t="str">
        <f>'Data Cleaning'!E534</f>
        <v>Blue</v>
      </c>
      <c r="F533" t="str">
        <f>'Data Cleaning'!F534</f>
        <v>France</v>
      </c>
      <c r="G533" t="str">
        <f>'Data Cleaning'!G534</f>
        <v>Mall</v>
      </c>
      <c r="H533" s="2">
        <f>'Data Cleaning'!H534</f>
        <v>133.11000000000001</v>
      </c>
      <c r="I533">
        <f>'Data Cleaning'!I534</f>
        <v>6</v>
      </c>
      <c r="J533" s="2">
        <f>'Data Cleaning'!J534</f>
        <v>798.66</v>
      </c>
    </row>
    <row r="534" spans="1:10" x14ac:dyDescent="0.25">
      <c r="A534" t="str">
        <f>'Data Cleaning'!A535</f>
        <v>S527</v>
      </c>
      <c r="B534" s="113">
        <f>'Data Cleaning'!B535</f>
        <v>45794</v>
      </c>
      <c r="C534" t="str">
        <f>'Data Cleaning'!C535</f>
        <v>Skechers</v>
      </c>
      <c r="D534" t="str">
        <f>'Data Cleaning'!D535</f>
        <v>Running</v>
      </c>
      <c r="E534" t="str">
        <f>'Data Cleaning'!E535</f>
        <v>White</v>
      </c>
      <c r="F534" t="str">
        <f>'Data Cleaning'!F535</f>
        <v>Saudi Arabia</v>
      </c>
      <c r="G534" t="str">
        <f>'Data Cleaning'!G535</f>
        <v>Retail Store</v>
      </c>
      <c r="H534" s="2">
        <f>'Data Cleaning'!H535</f>
        <v>121.26</v>
      </c>
      <c r="I534">
        <f>'Data Cleaning'!I535</f>
        <v>17</v>
      </c>
      <c r="J534" s="2">
        <f>'Data Cleaning'!J535</f>
        <v>2061.42</v>
      </c>
    </row>
    <row r="535" spans="1:10" x14ac:dyDescent="0.25">
      <c r="A535" t="str">
        <f>'Data Cleaning'!A536</f>
        <v>S528</v>
      </c>
      <c r="B535" s="113">
        <f>'Data Cleaning'!B536</f>
        <v>45688</v>
      </c>
      <c r="C535" t="str">
        <f>'Data Cleaning'!C536</f>
        <v>Skechers</v>
      </c>
      <c r="D535" t="str">
        <f>'Data Cleaning'!D536</f>
        <v>Casual</v>
      </c>
      <c r="E535" t="str">
        <f>'Data Cleaning'!E536</f>
        <v>Green</v>
      </c>
      <c r="F535" t="str">
        <f>'Data Cleaning'!F536</f>
        <v>Saudi Arabia</v>
      </c>
      <c r="G535" t="str">
        <f>'Data Cleaning'!G536</f>
        <v>Online</v>
      </c>
      <c r="H535" s="2">
        <f>'Data Cleaning'!H536</f>
        <v>90.15</v>
      </c>
      <c r="I535">
        <f>'Data Cleaning'!I536</f>
        <v>9</v>
      </c>
      <c r="J535" s="2">
        <f>'Data Cleaning'!J536</f>
        <v>811.35</v>
      </c>
    </row>
    <row r="536" spans="1:10" x14ac:dyDescent="0.25">
      <c r="A536" t="str">
        <f>'Data Cleaning'!A537</f>
        <v>S529</v>
      </c>
      <c r="B536" s="113">
        <f>'Data Cleaning'!B537</f>
        <v>45785</v>
      </c>
      <c r="C536" t="str">
        <f>'Data Cleaning'!C537</f>
        <v>Skechers</v>
      </c>
      <c r="D536" t="str">
        <f>'Data Cleaning'!D537</f>
        <v>Sports</v>
      </c>
      <c r="E536" t="str">
        <f>'Data Cleaning'!E537</f>
        <v>White</v>
      </c>
      <c r="F536" t="str">
        <f>'Data Cleaning'!F537</f>
        <v>Saudi Arabia</v>
      </c>
      <c r="G536" t="str">
        <f>'Data Cleaning'!G537</f>
        <v>Mall</v>
      </c>
      <c r="H536" s="2">
        <f>'Data Cleaning'!H537</f>
        <v>42.4</v>
      </c>
      <c r="I536">
        <f>'Data Cleaning'!I537</f>
        <v>5</v>
      </c>
      <c r="J536" s="2">
        <f>'Data Cleaning'!J537</f>
        <v>212</v>
      </c>
    </row>
    <row r="537" spans="1:10" x14ac:dyDescent="0.25">
      <c r="A537" t="str">
        <f>'Data Cleaning'!A538</f>
        <v>S530</v>
      </c>
      <c r="B537" s="113">
        <f>'Data Cleaning'!B538</f>
        <v>45859</v>
      </c>
      <c r="C537" t="str">
        <f>'Data Cleaning'!C538</f>
        <v>Adidas</v>
      </c>
      <c r="D537" t="str">
        <f>'Data Cleaning'!D538</f>
        <v>Sneakers</v>
      </c>
      <c r="E537" t="str">
        <f>'Data Cleaning'!E538</f>
        <v>Green</v>
      </c>
      <c r="F537" t="str">
        <f>'Data Cleaning'!F538</f>
        <v>France</v>
      </c>
      <c r="G537" t="str">
        <f>'Data Cleaning'!G538</f>
        <v>Mall</v>
      </c>
      <c r="H537" s="2">
        <f>'Data Cleaning'!H538</f>
        <v>220.24</v>
      </c>
      <c r="I537">
        <f>'Data Cleaning'!I538</f>
        <v>16</v>
      </c>
      <c r="J537" s="2">
        <f>'Data Cleaning'!J538</f>
        <v>3523.84</v>
      </c>
    </row>
    <row r="538" spans="1:10" x14ac:dyDescent="0.25">
      <c r="A538" t="str">
        <f>'Data Cleaning'!A539</f>
        <v>S531</v>
      </c>
      <c r="B538" s="113">
        <f>'Data Cleaning'!B539</f>
        <v>45870</v>
      </c>
      <c r="C538" t="str">
        <f>'Data Cleaning'!C539</f>
        <v>Reebok</v>
      </c>
      <c r="D538" t="str">
        <f>'Data Cleaning'!D539</f>
        <v>Running</v>
      </c>
      <c r="E538" t="str">
        <f>'Data Cleaning'!E539</f>
        <v>Green</v>
      </c>
      <c r="F538" t="str">
        <f>'Data Cleaning'!F539</f>
        <v>Saudi Arabia</v>
      </c>
      <c r="G538" t="str">
        <f>'Data Cleaning'!G539</f>
        <v>Online</v>
      </c>
      <c r="H538" s="2">
        <f>'Data Cleaning'!H539</f>
        <v>208.84</v>
      </c>
      <c r="I538">
        <f>'Data Cleaning'!I539</f>
        <v>13</v>
      </c>
      <c r="J538" s="2">
        <f>'Data Cleaning'!J539</f>
        <v>2714.92</v>
      </c>
    </row>
    <row r="539" spans="1:10" x14ac:dyDescent="0.25">
      <c r="A539" t="str">
        <f>'Data Cleaning'!A540</f>
        <v>S532</v>
      </c>
      <c r="B539" s="113">
        <f>'Data Cleaning'!B540</f>
        <v>45864</v>
      </c>
      <c r="C539" t="str">
        <f>'Data Cleaning'!C540</f>
        <v>Skechers</v>
      </c>
      <c r="D539" t="str">
        <f>'Data Cleaning'!D540</f>
        <v>Sports</v>
      </c>
      <c r="E539" t="str">
        <f>'Data Cleaning'!E540</f>
        <v>Green</v>
      </c>
      <c r="F539" t="str">
        <f>'Data Cleaning'!F540</f>
        <v>France</v>
      </c>
      <c r="G539" t="str">
        <f>'Data Cleaning'!G540</f>
        <v>Retail Store</v>
      </c>
      <c r="H539" s="2">
        <f>'Data Cleaning'!H540</f>
        <v>249.94</v>
      </c>
      <c r="I539">
        <f>'Data Cleaning'!I540</f>
        <v>17</v>
      </c>
      <c r="J539" s="2">
        <f>'Data Cleaning'!J540</f>
        <v>4248.9799999999996</v>
      </c>
    </row>
    <row r="540" spans="1:10" x14ac:dyDescent="0.25">
      <c r="A540" t="str">
        <f>'Data Cleaning'!A541</f>
        <v>S533</v>
      </c>
      <c r="B540" s="113">
        <f>'Data Cleaning'!B541</f>
        <v>45907</v>
      </c>
      <c r="C540" t="str">
        <f>'Data Cleaning'!C541</f>
        <v>New Balance</v>
      </c>
      <c r="D540" t="str">
        <f>'Data Cleaning'!D541</f>
        <v>Running</v>
      </c>
      <c r="E540" t="str">
        <f>'Data Cleaning'!E541</f>
        <v>Green</v>
      </c>
      <c r="F540" t="str">
        <f>'Data Cleaning'!F541</f>
        <v>USA</v>
      </c>
      <c r="G540" t="str">
        <f>'Data Cleaning'!G541</f>
        <v>Mall</v>
      </c>
      <c r="H540" s="2">
        <f>'Data Cleaning'!H541</f>
        <v>249.26</v>
      </c>
      <c r="I540">
        <f>'Data Cleaning'!I541</f>
        <v>11</v>
      </c>
      <c r="J540" s="2">
        <f>'Data Cleaning'!J541</f>
        <v>2741.86</v>
      </c>
    </row>
    <row r="541" spans="1:10" x14ac:dyDescent="0.25">
      <c r="A541" t="str">
        <f>'Data Cleaning'!A542</f>
        <v>S534</v>
      </c>
      <c r="B541" s="113">
        <f>'Data Cleaning'!B542</f>
        <v>45892</v>
      </c>
      <c r="C541" t="str">
        <f>'Data Cleaning'!C542</f>
        <v>Nike</v>
      </c>
      <c r="D541" t="str">
        <f>'Data Cleaning'!D542</f>
        <v>Sneakers</v>
      </c>
      <c r="E541" t="str">
        <f>'Data Cleaning'!E542</f>
        <v>Red</v>
      </c>
      <c r="F541" t="str">
        <f>'Data Cleaning'!F542</f>
        <v>UK</v>
      </c>
      <c r="G541" t="str">
        <f>'Data Cleaning'!G542</f>
        <v>Retail Store</v>
      </c>
      <c r="H541" s="2">
        <f>'Data Cleaning'!H542</f>
        <v>152.19</v>
      </c>
      <c r="I541">
        <f>'Data Cleaning'!I542</f>
        <v>12</v>
      </c>
      <c r="J541" s="2">
        <f>'Data Cleaning'!J542</f>
        <v>1826.28</v>
      </c>
    </row>
    <row r="542" spans="1:10" x14ac:dyDescent="0.25">
      <c r="A542" t="str">
        <f>'Data Cleaning'!A543</f>
        <v>S535</v>
      </c>
      <c r="B542" s="113">
        <f>'Data Cleaning'!B543</f>
        <v>45766</v>
      </c>
      <c r="C542" t="str">
        <f>'Data Cleaning'!C543</f>
        <v>Puma</v>
      </c>
      <c r="D542" t="str">
        <f>'Data Cleaning'!D543</f>
        <v>Sports</v>
      </c>
      <c r="E542" t="str">
        <f>'Data Cleaning'!E543</f>
        <v>Blue</v>
      </c>
      <c r="F542" t="str">
        <f>'Data Cleaning'!F543</f>
        <v>France</v>
      </c>
      <c r="G542" t="str">
        <f>'Data Cleaning'!G543</f>
        <v>Mall</v>
      </c>
      <c r="H542" s="2">
        <f>'Data Cleaning'!H543</f>
        <v>199.18</v>
      </c>
      <c r="I542">
        <f>'Data Cleaning'!I543</f>
        <v>16</v>
      </c>
      <c r="J542" s="2">
        <f>'Data Cleaning'!J543</f>
        <v>3186.88</v>
      </c>
    </row>
    <row r="543" spans="1:10" x14ac:dyDescent="0.25">
      <c r="A543" t="str">
        <f>'Data Cleaning'!A544</f>
        <v>S536</v>
      </c>
      <c r="B543" s="113">
        <f>'Data Cleaning'!B544</f>
        <v>45953</v>
      </c>
      <c r="C543" t="str">
        <f>'Data Cleaning'!C544</f>
        <v>New Balance</v>
      </c>
      <c r="D543" t="str">
        <f>'Data Cleaning'!D544</f>
        <v>Formal</v>
      </c>
      <c r="E543" t="str">
        <f>'Data Cleaning'!E544</f>
        <v>Blue</v>
      </c>
      <c r="F543" t="str">
        <f>'Data Cleaning'!F544</f>
        <v>UAE</v>
      </c>
      <c r="G543" t="str">
        <f>'Data Cleaning'!G544</f>
        <v>Online</v>
      </c>
      <c r="H543" s="2">
        <f>'Data Cleaning'!H544</f>
        <v>237.85</v>
      </c>
      <c r="I543">
        <f>'Data Cleaning'!I544</f>
        <v>5</v>
      </c>
      <c r="J543" s="2">
        <f>'Data Cleaning'!J544</f>
        <v>1189.25</v>
      </c>
    </row>
    <row r="544" spans="1:10" x14ac:dyDescent="0.25">
      <c r="A544" t="str">
        <f>'Data Cleaning'!A545</f>
        <v>S537</v>
      </c>
      <c r="B544" s="113">
        <f>'Data Cleaning'!B545</f>
        <v>45681</v>
      </c>
      <c r="C544" t="str">
        <f>'Data Cleaning'!C545</f>
        <v>Skechers</v>
      </c>
      <c r="D544" t="str">
        <f>'Data Cleaning'!D545</f>
        <v>Formal</v>
      </c>
      <c r="E544" t="str">
        <f>'Data Cleaning'!E545</f>
        <v>Black</v>
      </c>
      <c r="F544" t="str">
        <f>'Data Cleaning'!F545</f>
        <v>USA</v>
      </c>
      <c r="G544" t="str">
        <f>'Data Cleaning'!G545</f>
        <v>Online</v>
      </c>
      <c r="H544" s="2">
        <f>'Data Cleaning'!H545</f>
        <v>216.92</v>
      </c>
      <c r="I544">
        <f>'Data Cleaning'!I545</f>
        <v>4</v>
      </c>
      <c r="J544" s="2">
        <f>'Data Cleaning'!J545</f>
        <v>867.68</v>
      </c>
    </row>
    <row r="545" spans="1:10" x14ac:dyDescent="0.25">
      <c r="A545" t="str">
        <f>'Data Cleaning'!A546</f>
        <v>S538</v>
      </c>
      <c r="B545" s="113">
        <f>'Data Cleaning'!B546</f>
        <v>45883</v>
      </c>
      <c r="C545" t="str">
        <f>'Data Cleaning'!C546</f>
        <v>Nike</v>
      </c>
      <c r="D545" t="str">
        <f>'Data Cleaning'!D546</f>
        <v>Formal</v>
      </c>
      <c r="E545" t="str">
        <f>'Data Cleaning'!E546</f>
        <v>White</v>
      </c>
      <c r="F545" t="str">
        <f>'Data Cleaning'!F546</f>
        <v>UAE</v>
      </c>
      <c r="G545" t="str">
        <f>'Data Cleaning'!G546</f>
        <v>Online</v>
      </c>
      <c r="H545" s="2">
        <f>'Data Cleaning'!H546</f>
        <v>84.42</v>
      </c>
      <c r="I545">
        <f>'Data Cleaning'!I546</f>
        <v>15</v>
      </c>
      <c r="J545" s="2">
        <f>'Data Cleaning'!J546</f>
        <v>1266.3</v>
      </c>
    </row>
    <row r="546" spans="1:10" x14ac:dyDescent="0.25">
      <c r="A546" t="str">
        <f>'Data Cleaning'!A547</f>
        <v>S539</v>
      </c>
      <c r="B546" s="113">
        <f>'Data Cleaning'!B547</f>
        <v>45990</v>
      </c>
      <c r="C546" t="str">
        <f>'Data Cleaning'!C547</f>
        <v>Adidas</v>
      </c>
      <c r="D546" t="str">
        <f>'Data Cleaning'!D547</f>
        <v>Sports</v>
      </c>
      <c r="E546" t="str">
        <f>'Data Cleaning'!E547</f>
        <v>Black</v>
      </c>
      <c r="F546" t="str">
        <f>'Data Cleaning'!F547</f>
        <v>UAE</v>
      </c>
      <c r="G546" t="str">
        <f>'Data Cleaning'!G547</f>
        <v>Retail Store</v>
      </c>
      <c r="H546" s="2">
        <f>'Data Cleaning'!H547</f>
        <v>129.12</v>
      </c>
      <c r="I546">
        <f>'Data Cleaning'!I547</f>
        <v>10</v>
      </c>
      <c r="J546" s="2">
        <f>'Data Cleaning'!J547</f>
        <v>1291.2</v>
      </c>
    </row>
    <row r="547" spans="1:10" x14ac:dyDescent="0.25">
      <c r="A547" t="str">
        <f>'Data Cleaning'!A548</f>
        <v>S540</v>
      </c>
      <c r="B547" s="113">
        <f>'Data Cleaning'!B548</f>
        <v>45786</v>
      </c>
      <c r="C547" t="str">
        <f>'Data Cleaning'!C548</f>
        <v>Puma</v>
      </c>
      <c r="D547" t="str">
        <f>'Data Cleaning'!D548</f>
        <v>Boots</v>
      </c>
      <c r="E547" t="str">
        <f>'Data Cleaning'!E548</f>
        <v>Green</v>
      </c>
      <c r="F547" t="str">
        <f>'Data Cleaning'!F548</f>
        <v>UK</v>
      </c>
      <c r="G547" t="str">
        <f>'Data Cleaning'!G548</f>
        <v>Online</v>
      </c>
      <c r="H547" s="2">
        <f>'Data Cleaning'!H548</f>
        <v>58.42</v>
      </c>
      <c r="I547">
        <f>'Data Cleaning'!I548</f>
        <v>3</v>
      </c>
      <c r="J547" s="2">
        <f>'Data Cleaning'!J548</f>
        <v>175.26</v>
      </c>
    </row>
    <row r="548" spans="1:10" x14ac:dyDescent="0.25">
      <c r="A548" t="str">
        <f>'Data Cleaning'!A549</f>
        <v>S541</v>
      </c>
      <c r="B548" s="113">
        <f>'Data Cleaning'!B549</f>
        <v>45860</v>
      </c>
      <c r="C548" t="str">
        <f>'Data Cleaning'!C549</f>
        <v>Skechers</v>
      </c>
      <c r="D548" t="str">
        <f>'Data Cleaning'!D549</f>
        <v>Boots</v>
      </c>
      <c r="E548" t="str">
        <f>'Data Cleaning'!E549</f>
        <v>White</v>
      </c>
      <c r="F548" t="str">
        <f>'Data Cleaning'!F549</f>
        <v>Germany</v>
      </c>
      <c r="G548" t="str">
        <f>'Data Cleaning'!G549</f>
        <v>Mall</v>
      </c>
      <c r="H548" s="2">
        <f>'Data Cleaning'!H549</f>
        <v>239.89</v>
      </c>
      <c r="I548">
        <f>'Data Cleaning'!I549</f>
        <v>10</v>
      </c>
      <c r="J548" s="2">
        <f>'Data Cleaning'!J549</f>
        <v>2398.9</v>
      </c>
    </row>
    <row r="549" spans="1:10" x14ac:dyDescent="0.25">
      <c r="A549" t="str">
        <f>'Data Cleaning'!A550</f>
        <v>S542</v>
      </c>
      <c r="B549" s="113">
        <f>'Data Cleaning'!B550</f>
        <v>45704</v>
      </c>
      <c r="C549" t="str">
        <f>'Data Cleaning'!C550</f>
        <v>Nike</v>
      </c>
      <c r="D549" t="str">
        <f>'Data Cleaning'!D550</f>
        <v>Casual</v>
      </c>
      <c r="E549" t="str">
        <f>'Data Cleaning'!E550</f>
        <v>Red</v>
      </c>
      <c r="F549" t="str">
        <f>'Data Cleaning'!F550</f>
        <v>USA</v>
      </c>
      <c r="G549" t="str">
        <f>'Data Cleaning'!G550</f>
        <v>Online</v>
      </c>
      <c r="H549" s="2">
        <f>'Data Cleaning'!H550</f>
        <v>163.36000000000001</v>
      </c>
      <c r="I549">
        <f>'Data Cleaning'!I550</f>
        <v>4</v>
      </c>
      <c r="J549" s="2">
        <f>'Data Cleaning'!J550</f>
        <v>653.44000000000005</v>
      </c>
    </row>
    <row r="550" spans="1:10" x14ac:dyDescent="0.25">
      <c r="A550" t="str">
        <f>'Data Cleaning'!A551</f>
        <v>S543</v>
      </c>
      <c r="B550" s="113">
        <f>'Data Cleaning'!B551</f>
        <v>45961</v>
      </c>
      <c r="C550" t="str">
        <f>'Data Cleaning'!C551</f>
        <v>New Balance</v>
      </c>
      <c r="D550" t="str">
        <f>'Data Cleaning'!D551</f>
        <v>Boots</v>
      </c>
      <c r="E550" t="str">
        <f>'Data Cleaning'!E551</f>
        <v>Red</v>
      </c>
      <c r="F550" t="str">
        <f>'Data Cleaning'!F551</f>
        <v>USA</v>
      </c>
      <c r="G550" t="str">
        <f>'Data Cleaning'!G551</f>
        <v>Online</v>
      </c>
      <c r="H550" s="2">
        <f>'Data Cleaning'!H551</f>
        <v>80.3</v>
      </c>
      <c r="I550">
        <f>'Data Cleaning'!I551</f>
        <v>8</v>
      </c>
      <c r="J550" s="2">
        <f>'Data Cleaning'!J551</f>
        <v>642.4</v>
      </c>
    </row>
    <row r="551" spans="1:10" x14ac:dyDescent="0.25">
      <c r="A551" t="str">
        <f>'Data Cleaning'!A552</f>
        <v>S544</v>
      </c>
      <c r="B551" s="113">
        <f>'Data Cleaning'!B552</f>
        <v>46014</v>
      </c>
      <c r="C551" t="str">
        <f>'Data Cleaning'!C552</f>
        <v>Nike</v>
      </c>
      <c r="D551" t="str">
        <f>'Data Cleaning'!D552</f>
        <v>Formal</v>
      </c>
      <c r="E551" t="str">
        <f>'Data Cleaning'!E552</f>
        <v>Green</v>
      </c>
      <c r="F551" t="str">
        <f>'Data Cleaning'!F552</f>
        <v>UK</v>
      </c>
      <c r="G551" t="str">
        <f>'Data Cleaning'!G552</f>
        <v>Retail Store</v>
      </c>
      <c r="H551" s="2">
        <f>'Data Cleaning'!H552</f>
        <v>177.77</v>
      </c>
      <c r="I551">
        <f>'Data Cleaning'!I552</f>
        <v>11</v>
      </c>
      <c r="J551" s="2">
        <f>'Data Cleaning'!J552</f>
        <v>1955.47</v>
      </c>
    </row>
    <row r="552" spans="1:10" x14ac:dyDescent="0.25">
      <c r="A552" t="str">
        <f>'Data Cleaning'!A553</f>
        <v>S545</v>
      </c>
      <c r="B552" s="113">
        <f>'Data Cleaning'!B553</f>
        <v>45694</v>
      </c>
      <c r="C552" t="str">
        <f>'Data Cleaning'!C553</f>
        <v>Reebok</v>
      </c>
      <c r="D552" t="str">
        <f>'Data Cleaning'!D553</f>
        <v>Running</v>
      </c>
      <c r="E552" t="str">
        <f>'Data Cleaning'!E553</f>
        <v>Green</v>
      </c>
      <c r="F552" t="str">
        <f>'Data Cleaning'!F553</f>
        <v>Saudi Arabia</v>
      </c>
      <c r="G552" t="str">
        <f>'Data Cleaning'!G553</f>
        <v>Online</v>
      </c>
      <c r="H552" s="2">
        <f>'Data Cleaning'!H553</f>
        <v>165.99</v>
      </c>
      <c r="I552">
        <f>'Data Cleaning'!I553</f>
        <v>8</v>
      </c>
      <c r="J552" s="2">
        <f>'Data Cleaning'!J553</f>
        <v>1327.92</v>
      </c>
    </row>
    <row r="553" spans="1:10" x14ac:dyDescent="0.25">
      <c r="A553" t="str">
        <f>'Data Cleaning'!A554</f>
        <v>S546</v>
      </c>
      <c r="B553" s="113">
        <f>'Data Cleaning'!B554</f>
        <v>45710</v>
      </c>
      <c r="C553" t="str">
        <f>'Data Cleaning'!C554</f>
        <v>Puma</v>
      </c>
      <c r="D553" t="str">
        <f>'Data Cleaning'!D554</f>
        <v>Sports</v>
      </c>
      <c r="E553" t="str">
        <f>'Data Cleaning'!E554</f>
        <v>White</v>
      </c>
      <c r="F553" t="str">
        <f>'Data Cleaning'!F554</f>
        <v>Germany</v>
      </c>
      <c r="G553" t="str">
        <f>'Data Cleaning'!G554</f>
        <v>Online</v>
      </c>
      <c r="H553" s="2">
        <f>'Data Cleaning'!H554</f>
        <v>108.8</v>
      </c>
      <c r="I553">
        <f>'Data Cleaning'!I554</f>
        <v>11</v>
      </c>
      <c r="J553" s="2">
        <f>'Data Cleaning'!J554</f>
        <v>1196.8</v>
      </c>
    </row>
    <row r="554" spans="1:10" x14ac:dyDescent="0.25">
      <c r="A554" t="str">
        <f>'Data Cleaning'!A555</f>
        <v>S547</v>
      </c>
      <c r="B554" s="113">
        <f>'Data Cleaning'!B555</f>
        <v>45986</v>
      </c>
      <c r="C554" t="str">
        <f>'Data Cleaning'!C555</f>
        <v>Nike</v>
      </c>
      <c r="D554" t="str">
        <f>'Data Cleaning'!D555</f>
        <v>Sneakers</v>
      </c>
      <c r="E554" t="str">
        <f>'Data Cleaning'!E555</f>
        <v>Grey</v>
      </c>
      <c r="F554" t="str">
        <f>'Data Cleaning'!F555</f>
        <v>USA</v>
      </c>
      <c r="G554" t="str">
        <f>'Data Cleaning'!G555</f>
        <v>Mall</v>
      </c>
      <c r="H554" s="2">
        <f>'Data Cleaning'!H555</f>
        <v>54.98</v>
      </c>
      <c r="I554">
        <f>'Data Cleaning'!I555</f>
        <v>5</v>
      </c>
      <c r="J554" s="2">
        <f>'Data Cleaning'!J555</f>
        <v>274.89999999999998</v>
      </c>
    </row>
    <row r="555" spans="1:10" x14ac:dyDescent="0.25">
      <c r="A555" t="str">
        <f>'Data Cleaning'!A556</f>
        <v>S548</v>
      </c>
      <c r="B555" s="113">
        <f>'Data Cleaning'!B556</f>
        <v>45990</v>
      </c>
      <c r="C555" t="str">
        <f>'Data Cleaning'!C556</f>
        <v>Reebok</v>
      </c>
      <c r="D555" t="str">
        <f>'Data Cleaning'!D556</f>
        <v>Sports</v>
      </c>
      <c r="E555" t="str">
        <f>'Data Cleaning'!E556</f>
        <v>Green</v>
      </c>
      <c r="F555" t="str">
        <f>'Data Cleaning'!F556</f>
        <v>UK</v>
      </c>
      <c r="G555" t="str">
        <f>'Data Cleaning'!G556</f>
        <v>Mall</v>
      </c>
      <c r="H555" s="2">
        <f>'Data Cleaning'!H556</f>
        <v>177.75</v>
      </c>
      <c r="I555">
        <f>'Data Cleaning'!I556</f>
        <v>6</v>
      </c>
      <c r="J555" s="2">
        <f>'Data Cleaning'!J556</f>
        <v>1066.5</v>
      </c>
    </row>
    <row r="556" spans="1:10" x14ac:dyDescent="0.25">
      <c r="A556" t="str">
        <f>'Data Cleaning'!A557</f>
        <v>S549</v>
      </c>
      <c r="B556" s="113">
        <f>'Data Cleaning'!B557</f>
        <v>45735</v>
      </c>
      <c r="C556" t="str">
        <f>'Data Cleaning'!C557</f>
        <v>New Balance</v>
      </c>
      <c r="D556" t="str">
        <f>'Data Cleaning'!D557</f>
        <v>Boots</v>
      </c>
      <c r="E556" t="str">
        <f>'Data Cleaning'!E557</f>
        <v>Red</v>
      </c>
      <c r="F556" t="str">
        <f>'Data Cleaning'!F557</f>
        <v>Saudi Arabia</v>
      </c>
      <c r="G556" t="str">
        <f>'Data Cleaning'!G557</f>
        <v>Online</v>
      </c>
      <c r="H556" s="2">
        <f>'Data Cleaning'!H557</f>
        <v>144.47</v>
      </c>
      <c r="I556">
        <f>'Data Cleaning'!I557</f>
        <v>14</v>
      </c>
      <c r="J556" s="2">
        <f>'Data Cleaning'!J557</f>
        <v>2022.58</v>
      </c>
    </row>
    <row r="557" spans="1:10" x14ac:dyDescent="0.25">
      <c r="A557" t="str">
        <f>'Data Cleaning'!A558</f>
        <v>S550</v>
      </c>
      <c r="B557" s="113">
        <f>'Data Cleaning'!B558</f>
        <v>45702</v>
      </c>
      <c r="C557" t="str">
        <f>'Data Cleaning'!C558</f>
        <v>Adidas</v>
      </c>
      <c r="D557" t="str">
        <f>'Data Cleaning'!D558</f>
        <v>Running</v>
      </c>
      <c r="E557" t="str">
        <f>'Data Cleaning'!E558</f>
        <v>Grey</v>
      </c>
      <c r="F557" t="str">
        <f>'Data Cleaning'!F558</f>
        <v>UAE</v>
      </c>
      <c r="G557" t="str">
        <f>'Data Cleaning'!G558</f>
        <v>Retail Store</v>
      </c>
      <c r="H557" s="2">
        <f>'Data Cleaning'!H558</f>
        <v>199.91</v>
      </c>
      <c r="I557">
        <f>'Data Cleaning'!I558</f>
        <v>4</v>
      </c>
      <c r="J557" s="2">
        <f>'Data Cleaning'!J558</f>
        <v>799.64</v>
      </c>
    </row>
    <row r="558" spans="1:10" x14ac:dyDescent="0.25">
      <c r="A558" t="str">
        <f>'Data Cleaning'!A559</f>
        <v>S551</v>
      </c>
      <c r="B558" s="113">
        <f>'Data Cleaning'!B559</f>
        <v>45837</v>
      </c>
      <c r="C558" t="str">
        <f>'Data Cleaning'!C559</f>
        <v>Puma</v>
      </c>
      <c r="D558" t="str">
        <f>'Data Cleaning'!D559</f>
        <v>Casual</v>
      </c>
      <c r="E558" t="str">
        <f>'Data Cleaning'!E559</f>
        <v>White</v>
      </c>
      <c r="F558" t="str">
        <f>'Data Cleaning'!F559</f>
        <v>France</v>
      </c>
      <c r="G558" t="str">
        <f>'Data Cleaning'!G559</f>
        <v>Mall</v>
      </c>
      <c r="H558" s="2">
        <f>'Data Cleaning'!H559</f>
        <v>144.44</v>
      </c>
      <c r="I558">
        <f>'Data Cleaning'!I559</f>
        <v>14</v>
      </c>
      <c r="J558" s="2">
        <f>'Data Cleaning'!J559</f>
        <v>2022.16</v>
      </c>
    </row>
    <row r="559" spans="1:10" x14ac:dyDescent="0.25">
      <c r="A559" t="str">
        <f>'Data Cleaning'!A560</f>
        <v>S552</v>
      </c>
      <c r="B559" s="113">
        <f>'Data Cleaning'!B560</f>
        <v>45701</v>
      </c>
      <c r="C559" t="str">
        <f>'Data Cleaning'!C560</f>
        <v>New Balance</v>
      </c>
      <c r="D559" t="str">
        <f>'Data Cleaning'!D560</f>
        <v>Sneakers</v>
      </c>
      <c r="E559" t="str">
        <f>'Data Cleaning'!E560</f>
        <v>Grey</v>
      </c>
      <c r="F559" t="str">
        <f>'Data Cleaning'!F560</f>
        <v>UAE</v>
      </c>
      <c r="G559" t="str">
        <f>'Data Cleaning'!G560</f>
        <v>Mall</v>
      </c>
      <c r="H559" s="2">
        <f>'Data Cleaning'!H560</f>
        <v>217.48</v>
      </c>
      <c r="I559">
        <f>'Data Cleaning'!I560</f>
        <v>8</v>
      </c>
      <c r="J559" s="2">
        <f>'Data Cleaning'!J560</f>
        <v>1739.84</v>
      </c>
    </row>
    <row r="560" spans="1:10" x14ac:dyDescent="0.25">
      <c r="A560" t="str">
        <f>'Data Cleaning'!A561</f>
        <v>S553</v>
      </c>
      <c r="B560" s="113">
        <f>'Data Cleaning'!B561</f>
        <v>45803</v>
      </c>
      <c r="C560" t="str">
        <f>'Data Cleaning'!C561</f>
        <v>Skechers</v>
      </c>
      <c r="D560" t="str">
        <f>'Data Cleaning'!D561</f>
        <v>Sports</v>
      </c>
      <c r="E560" t="str">
        <f>'Data Cleaning'!E561</f>
        <v>White</v>
      </c>
      <c r="F560" t="str">
        <f>'Data Cleaning'!F561</f>
        <v>India</v>
      </c>
      <c r="G560" t="str">
        <f>'Data Cleaning'!G561</f>
        <v>Mall</v>
      </c>
      <c r="H560" s="2">
        <f>'Data Cleaning'!H561</f>
        <v>151.41999999999999</v>
      </c>
      <c r="I560">
        <f>'Data Cleaning'!I561</f>
        <v>1</v>
      </c>
      <c r="J560" s="2">
        <f>'Data Cleaning'!J561</f>
        <v>151.41999999999999</v>
      </c>
    </row>
    <row r="561" spans="1:10" x14ac:dyDescent="0.25">
      <c r="A561" t="str">
        <f>'Data Cleaning'!A562</f>
        <v>S554</v>
      </c>
      <c r="B561" s="113">
        <f>'Data Cleaning'!B562</f>
        <v>45918</v>
      </c>
      <c r="C561" t="str">
        <f>'Data Cleaning'!C562</f>
        <v>Skechers</v>
      </c>
      <c r="D561" t="str">
        <f>'Data Cleaning'!D562</f>
        <v>Formal</v>
      </c>
      <c r="E561" t="str">
        <f>'Data Cleaning'!E562</f>
        <v>Blue</v>
      </c>
      <c r="F561" t="str">
        <f>'Data Cleaning'!F562</f>
        <v>UAE</v>
      </c>
      <c r="G561" t="str">
        <f>'Data Cleaning'!G562</f>
        <v>Online</v>
      </c>
      <c r="H561" s="2">
        <f>'Data Cleaning'!H562</f>
        <v>153.41</v>
      </c>
      <c r="I561">
        <f>'Data Cleaning'!I562</f>
        <v>7</v>
      </c>
      <c r="J561" s="2">
        <f>'Data Cleaning'!J562</f>
        <v>1073.8699999999999</v>
      </c>
    </row>
    <row r="562" spans="1:10" x14ac:dyDescent="0.25">
      <c r="A562" t="str">
        <f>'Data Cleaning'!A563</f>
        <v>S555</v>
      </c>
      <c r="B562" s="113">
        <f>'Data Cleaning'!B563</f>
        <v>45780</v>
      </c>
      <c r="C562" t="str">
        <f>'Data Cleaning'!C563</f>
        <v>Reebok</v>
      </c>
      <c r="D562" t="str">
        <f>'Data Cleaning'!D563</f>
        <v>Running</v>
      </c>
      <c r="E562" t="str">
        <f>'Data Cleaning'!E563</f>
        <v>White</v>
      </c>
      <c r="F562" t="str">
        <f>'Data Cleaning'!F563</f>
        <v>Germany</v>
      </c>
      <c r="G562" t="str">
        <f>'Data Cleaning'!G563</f>
        <v>Mall</v>
      </c>
      <c r="H562" s="2">
        <f>'Data Cleaning'!H563</f>
        <v>222.86</v>
      </c>
      <c r="I562">
        <f>'Data Cleaning'!I563</f>
        <v>16</v>
      </c>
      <c r="J562" s="2">
        <f>'Data Cleaning'!J563</f>
        <v>3565.76</v>
      </c>
    </row>
    <row r="563" spans="1:10" x14ac:dyDescent="0.25">
      <c r="A563" t="str">
        <f>'Data Cleaning'!A564</f>
        <v>S556</v>
      </c>
      <c r="B563" s="113">
        <f>'Data Cleaning'!B564</f>
        <v>45962</v>
      </c>
      <c r="C563" t="str">
        <f>'Data Cleaning'!C564</f>
        <v>New Balance</v>
      </c>
      <c r="D563" t="str">
        <f>'Data Cleaning'!D564</f>
        <v>Running</v>
      </c>
      <c r="E563" t="str">
        <f>'Data Cleaning'!E564</f>
        <v>Blue</v>
      </c>
      <c r="F563" t="str">
        <f>'Data Cleaning'!F564</f>
        <v>France</v>
      </c>
      <c r="G563" t="str">
        <f>'Data Cleaning'!G564</f>
        <v>Online</v>
      </c>
      <c r="H563" s="2">
        <f>'Data Cleaning'!H564</f>
        <v>118.77</v>
      </c>
      <c r="I563">
        <f>'Data Cleaning'!I564</f>
        <v>3</v>
      </c>
      <c r="J563" s="2">
        <f>'Data Cleaning'!J564</f>
        <v>356.31</v>
      </c>
    </row>
    <row r="564" spans="1:10" x14ac:dyDescent="0.25">
      <c r="A564" t="str">
        <f>'Data Cleaning'!A565</f>
        <v>S557</v>
      </c>
      <c r="B564" s="113">
        <f>'Data Cleaning'!B565</f>
        <v>45856</v>
      </c>
      <c r="C564" t="str">
        <f>'Data Cleaning'!C565</f>
        <v>Reebok</v>
      </c>
      <c r="D564" t="str">
        <f>'Data Cleaning'!D565</f>
        <v>Sports</v>
      </c>
      <c r="E564" t="str">
        <f>'Data Cleaning'!E565</f>
        <v>Grey</v>
      </c>
      <c r="F564" t="str">
        <f>'Data Cleaning'!F565</f>
        <v>UAE</v>
      </c>
      <c r="G564" t="str">
        <f>'Data Cleaning'!G565</f>
        <v>Online</v>
      </c>
      <c r="H564" s="2">
        <f>'Data Cleaning'!H565</f>
        <v>59.48</v>
      </c>
      <c r="I564">
        <f>'Data Cleaning'!I565</f>
        <v>19</v>
      </c>
      <c r="J564" s="2">
        <f>'Data Cleaning'!J565</f>
        <v>1130.1199999999999</v>
      </c>
    </row>
    <row r="565" spans="1:10" x14ac:dyDescent="0.25">
      <c r="A565" t="str">
        <f>'Data Cleaning'!A566</f>
        <v>S558</v>
      </c>
      <c r="B565" s="113">
        <f>'Data Cleaning'!B566</f>
        <v>45899</v>
      </c>
      <c r="C565" t="str">
        <f>'Data Cleaning'!C566</f>
        <v>Nike</v>
      </c>
      <c r="D565" t="str">
        <f>'Data Cleaning'!D566</f>
        <v>Sneakers</v>
      </c>
      <c r="E565" t="str">
        <f>'Data Cleaning'!E566</f>
        <v>Black</v>
      </c>
      <c r="F565" t="str">
        <f>'Data Cleaning'!F566</f>
        <v>USA</v>
      </c>
      <c r="G565" t="str">
        <f>'Data Cleaning'!G566</f>
        <v>Retail Store</v>
      </c>
      <c r="H565" s="2">
        <f>'Data Cleaning'!H566</f>
        <v>36.33</v>
      </c>
      <c r="I565">
        <f>'Data Cleaning'!I566</f>
        <v>3</v>
      </c>
      <c r="J565" s="2">
        <f>'Data Cleaning'!J566</f>
        <v>108.99</v>
      </c>
    </row>
    <row r="566" spans="1:10" x14ac:dyDescent="0.25">
      <c r="A566" t="str">
        <f>'Data Cleaning'!A567</f>
        <v>S559</v>
      </c>
      <c r="B566" s="113">
        <f>'Data Cleaning'!B567</f>
        <v>45768</v>
      </c>
      <c r="C566" t="str">
        <f>'Data Cleaning'!C567</f>
        <v>Nike</v>
      </c>
      <c r="D566" t="str">
        <f>'Data Cleaning'!D567</f>
        <v>Formal</v>
      </c>
      <c r="E566" t="str">
        <f>'Data Cleaning'!E567</f>
        <v>Grey</v>
      </c>
      <c r="F566" t="str">
        <f>'Data Cleaning'!F567</f>
        <v>France</v>
      </c>
      <c r="G566" t="str">
        <f>'Data Cleaning'!G567</f>
        <v>Mall</v>
      </c>
      <c r="H566" s="2">
        <f>'Data Cleaning'!H567</f>
        <v>196.13</v>
      </c>
      <c r="I566">
        <f>'Data Cleaning'!I567</f>
        <v>2</v>
      </c>
      <c r="J566" s="2">
        <f>'Data Cleaning'!J567</f>
        <v>392.26</v>
      </c>
    </row>
    <row r="567" spans="1:10" x14ac:dyDescent="0.25">
      <c r="A567" t="str">
        <f>'Data Cleaning'!A568</f>
        <v>S560</v>
      </c>
      <c r="B567" s="113">
        <f>'Data Cleaning'!B568</f>
        <v>46022</v>
      </c>
      <c r="C567" t="str">
        <f>'Data Cleaning'!C568</f>
        <v>Reebok</v>
      </c>
      <c r="D567" t="str">
        <f>'Data Cleaning'!D568</f>
        <v>Formal</v>
      </c>
      <c r="E567" t="str">
        <f>'Data Cleaning'!E568</f>
        <v>Green</v>
      </c>
      <c r="F567" t="str">
        <f>'Data Cleaning'!F568</f>
        <v>Germany</v>
      </c>
      <c r="G567" t="str">
        <f>'Data Cleaning'!G568</f>
        <v>Online</v>
      </c>
      <c r="H567" s="2">
        <f>'Data Cleaning'!H568</f>
        <v>166.47</v>
      </c>
      <c r="I567">
        <f>'Data Cleaning'!I568</f>
        <v>17</v>
      </c>
      <c r="J567" s="2">
        <f>'Data Cleaning'!J568</f>
        <v>2829.99</v>
      </c>
    </row>
    <row r="568" spans="1:10" x14ac:dyDescent="0.25">
      <c r="A568" t="str">
        <f>'Data Cleaning'!A569</f>
        <v>S561</v>
      </c>
      <c r="B568" s="113">
        <f>'Data Cleaning'!B569</f>
        <v>45985</v>
      </c>
      <c r="C568" t="str">
        <f>'Data Cleaning'!C569</f>
        <v>New Balance</v>
      </c>
      <c r="D568" t="str">
        <f>'Data Cleaning'!D569</f>
        <v>Sneakers</v>
      </c>
      <c r="E568" t="str">
        <f>'Data Cleaning'!E569</f>
        <v>White</v>
      </c>
      <c r="F568" t="str">
        <f>'Data Cleaning'!F569</f>
        <v>France</v>
      </c>
      <c r="G568" t="str">
        <f>'Data Cleaning'!G569</f>
        <v>Online</v>
      </c>
      <c r="H568" s="2">
        <f>'Data Cleaning'!H569</f>
        <v>184.9</v>
      </c>
      <c r="I568">
        <f>'Data Cleaning'!I569</f>
        <v>18</v>
      </c>
      <c r="J568" s="2">
        <f>'Data Cleaning'!J569</f>
        <v>3328.2</v>
      </c>
    </row>
    <row r="569" spans="1:10" x14ac:dyDescent="0.25">
      <c r="A569" t="str">
        <f>'Data Cleaning'!A570</f>
        <v>S562</v>
      </c>
      <c r="B569" s="113">
        <f>'Data Cleaning'!B570</f>
        <v>45816</v>
      </c>
      <c r="C569" t="str">
        <f>'Data Cleaning'!C570</f>
        <v>New Balance</v>
      </c>
      <c r="D569" t="str">
        <f>'Data Cleaning'!D570</f>
        <v>Casual</v>
      </c>
      <c r="E569" t="str">
        <f>'Data Cleaning'!E570</f>
        <v>White</v>
      </c>
      <c r="F569" t="str">
        <f>'Data Cleaning'!F570</f>
        <v>India</v>
      </c>
      <c r="G569" t="str">
        <f>'Data Cleaning'!G570</f>
        <v>Retail Store</v>
      </c>
      <c r="H569" s="2">
        <f>'Data Cleaning'!H570</f>
        <v>76.849999999999994</v>
      </c>
      <c r="I569">
        <f>'Data Cleaning'!I570</f>
        <v>3</v>
      </c>
      <c r="J569" s="2">
        <f>'Data Cleaning'!J570</f>
        <v>230.55</v>
      </c>
    </row>
    <row r="570" spans="1:10" x14ac:dyDescent="0.25">
      <c r="A570" t="str">
        <f>'Data Cleaning'!A571</f>
        <v>S563</v>
      </c>
      <c r="B570" s="113">
        <f>'Data Cleaning'!B571</f>
        <v>45858</v>
      </c>
      <c r="C570" t="str">
        <f>'Data Cleaning'!C571</f>
        <v>Skechers</v>
      </c>
      <c r="D570" t="str">
        <f>'Data Cleaning'!D571</f>
        <v>Boots</v>
      </c>
      <c r="E570" t="str">
        <f>'Data Cleaning'!E571</f>
        <v>Green</v>
      </c>
      <c r="F570" t="str">
        <f>'Data Cleaning'!F571</f>
        <v>UAE</v>
      </c>
      <c r="G570" t="str">
        <f>'Data Cleaning'!G571</f>
        <v>Online</v>
      </c>
      <c r="H570" s="2">
        <f>'Data Cleaning'!H571</f>
        <v>60</v>
      </c>
      <c r="I570">
        <f>'Data Cleaning'!I571</f>
        <v>19</v>
      </c>
      <c r="J570" s="2">
        <f>'Data Cleaning'!J571</f>
        <v>1140</v>
      </c>
    </row>
    <row r="571" spans="1:10" x14ac:dyDescent="0.25">
      <c r="A571" t="str">
        <f>'Data Cleaning'!A572</f>
        <v>S564</v>
      </c>
      <c r="B571" s="113">
        <f>'Data Cleaning'!B572</f>
        <v>45816</v>
      </c>
      <c r="C571" t="str">
        <f>'Data Cleaning'!C572</f>
        <v>Skechers</v>
      </c>
      <c r="D571" t="str">
        <f>'Data Cleaning'!D572</f>
        <v>Casual</v>
      </c>
      <c r="E571" t="str">
        <f>'Data Cleaning'!E572</f>
        <v>Black</v>
      </c>
      <c r="F571" t="str">
        <f>'Data Cleaning'!F572</f>
        <v>UK</v>
      </c>
      <c r="G571" t="str">
        <f>'Data Cleaning'!G572</f>
        <v>Online</v>
      </c>
      <c r="H571" s="2">
        <f>'Data Cleaning'!H572</f>
        <v>33.200000000000003</v>
      </c>
      <c r="I571">
        <f>'Data Cleaning'!I572</f>
        <v>14</v>
      </c>
      <c r="J571" s="2">
        <f>'Data Cleaning'!J572</f>
        <v>464.8</v>
      </c>
    </row>
    <row r="572" spans="1:10" x14ac:dyDescent="0.25">
      <c r="A572" t="str">
        <f>'Data Cleaning'!A573</f>
        <v>S565</v>
      </c>
      <c r="B572" s="113">
        <f>'Data Cleaning'!B573</f>
        <v>45880</v>
      </c>
      <c r="C572" t="str">
        <f>'Data Cleaning'!C573</f>
        <v>Reebok</v>
      </c>
      <c r="D572" t="str">
        <f>'Data Cleaning'!D573</f>
        <v>Sneakers</v>
      </c>
      <c r="E572" t="str">
        <f>'Data Cleaning'!E573</f>
        <v>Grey</v>
      </c>
      <c r="F572" t="str">
        <f>'Data Cleaning'!F573</f>
        <v>USA</v>
      </c>
      <c r="G572" t="str">
        <f>'Data Cleaning'!G573</f>
        <v>Retail Store</v>
      </c>
      <c r="H572" s="2">
        <f>'Data Cleaning'!H573</f>
        <v>107.13</v>
      </c>
      <c r="I572">
        <f>'Data Cleaning'!I573</f>
        <v>4</v>
      </c>
      <c r="J572" s="2">
        <f>'Data Cleaning'!J573</f>
        <v>428.52</v>
      </c>
    </row>
    <row r="573" spans="1:10" x14ac:dyDescent="0.25">
      <c r="A573" t="str">
        <f>'Data Cleaning'!A574</f>
        <v>S566</v>
      </c>
      <c r="B573" s="113">
        <f>'Data Cleaning'!B574</f>
        <v>45999</v>
      </c>
      <c r="C573" t="str">
        <f>'Data Cleaning'!C574</f>
        <v>Nike</v>
      </c>
      <c r="D573" t="str">
        <f>'Data Cleaning'!D574</f>
        <v>Running</v>
      </c>
      <c r="E573" t="str">
        <f>'Data Cleaning'!E574</f>
        <v>Green</v>
      </c>
      <c r="F573" t="str">
        <f>'Data Cleaning'!F574</f>
        <v>UK</v>
      </c>
      <c r="G573" t="str">
        <f>'Data Cleaning'!G574</f>
        <v>Mall</v>
      </c>
      <c r="H573" s="2">
        <f>'Data Cleaning'!H574</f>
        <v>159.78</v>
      </c>
      <c r="I573">
        <f>'Data Cleaning'!I574</f>
        <v>6</v>
      </c>
      <c r="J573" s="2">
        <f>'Data Cleaning'!J574</f>
        <v>958.68</v>
      </c>
    </row>
    <row r="574" spans="1:10" x14ac:dyDescent="0.25">
      <c r="A574" t="str">
        <f>'Data Cleaning'!A575</f>
        <v>S567</v>
      </c>
      <c r="B574" s="113">
        <f>'Data Cleaning'!B575</f>
        <v>45663</v>
      </c>
      <c r="C574" t="str">
        <f>'Data Cleaning'!C575</f>
        <v>Reebok</v>
      </c>
      <c r="D574" t="str">
        <f>'Data Cleaning'!D575</f>
        <v>Sports</v>
      </c>
      <c r="E574" t="str">
        <f>'Data Cleaning'!E575</f>
        <v>Grey</v>
      </c>
      <c r="F574" t="str">
        <f>'Data Cleaning'!F575</f>
        <v>India</v>
      </c>
      <c r="G574" t="str">
        <f>'Data Cleaning'!G575</f>
        <v>Mall</v>
      </c>
      <c r="H574" s="2">
        <f>'Data Cleaning'!H575</f>
        <v>116.29</v>
      </c>
      <c r="I574">
        <f>'Data Cleaning'!I575</f>
        <v>6</v>
      </c>
      <c r="J574" s="2">
        <f>'Data Cleaning'!J575</f>
        <v>697.74</v>
      </c>
    </row>
    <row r="575" spans="1:10" x14ac:dyDescent="0.25">
      <c r="A575" t="str">
        <f>'Data Cleaning'!A576</f>
        <v>S568</v>
      </c>
      <c r="B575" s="113">
        <f>'Data Cleaning'!B576</f>
        <v>45790</v>
      </c>
      <c r="C575" t="str">
        <f>'Data Cleaning'!C576</f>
        <v>Puma</v>
      </c>
      <c r="D575" t="str">
        <f>'Data Cleaning'!D576</f>
        <v>Casual</v>
      </c>
      <c r="E575" t="str">
        <f>'Data Cleaning'!E576</f>
        <v>Green</v>
      </c>
      <c r="F575" t="str">
        <f>'Data Cleaning'!F576</f>
        <v>Saudi Arabia</v>
      </c>
      <c r="G575" t="str">
        <f>'Data Cleaning'!G576</f>
        <v>Retail Store</v>
      </c>
      <c r="H575" s="2">
        <f>'Data Cleaning'!H576</f>
        <v>126.24</v>
      </c>
      <c r="I575">
        <f>'Data Cleaning'!I576</f>
        <v>6</v>
      </c>
      <c r="J575" s="2">
        <f>'Data Cleaning'!J576</f>
        <v>757.44</v>
      </c>
    </row>
    <row r="576" spans="1:10" x14ac:dyDescent="0.25">
      <c r="A576" t="str">
        <f>'Data Cleaning'!A577</f>
        <v>S569</v>
      </c>
      <c r="B576" s="113">
        <f>'Data Cleaning'!B577</f>
        <v>45718</v>
      </c>
      <c r="C576" t="str">
        <f>'Data Cleaning'!C577</f>
        <v>Puma</v>
      </c>
      <c r="D576" t="str">
        <f>'Data Cleaning'!D577</f>
        <v>Formal</v>
      </c>
      <c r="E576" t="str">
        <f>'Data Cleaning'!E577</f>
        <v>Blue</v>
      </c>
      <c r="F576" t="str">
        <f>'Data Cleaning'!F577</f>
        <v>India</v>
      </c>
      <c r="G576" t="str">
        <f>'Data Cleaning'!G577</f>
        <v>Online</v>
      </c>
      <c r="H576" s="2">
        <f>'Data Cleaning'!H577</f>
        <v>228.91</v>
      </c>
      <c r="I576">
        <f>'Data Cleaning'!I577</f>
        <v>1</v>
      </c>
      <c r="J576" s="2">
        <f>'Data Cleaning'!J577</f>
        <v>228.91</v>
      </c>
    </row>
    <row r="577" spans="1:10" x14ac:dyDescent="0.25">
      <c r="A577" t="str">
        <f>'Data Cleaning'!A578</f>
        <v>S570</v>
      </c>
      <c r="B577" s="113">
        <f>'Data Cleaning'!B578</f>
        <v>45792</v>
      </c>
      <c r="C577" t="str">
        <f>'Data Cleaning'!C578</f>
        <v>Skechers</v>
      </c>
      <c r="D577" t="str">
        <f>'Data Cleaning'!D578</f>
        <v>Running</v>
      </c>
      <c r="E577" t="str">
        <f>'Data Cleaning'!E578</f>
        <v>Red</v>
      </c>
      <c r="F577" t="str">
        <f>'Data Cleaning'!F578</f>
        <v>Germany</v>
      </c>
      <c r="G577" t="str">
        <f>'Data Cleaning'!G578</f>
        <v>Mall</v>
      </c>
      <c r="H577" s="2">
        <f>'Data Cleaning'!H578</f>
        <v>106.62</v>
      </c>
      <c r="I577">
        <f>'Data Cleaning'!I578</f>
        <v>19</v>
      </c>
      <c r="J577" s="2">
        <f>'Data Cleaning'!J578</f>
        <v>2025.78</v>
      </c>
    </row>
    <row r="578" spans="1:10" x14ac:dyDescent="0.25">
      <c r="A578" t="str">
        <f>'Data Cleaning'!A579</f>
        <v>S571</v>
      </c>
      <c r="B578" s="113">
        <f>'Data Cleaning'!B579</f>
        <v>45842</v>
      </c>
      <c r="C578" t="str">
        <f>'Data Cleaning'!C579</f>
        <v>Reebok</v>
      </c>
      <c r="D578" t="str">
        <f>'Data Cleaning'!D579</f>
        <v>Sneakers</v>
      </c>
      <c r="E578" t="str">
        <f>'Data Cleaning'!E579</f>
        <v>White</v>
      </c>
      <c r="F578" t="str">
        <f>'Data Cleaning'!F579</f>
        <v>France</v>
      </c>
      <c r="G578" t="str">
        <f>'Data Cleaning'!G579</f>
        <v>Online</v>
      </c>
      <c r="H578" s="2">
        <f>'Data Cleaning'!H579</f>
        <v>143.08000000000001</v>
      </c>
      <c r="I578">
        <f>'Data Cleaning'!I579</f>
        <v>2</v>
      </c>
      <c r="J578" s="2">
        <f>'Data Cleaning'!J579</f>
        <v>286.16000000000003</v>
      </c>
    </row>
    <row r="579" spans="1:10" x14ac:dyDescent="0.25">
      <c r="A579" t="str">
        <f>'Data Cleaning'!A580</f>
        <v>S572</v>
      </c>
      <c r="B579" s="113">
        <f>'Data Cleaning'!B580</f>
        <v>45788</v>
      </c>
      <c r="C579" t="str">
        <f>'Data Cleaning'!C580</f>
        <v>New Balance</v>
      </c>
      <c r="D579" t="str">
        <f>'Data Cleaning'!D580</f>
        <v>Boots</v>
      </c>
      <c r="E579" t="str">
        <f>'Data Cleaning'!E580</f>
        <v>Green</v>
      </c>
      <c r="F579" t="str">
        <f>'Data Cleaning'!F580</f>
        <v>USA</v>
      </c>
      <c r="G579" t="str">
        <f>'Data Cleaning'!G580</f>
        <v>Online</v>
      </c>
      <c r="H579" s="2">
        <f>'Data Cleaning'!H580</f>
        <v>202.4</v>
      </c>
      <c r="I579">
        <f>'Data Cleaning'!I580</f>
        <v>4</v>
      </c>
      <c r="J579" s="2">
        <f>'Data Cleaning'!J580</f>
        <v>809.6</v>
      </c>
    </row>
    <row r="580" spans="1:10" x14ac:dyDescent="0.25">
      <c r="A580" t="str">
        <f>'Data Cleaning'!A581</f>
        <v>S573</v>
      </c>
      <c r="B580" s="113">
        <f>'Data Cleaning'!B581</f>
        <v>45918</v>
      </c>
      <c r="C580" t="str">
        <f>'Data Cleaning'!C581</f>
        <v>Nike</v>
      </c>
      <c r="D580" t="str">
        <f>'Data Cleaning'!D581</f>
        <v>Running</v>
      </c>
      <c r="E580" t="str">
        <f>'Data Cleaning'!E581</f>
        <v>White</v>
      </c>
      <c r="F580" t="str">
        <f>'Data Cleaning'!F581</f>
        <v>USA</v>
      </c>
      <c r="G580" t="str">
        <f>'Data Cleaning'!G581</f>
        <v>Retail Store</v>
      </c>
      <c r="H580" s="2">
        <f>'Data Cleaning'!H581</f>
        <v>117.24</v>
      </c>
      <c r="I580">
        <f>'Data Cleaning'!I581</f>
        <v>1</v>
      </c>
      <c r="J580" s="2">
        <f>'Data Cleaning'!J581</f>
        <v>117.24</v>
      </c>
    </row>
    <row r="581" spans="1:10" x14ac:dyDescent="0.25">
      <c r="A581" t="str">
        <f>'Data Cleaning'!A582</f>
        <v>S574</v>
      </c>
      <c r="B581" s="113">
        <f>'Data Cleaning'!B582</f>
        <v>45844</v>
      </c>
      <c r="C581" t="str">
        <f>'Data Cleaning'!C582</f>
        <v>Adidas</v>
      </c>
      <c r="D581" t="str">
        <f>'Data Cleaning'!D582</f>
        <v>Casual</v>
      </c>
      <c r="E581" t="str">
        <f>'Data Cleaning'!E582</f>
        <v>Black</v>
      </c>
      <c r="F581" t="str">
        <f>'Data Cleaning'!F582</f>
        <v>India</v>
      </c>
      <c r="G581" t="str">
        <f>'Data Cleaning'!G582</f>
        <v>Mall</v>
      </c>
      <c r="H581" s="2">
        <f>'Data Cleaning'!H582</f>
        <v>166.86</v>
      </c>
      <c r="I581">
        <f>'Data Cleaning'!I582</f>
        <v>13</v>
      </c>
      <c r="J581" s="2">
        <f>'Data Cleaning'!J582</f>
        <v>2169.1799999999998</v>
      </c>
    </row>
    <row r="582" spans="1:10" x14ac:dyDescent="0.25">
      <c r="A582" t="str">
        <f>'Data Cleaning'!A583</f>
        <v>S575</v>
      </c>
      <c r="B582" s="113">
        <f>'Data Cleaning'!B583</f>
        <v>45993</v>
      </c>
      <c r="C582" t="str">
        <f>'Data Cleaning'!C583</f>
        <v>Adidas</v>
      </c>
      <c r="D582" t="str">
        <f>'Data Cleaning'!D583</f>
        <v>Sports</v>
      </c>
      <c r="E582" t="str">
        <f>'Data Cleaning'!E583</f>
        <v>White</v>
      </c>
      <c r="F582" t="str">
        <f>'Data Cleaning'!F583</f>
        <v>Germany</v>
      </c>
      <c r="G582" t="str">
        <f>'Data Cleaning'!G583</f>
        <v>Mall</v>
      </c>
      <c r="H582" s="2">
        <f>'Data Cleaning'!H583</f>
        <v>219.72</v>
      </c>
      <c r="I582">
        <f>'Data Cleaning'!I583</f>
        <v>14</v>
      </c>
      <c r="J582" s="2">
        <f>'Data Cleaning'!J583</f>
        <v>3076.08</v>
      </c>
    </row>
    <row r="583" spans="1:10" x14ac:dyDescent="0.25">
      <c r="A583" t="str">
        <f>'Data Cleaning'!A584</f>
        <v>S576</v>
      </c>
      <c r="B583" s="113">
        <f>'Data Cleaning'!B584</f>
        <v>45821</v>
      </c>
      <c r="C583" t="str">
        <f>'Data Cleaning'!C584</f>
        <v>Nike</v>
      </c>
      <c r="D583" t="str">
        <f>'Data Cleaning'!D584</f>
        <v>Sneakers</v>
      </c>
      <c r="E583" t="str">
        <f>'Data Cleaning'!E584</f>
        <v>Blue</v>
      </c>
      <c r="F583" t="str">
        <f>'Data Cleaning'!F584</f>
        <v>USA</v>
      </c>
      <c r="G583" t="str">
        <f>'Data Cleaning'!G584</f>
        <v>Mall</v>
      </c>
      <c r="H583" s="2">
        <f>'Data Cleaning'!H584</f>
        <v>238.89</v>
      </c>
      <c r="I583">
        <f>'Data Cleaning'!I584</f>
        <v>9</v>
      </c>
      <c r="J583" s="2">
        <f>'Data Cleaning'!J584</f>
        <v>2150.0100000000002</v>
      </c>
    </row>
    <row r="584" spans="1:10" x14ac:dyDescent="0.25">
      <c r="A584" t="str">
        <f>'Data Cleaning'!A585</f>
        <v>S577</v>
      </c>
      <c r="B584" s="113">
        <f>'Data Cleaning'!B585</f>
        <v>46002</v>
      </c>
      <c r="C584" t="str">
        <f>'Data Cleaning'!C585</f>
        <v>Adidas</v>
      </c>
      <c r="D584" t="str">
        <f>'Data Cleaning'!D585</f>
        <v>Casual</v>
      </c>
      <c r="E584" t="str">
        <f>'Data Cleaning'!E585</f>
        <v>Grey</v>
      </c>
      <c r="F584" t="str">
        <f>'Data Cleaning'!F585</f>
        <v>USA</v>
      </c>
      <c r="G584" t="str">
        <f>'Data Cleaning'!G585</f>
        <v>Retail Store</v>
      </c>
      <c r="H584" s="2">
        <f>'Data Cleaning'!H585</f>
        <v>62.36</v>
      </c>
      <c r="I584">
        <f>'Data Cleaning'!I585</f>
        <v>2</v>
      </c>
      <c r="J584" s="2">
        <f>'Data Cleaning'!J585</f>
        <v>124.72</v>
      </c>
    </row>
    <row r="585" spans="1:10" x14ac:dyDescent="0.25">
      <c r="A585" t="str">
        <f>'Data Cleaning'!A586</f>
        <v>S578</v>
      </c>
      <c r="B585" s="113">
        <f>'Data Cleaning'!B586</f>
        <v>45693</v>
      </c>
      <c r="C585" t="str">
        <f>'Data Cleaning'!C586</f>
        <v>Puma</v>
      </c>
      <c r="D585" t="str">
        <f>'Data Cleaning'!D586</f>
        <v>Sports</v>
      </c>
      <c r="E585" t="str">
        <f>'Data Cleaning'!E586</f>
        <v>Blue</v>
      </c>
      <c r="F585" t="str">
        <f>'Data Cleaning'!F586</f>
        <v>USA</v>
      </c>
      <c r="G585" t="str">
        <f>'Data Cleaning'!G586</f>
        <v>Mall</v>
      </c>
      <c r="H585" s="2">
        <f>'Data Cleaning'!H586</f>
        <v>233.85</v>
      </c>
      <c r="I585">
        <f>'Data Cleaning'!I586</f>
        <v>15</v>
      </c>
      <c r="J585" s="2">
        <f>'Data Cleaning'!J586</f>
        <v>3507.75</v>
      </c>
    </row>
    <row r="586" spans="1:10" x14ac:dyDescent="0.25">
      <c r="A586" t="str">
        <f>'Data Cleaning'!A587</f>
        <v>S579</v>
      </c>
      <c r="B586" s="113">
        <f>'Data Cleaning'!B587</f>
        <v>45891</v>
      </c>
      <c r="C586" t="str">
        <f>'Data Cleaning'!C587</f>
        <v>Puma</v>
      </c>
      <c r="D586" t="str">
        <f>'Data Cleaning'!D587</f>
        <v>Casual</v>
      </c>
      <c r="E586" t="str">
        <f>'Data Cleaning'!E587</f>
        <v>Blue</v>
      </c>
      <c r="F586" t="str">
        <f>'Data Cleaning'!F587</f>
        <v>India</v>
      </c>
      <c r="G586" t="str">
        <f>'Data Cleaning'!G587</f>
        <v>Retail Store</v>
      </c>
      <c r="H586" s="2">
        <f>'Data Cleaning'!H587</f>
        <v>138.27000000000001</v>
      </c>
      <c r="I586">
        <f>'Data Cleaning'!I587</f>
        <v>1</v>
      </c>
      <c r="J586" s="2">
        <f>'Data Cleaning'!J587</f>
        <v>138.27000000000001</v>
      </c>
    </row>
    <row r="587" spans="1:10" x14ac:dyDescent="0.25">
      <c r="A587" t="str">
        <f>'Data Cleaning'!A588</f>
        <v>S580</v>
      </c>
      <c r="B587" s="113">
        <f>'Data Cleaning'!B588</f>
        <v>45976</v>
      </c>
      <c r="C587" t="str">
        <f>'Data Cleaning'!C588</f>
        <v>Reebok</v>
      </c>
      <c r="D587" t="str">
        <f>'Data Cleaning'!D588</f>
        <v>Sports</v>
      </c>
      <c r="E587" t="str">
        <f>'Data Cleaning'!E588</f>
        <v>Grey</v>
      </c>
      <c r="F587" t="str">
        <f>'Data Cleaning'!F588</f>
        <v>Germany</v>
      </c>
      <c r="G587" t="str">
        <f>'Data Cleaning'!G588</f>
        <v>Online</v>
      </c>
      <c r="H587" s="2">
        <f>'Data Cleaning'!H588</f>
        <v>86.81</v>
      </c>
      <c r="I587">
        <f>'Data Cleaning'!I588</f>
        <v>8</v>
      </c>
      <c r="J587" s="2">
        <f>'Data Cleaning'!J588</f>
        <v>694.48</v>
      </c>
    </row>
    <row r="588" spans="1:10" x14ac:dyDescent="0.25">
      <c r="A588" t="str">
        <f>'Data Cleaning'!A589</f>
        <v>S581</v>
      </c>
      <c r="B588" s="113">
        <f>'Data Cleaning'!B589</f>
        <v>45937</v>
      </c>
      <c r="C588" t="str">
        <f>'Data Cleaning'!C589</f>
        <v>Adidas</v>
      </c>
      <c r="D588" t="str">
        <f>'Data Cleaning'!D589</f>
        <v>Running</v>
      </c>
      <c r="E588" t="str">
        <f>'Data Cleaning'!E589</f>
        <v>Red</v>
      </c>
      <c r="F588" t="str">
        <f>'Data Cleaning'!F589</f>
        <v>USA</v>
      </c>
      <c r="G588" t="str">
        <f>'Data Cleaning'!G589</f>
        <v>Online</v>
      </c>
      <c r="H588" s="2">
        <f>'Data Cleaning'!H589</f>
        <v>131.01</v>
      </c>
      <c r="I588">
        <f>'Data Cleaning'!I589</f>
        <v>8</v>
      </c>
      <c r="J588" s="2">
        <f>'Data Cleaning'!J589</f>
        <v>1048.08</v>
      </c>
    </row>
    <row r="589" spans="1:10" x14ac:dyDescent="0.25">
      <c r="A589" t="str">
        <f>'Data Cleaning'!A590</f>
        <v>S582</v>
      </c>
      <c r="B589" s="113">
        <f>'Data Cleaning'!B590</f>
        <v>45935</v>
      </c>
      <c r="C589" t="str">
        <f>'Data Cleaning'!C590</f>
        <v>Skechers</v>
      </c>
      <c r="D589" t="str">
        <f>'Data Cleaning'!D590</f>
        <v>Boots</v>
      </c>
      <c r="E589" t="str">
        <f>'Data Cleaning'!E590</f>
        <v>Black</v>
      </c>
      <c r="F589" t="str">
        <f>'Data Cleaning'!F590</f>
        <v>France</v>
      </c>
      <c r="G589" t="str">
        <f>'Data Cleaning'!G590</f>
        <v>Online</v>
      </c>
      <c r="H589" s="2">
        <f>'Data Cleaning'!H590</f>
        <v>245.61</v>
      </c>
      <c r="I589">
        <f>'Data Cleaning'!I590</f>
        <v>12</v>
      </c>
      <c r="J589" s="2">
        <f>'Data Cleaning'!J590</f>
        <v>2947.32</v>
      </c>
    </row>
    <row r="590" spans="1:10" x14ac:dyDescent="0.25">
      <c r="A590" t="str">
        <f>'Data Cleaning'!A591</f>
        <v>S583</v>
      </c>
      <c r="B590" s="113">
        <f>'Data Cleaning'!B591</f>
        <v>45994</v>
      </c>
      <c r="C590" t="str">
        <f>'Data Cleaning'!C591</f>
        <v>Skechers</v>
      </c>
      <c r="D590" t="str">
        <f>'Data Cleaning'!D591</f>
        <v>Boots</v>
      </c>
      <c r="E590" t="str">
        <f>'Data Cleaning'!E591</f>
        <v>Blue</v>
      </c>
      <c r="F590" t="str">
        <f>'Data Cleaning'!F591</f>
        <v>USA</v>
      </c>
      <c r="G590" t="str">
        <f>'Data Cleaning'!G591</f>
        <v>Online</v>
      </c>
      <c r="H590" s="2">
        <f>'Data Cleaning'!H591</f>
        <v>138.38</v>
      </c>
      <c r="I590">
        <f>'Data Cleaning'!I591</f>
        <v>13</v>
      </c>
      <c r="J590" s="2">
        <f>'Data Cleaning'!J591</f>
        <v>1798.94</v>
      </c>
    </row>
    <row r="591" spans="1:10" x14ac:dyDescent="0.25">
      <c r="A591" t="str">
        <f>'Data Cleaning'!A592</f>
        <v>S584</v>
      </c>
      <c r="B591" s="113">
        <f>'Data Cleaning'!B592</f>
        <v>45929</v>
      </c>
      <c r="C591" t="str">
        <f>'Data Cleaning'!C592</f>
        <v>Reebok</v>
      </c>
      <c r="D591" t="str">
        <f>'Data Cleaning'!D592</f>
        <v>Formal</v>
      </c>
      <c r="E591" t="str">
        <f>'Data Cleaning'!E592</f>
        <v>Black</v>
      </c>
      <c r="F591" t="str">
        <f>'Data Cleaning'!F592</f>
        <v>UK</v>
      </c>
      <c r="G591" t="str">
        <f>'Data Cleaning'!G592</f>
        <v>Mall</v>
      </c>
      <c r="H591" s="2">
        <f>'Data Cleaning'!H592</f>
        <v>102.33</v>
      </c>
      <c r="I591">
        <f>'Data Cleaning'!I592</f>
        <v>8</v>
      </c>
      <c r="J591" s="2">
        <f>'Data Cleaning'!J592</f>
        <v>818.64</v>
      </c>
    </row>
    <row r="592" spans="1:10" x14ac:dyDescent="0.25">
      <c r="A592" t="str">
        <f>'Data Cleaning'!A593</f>
        <v>S585</v>
      </c>
      <c r="B592" s="113">
        <f>'Data Cleaning'!B593</f>
        <v>45801</v>
      </c>
      <c r="C592" t="str">
        <f>'Data Cleaning'!C593</f>
        <v>Nike</v>
      </c>
      <c r="D592" t="str">
        <f>'Data Cleaning'!D593</f>
        <v>Casual</v>
      </c>
      <c r="E592" t="str">
        <f>'Data Cleaning'!E593</f>
        <v>Grey</v>
      </c>
      <c r="F592" t="str">
        <f>'Data Cleaning'!F593</f>
        <v>Germany</v>
      </c>
      <c r="G592" t="str">
        <f>'Data Cleaning'!G593</f>
        <v>Mall</v>
      </c>
      <c r="H592" s="2">
        <f>'Data Cleaning'!H593</f>
        <v>169.35</v>
      </c>
      <c r="I592">
        <f>'Data Cleaning'!I593</f>
        <v>3</v>
      </c>
      <c r="J592" s="2">
        <f>'Data Cleaning'!J593</f>
        <v>508.05</v>
      </c>
    </row>
    <row r="593" spans="1:10" x14ac:dyDescent="0.25">
      <c r="A593" t="str">
        <f>'Data Cleaning'!A594</f>
        <v>S586</v>
      </c>
      <c r="B593" s="113">
        <f>'Data Cleaning'!B594</f>
        <v>45848</v>
      </c>
      <c r="C593" t="str">
        <f>'Data Cleaning'!C594</f>
        <v>Skechers</v>
      </c>
      <c r="D593" t="str">
        <f>'Data Cleaning'!D594</f>
        <v>Running</v>
      </c>
      <c r="E593" t="str">
        <f>'Data Cleaning'!E594</f>
        <v>Grey</v>
      </c>
      <c r="F593" t="str">
        <f>'Data Cleaning'!F594</f>
        <v>USA</v>
      </c>
      <c r="G593" t="str">
        <f>'Data Cleaning'!G594</f>
        <v>Mall</v>
      </c>
      <c r="H593" s="2">
        <f>'Data Cleaning'!H594</f>
        <v>82.83</v>
      </c>
      <c r="I593">
        <f>'Data Cleaning'!I594</f>
        <v>15</v>
      </c>
      <c r="J593" s="2">
        <f>'Data Cleaning'!J594</f>
        <v>1242.45</v>
      </c>
    </row>
    <row r="594" spans="1:10" x14ac:dyDescent="0.25">
      <c r="A594" t="str">
        <f>'Data Cleaning'!A595</f>
        <v>S587</v>
      </c>
      <c r="B594" s="113">
        <f>'Data Cleaning'!B595</f>
        <v>45726</v>
      </c>
      <c r="C594" t="str">
        <f>'Data Cleaning'!C595</f>
        <v>Nike</v>
      </c>
      <c r="D594" t="str">
        <f>'Data Cleaning'!D595</f>
        <v>Sneakers</v>
      </c>
      <c r="E594" t="str">
        <f>'Data Cleaning'!E595</f>
        <v>Grey</v>
      </c>
      <c r="F594" t="str">
        <f>'Data Cleaning'!F595</f>
        <v>USA</v>
      </c>
      <c r="G594" t="str">
        <f>'Data Cleaning'!G595</f>
        <v>Retail Store</v>
      </c>
      <c r="H594" s="2">
        <f>'Data Cleaning'!H595</f>
        <v>46.69</v>
      </c>
      <c r="I594">
        <f>'Data Cleaning'!I595</f>
        <v>13</v>
      </c>
      <c r="J594" s="2">
        <f>'Data Cleaning'!J595</f>
        <v>606.97</v>
      </c>
    </row>
    <row r="595" spans="1:10" x14ac:dyDescent="0.25">
      <c r="A595" t="str">
        <f>'Data Cleaning'!A596</f>
        <v>S588</v>
      </c>
      <c r="B595" s="113">
        <f>'Data Cleaning'!B596</f>
        <v>45997</v>
      </c>
      <c r="C595" t="str">
        <f>'Data Cleaning'!C596</f>
        <v>Adidas</v>
      </c>
      <c r="D595" t="str">
        <f>'Data Cleaning'!D596</f>
        <v>Sports</v>
      </c>
      <c r="E595" t="str">
        <f>'Data Cleaning'!E596</f>
        <v>Blue</v>
      </c>
      <c r="F595" t="str">
        <f>'Data Cleaning'!F596</f>
        <v>Saudi Arabia</v>
      </c>
      <c r="G595" t="str">
        <f>'Data Cleaning'!G596</f>
        <v>Retail Store</v>
      </c>
      <c r="H595" s="2">
        <f>'Data Cleaning'!H596</f>
        <v>58.35</v>
      </c>
      <c r="I595">
        <f>'Data Cleaning'!I596</f>
        <v>5</v>
      </c>
      <c r="J595" s="2">
        <f>'Data Cleaning'!J596</f>
        <v>291.75</v>
      </c>
    </row>
    <row r="596" spans="1:10" x14ac:dyDescent="0.25">
      <c r="A596" t="str">
        <f>'Data Cleaning'!A597</f>
        <v>S589</v>
      </c>
      <c r="B596" s="113">
        <f>'Data Cleaning'!B597</f>
        <v>45859</v>
      </c>
      <c r="C596" t="str">
        <f>'Data Cleaning'!C597</f>
        <v>Puma</v>
      </c>
      <c r="D596" t="str">
        <f>'Data Cleaning'!D597</f>
        <v>Formal</v>
      </c>
      <c r="E596" t="str">
        <f>'Data Cleaning'!E597</f>
        <v>Blue</v>
      </c>
      <c r="F596" t="str">
        <f>'Data Cleaning'!F597</f>
        <v>UK</v>
      </c>
      <c r="G596" t="str">
        <f>'Data Cleaning'!G597</f>
        <v>Online</v>
      </c>
      <c r="H596" s="2">
        <f>'Data Cleaning'!H597</f>
        <v>58.17</v>
      </c>
      <c r="I596">
        <f>'Data Cleaning'!I597</f>
        <v>11</v>
      </c>
      <c r="J596" s="2">
        <f>'Data Cleaning'!J597</f>
        <v>639.87</v>
      </c>
    </row>
    <row r="597" spans="1:10" x14ac:dyDescent="0.25">
      <c r="A597" t="str">
        <f>'Data Cleaning'!A598</f>
        <v>S590</v>
      </c>
      <c r="B597" s="113">
        <f>'Data Cleaning'!B598</f>
        <v>45761</v>
      </c>
      <c r="C597" t="str">
        <f>'Data Cleaning'!C598</f>
        <v>New Balance</v>
      </c>
      <c r="D597" t="str">
        <f>'Data Cleaning'!D598</f>
        <v>Running</v>
      </c>
      <c r="E597" t="str">
        <f>'Data Cleaning'!E598</f>
        <v>White</v>
      </c>
      <c r="F597" t="str">
        <f>'Data Cleaning'!F598</f>
        <v>USA</v>
      </c>
      <c r="G597" t="str">
        <f>'Data Cleaning'!G598</f>
        <v>Online</v>
      </c>
      <c r="H597" s="2">
        <f>'Data Cleaning'!H598</f>
        <v>63.42</v>
      </c>
      <c r="I597">
        <f>'Data Cleaning'!I598</f>
        <v>5</v>
      </c>
      <c r="J597" s="2">
        <f>'Data Cleaning'!J598</f>
        <v>317.10000000000002</v>
      </c>
    </row>
    <row r="598" spans="1:10" x14ac:dyDescent="0.25">
      <c r="A598" t="str">
        <f>'Data Cleaning'!A599</f>
        <v>S591</v>
      </c>
      <c r="B598" s="113">
        <f>'Data Cleaning'!B599</f>
        <v>45888</v>
      </c>
      <c r="C598" t="str">
        <f>'Data Cleaning'!C599</f>
        <v>Puma</v>
      </c>
      <c r="D598" t="str">
        <f>'Data Cleaning'!D599</f>
        <v>Formal</v>
      </c>
      <c r="E598" t="str">
        <f>'Data Cleaning'!E599</f>
        <v>Black</v>
      </c>
      <c r="F598" t="str">
        <f>'Data Cleaning'!F599</f>
        <v>India</v>
      </c>
      <c r="G598" t="str">
        <f>'Data Cleaning'!G599</f>
        <v>Retail Store</v>
      </c>
      <c r="H598" s="2">
        <f>'Data Cleaning'!H599</f>
        <v>60.54</v>
      </c>
      <c r="I598">
        <f>'Data Cleaning'!I599</f>
        <v>15</v>
      </c>
      <c r="J598" s="2">
        <f>'Data Cleaning'!J599</f>
        <v>908.1</v>
      </c>
    </row>
    <row r="599" spans="1:10" x14ac:dyDescent="0.25">
      <c r="A599" t="str">
        <f>'Data Cleaning'!A600</f>
        <v>S592</v>
      </c>
      <c r="B599" s="113">
        <f>'Data Cleaning'!B600</f>
        <v>45764</v>
      </c>
      <c r="C599" t="str">
        <f>'Data Cleaning'!C600</f>
        <v>Puma</v>
      </c>
      <c r="D599" t="str">
        <f>'Data Cleaning'!D600</f>
        <v>Formal</v>
      </c>
      <c r="E599" t="str">
        <f>'Data Cleaning'!E600</f>
        <v>Blue</v>
      </c>
      <c r="F599" t="str">
        <f>'Data Cleaning'!F600</f>
        <v>Saudi Arabia</v>
      </c>
      <c r="G599" t="str">
        <f>'Data Cleaning'!G600</f>
        <v>Online</v>
      </c>
      <c r="H599" s="2">
        <f>'Data Cleaning'!H600</f>
        <v>170.99</v>
      </c>
      <c r="I599">
        <f>'Data Cleaning'!I600</f>
        <v>15</v>
      </c>
      <c r="J599" s="2">
        <f>'Data Cleaning'!J600</f>
        <v>2564.85</v>
      </c>
    </row>
    <row r="600" spans="1:10" x14ac:dyDescent="0.25">
      <c r="A600" t="str">
        <f>'Data Cleaning'!A601</f>
        <v>S593</v>
      </c>
      <c r="B600" s="113">
        <f>'Data Cleaning'!B601</f>
        <v>45704</v>
      </c>
      <c r="C600" t="str">
        <f>'Data Cleaning'!C601</f>
        <v>Skechers</v>
      </c>
      <c r="D600" t="str">
        <f>'Data Cleaning'!D601</f>
        <v>Sports</v>
      </c>
      <c r="E600" t="str">
        <f>'Data Cleaning'!E601</f>
        <v>Green</v>
      </c>
      <c r="F600" t="str">
        <f>'Data Cleaning'!F601</f>
        <v>UAE</v>
      </c>
      <c r="G600" t="str">
        <f>'Data Cleaning'!G601</f>
        <v>Mall</v>
      </c>
      <c r="H600" s="2">
        <f>'Data Cleaning'!H601</f>
        <v>70.010000000000005</v>
      </c>
      <c r="I600">
        <f>'Data Cleaning'!I601</f>
        <v>6</v>
      </c>
      <c r="J600" s="2">
        <f>'Data Cleaning'!J601</f>
        <v>420.06</v>
      </c>
    </row>
    <row r="601" spans="1:10" x14ac:dyDescent="0.25">
      <c r="A601" t="str">
        <f>'Data Cleaning'!A602</f>
        <v>S594</v>
      </c>
      <c r="B601" s="113">
        <f>'Data Cleaning'!B602</f>
        <v>45678</v>
      </c>
      <c r="C601" t="str">
        <f>'Data Cleaning'!C602</f>
        <v>Puma</v>
      </c>
      <c r="D601" t="str">
        <f>'Data Cleaning'!D602</f>
        <v>Casual</v>
      </c>
      <c r="E601" t="str">
        <f>'Data Cleaning'!E602</f>
        <v>Black</v>
      </c>
      <c r="F601" t="str">
        <f>'Data Cleaning'!F602</f>
        <v>UAE</v>
      </c>
      <c r="G601" t="str">
        <f>'Data Cleaning'!G602</f>
        <v>Online</v>
      </c>
      <c r="H601" s="2">
        <f>'Data Cleaning'!H602</f>
        <v>106.05</v>
      </c>
      <c r="I601">
        <f>'Data Cleaning'!I602</f>
        <v>7</v>
      </c>
      <c r="J601" s="2">
        <f>'Data Cleaning'!J602</f>
        <v>742.35</v>
      </c>
    </row>
    <row r="602" spans="1:10" x14ac:dyDescent="0.25">
      <c r="A602" t="str">
        <f>'Data Cleaning'!A603</f>
        <v>S595</v>
      </c>
      <c r="B602" s="113">
        <f>'Data Cleaning'!B603</f>
        <v>45840</v>
      </c>
      <c r="C602" t="str">
        <f>'Data Cleaning'!C603</f>
        <v>New Balance</v>
      </c>
      <c r="D602" t="str">
        <f>'Data Cleaning'!D603</f>
        <v>Running</v>
      </c>
      <c r="E602" t="str">
        <f>'Data Cleaning'!E603</f>
        <v>Green</v>
      </c>
      <c r="F602" t="str">
        <f>'Data Cleaning'!F603</f>
        <v>France</v>
      </c>
      <c r="G602" t="str">
        <f>'Data Cleaning'!G603</f>
        <v>Retail Store</v>
      </c>
      <c r="H602" s="2">
        <f>'Data Cleaning'!H603</f>
        <v>227.29</v>
      </c>
      <c r="I602">
        <f>'Data Cleaning'!I603</f>
        <v>13</v>
      </c>
      <c r="J602" s="2">
        <f>'Data Cleaning'!J603</f>
        <v>2954.77</v>
      </c>
    </row>
    <row r="603" spans="1:10" x14ac:dyDescent="0.25">
      <c r="A603" t="str">
        <f>'Data Cleaning'!A604</f>
        <v>S596</v>
      </c>
      <c r="B603" s="113">
        <f>'Data Cleaning'!B604</f>
        <v>45747</v>
      </c>
      <c r="C603" t="str">
        <f>'Data Cleaning'!C604</f>
        <v>Reebok</v>
      </c>
      <c r="D603" t="str">
        <f>'Data Cleaning'!D604</f>
        <v>Formal</v>
      </c>
      <c r="E603" t="str">
        <f>'Data Cleaning'!E604</f>
        <v>Grey</v>
      </c>
      <c r="F603" t="str">
        <f>'Data Cleaning'!F604</f>
        <v>UAE</v>
      </c>
      <c r="G603" t="str">
        <f>'Data Cleaning'!G604</f>
        <v>Mall</v>
      </c>
      <c r="H603" s="2">
        <f>'Data Cleaning'!H604</f>
        <v>134.27000000000001</v>
      </c>
      <c r="I603">
        <f>'Data Cleaning'!I604</f>
        <v>1</v>
      </c>
      <c r="J603" s="2">
        <f>'Data Cleaning'!J604</f>
        <v>134.27000000000001</v>
      </c>
    </row>
    <row r="604" spans="1:10" x14ac:dyDescent="0.25">
      <c r="A604" t="str">
        <f>'Data Cleaning'!A605</f>
        <v>S597</v>
      </c>
      <c r="B604" s="113">
        <f>'Data Cleaning'!B605</f>
        <v>45785</v>
      </c>
      <c r="C604" t="str">
        <f>'Data Cleaning'!C605</f>
        <v>Reebok</v>
      </c>
      <c r="D604" t="str">
        <f>'Data Cleaning'!D605</f>
        <v>Running</v>
      </c>
      <c r="E604" t="str">
        <f>'Data Cleaning'!E605</f>
        <v>White</v>
      </c>
      <c r="F604" t="str">
        <f>'Data Cleaning'!F605</f>
        <v>USA</v>
      </c>
      <c r="G604" t="str">
        <f>'Data Cleaning'!G605</f>
        <v>Online</v>
      </c>
      <c r="H604" s="2">
        <f>'Data Cleaning'!H605</f>
        <v>176.86</v>
      </c>
      <c r="I604">
        <f>'Data Cleaning'!I605</f>
        <v>4</v>
      </c>
      <c r="J604" s="2">
        <f>'Data Cleaning'!J605</f>
        <v>707.44</v>
      </c>
    </row>
    <row r="605" spans="1:10" x14ac:dyDescent="0.25">
      <c r="A605" t="str">
        <f>'Data Cleaning'!A606</f>
        <v>S598</v>
      </c>
      <c r="B605" s="113">
        <f>'Data Cleaning'!B606</f>
        <v>45689</v>
      </c>
      <c r="C605" t="str">
        <f>'Data Cleaning'!C606</f>
        <v>Adidas</v>
      </c>
      <c r="D605" t="str">
        <f>'Data Cleaning'!D606</f>
        <v>Casual</v>
      </c>
      <c r="E605" t="str">
        <f>'Data Cleaning'!E606</f>
        <v>Red</v>
      </c>
      <c r="F605" t="str">
        <f>'Data Cleaning'!F606</f>
        <v>France</v>
      </c>
      <c r="G605" t="str">
        <f>'Data Cleaning'!G606</f>
        <v>Mall</v>
      </c>
      <c r="H605" s="2">
        <f>'Data Cleaning'!H606</f>
        <v>67.91</v>
      </c>
      <c r="I605">
        <f>'Data Cleaning'!I606</f>
        <v>8</v>
      </c>
      <c r="J605" s="2">
        <f>'Data Cleaning'!J606</f>
        <v>543.28</v>
      </c>
    </row>
    <row r="606" spans="1:10" x14ac:dyDescent="0.25">
      <c r="A606" t="str">
        <f>'Data Cleaning'!A607</f>
        <v>S599</v>
      </c>
      <c r="B606" s="113">
        <f>'Data Cleaning'!B607</f>
        <v>45980</v>
      </c>
      <c r="C606" t="str">
        <f>'Data Cleaning'!C607</f>
        <v>New Balance</v>
      </c>
      <c r="D606" t="str">
        <f>'Data Cleaning'!D607</f>
        <v>Sneakers</v>
      </c>
      <c r="E606" t="str">
        <f>'Data Cleaning'!E607</f>
        <v>Blue</v>
      </c>
      <c r="F606" t="str">
        <f>'Data Cleaning'!F607</f>
        <v>Saudi Arabia</v>
      </c>
      <c r="G606" t="str">
        <f>'Data Cleaning'!G607</f>
        <v>Online</v>
      </c>
      <c r="H606" s="2">
        <f>'Data Cleaning'!H607</f>
        <v>72.3</v>
      </c>
      <c r="I606">
        <f>'Data Cleaning'!I607</f>
        <v>3</v>
      </c>
      <c r="J606" s="2">
        <f>'Data Cleaning'!J607</f>
        <v>216.9</v>
      </c>
    </row>
    <row r="607" spans="1:10" x14ac:dyDescent="0.25">
      <c r="A607" t="str">
        <f>'Data Cleaning'!A608</f>
        <v>S600</v>
      </c>
      <c r="B607" s="113">
        <f>'Data Cleaning'!B608</f>
        <v>45669</v>
      </c>
      <c r="C607" t="str">
        <f>'Data Cleaning'!C608</f>
        <v>Adidas</v>
      </c>
      <c r="D607" t="str">
        <f>'Data Cleaning'!D608</f>
        <v>Boots</v>
      </c>
      <c r="E607" t="str">
        <f>'Data Cleaning'!E608</f>
        <v>Red</v>
      </c>
      <c r="F607" t="str">
        <f>'Data Cleaning'!F608</f>
        <v>Saudi Arabia</v>
      </c>
      <c r="G607" t="str">
        <f>'Data Cleaning'!G608</f>
        <v>Online</v>
      </c>
      <c r="H607" s="2">
        <f>'Data Cleaning'!H608</f>
        <v>38.99</v>
      </c>
      <c r="I607">
        <f>'Data Cleaning'!I608</f>
        <v>3</v>
      </c>
      <c r="J607" s="2">
        <f>'Data Cleaning'!J608</f>
        <v>116.97</v>
      </c>
    </row>
    <row r="608" spans="1:10" x14ac:dyDescent="0.25">
      <c r="A608" t="str">
        <f>'Data Cleaning'!A609</f>
        <v>S601</v>
      </c>
      <c r="B608" s="113">
        <f>'Data Cleaning'!B609</f>
        <v>45705</v>
      </c>
      <c r="C608" t="str">
        <f>'Data Cleaning'!C609</f>
        <v>Nike</v>
      </c>
      <c r="D608" t="str">
        <f>'Data Cleaning'!D609</f>
        <v>Running</v>
      </c>
      <c r="E608" t="str">
        <f>'Data Cleaning'!E609</f>
        <v>Red</v>
      </c>
      <c r="F608" t="str">
        <f>'Data Cleaning'!F609</f>
        <v>USA</v>
      </c>
      <c r="G608" t="str">
        <f>'Data Cleaning'!G609</f>
        <v>Online</v>
      </c>
      <c r="H608" s="2">
        <f>'Data Cleaning'!H609</f>
        <v>67.17</v>
      </c>
      <c r="I608">
        <f>'Data Cleaning'!I609</f>
        <v>11</v>
      </c>
      <c r="J608" s="2">
        <f>'Data Cleaning'!J609</f>
        <v>738.87</v>
      </c>
    </row>
    <row r="609" spans="1:10" x14ac:dyDescent="0.25">
      <c r="A609" t="str">
        <f>'Data Cleaning'!A610</f>
        <v>S602</v>
      </c>
      <c r="B609" s="113">
        <f>'Data Cleaning'!B610</f>
        <v>45951</v>
      </c>
      <c r="C609" t="str">
        <f>'Data Cleaning'!C610</f>
        <v>Skechers</v>
      </c>
      <c r="D609" t="str">
        <f>'Data Cleaning'!D610</f>
        <v>Formal</v>
      </c>
      <c r="E609" t="str">
        <f>'Data Cleaning'!E610</f>
        <v>Red</v>
      </c>
      <c r="F609" t="str">
        <f>'Data Cleaning'!F610</f>
        <v>USA</v>
      </c>
      <c r="G609" t="str">
        <f>'Data Cleaning'!G610</f>
        <v>Retail Store</v>
      </c>
      <c r="H609" s="2">
        <f>'Data Cleaning'!H610</f>
        <v>91.29</v>
      </c>
      <c r="I609">
        <f>'Data Cleaning'!I610</f>
        <v>14</v>
      </c>
      <c r="J609" s="2">
        <f>'Data Cleaning'!J610</f>
        <v>1278.06</v>
      </c>
    </row>
    <row r="610" spans="1:10" x14ac:dyDescent="0.25">
      <c r="A610" t="str">
        <f>'Data Cleaning'!A611</f>
        <v>S603</v>
      </c>
      <c r="B610" s="113">
        <f>'Data Cleaning'!B611</f>
        <v>46007</v>
      </c>
      <c r="C610" t="str">
        <f>'Data Cleaning'!C611</f>
        <v>Adidas</v>
      </c>
      <c r="D610" t="str">
        <f>'Data Cleaning'!D611</f>
        <v>Sports</v>
      </c>
      <c r="E610" t="str">
        <f>'Data Cleaning'!E611</f>
        <v>White</v>
      </c>
      <c r="F610" t="str">
        <f>'Data Cleaning'!F611</f>
        <v>UK</v>
      </c>
      <c r="G610" t="str">
        <f>'Data Cleaning'!G611</f>
        <v>Retail Store</v>
      </c>
      <c r="H610" s="2">
        <f>'Data Cleaning'!H611</f>
        <v>68.94</v>
      </c>
      <c r="I610">
        <f>'Data Cleaning'!I611</f>
        <v>14</v>
      </c>
      <c r="J610" s="2">
        <f>'Data Cleaning'!J611</f>
        <v>965.16</v>
      </c>
    </row>
    <row r="611" spans="1:10" x14ac:dyDescent="0.25">
      <c r="A611" t="str">
        <f>'Data Cleaning'!A612</f>
        <v>S604</v>
      </c>
      <c r="B611" s="113">
        <f>'Data Cleaning'!B612</f>
        <v>45801</v>
      </c>
      <c r="C611" t="str">
        <f>'Data Cleaning'!C612</f>
        <v>Adidas</v>
      </c>
      <c r="D611" t="str">
        <f>'Data Cleaning'!D612</f>
        <v>Running</v>
      </c>
      <c r="E611" t="str">
        <f>'Data Cleaning'!E612</f>
        <v>Grey</v>
      </c>
      <c r="F611" t="str">
        <f>'Data Cleaning'!F612</f>
        <v>India</v>
      </c>
      <c r="G611" t="str">
        <f>'Data Cleaning'!G612</f>
        <v>Mall</v>
      </c>
      <c r="H611" s="2">
        <f>'Data Cleaning'!H612</f>
        <v>49.51</v>
      </c>
      <c r="I611">
        <f>'Data Cleaning'!I612</f>
        <v>15</v>
      </c>
      <c r="J611" s="2">
        <f>'Data Cleaning'!J612</f>
        <v>742.65</v>
      </c>
    </row>
    <row r="612" spans="1:10" x14ac:dyDescent="0.25">
      <c r="A612" t="str">
        <f>'Data Cleaning'!A613</f>
        <v>S605</v>
      </c>
      <c r="B612" s="113">
        <f>'Data Cleaning'!B613</f>
        <v>45783</v>
      </c>
      <c r="C612" t="str">
        <f>'Data Cleaning'!C613</f>
        <v>Reebok</v>
      </c>
      <c r="D612" t="str">
        <f>'Data Cleaning'!D613</f>
        <v>Formal</v>
      </c>
      <c r="E612" t="str">
        <f>'Data Cleaning'!E613</f>
        <v>Grey</v>
      </c>
      <c r="F612" t="str">
        <f>'Data Cleaning'!F613</f>
        <v>Germany</v>
      </c>
      <c r="G612" t="str">
        <f>'Data Cleaning'!G613</f>
        <v>Online</v>
      </c>
      <c r="H612" s="2">
        <f>'Data Cleaning'!H613</f>
        <v>56.54</v>
      </c>
      <c r="I612">
        <f>'Data Cleaning'!I613</f>
        <v>10</v>
      </c>
      <c r="J612" s="2">
        <f>'Data Cleaning'!J613</f>
        <v>565.4</v>
      </c>
    </row>
    <row r="613" spans="1:10" x14ac:dyDescent="0.25">
      <c r="A613" t="str">
        <f>'Data Cleaning'!A614</f>
        <v>S606</v>
      </c>
      <c r="B613" s="113">
        <f>'Data Cleaning'!B614</f>
        <v>45702</v>
      </c>
      <c r="C613" t="str">
        <f>'Data Cleaning'!C614</f>
        <v>Reebok</v>
      </c>
      <c r="D613" t="str">
        <f>'Data Cleaning'!D614</f>
        <v>Casual</v>
      </c>
      <c r="E613" t="str">
        <f>'Data Cleaning'!E614</f>
        <v>Red</v>
      </c>
      <c r="F613" t="str">
        <f>'Data Cleaning'!F614</f>
        <v>UK</v>
      </c>
      <c r="G613" t="str">
        <f>'Data Cleaning'!G614</f>
        <v>Mall</v>
      </c>
      <c r="H613" s="2">
        <f>'Data Cleaning'!H614</f>
        <v>131.37</v>
      </c>
      <c r="I613">
        <f>'Data Cleaning'!I614</f>
        <v>9</v>
      </c>
      <c r="J613" s="2">
        <f>'Data Cleaning'!J614</f>
        <v>1182.33</v>
      </c>
    </row>
    <row r="614" spans="1:10" x14ac:dyDescent="0.25">
      <c r="A614" t="str">
        <f>'Data Cleaning'!A615</f>
        <v>S607</v>
      </c>
      <c r="B614" s="113">
        <f>'Data Cleaning'!B615</f>
        <v>45927</v>
      </c>
      <c r="C614" t="str">
        <f>'Data Cleaning'!C615</f>
        <v>Skechers</v>
      </c>
      <c r="D614" t="str">
        <f>'Data Cleaning'!D615</f>
        <v>Sneakers</v>
      </c>
      <c r="E614" t="str">
        <f>'Data Cleaning'!E615</f>
        <v>Black</v>
      </c>
      <c r="F614" t="str">
        <f>'Data Cleaning'!F615</f>
        <v>Germany</v>
      </c>
      <c r="G614" t="str">
        <f>'Data Cleaning'!G615</f>
        <v>Mall</v>
      </c>
      <c r="H614" s="2">
        <f>'Data Cleaning'!H615</f>
        <v>75.39</v>
      </c>
      <c r="I614">
        <f>'Data Cleaning'!I615</f>
        <v>8</v>
      </c>
      <c r="J614" s="2">
        <f>'Data Cleaning'!J615</f>
        <v>603.12</v>
      </c>
    </row>
    <row r="615" spans="1:10" x14ac:dyDescent="0.25">
      <c r="A615" t="str">
        <f>'Data Cleaning'!A616</f>
        <v>S608</v>
      </c>
      <c r="B615" s="113">
        <f>'Data Cleaning'!B616</f>
        <v>45841</v>
      </c>
      <c r="C615" t="str">
        <f>'Data Cleaning'!C616</f>
        <v>New Balance</v>
      </c>
      <c r="D615" t="str">
        <f>'Data Cleaning'!D616</f>
        <v>Formal</v>
      </c>
      <c r="E615" t="str">
        <f>'Data Cleaning'!E616</f>
        <v>Blue</v>
      </c>
      <c r="F615" t="str">
        <f>'Data Cleaning'!F616</f>
        <v>India</v>
      </c>
      <c r="G615" t="str">
        <f>'Data Cleaning'!G616</f>
        <v>Mall</v>
      </c>
      <c r="H615" s="2">
        <f>'Data Cleaning'!H616</f>
        <v>110.14</v>
      </c>
      <c r="I615">
        <f>'Data Cleaning'!I616</f>
        <v>16</v>
      </c>
      <c r="J615" s="2">
        <f>'Data Cleaning'!J616</f>
        <v>1762.24</v>
      </c>
    </row>
    <row r="616" spans="1:10" x14ac:dyDescent="0.25">
      <c r="A616" t="str">
        <f>'Data Cleaning'!A617</f>
        <v>S609</v>
      </c>
      <c r="B616" s="113">
        <f>'Data Cleaning'!B617</f>
        <v>45822</v>
      </c>
      <c r="C616" t="str">
        <f>'Data Cleaning'!C617</f>
        <v>Puma</v>
      </c>
      <c r="D616" t="str">
        <f>'Data Cleaning'!D617</f>
        <v>Casual</v>
      </c>
      <c r="E616" t="str">
        <f>'Data Cleaning'!E617</f>
        <v>Black</v>
      </c>
      <c r="F616" t="str">
        <f>'Data Cleaning'!F617</f>
        <v>France</v>
      </c>
      <c r="G616" t="str">
        <f>'Data Cleaning'!G617</f>
        <v>Mall</v>
      </c>
      <c r="H616" s="2">
        <f>'Data Cleaning'!H617</f>
        <v>140.75</v>
      </c>
      <c r="I616">
        <f>'Data Cleaning'!I617</f>
        <v>13</v>
      </c>
      <c r="J616" s="2">
        <f>'Data Cleaning'!J617</f>
        <v>1829.75</v>
      </c>
    </row>
    <row r="617" spans="1:10" x14ac:dyDescent="0.25">
      <c r="A617" t="str">
        <f>'Data Cleaning'!A618</f>
        <v>S610</v>
      </c>
      <c r="B617" s="113">
        <f>'Data Cleaning'!B618</f>
        <v>45770</v>
      </c>
      <c r="C617" t="str">
        <f>'Data Cleaning'!C618</f>
        <v>Puma</v>
      </c>
      <c r="D617" t="str">
        <f>'Data Cleaning'!D618</f>
        <v>Running</v>
      </c>
      <c r="E617" t="str">
        <f>'Data Cleaning'!E618</f>
        <v>Red</v>
      </c>
      <c r="F617" t="str">
        <f>'Data Cleaning'!F618</f>
        <v>India</v>
      </c>
      <c r="G617" t="str">
        <f>'Data Cleaning'!G618</f>
        <v>Retail Store</v>
      </c>
      <c r="H617" s="2">
        <f>'Data Cleaning'!H618</f>
        <v>181.89</v>
      </c>
      <c r="I617">
        <f>'Data Cleaning'!I618</f>
        <v>1</v>
      </c>
      <c r="J617" s="2">
        <f>'Data Cleaning'!J618</f>
        <v>181.89</v>
      </c>
    </row>
    <row r="618" spans="1:10" x14ac:dyDescent="0.25">
      <c r="A618" t="str">
        <f>'Data Cleaning'!A619</f>
        <v>S611</v>
      </c>
      <c r="B618" s="113">
        <f>'Data Cleaning'!B619</f>
        <v>45957</v>
      </c>
      <c r="C618" t="str">
        <f>'Data Cleaning'!C619</f>
        <v>Adidas</v>
      </c>
      <c r="D618" t="str">
        <f>'Data Cleaning'!D619</f>
        <v>Running</v>
      </c>
      <c r="E618" t="str">
        <f>'Data Cleaning'!E619</f>
        <v>White</v>
      </c>
      <c r="F618" t="str">
        <f>'Data Cleaning'!F619</f>
        <v>UAE</v>
      </c>
      <c r="G618" t="str">
        <f>'Data Cleaning'!G619</f>
        <v>Online</v>
      </c>
      <c r="H618" s="2">
        <f>'Data Cleaning'!H619</f>
        <v>38.65</v>
      </c>
      <c r="I618">
        <f>'Data Cleaning'!I619</f>
        <v>8</v>
      </c>
      <c r="J618" s="2">
        <f>'Data Cleaning'!J619</f>
        <v>309.2</v>
      </c>
    </row>
    <row r="619" spans="1:10" x14ac:dyDescent="0.25">
      <c r="A619" t="str">
        <f>'Data Cleaning'!A620</f>
        <v>S612</v>
      </c>
      <c r="B619" s="113">
        <f>'Data Cleaning'!B620</f>
        <v>45794</v>
      </c>
      <c r="C619" t="str">
        <f>'Data Cleaning'!C620</f>
        <v>Skechers</v>
      </c>
      <c r="D619" t="str">
        <f>'Data Cleaning'!D620</f>
        <v>Running</v>
      </c>
      <c r="E619" t="str">
        <f>'Data Cleaning'!E620</f>
        <v>White</v>
      </c>
      <c r="F619" t="str">
        <f>'Data Cleaning'!F620</f>
        <v>India</v>
      </c>
      <c r="G619" t="str">
        <f>'Data Cleaning'!G620</f>
        <v>Retail Store</v>
      </c>
      <c r="H619" s="2">
        <f>'Data Cleaning'!H620</f>
        <v>205.87</v>
      </c>
      <c r="I619">
        <f>'Data Cleaning'!I620</f>
        <v>18</v>
      </c>
      <c r="J619" s="2">
        <f>'Data Cleaning'!J620</f>
        <v>3705.66</v>
      </c>
    </row>
    <row r="620" spans="1:10" x14ac:dyDescent="0.25">
      <c r="A620" t="str">
        <f>'Data Cleaning'!A621</f>
        <v>S613</v>
      </c>
      <c r="B620" s="113">
        <f>'Data Cleaning'!B621</f>
        <v>45839</v>
      </c>
      <c r="C620" t="str">
        <f>'Data Cleaning'!C621</f>
        <v>Adidas</v>
      </c>
      <c r="D620" t="str">
        <f>'Data Cleaning'!D621</f>
        <v>Casual</v>
      </c>
      <c r="E620" t="str">
        <f>'Data Cleaning'!E621</f>
        <v>Grey</v>
      </c>
      <c r="F620" t="str">
        <f>'Data Cleaning'!F621</f>
        <v>France</v>
      </c>
      <c r="G620" t="str">
        <f>'Data Cleaning'!G621</f>
        <v>Mall</v>
      </c>
      <c r="H620" s="2">
        <f>'Data Cleaning'!H621</f>
        <v>168.14</v>
      </c>
      <c r="I620">
        <f>'Data Cleaning'!I621</f>
        <v>6</v>
      </c>
      <c r="J620" s="2">
        <f>'Data Cleaning'!J621</f>
        <v>1008.84</v>
      </c>
    </row>
    <row r="621" spans="1:10" x14ac:dyDescent="0.25">
      <c r="A621" t="str">
        <f>'Data Cleaning'!A622</f>
        <v>S614</v>
      </c>
      <c r="B621" s="113">
        <f>'Data Cleaning'!B622</f>
        <v>46015</v>
      </c>
      <c r="C621" t="str">
        <f>'Data Cleaning'!C622</f>
        <v>New Balance</v>
      </c>
      <c r="D621" t="str">
        <f>'Data Cleaning'!D622</f>
        <v>Running</v>
      </c>
      <c r="E621" t="str">
        <f>'Data Cleaning'!E622</f>
        <v>Green</v>
      </c>
      <c r="F621" t="str">
        <f>'Data Cleaning'!F622</f>
        <v>UAE</v>
      </c>
      <c r="G621" t="str">
        <f>'Data Cleaning'!G622</f>
        <v>Retail Store</v>
      </c>
      <c r="H621" s="2">
        <f>'Data Cleaning'!H622</f>
        <v>47.99</v>
      </c>
      <c r="I621">
        <f>'Data Cleaning'!I622</f>
        <v>12</v>
      </c>
      <c r="J621" s="2">
        <f>'Data Cleaning'!J622</f>
        <v>575.88</v>
      </c>
    </row>
    <row r="622" spans="1:10" x14ac:dyDescent="0.25">
      <c r="A622" t="str">
        <f>'Data Cleaning'!A623</f>
        <v>S615</v>
      </c>
      <c r="B622" s="113">
        <f>'Data Cleaning'!B623</f>
        <v>45948</v>
      </c>
      <c r="C622" t="str">
        <f>'Data Cleaning'!C623</f>
        <v>Adidas</v>
      </c>
      <c r="D622" t="str">
        <f>'Data Cleaning'!D623</f>
        <v>Sneakers</v>
      </c>
      <c r="E622" t="str">
        <f>'Data Cleaning'!E623</f>
        <v>White</v>
      </c>
      <c r="F622" t="str">
        <f>'Data Cleaning'!F623</f>
        <v>Saudi Arabia</v>
      </c>
      <c r="G622" t="str">
        <f>'Data Cleaning'!G623</f>
        <v>Retail Store</v>
      </c>
      <c r="H622" s="2">
        <f>'Data Cleaning'!H623</f>
        <v>222.19</v>
      </c>
      <c r="I622">
        <f>'Data Cleaning'!I623</f>
        <v>19</v>
      </c>
      <c r="J622" s="2">
        <f>'Data Cleaning'!J623</f>
        <v>4221.6099999999997</v>
      </c>
    </row>
    <row r="623" spans="1:10" x14ac:dyDescent="0.25">
      <c r="A623" t="str">
        <f>'Data Cleaning'!A624</f>
        <v>S616</v>
      </c>
      <c r="B623" s="113">
        <f>'Data Cleaning'!B624</f>
        <v>45935</v>
      </c>
      <c r="C623" t="str">
        <f>'Data Cleaning'!C624</f>
        <v>Adidas</v>
      </c>
      <c r="D623" t="str">
        <f>'Data Cleaning'!D624</f>
        <v>Formal</v>
      </c>
      <c r="E623" t="str">
        <f>'Data Cleaning'!E624</f>
        <v>Black</v>
      </c>
      <c r="F623" t="str">
        <f>'Data Cleaning'!F624</f>
        <v>USA</v>
      </c>
      <c r="G623" t="str">
        <f>'Data Cleaning'!G624</f>
        <v>Online</v>
      </c>
      <c r="H623" s="2">
        <f>'Data Cleaning'!H624</f>
        <v>232.59</v>
      </c>
      <c r="I623">
        <f>'Data Cleaning'!I624</f>
        <v>10</v>
      </c>
      <c r="J623" s="2">
        <f>'Data Cleaning'!J624</f>
        <v>2325.9</v>
      </c>
    </row>
    <row r="624" spans="1:10" x14ac:dyDescent="0.25">
      <c r="A624" t="str">
        <f>'Data Cleaning'!A625</f>
        <v>S617</v>
      </c>
      <c r="B624" s="113">
        <f>'Data Cleaning'!B625</f>
        <v>45777</v>
      </c>
      <c r="C624" t="str">
        <f>'Data Cleaning'!C625</f>
        <v>Adidas</v>
      </c>
      <c r="D624" t="str">
        <f>'Data Cleaning'!D625</f>
        <v>Running</v>
      </c>
      <c r="E624" t="str">
        <f>'Data Cleaning'!E625</f>
        <v>Grey</v>
      </c>
      <c r="F624" t="str">
        <f>'Data Cleaning'!F625</f>
        <v>Germany</v>
      </c>
      <c r="G624" t="str">
        <f>'Data Cleaning'!G625</f>
        <v>Online</v>
      </c>
      <c r="H624" s="2">
        <f>'Data Cleaning'!H625</f>
        <v>43.44</v>
      </c>
      <c r="I624">
        <f>'Data Cleaning'!I625</f>
        <v>20</v>
      </c>
      <c r="J624" s="2">
        <f>'Data Cleaning'!J625</f>
        <v>868.8</v>
      </c>
    </row>
    <row r="625" spans="1:10" x14ac:dyDescent="0.25">
      <c r="A625" t="str">
        <f>'Data Cleaning'!A626</f>
        <v>S618</v>
      </c>
      <c r="B625" s="113">
        <f>'Data Cleaning'!B626</f>
        <v>45827</v>
      </c>
      <c r="C625" t="str">
        <f>'Data Cleaning'!C626</f>
        <v>Adidas</v>
      </c>
      <c r="D625" t="str">
        <f>'Data Cleaning'!D626</f>
        <v>Casual</v>
      </c>
      <c r="E625" t="str">
        <f>'Data Cleaning'!E626</f>
        <v>Blue</v>
      </c>
      <c r="F625" t="str">
        <f>'Data Cleaning'!F626</f>
        <v>UAE</v>
      </c>
      <c r="G625" t="str">
        <f>'Data Cleaning'!G626</f>
        <v>Online</v>
      </c>
      <c r="H625" s="2">
        <f>'Data Cleaning'!H626</f>
        <v>90.91</v>
      </c>
      <c r="I625">
        <f>'Data Cleaning'!I626</f>
        <v>20</v>
      </c>
      <c r="J625" s="2">
        <f>'Data Cleaning'!J626</f>
        <v>1818.2</v>
      </c>
    </row>
    <row r="626" spans="1:10" x14ac:dyDescent="0.25">
      <c r="A626" t="str">
        <f>'Data Cleaning'!A627</f>
        <v>S619</v>
      </c>
      <c r="B626" s="113">
        <f>'Data Cleaning'!B627</f>
        <v>45823</v>
      </c>
      <c r="C626" t="str">
        <f>'Data Cleaning'!C627</f>
        <v>Nike</v>
      </c>
      <c r="D626" t="str">
        <f>'Data Cleaning'!D627</f>
        <v>Casual</v>
      </c>
      <c r="E626" t="str">
        <f>'Data Cleaning'!E627</f>
        <v>Grey</v>
      </c>
      <c r="F626" t="str">
        <f>'Data Cleaning'!F627</f>
        <v>UAE</v>
      </c>
      <c r="G626" t="str">
        <f>'Data Cleaning'!G627</f>
        <v>Online</v>
      </c>
      <c r="H626" s="2">
        <f>'Data Cleaning'!H627</f>
        <v>207.36</v>
      </c>
      <c r="I626">
        <f>'Data Cleaning'!I627</f>
        <v>2</v>
      </c>
      <c r="J626" s="2">
        <f>'Data Cleaning'!J627</f>
        <v>414.72</v>
      </c>
    </row>
    <row r="627" spans="1:10" x14ac:dyDescent="0.25">
      <c r="A627" t="str">
        <f>'Data Cleaning'!A628</f>
        <v>S620</v>
      </c>
      <c r="B627" s="113">
        <f>'Data Cleaning'!B628</f>
        <v>45714</v>
      </c>
      <c r="C627" t="str">
        <f>'Data Cleaning'!C628</f>
        <v>Puma</v>
      </c>
      <c r="D627" t="str">
        <f>'Data Cleaning'!D628</f>
        <v>Running</v>
      </c>
      <c r="E627" t="str">
        <f>'Data Cleaning'!E628</f>
        <v>Blue</v>
      </c>
      <c r="F627" t="str">
        <f>'Data Cleaning'!F628</f>
        <v>UAE</v>
      </c>
      <c r="G627" t="str">
        <f>'Data Cleaning'!G628</f>
        <v>Mall</v>
      </c>
      <c r="H627" s="2">
        <f>'Data Cleaning'!H628</f>
        <v>194.62</v>
      </c>
      <c r="I627">
        <f>'Data Cleaning'!I628</f>
        <v>17</v>
      </c>
      <c r="J627" s="2">
        <f>'Data Cleaning'!J628</f>
        <v>3308.54</v>
      </c>
    </row>
    <row r="628" spans="1:10" x14ac:dyDescent="0.25">
      <c r="A628" t="str">
        <f>'Data Cleaning'!A629</f>
        <v>S621</v>
      </c>
      <c r="B628" s="113">
        <f>'Data Cleaning'!B629</f>
        <v>45860</v>
      </c>
      <c r="C628" t="str">
        <f>'Data Cleaning'!C629</f>
        <v>Nike</v>
      </c>
      <c r="D628" t="str">
        <f>'Data Cleaning'!D629</f>
        <v>Sports</v>
      </c>
      <c r="E628" t="str">
        <f>'Data Cleaning'!E629</f>
        <v>Blue</v>
      </c>
      <c r="F628" t="str">
        <f>'Data Cleaning'!F629</f>
        <v>France</v>
      </c>
      <c r="G628" t="str">
        <f>'Data Cleaning'!G629</f>
        <v>Online</v>
      </c>
      <c r="H628" s="2">
        <f>'Data Cleaning'!H629</f>
        <v>70.59</v>
      </c>
      <c r="I628">
        <f>'Data Cleaning'!I629</f>
        <v>19</v>
      </c>
      <c r="J628" s="2">
        <f>'Data Cleaning'!J629</f>
        <v>1341.21</v>
      </c>
    </row>
    <row r="629" spans="1:10" x14ac:dyDescent="0.25">
      <c r="A629" t="str">
        <f>'Data Cleaning'!A630</f>
        <v>S622</v>
      </c>
      <c r="B629" s="113">
        <f>'Data Cleaning'!B630</f>
        <v>45738</v>
      </c>
      <c r="C629" t="str">
        <f>'Data Cleaning'!C630</f>
        <v>Skechers</v>
      </c>
      <c r="D629" t="str">
        <f>'Data Cleaning'!D630</f>
        <v>Formal</v>
      </c>
      <c r="E629" t="str">
        <f>'Data Cleaning'!E630</f>
        <v>Green</v>
      </c>
      <c r="F629" t="str">
        <f>'Data Cleaning'!F630</f>
        <v>France</v>
      </c>
      <c r="G629" t="str">
        <f>'Data Cleaning'!G630</f>
        <v>Online</v>
      </c>
      <c r="H629" s="2">
        <f>'Data Cleaning'!H630</f>
        <v>76.06</v>
      </c>
      <c r="I629">
        <f>'Data Cleaning'!I630</f>
        <v>14</v>
      </c>
      <c r="J629" s="2">
        <f>'Data Cleaning'!J630</f>
        <v>1064.8399999999999</v>
      </c>
    </row>
    <row r="630" spans="1:10" x14ac:dyDescent="0.25">
      <c r="A630" t="str">
        <f>'Data Cleaning'!A631</f>
        <v>S623</v>
      </c>
      <c r="B630" s="113">
        <f>'Data Cleaning'!B631</f>
        <v>46020</v>
      </c>
      <c r="C630" t="str">
        <f>'Data Cleaning'!C631</f>
        <v>Skechers</v>
      </c>
      <c r="D630" t="str">
        <f>'Data Cleaning'!D631</f>
        <v>Sneakers</v>
      </c>
      <c r="E630" t="str">
        <f>'Data Cleaning'!E631</f>
        <v>Blue</v>
      </c>
      <c r="F630" t="str">
        <f>'Data Cleaning'!F631</f>
        <v>UK</v>
      </c>
      <c r="G630" t="str">
        <f>'Data Cleaning'!G631</f>
        <v>Mall</v>
      </c>
      <c r="H630" s="2">
        <f>'Data Cleaning'!H631</f>
        <v>111.5</v>
      </c>
      <c r="I630">
        <f>'Data Cleaning'!I631</f>
        <v>18</v>
      </c>
      <c r="J630" s="2">
        <f>'Data Cleaning'!J631</f>
        <v>2007</v>
      </c>
    </row>
    <row r="631" spans="1:10" x14ac:dyDescent="0.25">
      <c r="A631" t="str">
        <f>'Data Cleaning'!A632</f>
        <v>S624</v>
      </c>
      <c r="B631" s="113">
        <f>'Data Cleaning'!B632</f>
        <v>45959</v>
      </c>
      <c r="C631" t="str">
        <f>'Data Cleaning'!C632</f>
        <v>Reebok</v>
      </c>
      <c r="D631" t="str">
        <f>'Data Cleaning'!D632</f>
        <v>Sports</v>
      </c>
      <c r="E631" t="str">
        <f>'Data Cleaning'!E632</f>
        <v>Green</v>
      </c>
      <c r="F631" t="str">
        <f>'Data Cleaning'!F632</f>
        <v>UAE</v>
      </c>
      <c r="G631" t="str">
        <f>'Data Cleaning'!G632</f>
        <v>Retail Store</v>
      </c>
      <c r="H631" s="2">
        <f>'Data Cleaning'!H632</f>
        <v>136.6</v>
      </c>
      <c r="I631">
        <f>'Data Cleaning'!I632</f>
        <v>6</v>
      </c>
      <c r="J631" s="2">
        <f>'Data Cleaning'!J632</f>
        <v>819.6</v>
      </c>
    </row>
    <row r="632" spans="1:10" x14ac:dyDescent="0.25">
      <c r="A632" t="str">
        <f>'Data Cleaning'!A633</f>
        <v>S625</v>
      </c>
      <c r="B632" s="113">
        <f>'Data Cleaning'!B633</f>
        <v>45723</v>
      </c>
      <c r="C632" t="str">
        <f>'Data Cleaning'!C633</f>
        <v>Skechers</v>
      </c>
      <c r="D632" t="str">
        <f>'Data Cleaning'!D633</f>
        <v>Running</v>
      </c>
      <c r="E632" t="str">
        <f>'Data Cleaning'!E633</f>
        <v>Green</v>
      </c>
      <c r="F632" t="str">
        <f>'Data Cleaning'!F633</f>
        <v>India</v>
      </c>
      <c r="G632" t="str">
        <f>'Data Cleaning'!G633</f>
        <v>Retail Store</v>
      </c>
      <c r="H632" s="2">
        <f>'Data Cleaning'!H633</f>
        <v>166.02</v>
      </c>
      <c r="I632">
        <f>'Data Cleaning'!I633</f>
        <v>6</v>
      </c>
      <c r="J632" s="2">
        <f>'Data Cleaning'!J633</f>
        <v>996.12</v>
      </c>
    </row>
    <row r="633" spans="1:10" x14ac:dyDescent="0.25">
      <c r="A633" t="str">
        <f>'Data Cleaning'!A634</f>
        <v>S626</v>
      </c>
      <c r="B633" s="113">
        <f>'Data Cleaning'!B634</f>
        <v>45948</v>
      </c>
      <c r="C633" t="str">
        <f>'Data Cleaning'!C634</f>
        <v>Adidas</v>
      </c>
      <c r="D633" t="str">
        <f>'Data Cleaning'!D634</f>
        <v>Sneakers</v>
      </c>
      <c r="E633" t="str">
        <f>'Data Cleaning'!E634</f>
        <v>Blue</v>
      </c>
      <c r="F633" t="str">
        <f>'Data Cleaning'!F634</f>
        <v>Saudi Arabia</v>
      </c>
      <c r="G633" t="str">
        <f>'Data Cleaning'!G634</f>
        <v>Mall</v>
      </c>
      <c r="H633" s="2">
        <f>'Data Cleaning'!H634</f>
        <v>111.16</v>
      </c>
      <c r="I633">
        <f>'Data Cleaning'!I634</f>
        <v>2</v>
      </c>
      <c r="J633" s="2">
        <f>'Data Cleaning'!J634</f>
        <v>222.32</v>
      </c>
    </row>
    <row r="634" spans="1:10" x14ac:dyDescent="0.25">
      <c r="A634" t="str">
        <f>'Data Cleaning'!A635</f>
        <v>S627</v>
      </c>
      <c r="B634" s="113">
        <f>'Data Cleaning'!B635</f>
        <v>45771</v>
      </c>
      <c r="C634" t="str">
        <f>'Data Cleaning'!C635</f>
        <v>Nike</v>
      </c>
      <c r="D634" t="str">
        <f>'Data Cleaning'!D635</f>
        <v>Formal</v>
      </c>
      <c r="E634" t="str">
        <f>'Data Cleaning'!E635</f>
        <v>White</v>
      </c>
      <c r="F634" t="str">
        <f>'Data Cleaning'!F635</f>
        <v>France</v>
      </c>
      <c r="G634" t="str">
        <f>'Data Cleaning'!G635</f>
        <v>Mall</v>
      </c>
      <c r="H634" s="2">
        <f>'Data Cleaning'!H635</f>
        <v>131.76</v>
      </c>
      <c r="I634">
        <f>'Data Cleaning'!I635</f>
        <v>19</v>
      </c>
      <c r="J634" s="2">
        <f>'Data Cleaning'!J635</f>
        <v>2503.44</v>
      </c>
    </row>
    <row r="635" spans="1:10" x14ac:dyDescent="0.25">
      <c r="A635" t="str">
        <f>'Data Cleaning'!A636</f>
        <v>S628</v>
      </c>
      <c r="B635" s="113">
        <f>'Data Cleaning'!B636</f>
        <v>45697</v>
      </c>
      <c r="C635" t="str">
        <f>'Data Cleaning'!C636</f>
        <v>Puma</v>
      </c>
      <c r="D635" t="str">
        <f>'Data Cleaning'!D636</f>
        <v>Sports</v>
      </c>
      <c r="E635" t="str">
        <f>'Data Cleaning'!E636</f>
        <v>White</v>
      </c>
      <c r="F635" t="str">
        <f>'Data Cleaning'!F636</f>
        <v>UAE</v>
      </c>
      <c r="G635" t="str">
        <f>'Data Cleaning'!G636</f>
        <v>Online</v>
      </c>
      <c r="H635" s="2">
        <f>'Data Cleaning'!H636</f>
        <v>194.44</v>
      </c>
      <c r="I635">
        <f>'Data Cleaning'!I636</f>
        <v>8</v>
      </c>
      <c r="J635" s="2">
        <f>'Data Cleaning'!J636</f>
        <v>1555.52</v>
      </c>
    </row>
    <row r="636" spans="1:10" x14ac:dyDescent="0.25">
      <c r="A636" t="str">
        <f>'Data Cleaning'!A637</f>
        <v>S629</v>
      </c>
      <c r="B636" s="113">
        <f>'Data Cleaning'!B637</f>
        <v>46020</v>
      </c>
      <c r="C636" t="str">
        <f>'Data Cleaning'!C637</f>
        <v>Reebok</v>
      </c>
      <c r="D636" t="str">
        <f>'Data Cleaning'!D637</f>
        <v>Running</v>
      </c>
      <c r="E636" t="str">
        <f>'Data Cleaning'!E637</f>
        <v>Blue</v>
      </c>
      <c r="F636" t="str">
        <f>'Data Cleaning'!F637</f>
        <v>UK</v>
      </c>
      <c r="G636" t="str">
        <f>'Data Cleaning'!G637</f>
        <v>Online</v>
      </c>
      <c r="H636" s="2">
        <f>'Data Cleaning'!H637</f>
        <v>38.07</v>
      </c>
      <c r="I636">
        <f>'Data Cleaning'!I637</f>
        <v>11</v>
      </c>
      <c r="J636" s="2">
        <f>'Data Cleaning'!J637</f>
        <v>418.77</v>
      </c>
    </row>
    <row r="637" spans="1:10" x14ac:dyDescent="0.25">
      <c r="A637" t="str">
        <f>'Data Cleaning'!A638</f>
        <v>S630</v>
      </c>
      <c r="B637" s="113">
        <f>'Data Cleaning'!B638</f>
        <v>46012</v>
      </c>
      <c r="C637" t="str">
        <f>'Data Cleaning'!C638</f>
        <v>Puma</v>
      </c>
      <c r="D637" t="str">
        <f>'Data Cleaning'!D638</f>
        <v>Sports</v>
      </c>
      <c r="E637" t="str">
        <f>'Data Cleaning'!E638</f>
        <v>Black</v>
      </c>
      <c r="F637" t="str">
        <f>'Data Cleaning'!F638</f>
        <v>UAE</v>
      </c>
      <c r="G637" t="str">
        <f>'Data Cleaning'!G638</f>
        <v>Online</v>
      </c>
      <c r="H637" s="2">
        <f>'Data Cleaning'!H638</f>
        <v>85.54</v>
      </c>
      <c r="I637">
        <f>'Data Cleaning'!I638</f>
        <v>3</v>
      </c>
      <c r="J637" s="2">
        <f>'Data Cleaning'!J638</f>
        <v>256.62</v>
      </c>
    </row>
    <row r="638" spans="1:10" x14ac:dyDescent="0.25">
      <c r="A638" t="str">
        <f>'Data Cleaning'!A639</f>
        <v>S631</v>
      </c>
      <c r="B638" s="113">
        <f>'Data Cleaning'!B639</f>
        <v>45682</v>
      </c>
      <c r="C638" t="str">
        <f>'Data Cleaning'!C639</f>
        <v>Reebok</v>
      </c>
      <c r="D638" t="str">
        <f>'Data Cleaning'!D639</f>
        <v>Boots</v>
      </c>
      <c r="E638" t="str">
        <f>'Data Cleaning'!E639</f>
        <v>Red</v>
      </c>
      <c r="F638" t="str">
        <f>'Data Cleaning'!F639</f>
        <v>UK</v>
      </c>
      <c r="G638" t="str">
        <f>'Data Cleaning'!G639</f>
        <v>Retail Store</v>
      </c>
      <c r="H638" s="2">
        <f>'Data Cleaning'!H639</f>
        <v>186.94</v>
      </c>
      <c r="I638">
        <f>'Data Cleaning'!I639</f>
        <v>13</v>
      </c>
      <c r="J638" s="2">
        <f>'Data Cleaning'!J639</f>
        <v>2430.2199999999998</v>
      </c>
    </row>
    <row r="639" spans="1:10" x14ac:dyDescent="0.25">
      <c r="A639" t="str">
        <f>'Data Cleaning'!A640</f>
        <v>S632</v>
      </c>
      <c r="B639" s="113">
        <f>'Data Cleaning'!B640</f>
        <v>45910</v>
      </c>
      <c r="C639" t="str">
        <f>'Data Cleaning'!C640</f>
        <v>Puma</v>
      </c>
      <c r="D639" t="str">
        <f>'Data Cleaning'!D640</f>
        <v>Sneakers</v>
      </c>
      <c r="E639" t="str">
        <f>'Data Cleaning'!E640</f>
        <v>Red</v>
      </c>
      <c r="F639" t="str">
        <f>'Data Cleaning'!F640</f>
        <v>USA</v>
      </c>
      <c r="G639" t="str">
        <f>'Data Cleaning'!G640</f>
        <v>Retail Store</v>
      </c>
      <c r="H639" s="2">
        <f>'Data Cleaning'!H640</f>
        <v>226.95</v>
      </c>
      <c r="I639">
        <f>'Data Cleaning'!I640</f>
        <v>13</v>
      </c>
      <c r="J639" s="2">
        <f>'Data Cleaning'!J640</f>
        <v>2950.35</v>
      </c>
    </row>
    <row r="640" spans="1:10" x14ac:dyDescent="0.25">
      <c r="A640" t="str">
        <f>'Data Cleaning'!A641</f>
        <v>S633</v>
      </c>
      <c r="B640" s="113">
        <f>'Data Cleaning'!B641</f>
        <v>45953</v>
      </c>
      <c r="C640" t="str">
        <f>'Data Cleaning'!C641</f>
        <v>Adidas</v>
      </c>
      <c r="D640" t="str">
        <f>'Data Cleaning'!D641</f>
        <v>Formal</v>
      </c>
      <c r="E640" t="str">
        <f>'Data Cleaning'!E641</f>
        <v>Black</v>
      </c>
      <c r="F640" t="str">
        <f>'Data Cleaning'!F641</f>
        <v>Saudi Arabia</v>
      </c>
      <c r="G640" t="str">
        <f>'Data Cleaning'!G641</f>
        <v>Online</v>
      </c>
      <c r="H640" s="2">
        <f>'Data Cleaning'!H641</f>
        <v>142.57</v>
      </c>
      <c r="I640">
        <f>'Data Cleaning'!I641</f>
        <v>8</v>
      </c>
      <c r="J640" s="2">
        <f>'Data Cleaning'!J641</f>
        <v>1140.56</v>
      </c>
    </row>
    <row r="641" spans="1:10" x14ac:dyDescent="0.25">
      <c r="A641" t="str">
        <f>'Data Cleaning'!A642</f>
        <v>S634</v>
      </c>
      <c r="B641" s="113">
        <f>'Data Cleaning'!B642</f>
        <v>45808</v>
      </c>
      <c r="C641" t="str">
        <f>'Data Cleaning'!C642</f>
        <v>Puma</v>
      </c>
      <c r="D641" t="str">
        <f>'Data Cleaning'!D642</f>
        <v>Sports</v>
      </c>
      <c r="E641" t="str">
        <f>'Data Cleaning'!E642</f>
        <v>Black</v>
      </c>
      <c r="F641" t="str">
        <f>'Data Cleaning'!F642</f>
        <v>USA</v>
      </c>
      <c r="G641" t="str">
        <f>'Data Cleaning'!G642</f>
        <v>Retail Store</v>
      </c>
      <c r="H641" s="2">
        <f>'Data Cleaning'!H642</f>
        <v>147.06</v>
      </c>
      <c r="I641">
        <f>'Data Cleaning'!I642</f>
        <v>1</v>
      </c>
      <c r="J641" s="2">
        <f>'Data Cleaning'!J642</f>
        <v>147.06</v>
      </c>
    </row>
    <row r="642" spans="1:10" x14ac:dyDescent="0.25">
      <c r="A642" t="str">
        <f>'Data Cleaning'!A643</f>
        <v>S635</v>
      </c>
      <c r="B642" s="113">
        <f>'Data Cleaning'!B643</f>
        <v>45745</v>
      </c>
      <c r="C642" t="str">
        <f>'Data Cleaning'!C643</f>
        <v>Adidas</v>
      </c>
      <c r="D642" t="str">
        <f>'Data Cleaning'!D643</f>
        <v>Boots</v>
      </c>
      <c r="E642" t="str">
        <f>'Data Cleaning'!E643</f>
        <v>Black</v>
      </c>
      <c r="F642" t="str">
        <f>'Data Cleaning'!F643</f>
        <v>India</v>
      </c>
      <c r="G642" t="str">
        <f>'Data Cleaning'!G643</f>
        <v>Online</v>
      </c>
      <c r="H642" s="2">
        <f>'Data Cleaning'!H643</f>
        <v>53.58</v>
      </c>
      <c r="I642">
        <f>'Data Cleaning'!I643</f>
        <v>13</v>
      </c>
      <c r="J642" s="2">
        <f>'Data Cleaning'!J643</f>
        <v>696.54</v>
      </c>
    </row>
    <row r="643" spans="1:10" x14ac:dyDescent="0.25">
      <c r="A643" t="str">
        <f>'Data Cleaning'!A644</f>
        <v>S636</v>
      </c>
      <c r="B643" s="113">
        <f>'Data Cleaning'!B644</f>
        <v>45831</v>
      </c>
      <c r="C643" t="str">
        <f>'Data Cleaning'!C644</f>
        <v>New Balance</v>
      </c>
      <c r="D643" t="str">
        <f>'Data Cleaning'!D644</f>
        <v>Formal</v>
      </c>
      <c r="E643" t="str">
        <f>'Data Cleaning'!E644</f>
        <v>Green</v>
      </c>
      <c r="F643" t="str">
        <f>'Data Cleaning'!F644</f>
        <v>USA</v>
      </c>
      <c r="G643" t="str">
        <f>'Data Cleaning'!G644</f>
        <v>Retail Store</v>
      </c>
      <c r="H643" s="2">
        <f>'Data Cleaning'!H644</f>
        <v>128.43</v>
      </c>
      <c r="I643">
        <f>'Data Cleaning'!I644</f>
        <v>20</v>
      </c>
      <c r="J643" s="2">
        <f>'Data Cleaning'!J644</f>
        <v>2568.6</v>
      </c>
    </row>
    <row r="644" spans="1:10" x14ac:dyDescent="0.25">
      <c r="A644" t="str">
        <f>'Data Cleaning'!A645</f>
        <v>S637</v>
      </c>
      <c r="B644" s="113">
        <f>'Data Cleaning'!B645</f>
        <v>45992</v>
      </c>
      <c r="C644" t="str">
        <f>'Data Cleaning'!C645</f>
        <v>New Balance</v>
      </c>
      <c r="D644" t="str">
        <f>'Data Cleaning'!D645</f>
        <v>Formal</v>
      </c>
      <c r="E644" t="str">
        <f>'Data Cleaning'!E645</f>
        <v>White</v>
      </c>
      <c r="F644" t="str">
        <f>'Data Cleaning'!F645</f>
        <v>USA</v>
      </c>
      <c r="G644" t="str">
        <f>'Data Cleaning'!G645</f>
        <v>Online</v>
      </c>
      <c r="H644" s="2">
        <f>'Data Cleaning'!H645</f>
        <v>147.18</v>
      </c>
      <c r="I644">
        <f>'Data Cleaning'!I645</f>
        <v>6</v>
      </c>
      <c r="J644" s="2">
        <f>'Data Cleaning'!J645</f>
        <v>883.08</v>
      </c>
    </row>
    <row r="645" spans="1:10" x14ac:dyDescent="0.25">
      <c r="A645" t="str">
        <f>'Data Cleaning'!A646</f>
        <v>S638</v>
      </c>
      <c r="B645" s="113">
        <f>'Data Cleaning'!B646</f>
        <v>45827</v>
      </c>
      <c r="C645" t="str">
        <f>'Data Cleaning'!C646</f>
        <v>Adidas</v>
      </c>
      <c r="D645" t="str">
        <f>'Data Cleaning'!D646</f>
        <v>Formal</v>
      </c>
      <c r="E645" t="str">
        <f>'Data Cleaning'!E646</f>
        <v>Green</v>
      </c>
      <c r="F645" t="str">
        <f>'Data Cleaning'!F646</f>
        <v>India</v>
      </c>
      <c r="G645" t="str">
        <f>'Data Cleaning'!G646</f>
        <v>Mall</v>
      </c>
      <c r="H645" s="2">
        <f>'Data Cleaning'!H646</f>
        <v>83.34</v>
      </c>
      <c r="I645">
        <f>'Data Cleaning'!I646</f>
        <v>7</v>
      </c>
      <c r="J645" s="2">
        <f>'Data Cleaning'!J646</f>
        <v>583.38</v>
      </c>
    </row>
    <row r="646" spans="1:10" x14ac:dyDescent="0.25">
      <c r="A646" t="str">
        <f>'Data Cleaning'!A647</f>
        <v>S639</v>
      </c>
      <c r="B646" s="113">
        <f>'Data Cleaning'!B647</f>
        <v>45934</v>
      </c>
      <c r="C646" t="str">
        <f>'Data Cleaning'!C647</f>
        <v>Skechers</v>
      </c>
      <c r="D646" t="str">
        <f>'Data Cleaning'!D647</f>
        <v>Sports</v>
      </c>
      <c r="E646" t="str">
        <f>'Data Cleaning'!E647</f>
        <v>Blue</v>
      </c>
      <c r="F646" t="str">
        <f>'Data Cleaning'!F647</f>
        <v>UK</v>
      </c>
      <c r="G646" t="str">
        <f>'Data Cleaning'!G647</f>
        <v>Online</v>
      </c>
      <c r="H646" s="2">
        <f>'Data Cleaning'!H647</f>
        <v>89.23</v>
      </c>
      <c r="I646">
        <f>'Data Cleaning'!I647</f>
        <v>9</v>
      </c>
      <c r="J646" s="2">
        <f>'Data Cleaning'!J647</f>
        <v>803.07</v>
      </c>
    </row>
    <row r="647" spans="1:10" x14ac:dyDescent="0.25">
      <c r="A647" t="str">
        <f>'Data Cleaning'!A648</f>
        <v>S640</v>
      </c>
      <c r="B647" s="113">
        <f>'Data Cleaning'!B648</f>
        <v>45683</v>
      </c>
      <c r="C647" t="str">
        <f>'Data Cleaning'!C648</f>
        <v>New Balance</v>
      </c>
      <c r="D647" t="str">
        <f>'Data Cleaning'!D648</f>
        <v>Sneakers</v>
      </c>
      <c r="E647" t="str">
        <f>'Data Cleaning'!E648</f>
        <v>Red</v>
      </c>
      <c r="F647" t="str">
        <f>'Data Cleaning'!F648</f>
        <v>UK</v>
      </c>
      <c r="G647" t="str">
        <f>'Data Cleaning'!G648</f>
        <v>Online</v>
      </c>
      <c r="H647" s="2">
        <f>'Data Cleaning'!H648</f>
        <v>113</v>
      </c>
      <c r="I647">
        <f>'Data Cleaning'!I648</f>
        <v>13</v>
      </c>
      <c r="J647" s="2">
        <f>'Data Cleaning'!J648</f>
        <v>1469</v>
      </c>
    </row>
    <row r="648" spans="1:10" x14ac:dyDescent="0.25">
      <c r="A648" t="str">
        <f>'Data Cleaning'!A649</f>
        <v>S641</v>
      </c>
      <c r="B648" s="113">
        <f>'Data Cleaning'!B649</f>
        <v>45842</v>
      </c>
      <c r="C648" t="str">
        <f>'Data Cleaning'!C649</f>
        <v>Reebok</v>
      </c>
      <c r="D648" t="str">
        <f>'Data Cleaning'!D649</f>
        <v>Running</v>
      </c>
      <c r="E648" t="str">
        <f>'Data Cleaning'!E649</f>
        <v>Blue</v>
      </c>
      <c r="F648" t="str">
        <f>'Data Cleaning'!F649</f>
        <v>Saudi Arabia</v>
      </c>
      <c r="G648" t="str">
        <f>'Data Cleaning'!G649</f>
        <v>Mall</v>
      </c>
      <c r="H648" s="2">
        <f>'Data Cleaning'!H649</f>
        <v>34.42</v>
      </c>
      <c r="I648">
        <f>'Data Cleaning'!I649</f>
        <v>1</v>
      </c>
      <c r="J648" s="2">
        <f>'Data Cleaning'!J649</f>
        <v>34.42</v>
      </c>
    </row>
    <row r="649" spans="1:10" x14ac:dyDescent="0.25">
      <c r="A649" t="str">
        <f>'Data Cleaning'!A650</f>
        <v>S642</v>
      </c>
      <c r="B649" s="113">
        <f>'Data Cleaning'!B650</f>
        <v>45978</v>
      </c>
      <c r="C649" t="str">
        <f>'Data Cleaning'!C650</f>
        <v>Reebok</v>
      </c>
      <c r="D649" t="str">
        <f>'Data Cleaning'!D650</f>
        <v>Casual</v>
      </c>
      <c r="E649" t="str">
        <f>'Data Cleaning'!E650</f>
        <v>Black</v>
      </c>
      <c r="F649" t="str">
        <f>'Data Cleaning'!F650</f>
        <v>USA</v>
      </c>
      <c r="G649" t="str">
        <f>'Data Cleaning'!G650</f>
        <v>Online</v>
      </c>
      <c r="H649" s="2">
        <f>'Data Cleaning'!H650</f>
        <v>100.86</v>
      </c>
      <c r="I649">
        <f>'Data Cleaning'!I650</f>
        <v>20</v>
      </c>
      <c r="J649" s="2">
        <f>'Data Cleaning'!J650</f>
        <v>2017.2</v>
      </c>
    </row>
    <row r="650" spans="1:10" x14ac:dyDescent="0.25">
      <c r="A650" t="str">
        <f>'Data Cleaning'!A651</f>
        <v>S643</v>
      </c>
      <c r="B650" s="113">
        <f>'Data Cleaning'!B651</f>
        <v>45745</v>
      </c>
      <c r="C650" t="str">
        <f>'Data Cleaning'!C651</f>
        <v>Nike</v>
      </c>
      <c r="D650" t="str">
        <f>'Data Cleaning'!D651</f>
        <v>Formal</v>
      </c>
      <c r="E650" t="str">
        <f>'Data Cleaning'!E651</f>
        <v>Black</v>
      </c>
      <c r="F650" t="str">
        <f>'Data Cleaning'!F651</f>
        <v>France</v>
      </c>
      <c r="G650" t="str">
        <f>'Data Cleaning'!G651</f>
        <v>Retail Store</v>
      </c>
      <c r="H650" s="2">
        <f>'Data Cleaning'!H651</f>
        <v>76.52</v>
      </c>
      <c r="I650">
        <f>'Data Cleaning'!I651</f>
        <v>10</v>
      </c>
      <c r="J650" s="2">
        <f>'Data Cleaning'!J651</f>
        <v>765.2</v>
      </c>
    </row>
    <row r="651" spans="1:10" x14ac:dyDescent="0.25">
      <c r="A651" t="str">
        <f>'Data Cleaning'!A652</f>
        <v>S644</v>
      </c>
      <c r="B651" s="113">
        <f>'Data Cleaning'!B652</f>
        <v>45899</v>
      </c>
      <c r="C651" t="str">
        <f>'Data Cleaning'!C652</f>
        <v>Skechers</v>
      </c>
      <c r="D651" t="str">
        <f>'Data Cleaning'!D652</f>
        <v>Sports</v>
      </c>
      <c r="E651" t="str">
        <f>'Data Cleaning'!E652</f>
        <v>Black</v>
      </c>
      <c r="F651" t="str">
        <f>'Data Cleaning'!F652</f>
        <v>UAE</v>
      </c>
      <c r="G651" t="str">
        <f>'Data Cleaning'!G652</f>
        <v>Mall</v>
      </c>
      <c r="H651" s="2">
        <f>'Data Cleaning'!H652</f>
        <v>102.05</v>
      </c>
      <c r="I651">
        <f>'Data Cleaning'!I652</f>
        <v>16</v>
      </c>
      <c r="J651" s="2">
        <f>'Data Cleaning'!J652</f>
        <v>1632.8</v>
      </c>
    </row>
    <row r="652" spans="1:10" x14ac:dyDescent="0.25">
      <c r="A652" t="str">
        <f>'Data Cleaning'!A653</f>
        <v>S645</v>
      </c>
      <c r="B652" s="113">
        <f>'Data Cleaning'!B653</f>
        <v>45856</v>
      </c>
      <c r="C652" t="str">
        <f>'Data Cleaning'!C653</f>
        <v>Puma</v>
      </c>
      <c r="D652" t="str">
        <f>'Data Cleaning'!D653</f>
        <v>Formal</v>
      </c>
      <c r="E652" t="str">
        <f>'Data Cleaning'!E653</f>
        <v>Blue</v>
      </c>
      <c r="F652" t="str">
        <f>'Data Cleaning'!F653</f>
        <v>UK</v>
      </c>
      <c r="G652" t="str">
        <f>'Data Cleaning'!G653</f>
        <v>Retail Store</v>
      </c>
      <c r="H652" s="2">
        <f>'Data Cleaning'!H653</f>
        <v>56.35</v>
      </c>
      <c r="I652">
        <f>'Data Cleaning'!I653</f>
        <v>6</v>
      </c>
      <c r="J652" s="2">
        <f>'Data Cleaning'!J653</f>
        <v>338.1</v>
      </c>
    </row>
    <row r="653" spans="1:10" x14ac:dyDescent="0.25">
      <c r="A653" t="str">
        <f>'Data Cleaning'!A654</f>
        <v>S646</v>
      </c>
      <c r="B653" s="113">
        <f>'Data Cleaning'!B654</f>
        <v>45680</v>
      </c>
      <c r="C653" t="str">
        <f>'Data Cleaning'!C654</f>
        <v>Reebok</v>
      </c>
      <c r="D653" t="str">
        <f>'Data Cleaning'!D654</f>
        <v>Formal</v>
      </c>
      <c r="E653" t="str">
        <f>'Data Cleaning'!E654</f>
        <v>Blue</v>
      </c>
      <c r="F653" t="str">
        <f>'Data Cleaning'!F654</f>
        <v>UK</v>
      </c>
      <c r="G653" t="str">
        <f>'Data Cleaning'!G654</f>
        <v>Retail Store</v>
      </c>
      <c r="H653" s="2">
        <f>'Data Cleaning'!H654</f>
        <v>225.92</v>
      </c>
      <c r="I653">
        <f>'Data Cleaning'!I654</f>
        <v>9</v>
      </c>
      <c r="J653" s="2">
        <f>'Data Cleaning'!J654</f>
        <v>2033.28</v>
      </c>
    </row>
    <row r="654" spans="1:10" x14ac:dyDescent="0.25">
      <c r="A654" t="str">
        <f>'Data Cleaning'!A655</f>
        <v>S647</v>
      </c>
      <c r="B654" s="113">
        <f>'Data Cleaning'!B655</f>
        <v>45946</v>
      </c>
      <c r="C654" t="str">
        <f>'Data Cleaning'!C655</f>
        <v>Adidas</v>
      </c>
      <c r="D654" t="str">
        <f>'Data Cleaning'!D655</f>
        <v>Boots</v>
      </c>
      <c r="E654" t="str">
        <f>'Data Cleaning'!E655</f>
        <v>Green</v>
      </c>
      <c r="F654" t="str">
        <f>'Data Cleaning'!F655</f>
        <v>USA</v>
      </c>
      <c r="G654" t="str">
        <f>'Data Cleaning'!G655</f>
        <v>Online</v>
      </c>
      <c r="H654" s="2">
        <f>'Data Cleaning'!H655</f>
        <v>160.59</v>
      </c>
      <c r="I654">
        <f>'Data Cleaning'!I655</f>
        <v>2</v>
      </c>
      <c r="J654" s="2">
        <f>'Data Cleaning'!J655</f>
        <v>321.18</v>
      </c>
    </row>
    <row r="655" spans="1:10" x14ac:dyDescent="0.25">
      <c r="A655" t="str">
        <f>'Data Cleaning'!A656</f>
        <v>S648</v>
      </c>
      <c r="B655" s="113">
        <f>'Data Cleaning'!B656</f>
        <v>46000</v>
      </c>
      <c r="C655" t="str">
        <f>'Data Cleaning'!C656</f>
        <v>New Balance</v>
      </c>
      <c r="D655" t="str">
        <f>'Data Cleaning'!D656</f>
        <v>Formal</v>
      </c>
      <c r="E655" t="str">
        <f>'Data Cleaning'!E656</f>
        <v>Grey</v>
      </c>
      <c r="F655" t="str">
        <f>'Data Cleaning'!F656</f>
        <v>UK</v>
      </c>
      <c r="G655" t="str">
        <f>'Data Cleaning'!G656</f>
        <v>Mall</v>
      </c>
      <c r="H655" s="2">
        <f>'Data Cleaning'!H656</f>
        <v>179.4</v>
      </c>
      <c r="I655">
        <f>'Data Cleaning'!I656</f>
        <v>12</v>
      </c>
      <c r="J655" s="2">
        <f>'Data Cleaning'!J656</f>
        <v>2152.8000000000002</v>
      </c>
    </row>
    <row r="656" spans="1:10" x14ac:dyDescent="0.25">
      <c r="A656" t="str">
        <f>'Data Cleaning'!A657</f>
        <v>S649</v>
      </c>
      <c r="B656" s="113">
        <f>'Data Cleaning'!B657</f>
        <v>45689</v>
      </c>
      <c r="C656" t="str">
        <f>'Data Cleaning'!C657</f>
        <v>New Balance</v>
      </c>
      <c r="D656" t="str">
        <f>'Data Cleaning'!D657</f>
        <v>Formal</v>
      </c>
      <c r="E656" t="str">
        <f>'Data Cleaning'!E657</f>
        <v>Grey</v>
      </c>
      <c r="F656" t="str">
        <f>'Data Cleaning'!F657</f>
        <v>UAE</v>
      </c>
      <c r="G656" t="str">
        <f>'Data Cleaning'!G657</f>
        <v>Retail Store</v>
      </c>
      <c r="H656" s="2">
        <f>'Data Cleaning'!H657</f>
        <v>203.62</v>
      </c>
      <c r="I656">
        <f>'Data Cleaning'!I657</f>
        <v>13</v>
      </c>
      <c r="J656" s="2">
        <f>'Data Cleaning'!J657</f>
        <v>2647.06</v>
      </c>
    </row>
    <row r="657" spans="1:10" x14ac:dyDescent="0.25">
      <c r="A657" t="str">
        <f>'Data Cleaning'!A658</f>
        <v>S650</v>
      </c>
      <c r="B657" s="113">
        <f>'Data Cleaning'!B658</f>
        <v>45951</v>
      </c>
      <c r="C657" t="str">
        <f>'Data Cleaning'!C658</f>
        <v>Reebok</v>
      </c>
      <c r="D657" t="str">
        <f>'Data Cleaning'!D658</f>
        <v>Sports</v>
      </c>
      <c r="E657" t="str">
        <f>'Data Cleaning'!E658</f>
        <v>Black</v>
      </c>
      <c r="F657" t="str">
        <f>'Data Cleaning'!F658</f>
        <v>Germany</v>
      </c>
      <c r="G657" t="str">
        <f>'Data Cleaning'!G658</f>
        <v>Mall</v>
      </c>
      <c r="H657" s="2">
        <f>'Data Cleaning'!H658</f>
        <v>139.66</v>
      </c>
      <c r="I657">
        <f>'Data Cleaning'!I658</f>
        <v>8</v>
      </c>
      <c r="J657" s="2">
        <f>'Data Cleaning'!J658</f>
        <v>1117.28</v>
      </c>
    </row>
    <row r="658" spans="1:10" x14ac:dyDescent="0.25">
      <c r="A658" t="str">
        <f>'Data Cleaning'!A659</f>
        <v>S651</v>
      </c>
      <c r="B658" s="113">
        <f>'Data Cleaning'!B659</f>
        <v>45675</v>
      </c>
      <c r="C658" t="str">
        <f>'Data Cleaning'!C659</f>
        <v>New Balance</v>
      </c>
      <c r="D658" t="str">
        <f>'Data Cleaning'!D659</f>
        <v>Sneakers</v>
      </c>
      <c r="E658" t="str">
        <f>'Data Cleaning'!E659</f>
        <v>Grey</v>
      </c>
      <c r="F658" t="str">
        <f>'Data Cleaning'!F659</f>
        <v>UAE</v>
      </c>
      <c r="G658" t="str">
        <f>'Data Cleaning'!G659</f>
        <v>Mall</v>
      </c>
      <c r="H658" s="2">
        <f>'Data Cleaning'!H659</f>
        <v>49.12</v>
      </c>
      <c r="I658">
        <f>'Data Cleaning'!I659</f>
        <v>17</v>
      </c>
      <c r="J658" s="2">
        <f>'Data Cleaning'!J659</f>
        <v>835.04</v>
      </c>
    </row>
    <row r="659" spans="1:10" x14ac:dyDescent="0.25">
      <c r="A659" t="str">
        <f>'Data Cleaning'!A660</f>
        <v>S652</v>
      </c>
      <c r="B659" s="113">
        <f>'Data Cleaning'!B660</f>
        <v>45733</v>
      </c>
      <c r="C659" t="str">
        <f>'Data Cleaning'!C660</f>
        <v>Reebok</v>
      </c>
      <c r="D659" t="str">
        <f>'Data Cleaning'!D660</f>
        <v>Casual</v>
      </c>
      <c r="E659" t="str">
        <f>'Data Cleaning'!E660</f>
        <v>White</v>
      </c>
      <c r="F659" t="str">
        <f>'Data Cleaning'!F660</f>
        <v>UK</v>
      </c>
      <c r="G659" t="str">
        <f>'Data Cleaning'!G660</f>
        <v>Online</v>
      </c>
      <c r="H659" s="2">
        <f>'Data Cleaning'!H660</f>
        <v>148.16</v>
      </c>
      <c r="I659">
        <f>'Data Cleaning'!I660</f>
        <v>4</v>
      </c>
      <c r="J659" s="2">
        <f>'Data Cleaning'!J660</f>
        <v>592.64</v>
      </c>
    </row>
    <row r="660" spans="1:10" x14ac:dyDescent="0.25">
      <c r="A660" t="str">
        <f>'Data Cleaning'!A661</f>
        <v>S653</v>
      </c>
      <c r="B660" s="113">
        <f>'Data Cleaning'!B661</f>
        <v>45722</v>
      </c>
      <c r="C660" t="str">
        <f>'Data Cleaning'!C661</f>
        <v>Reebok</v>
      </c>
      <c r="D660" t="str">
        <f>'Data Cleaning'!D661</f>
        <v>Running</v>
      </c>
      <c r="E660" t="str">
        <f>'Data Cleaning'!E661</f>
        <v>Green</v>
      </c>
      <c r="F660" t="str">
        <f>'Data Cleaning'!F661</f>
        <v>Germany</v>
      </c>
      <c r="G660" t="str">
        <f>'Data Cleaning'!G661</f>
        <v>Online</v>
      </c>
      <c r="H660" s="2">
        <f>'Data Cleaning'!H661</f>
        <v>159.11000000000001</v>
      </c>
      <c r="I660">
        <f>'Data Cleaning'!I661</f>
        <v>2</v>
      </c>
      <c r="J660" s="2">
        <f>'Data Cleaning'!J661</f>
        <v>318.22000000000003</v>
      </c>
    </row>
    <row r="661" spans="1:10" x14ac:dyDescent="0.25">
      <c r="A661" t="str">
        <f>'Data Cleaning'!A662</f>
        <v>S654</v>
      </c>
      <c r="B661" s="113">
        <f>'Data Cleaning'!B662</f>
        <v>45979</v>
      </c>
      <c r="C661" t="str">
        <f>'Data Cleaning'!C662</f>
        <v>New Balance</v>
      </c>
      <c r="D661" t="str">
        <f>'Data Cleaning'!D662</f>
        <v>Sports</v>
      </c>
      <c r="E661" t="str">
        <f>'Data Cleaning'!E662</f>
        <v>Blue</v>
      </c>
      <c r="F661" t="str">
        <f>'Data Cleaning'!F662</f>
        <v>UAE</v>
      </c>
      <c r="G661" t="str">
        <f>'Data Cleaning'!G662</f>
        <v>Online</v>
      </c>
      <c r="H661" s="2">
        <f>'Data Cleaning'!H662</f>
        <v>194</v>
      </c>
      <c r="I661">
        <f>'Data Cleaning'!I662</f>
        <v>5</v>
      </c>
      <c r="J661" s="2">
        <f>'Data Cleaning'!J662</f>
        <v>970</v>
      </c>
    </row>
    <row r="662" spans="1:10" x14ac:dyDescent="0.25">
      <c r="A662" t="str">
        <f>'Data Cleaning'!A663</f>
        <v>S655</v>
      </c>
      <c r="B662" s="113">
        <f>'Data Cleaning'!B663</f>
        <v>45702</v>
      </c>
      <c r="C662" t="str">
        <f>'Data Cleaning'!C663</f>
        <v>New Balance</v>
      </c>
      <c r="D662" t="str">
        <f>'Data Cleaning'!D663</f>
        <v>Formal</v>
      </c>
      <c r="E662" t="str">
        <f>'Data Cleaning'!E663</f>
        <v>Grey</v>
      </c>
      <c r="F662" t="str">
        <f>'Data Cleaning'!F663</f>
        <v>France</v>
      </c>
      <c r="G662" t="str">
        <f>'Data Cleaning'!G663</f>
        <v>Retail Store</v>
      </c>
      <c r="H662" s="2">
        <f>'Data Cleaning'!H663</f>
        <v>124.97</v>
      </c>
      <c r="I662">
        <f>'Data Cleaning'!I663</f>
        <v>13</v>
      </c>
      <c r="J662" s="2">
        <f>'Data Cleaning'!J663</f>
        <v>1624.61</v>
      </c>
    </row>
    <row r="663" spans="1:10" x14ac:dyDescent="0.25">
      <c r="A663" t="str">
        <f>'Data Cleaning'!A664</f>
        <v>S656</v>
      </c>
      <c r="B663" s="113">
        <f>'Data Cleaning'!B664</f>
        <v>45924</v>
      </c>
      <c r="C663" t="str">
        <f>'Data Cleaning'!C664</f>
        <v>Nike</v>
      </c>
      <c r="D663" t="str">
        <f>'Data Cleaning'!D664</f>
        <v>Boots</v>
      </c>
      <c r="E663" t="str">
        <f>'Data Cleaning'!E664</f>
        <v>Grey</v>
      </c>
      <c r="F663" t="str">
        <f>'Data Cleaning'!F664</f>
        <v>India</v>
      </c>
      <c r="G663" t="str">
        <f>'Data Cleaning'!G664</f>
        <v>Mall</v>
      </c>
      <c r="H663" s="2">
        <f>'Data Cleaning'!H664</f>
        <v>58.07</v>
      </c>
      <c r="I663">
        <f>'Data Cleaning'!I664</f>
        <v>15</v>
      </c>
      <c r="J663" s="2">
        <f>'Data Cleaning'!J664</f>
        <v>871.05</v>
      </c>
    </row>
    <row r="664" spans="1:10" x14ac:dyDescent="0.25">
      <c r="A664" t="str">
        <f>'Data Cleaning'!A665</f>
        <v>S657</v>
      </c>
      <c r="B664" s="113">
        <f>'Data Cleaning'!B665</f>
        <v>45872</v>
      </c>
      <c r="C664" t="str">
        <f>'Data Cleaning'!C665</f>
        <v>Reebok</v>
      </c>
      <c r="D664" t="str">
        <f>'Data Cleaning'!D665</f>
        <v>Casual</v>
      </c>
      <c r="E664" t="str">
        <f>'Data Cleaning'!E665</f>
        <v>White</v>
      </c>
      <c r="F664" t="str">
        <f>'Data Cleaning'!F665</f>
        <v>India</v>
      </c>
      <c r="G664" t="str">
        <f>'Data Cleaning'!G665</f>
        <v>Mall</v>
      </c>
      <c r="H664" s="2">
        <f>'Data Cleaning'!H665</f>
        <v>92.43</v>
      </c>
      <c r="I664">
        <f>'Data Cleaning'!I665</f>
        <v>4</v>
      </c>
      <c r="J664" s="2">
        <f>'Data Cleaning'!J665</f>
        <v>369.72</v>
      </c>
    </row>
    <row r="665" spans="1:10" x14ac:dyDescent="0.25">
      <c r="A665" t="str">
        <f>'Data Cleaning'!A666</f>
        <v>S658</v>
      </c>
      <c r="B665" s="113">
        <f>'Data Cleaning'!B666</f>
        <v>45956</v>
      </c>
      <c r="C665" t="str">
        <f>'Data Cleaning'!C666</f>
        <v>Nike</v>
      </c>
      <c r="D665" t="str">
        <f>'Data Cleaning'!D666</f>
        <v>Sneakers</v>
      </c>
      <c r="E665" t="str">
        <f>'Data Cleaning'!E666</f>
        <v>Black</v>
      </c>
      <c r="F665" t="str">
        <f>'Data Cleaning'!F666</f>
        <v>Saudi Arabia</v>
      </c>
      <c r="G665" t="str">
        <f>'Data Cleaning'!G666</f>
        <v>Retail Store</v>
      </c>
      <c r="H665" s="2">
        <f>'Data Cleaning'!H666</f>
        <v>109.88</v>
      </c>
      <c r="I665">
        <f>'Data Cleaning'!I666</f>
        <v>4</v>
      </c>
      <c r="J665" s="2">
        <f>'Data Cleaning'!J666</f>
        <v>439.52</v>
      </c>
    </row>
    <row r="666" spans="1:10" x14ac:dyDescent="0.25">
      <c r="A666" t="str">
        <f>'Data Cleaning'!A667</f>
        <v>S659</v>
      </c>
      <c r="B666" s="113">
        <f>'Data Cleaning'!B667</f>
        <v>45932</v>
      </c>
      <c r="C666" t="str">
        <f>'Data Cleaning'!C667</f>
        <v>Reebok</v>
      </c>
      <c r="D666" t="str">
        <f>'Data Cleaning'!D667</f>
        <v>Sports</v>
      </c>
      <c r="E666" t="str">
        <f>'Data Cleaning'!E667</f>
        <v>Red</v>
      </c>
      <c r="F666" t="str">
        <f>'Data Cleaning'!F667</f>
        <v>UAE</v>
      </c>
      <c r="G666" t="str">
        <f>'Data Cleaning'!G667</f>
        <v>Retail Store</v>
      </c>
      <c r="H666" s="2">
        <f>'Data Cleaning'!H667</f>
        <v>172.1</v>
      </c>
      <c r="I666">
        <f>'Data Cleaning'!I667</f>
        <v>12</v>
      </c>
      <c r="J666" s="2">
        <f>'Data Cleaning'!J667</f>
        <v>2065.1999999999998</v>
      </c>
    </row>
    <row r="667" spans="1:10" x14ac:dyDescent="0.25">
      <c r="A667" t="str">
        <f>'Data Cleaning'!A668</f>
        <v>S660</v>
      </c>
      <c r="B667" s="113">
        <f>'Data Cleaning'!B668</f>
        <v>45950</v>
      </c>
      <c r="C667" t="str">
        <f>'Data Cleaning'!C668</f>
        <v>Reebok</v>
      </c>
      <c r="D667" t="str">
        <f>'Data Cleaning'!D668</f>
        <v>Running</v>
      </c>
      <c r="E667" t="str">
        <f>'Data Cleaning'!E668</f>
        <v>White</v>
      </c>
      <c r="F667" t="str">
        <f>'Data Cleaning'!F668</f>
        <v>France</v>
      </c>
      <c r="G667" t="str">
        <f>'Data Cleaning'!G668</f>
        <v>Retail Store</v>
      </c>
      <c r="H667" s="2">
        <f>'Data Cleaning'!H668</f>
        <v>155.57</v>
      </c>
      <c r="I667">
        <f>'Data Cleaning'!I668</f>
        <v>20</v>
      </c>
      <c r="J667" s="2">
        <f>'Data Cleaning'!J668</f>
        <v>3111.4</v>
      </c>
    </row>
    <row r="668" spans="1:10" x14ac:dyDescent="0.25">
      <c r="A668" t="str">
        <f>'Data Cleaning'!A669</f>
        <v>S661</v>
      </c>
      <c r="B668" s="113">
        <f>'Data Cleaning'!B669</f>
        <v>45731</v>
      </c>
      <c r="C668" t="str">
        <f>'Data Cleaning'!C669</f>
        <v>New Balance</v>
      </c>
      <c r="D668" t="str">
        <f>'Data Cleaning'!D669</f>
        <v>Boots</v>
      </c>
      <c r="E668" t="str">
        <f>'Data Cleaning'!E669</f>
        <v>Green</v>
      </c>
      <c r="F668" t="str">
        <f>'Data Cleaning'!F669</f>
        <v>Germany</v>
      </c>
      <c r="G668" t="str">
        <f>'Data Cleaning'!G669</f>
        <v>Online</v>
      </c>
      <c r="H668" s="2">
        <f>'Data Cleaning'!H669</f>
        <v>108.34</v>
      </c>
      <c r="I668">
        <f>'Data Cleaning'!I669</f>
        <v>20</v>
      </c>
      <c r="J668" s="2">
        <f>'Data Cleaning'!J669</f>
        <v>2166.8000000000002</v>
      </c>
    </row>
    <row r="669" spans="1:10" x14ac:dyDescent="0.25">
      <c r="A669" t="str">
        <f>'Data Cleaning'!A670</f>
        <v>S662</v>
      </c>
      <c r="B669" s="113">
        <f>'Data Cleaning'!B670</f>
        <v>45860</v>
      </c>
      <c r="C669" t="str">
        <f>'Data Cleaning'!C670</f>
        <v>Skechers</v>
      </c>
      <c r="D669" t="str">
        <f>'Data Cleaning'!D670</f>
        <v>Casual</v>
      </c>
      <c r="E669" t="str">
        <f>'Data Cleaning'!E670</f>
        <v>Black</v>
      </c>
      <c r="F669" t="str">
        <f>'Data Cleaning'!F670</f>
        <v>UAE</v>
      </c>
      <c r="G669" t="str">
        <f>'Data Cleaning'!G670</f>
        <v>Retail Store</v>
      </c>
      <c r="H669" s="2">
        <f>'Data Cleaning'!H670</f>
        <v>247.03</v>
      </c>
      <c r="I669">
        <f>'Data Cleaning'!I670</f>
        <v>11</v>
      </c>
      <c r="J669" s="2">
        <f>'Data Cleaning'!J670</f>
        <v>2717.33</v>
      </c>
    </row>
    <row r="670" spans="1:10" x14ac:dyDescent="0.25">
      <c r="A670" t="str">
        <f>'Data Cleaning'!A671</f>
        <v>S663</v>
      </c>
      <c r="B670" s="113">
        <f>'Data Cleaning'!B671</f>
        <v>45795</v>
      </c>
      <c r="C670" t="str">
        <f>'Data Cleaning'!C671</f>
        <v>Nike</v>
      </c>
      <c r="D670" t="str">
        <f>'Data Cleaning'!D671</f>
        <v>Sports</v>
      </c>
      <c r="E670" t="str">
        <f>'Data Cleaning'!E671</f>
        <v>Blue</v>
      </c>
      <c r="F670" t="str">
        <f>'Data Cleaning'!F671</f>
        <v>France</v>
      </c>
      <c r="G670" t="str">
        <f>'Data Cleaning'!G671</f>
        <v>Retail Store</v>
      </c>
      <c r="H670" s="2">
        <f>'Data Cleaning'!H671</f>
        <v>163.27000000000001</v>
      </c>
      <c r="I670">
        <f>'Data Cleaning'!I671</f>
        <v>12</v>
      </c>
      <c r="J670" s="2">
        <f>'Data Cleaning'!J671</f>
        <v>1959.24</v>
      </c>
    </row>
    <row r="671" spans="1:10" x14ac:dyDescent="0.25">
      <c r="A671" t="str">
        <f>'Data Cleaning'!A672</f>
        <v>S664</v>
      </c>
      <c r="B671" s="113">
        <f>'Data Cleaning'!B672</f>
        <v>45909</v>
      </c>
      <c r="C671" t="str">
        <f>'Data Cleaning'!C672</f>
        <v>Adidas</v>
      </c>
      <c r="D671" t="str">
        <f>'Data Cleaning'!D672</f>
        <v>Casual</v>
      </c>
      <c r="E671" t="str">
        <f>'Data Cleaning'!E672</f>
        <v>Blue</v>
      </c>
      <c r="F671" t="str">
        <f>'Data Cleaning'!F672</f>
        <v>UAE</v>
      </c>
      <c r="G671" t="str">
        <f>'Data Cleaning'!G672</f>
        <v>Retail Store</v>
      </c>
      <c r="H671" s="2">
        <f>'Data Cleaning'!H672</f>
        <v>82.19</v>
      </c>
      <c r="I671">
        <f>'Data Cleaning'!I672</f>
        <v>4</v>
      </c>
      <c r="J671" s="2">
        <f>'Data Cleaning'!J672</f>
        <v>328.76</v>
      </c>
    </row>
    <row r="672" spans="1:10" x14ac:dyDescent="0.25">
      <c r="A672" t="str">
        <f>'Data Cleaning'!A673</f>
        <v>S665</v>
      </c>
      <c r="B672" s="113">
        <f>'Data Cleaning'!B673</f>
        <v>45822</v>
      </c>
      <c r="C672" t="str">
        <f>'Data Cleaning'!C673</f>
        <v>Skechers</v>
      </c>
      <c r="D672" t="str">
        <f>'Data Cleaning'!D673</f>
        <v>Formal</v>
      </c>
      <c r="E672" t="str">
        <f>'Data Cleaning'!E673</f>
        <v>Grey</v>
      </c>
      <c r="F672" t="str">
        <f>'Data Cleaning'!F673</f>
        <v>UAE</v>
      </c>
      <c r="G672" t="str">
        <f>'Data Cleaning'!G673</f>
        <v>Online</v>
      </c>
      <c r="H672" s="2">
        <f>'Data Cleaning'!H673</f>
        <v>52.39</v>
      </c>
      <c r="I672">
        <f>'Data Cleaning'!I673</f>
        <v>9</v>
      </c>
      <c r="J672" s="2">
        <f>'Data Cleaning'!J673</f>
        <v>471.51</v>
      </c>
    </row>
    <row r="673" spans="1:10" x14ac:dyDescent="0.25">
      <c r="A673" t="str">
        <f>'Data Cleaning'!A674</f>
        <v>S666</v>
      </c>
      <c r="B673" s="113">
        <f>'Data Cleaning'!B674</f>
        <v>45754</v>
      </c>
      <c r="C673" t="str">
        <f>'Data Cleaning'!C674</f>
        <v>Adidas</v>
      </c>
      <c r="D673" t="str">
        <f>'Data Cleaning'!D674</f>
        <v>Formal</v>
      </c>
      <c r="E673" t="str">
        <f>'Data Cleaning'!E674</f>
        <v>Green</v>
      </c>
      <c r="F673" t="str">
        <f>'Data Cleaning'!F674</f>
        <v>Germany</v>
      </c>
      <c r="G673" t="str">
        <f>'Data Cleaning'!G674</f>
        <v>Mall</v>
      </c>
      <c r="H673" s="2">
        <f>'Data Cleaning'!H674</f>
        <v>63.63</v>
      </c>
      <c r="I673">
        <f>'Data Cleaning'!I674</f>
        <v>15</v>
      </c>
      <c r="J673" s="2">
        <f>'Data Cleaning'!J674</f>
        <v>954.45</v>
      </c>
    </row>
    <row r="674" spans="1:10" x14ac:dyDescent="0.25">
      <c r="A674" t="str">
        <f>'Data Cleaning'!A675</f>
        <v>S667</v>
      </c>
      <c r="B674" s="113">
        <f>'Data Cleaning'!B675</f>
        <v>45849</v>
      </c>
      <c r="C674" t="str">
        <f>'Data Cleaning'!C675</f>
        <v>New Balance</v>
      </c>
      <c r="D674" t="str">
        <f>'Data Cleaning'!D675</f>
        <v>Casual</v>
      </c>
      <c r="E674" t="str">
        <f>'Data Cleaning'!E675</f>
        <v>Black</v>
      </c>
      <c r="F674" t="str">
        <f>'Data Cleaning'!F675</f>
        <v>France</v>
      </c>
      <c r="G674" t="str">
        <f>'Data Cleaning'!G675</f>
        <v>Mall</v>
      </c>
      <c r="H674" s="2">
        <f>'Data Cleaning'!H675</f>
        <v>84.11</v>
      </c>
      <c r="I674">
        <f>'Data Cleaning'!I675</f>
        <v>2</v>
      </c>
      <c r="J674" s="2">
        <f>'Data Cleaning'!J675</f>
        <v>168.22</v>
      </c>
    </row>
    <row r="675" spans="1:10" x14ac:dyDescent="0.25">
      <c r="A675" t="str">
        <f>'Data Cleaning'!A676</f>
        <v>S668</v>
      </c>
      <c r="B675" s="113">
        <f>'Data Cleaning'!B676</f>
        <v>45917</v>
      </c>
      <c r="C675" t="str">
        <f>'Data Cleaning'!C676</f>
        <v>Adidas</v>
      </c>
      <c r="D675" t="str">
        <f>'Data Cleaning'!D676</f>
        <v>Sneakers</v>
      </c>
      <c r="E675" t="str">
        <f>'Data Cleaning'!E676</f>
        <v>Grey</v>
      </c>
      <c r="F675" t="str">
        <f>'Data Cleaning'!F676</f>
        <v>USA</v>
      </c>
      <c r="G675" t="str">
        <f>'Data Cleaning'!G676</f>
        <v>Online</v>
      </c>
      <c r="H675" s="2">
        <f>'Data Cleaning'!H676</f>
        <v>65.349999999999994</v>
      </c>
      <c r="I675">
        <f>'Data Cleaning'!I676</f>
        <v>13</v>
      </c>
      <c r="J675" s="2">
        <f>'Data Cleaning'!J676</f>
        <v>849.55</v>
      </c>
    </row>
    <row r="676" spans="1:10" x14ac:dyDescent="0.25">
      <c r="A676" t="str">
        <f>'Data Cleaning'!A677</f>
        <v>S669</v>
      </c>
      <c r="B676" s="113">
        <f>'Data Cleaning'!B677</f>
        <v>45756</v>
      </c>
      <c r="C676" t="str">
        <f>'Data Cleaning'!C677</f>
        <v>Nike</v>
      </c>
      <c r="D676" t="str">
        <f>'Data Cleaning'!D677</f>
        <v>Casual</v>
      </c>
      <c r="E676" t="str">
        <f>'Data Cleaning'!E677</f>
        <v>Black</v>
      </c>
      <c r="F676" t="str">
        <f>'Data Cleaning'!F677</f>
        <v>Germany</v>
      </c>
      <c r="G676" t="str">
        <f>'Data Cleaning'!G677</f>
        <v>Online</v>
      </c>
      <c r="H676" s="2">
        <f>'Data Cleaning'!H677</f>
        <v>71.040000000000006</v>
      </c>
      <c r="I676">
        <f>'Data Cleaning'!I677</f>
        <v>7</v>
      </c>
      <c r="J676" s="2">
        <f>'Data Cleaning'!J677</f>
        <v>497.28</v>
      </c>
    </row>
    <row r="677" spans="1:10" x14ac:dyDescent="0.25">
      <c r="A677" t="str">
        <f>'Data Cleaning'!A678</f>
        <v>S670</v>
      </c>
      <c r="B677" s="113">
        <f>'Data Cleaning'!B678</f>
        <v>45842</v>
      </c>
      <c r="C677" t="str">
        <f>'Data Cleaning'!C678</f>
        <v>Puma</v>
      </c>
      <c r="D677" t="str">
        <f>'Data Cleaning'!D678</f>
        <v>Sports</v>
      </c>
      <c r="E677" t="str">
        <f>'Data Cleaning'!E678</f>
        <v>Red</v>
      </c>
      <c r="F677" t="str">
        <f>'Data Cleaning'!F678</f>
        <v>India</v>
      </c>
      <c r="G677" t="str">
        <f>'Data Cleaning'!G678</f>
        <v>Retail Store</v>
      </c>
      <c r="H677" s="2">
        <f>'Data Cleaning'!H678</f>
        <v>92.72</v>
      </c>
      <c r="I677">
        <f>'Data Cleaning'!I678</f>
        <v>7</v>
      </c>
      <c r="J677" s="2">
        <f>'Data Cleaning'!J678</f>
        <v>649.04</v>
      </c>
    </row>
    <row r="678" spans="1:10" x14ac:dyDescent="0.25">
      <c r="A678" t="str">
        <f>'Data Cleaning'!A679</f>
        <v>S671</v>
      </c>
      <c r="B678" s="113">
        <f>'Data Cleaning'!B679</f>
        <v>45983</v>
      </c>
      <c r="C678" t="str">
        <f>'Data Cleaning'!C679</f>
        <v>Skechers</v>
      </c>
      <c r="D678" t="str">
        <f>'Data Cleaning'!D679</f>
        <v>Running</v>
      </c>
      <c r="E678" t="str">
        <f>'Data Cleaning'!E679</f>
        <v>White</v>
      </c>
      <c r="F678" t="str">
        <f>'Data Cleaning'!F679</f>
        <v>France</v>
      </c>
      <c r="G678" t="str">
        <f>'Data Cleaning'!G679</f>
        <v>Retail Store</v>
      </c>
      <c r="H678" s="2">
        <f>'Data Cleaning'!H679</f>
        <v>68.14</v>
      </c>
      <c r="I678">
        <f>'Data Cleaning'!I679</f>
        <v>4</v>
      </c>
      <c r="J678" s="2">
        <f>'Data Cleaning'!J679</f>
        <v>272.56</v>
      </c>
    </row>
    <row r="679" spans="1:10" x14ac:dyDescent="0.25">
      <c r="A679" t="str">
        <f>'Data Cleaning'!A680</f>
        <v>S672</v>
      </c>
      <c r="B679" s="113">
        <f>'Data Cleaning'!B680</f>
        <v>45962</v>
      </c>
      <c r="C679" t="str">
        <f>'Data Cleaning'!C680</f>
        <v>Adidas</v>
      </c>
      <c r="D679" t="str">
        <f>'Data Cleaning'!D680</f>
        <v>Formal</v>
      </c>
      <c r="E679" t="str">
        <f>'Data Cleaning'!E680</f>
        <v>Grey</v>
      </c>
      <c r="F679" t="str">
        <f>'Data Cleaning'!F680</f>
        <v>India</v>
      </c>
      <c r="G679" t="str">
        <f>'Data Cleaning'!G680</f>
        <v>Retail Store</v>
      </c>
      <c r="H679" s="2">
        <f>'Data Cleaning'!H680</f>
        <v>227.29</v>
      </c>
      <c r="I679">
        <f>'Data Cleaning'!I680</f>
        <v>15</v>
      </c>
      <c r="J679" s="2">
        <f>'Data Cleaning'!J680</f>
        <v>3409.35</v>
      </c>
    </row>
    <row r="680" spans="1:10" x14ac:dyDescent="0.25">
      <c r="A680" t="str">
        <f>'Data Cleaning'!A681</f>
        <v>S673</v>
      </c>
      <c r="B680" s="113">
        <f>'Data Cleaning'!B681</f>
        <v>45834</v>
      </c>
      <c r="C680" t="str">
        <f>'Data Cleaning'!C681</f>
        <v>Puma</v>
      </c>
      <c r="D680" t="str">
        <f>'Data Cleaning'!D681</f>
        <v>Boots</v>
      </c>
      <c r="E680" t="str">
        <f>'Data Cleaning'!E681</f>
        <v>Green</v>
      </c>
      <c r="F680" t="str">
        <f>'Data Cleaning'!F681</f>
        <v>USA</v>
      </c>
      <c r="G680" t="str">
        <f>'Data Cleaning'!G681</f>
        <v>Retail Store</v>
      </c>
      <c r="H680" s="2">
        <f>'Data Cleaning'!H681</f>
        <v>47.65</v>
      </c>
      <c r="I680">
        <f>'Data Cleaning'!I681</f>
        <v>6</v>
      </c>
      <c r="J680" s="2">
        <f>'Data Cleaning'!J681</f>
        <v>285.89999999999998</v>
      </c>
    </row>
    <row r="681" spans="1:10" x14ac:dyDescent="0.25">
      <c r="A681" t="str">
        <f>'Data Cleaning'!A682</f>
        <v>S674</v>
      </c>
      <c r="B681" s="113">
        <f>'Data Cleaning'!B682</f>
        <v>45672</v>
      </c>
      <c r="C681" t="str">
        <f>'Data Cleaning'!C682</f>
        <v>Nike</v>
      </c>
      <c r="D681" t="str">
        <f>'Data Cleaning'!D682</f>
        <v>Casual</v>
      </c>
      <c r="E681" t="str">
        <f>'Data Cleaning'!E682</f>
        <v>Grey</v>
      </c>
      <c r="F681" t="str">
        <f>'Data Cleaning'!F682</f>
        <v>Saudi Arabia</v>
      </c>
      <c r="G681" t="str">
        <f>'Data Cleaning'!G682</f>
        <v>Online</v>
      </c>
      <c r="H681" s="2">
        <f>'Data Cleaning'!H682</f>
        <v>145.38999999999999</v>
      </c>
      <c r="I681">
        <f>'Data Cleaning'!I682</f>
        <v>13</v>
      </c>
      <c r="J681" s="2">
        <f>'Data Cleaning'!J682</f>
        <v>1890.07</v>
      </c>
    </row>
    <row r="682" spans="1:10" x14ac:dyDescent="0.25">
      <c r="A682" t="str">
        <f>'Data Cleaning'!A683</f>
        <v>S675</v>
      </c>
      <c r="B682" s="113">
        <f>'Data Cleaning'!B683</f>
        <v>45771</v>
      </c>
      <c r="C682" t="str">
        <f>'Data Cleaning'!C683</f>
        <v>Skechers</v>
      </c>
      <c r="D682" t="str">
        <f>'Data Cleaning'!D683</f>
        <v>Casual</v>
      </c>
      <c r="E682" t="str">
        <f>'Data Cleaning'!E683</f>
        <v>Blue</v>
      </c>
      <c r="F682" t="str">
        <f>'Data Cleaning'!F683</f>
        <v>UAE</v>
      </c>
      <c r="G682" t="str">
        <f>'Data Cleaning'!G683</f>
        <v>Retail Store</v>
      </c>
      <c r="H682" s="2">
        <f>'Data Cleaning'!H683</f>
        <v>120.29</v>
      </c>
      <c r="I682">
        <f>'Data Cleaning'!I683</f>
        <v>8</v>
      </c>
      <c r="J682" s="2">
        <f>'Data Cleaning'!J683</f>
        <v>962.32</v>
      </c>
    </row>
    <row r="683" spans="1:10" x14ac:dyDescent="0.25">
      <c r="A683" t="str">
        <f>'Data Cleaning'!A684</f>
        <v>S676</v>
      </c>
      <c r="B683" s="113">
        <f>'Data Cleaning'!B684</f>
        <v>45920</v>
      </c>
      <c r="C683" t="str">
        <f>'Data Cleaning'!C684</f>
        <v>Skechers</v>
      </c>
      <c r="D683" t="str">
        <f>'Data Cleaning'!D684</f>
        <v>Running</v>
      </c>
      <c r="E683" t="str">
        <f>'Data Cleaning'!E684</f>
        <v>Red</v>
      </c>
      <c r="F683" t="str">
        <f>'Data Cleaning'!F684</f>
        <v>UK</v>
      </c>
      <c r="G683" t="str">
        <f>'Data Cleaning'!G684</f>
        <v>Mall</v>
      </c>
      <c r="H683" s="2">
        <f>'Data Cleaning'!H684</f>
        <v>246.12</v>
      </c>
      <c r="I683">
        <f>'Data Cleaning'!I684</f>
        <v>1</v>
      </c>
      <c r="J683" s="2">
        <f>'Data Cleaning'!J684</f>
        <v>246.12</v>
      </c>
    </row>
    <row r="684" spans="1:10" x14ac:dyDescent="0.25">
      <c r="A684" t="str">
        <f>'Data Cleaning'!A685</f>
        <v>S677</v>
      </c>
      <c r="B684" s="113">
        <f>'Data Cleaning'!B685</f>
        <v>45746</v>
      </c>
      <c r="C684" t="str">
        <f>'Data Cleaning'!C685</f>
        <v>Nike</v>
      </c>
      <c r="D684" t="str">
        <f>'Data Cleaning'!D685</f>
        <v>Casual</v>
      </c>
      <c r="E684" t="str">
        <f>'Data Cleaning'!E685</f>
        <v>Blue</v>
      </c>
      <c r="F684" t="str">
        <f>'Data Cleaning'!F685</f>
        <v>India</v>
      </c>
      <c r="G684" t="str">
        <f>'Data Cleaning'!G685</f>
        <v>Retail Store</v>
      </c>
      <c r="H684" s="2">
        <f>'Data Cleaning'!H685</f>
        <v>54.65</v>
      </c>
      <c r="I684">
        <f>'Data Cleaning'!I685</f>
        <v>20</v>
      </c>
      <c r="J684" s="2">
        <f>'Data Cleaning'!J685</f>
        <v>1093</v>
      </c>
    </row>
    <row r="685" spans="1:10" x14ac:dyDescent="0.25">
      <c r="A685" t="str">
        <f>'Data Cleaning'!A686</f>
        <v>S678</v>
      </c>
      <c r="B685" s="113">
        <f>'Data Cleaning'!B686</f>
        <v>46022</v>
      </c>
      <c r="C685" t="str">
        <f>'Data Cleaning'!C686</f>
        <v>Reebok</v>
      </c>
      <c r="D685" t="str">
        <f>'Data Cleaning'!D686</f>
        <v>Formal</v>
      </c>
      <c r="E685" t="str">
        <f>'Data Cleaning'!E686</f>
        <v>Blue</v>
      </c>
      <c r="F685" t="str">
        <f>'Data Cleaning'!F686</f>
        <v>Germany</v>
      </c>
      <c r="G685" t="str">
        <f>'Data Cleaning'!G686</f>
        <v>Retail Store</v>
      </c>
      <c r="H685" s="2">
        <f>'Data Cleaning'!H686</f>
        <v>117.53</v>
      </c>
      <c r="I685">
        <f>'Data Cleaning'!I686</f>
        <v>9</v>
      </c>
      <c r="J685" s="2">
        <f>'Data Cleaning'!J686</f>
        <v>1057.77</v>
      </c>
    </row>
    <row r="686" spans="1:10" x14ac:dyDescent="0.25">
      <c r="A686" t="str">
        <f>'Data Cleaning'!A687</f>
        <v>S679</v>
      </c>
      <c r="B686" s="113">
        <f>'Data Cleaning'!B687</f>
        <v>45769</v>
      </c>
      <c r="C686" t="str">
        <f>'Data Cleaning'!C687</f>
        <v>Puma</v>
      </c>
      <c r="D686" t="str">
        <f>'Data Cleaning'!D687</f>
        <v>Boots</v>
      </c>
      <c r="E686" t="str">
        <f>'Data Cleaning'!E687</f>
        <v>Grey</v>
      </c>
      <c r="F686" t="str">
        <f>'Data Cleaning'!F687</f>
        <v>Saudi Arabia</v>
      </c>
      <c r="G686" t="str">
        <f>'Data Cleaning'!G687</f>
        <v>Mall</v>
      </c>
      <c r="H686" s="2">
        <f>'Data Cleaning'!H687</f>
        <v>243.28</v>
      </c>
      <c r="I686">
        <f>'Data Cleaning'!I687</f>
        <v>15</v>
      </c>
      <c r="J686" s="2">
        <f>'Data Cleaning'!J687</f>
        <v>3649.2</v>
      </c>
    </row>
    <row r="687" spans="1:10" x14ac:dyDescent="0.25">
      <c r="A687" t="str">
        <f>'Data Cleaning'!A688</f>
        <v>S680</v>
      </c>
      <c r="B687" s="113">
        <f>'Data Cleaning'!B688</f>
        <v>45861</v>
      </c>
      <c r="C687" t="str">
        <f>'Data Cleaning'!C688</f>
        <v>Nike</v>
      </c>
      <c r="D687" t="str">
        <f>'Data Cleaning'!D688</f>
        <v>Running</v>
      </c>
      <c r="E687" t="str">
        <f>'Data Cleaning'!E688</f>
        <v>Grey</v>
      </c>
      <c r="F687" t="str">
        <f>'Data Cleaning'!F688</f>
        <v>UAE</v>
      </c>
      <c r="G687" t="str">
        <f>'Data Cleaning'!G688</f>
        <v>Retail Store</v>
      </c>
      <c r="H687" s="2">
        <f>'Data Cleaning'!H688</f>
        <v>220.41</v>
      </c>
      <c r="I687">
        <f>'Data Cleaning'!I688</f>
        <v>19</v>
      </c>
      <c r="J687" s="2">
        <f>'Data Cleaning'!J688</f>
        <v>4187.79</v>
      </c>
    </row>
    <row r="688" spans="1:10" x14ac:dyDescent="0.25">
      <c r="A688" t="str">
        <f>'Data Cleaning'!A689</f>
        <v>S681</v>
      </c>
      <c r="B688" s="113">
        <f>'Data Cleaning'!B689</f>
        <v>45945</v>
      </c>
      <c r="C688" t="str">
        <f>'Data Cleaning'!C689</f>
        <v>New Balance</v>
      </c>
      <c r="D688" t="str">
        <f>'Data Cleaning'!D689</f>
        <v>Sports</v>
      </c>
      <c r="E688" t="str">
        <f>'Data Cleaning'!E689</f>
        <v>Blue</v>
      </c>
      <c r="F688" t="str">
        <f>'Data Cleaning'!F689</f>
        <v>UAE</v>
      </c>
      <c r="G688" t="str">
        <f>'Data Cleaning'!G689</f>
        <v>Online</v>
      </c>
      <c r="H688" s="2">
        <f>'Data Cleaning'!H689</f>
        <v>209.76</v>
      </c>
      <c r="I688">
        <f>'Data Cleaning'!I689</f>
        <v>20</v>
      </c>
      <c r="J688" s="2">
        <f>'Data Cleaning'!J689</f>
        <v>4195.2</v>
      </c>
    </row>
    <row r="689" spans="1:10" x14ac:dyDescent="0.25">
      <c r="A689" t="str">
        <f>'Data Cleaning'!A690</f>
        <v>S682</v>
      </c>
      <c r="B689" s="113">
        <f>'Data Cleaning'!B690</f>
        <v>45904</v>
      </c>
      <c r="C689" t="str">
        <f>'Data Cleaning'!C690</f>
        <v>Puma</v>
      </c>
      <c r="D689" t="str">
        <f>'Data Cleaning'!D690</f>
        <v>Sports</v>
      </c>
      <c r="E689" t="str">
        <f>'Data Cleaning'!E690</f>
        <v>Green</v>
      </c>
      <c r="F689" t="str">
        <f>'Data Cleaning'!F690</f>
        <v>France</v>
      </c>
      <c r="G689" t="str">
        <f>'Data Cleaning'!G690</f>
        <v>Retail Store</v>
      </c>
      <c r="H689" s="2">
        <f>'Data Cleaning'!H690</f>
        <v>86.74</v>
      </c>
      <c r="I689">
        <f>'Data Cleaning'!I690</f>
        <v>3</v>
      </c>
      <c r="J689" s="2">
        <f>'Data Cleaning'!J690</f>
        <v>260.22000000000003</v>
      </c>
    </row>
    <row r="690" spans="1:10" x14ac:dyDescent="0.25">
      <c r="A690" t="str">
        <f>'Data Cleaning'!A691</f>
        <v>S683</v>
      </c>
      <c r="B690" s="113">
        <f>'Data Cleaning'!B691</f>
        <v>45791</v>
      </c>
      <c r="C690" t="str">
        <f>'Data Cleaning'!C691</f>
        <v>Adidas</v>
      </c>
      <c r="D690" t="str">
        <f>'Data Cleaning'!D691</f>
        <v>Casual</v>
      </c>
      <c r="E690" t="str">
        <f>'Data Cleaning'!E691</f>
        <v>Grey</v>
      </c>
      <c r="F690" t="str">
        <f>'Data Cleaning'!F691</f>
        <v>Saudi Arabia</v>
      </c>
      <c r="G690" t="str">
        <f>'Data Cleaning'!G691</f>
        <v>Online</v>
      </c>
      <c r="H690" s="2">
        <f>'Data Cleaning'!H691</f>
        <v>67.599999999999994</v>
      </c>
      <c r="I690">
        <f>'Data Cleaning'!I691</f>
        <v>10</v>
      </c>
      <c r="J690" s="2">
        <f>'Data Cleaning'!J691</f>
        <v>676</v>
      </c>
    </row>
    <row r="691" spans="1:10" x14ac:dyDescent="0.25">
      <c r="A691" t="str">
        <f>'Data Cleaning'!A692</f>
        <v>S684</v>
      </c>
      <c r="B691" s="113">
        <f>'Data Cleaning'!B692</f>
        <v>45687</v>
      </c>
      <c r="C691" t="str">
        <f>'Data Cleaning'!C692</f>
        <v>Reebok</v>
      </c>
      <c r="D691" t="str">
        <f>'Data Cleaning'!D692</f>
        <v>Boots</v>
      </c>
      <c r="E691" t="str">
        <f>'Data Cleaning'!E692</f>
        <v>Blue</v>
      </c>
      <c r="F691" t="str">
        <f>'Data Cleaning'!F692</f>
        <v>UAE</v>
      </c>
      <c r="G691" t="str">
        <f>'Data Cleaning'!G692</f>
        <v>Online</v>
      </c>
      <c r="H691" s="2">
        <f>'Data Cleaning'!H692</f>
        <v>177.1</v>
      </c>
      <c r="I691">
        <f>'Data Cleaning'!I692</f>
        <v>20</v>
      </c>
      <c r="J691" s="2">
        <f>'Data Cleaning'!J692</f>
        <v>3542</v>
      </c>
    </row>
    <row r="692" spans="1:10" x14ac:dyDescent="0.25">
      <c r="A692" t="str">
        <f>'Data Cleaning'!A693</f>
        <v>S685</v>
      </c>
      <c r="B692" s="113">
        <f>'Data Cleaning'!B693</f>
        <v>45671</v>
      </c>
      <c r="C692" t="str">
        <f>'Data Cleaning'!C693</f>
        <v>Puma</v>
      </c>
      <c r="D692" t="str">
        <f>'Data Cleaning'!D693</f>
        <v>Sports</v>
      </c>
      <c r="E692" t="str">
        <f>'Data Cleaning'!E693</f>
        <v>Red</v>
      </c>
      <c r="F692" t="str">
        <f>'Data Cleaning'!F693</f>
        <v>Germany</v>
      </c>
      <c r="G692" t="str">
        <f>'Data Cleaning'!G693</f>
        <v>Retail Store</v>
      </c>
      <c r="H692" s="2">
        <f>'Data Cleaning'!H693</f>
        <v>234.46</v>
      </c>
      <c r="I692">
        <f>'Data Cleaning'!I693</f>
        <v>16</v>
      </c>
      <c r="J692" s="2">
        <f>'Data Cleaning'!J693</f>
        <v>3751.36</v>
      </c>
    </row>
    <row r="693" spans="1:10" x14ac:dyDescent="0.25">
      <c r="A693" t="str">
        <f>'Data Cleaning'!A694</f>
        <v>S686</v>
      </c>
      <c r="B693" s="113">
        <f>'Data Cleaning'!B694</f>
        <v>45676</v>
      </c>
      <c r="C693" t="str">
        <f>'Data Cleaning'!C694</f>
        <v>Skechers</v>
      </c>
      <c r="D693" t="str">
        <f>'Data Cleaning'!D694</f>
        <v>Sneakers</v>
      </c>
      <c r="E693" t="str">
        <f>'Data Cleaning'!E694</f>
        <v>White</v>
      </c>
      <c r="F693" t="str">
        <f>'Data Cleaning'!F694</f>
        <v>France</v>
      </c>
      <c r="G693" t="str">
        <f>'Data Cleaning'!G694</f>
        <v>Mall</v>
      </c>
      <c r="H693" s="2">
        <f>'Data Cleaning'!H694</f>
        <v>152.49</v>
      </c>
      <c r="I693">
        <f>'Data Cleaning'!I694</f>
        <v>19</v>
      </c>
      <c r="J693" s="2">
        <f>'Data Cleaning'!J694</f>
        <v>2897.31</v>
      </c>
    </row>
    <row r="694" spans="1:10" x14ac:dyDescent="0.25">
      <c r="A694" t="str">
        <f>'Data Cleaning'!A695</f>
        <v>S687</v>
      </c>
      <c r="B694" s="113">
        <f>'Data Cleaning'!B695</f>
        <v>45771</v>
      </c>
      <c r="C694" t="str">
        <f>'Data Cleaning'!C695</f>
        <v>Skechers</v>
      </c>
      <c r="D694" t="str">
        <f>'Data Cleaning'!D695</f>
        <v>Formal</v>
      </c>
      <c r="E694" t="str">
        <f>'Data Cleaning'!E695</f>
        <v>Green</v>
      </c>
      <c r="F694" t="str">
        <f>'Data Cleaning'!F695</f>
        <v>France</v>
      </c>
      <c r="G694" t="str">
        <f>'Data Cleaning'!G695</f>
        <v>Mall</v>
      </c>
      <c r="H694" s="2">
        <f>'Data Cleaning'!H695</f>
        <v>155.75</v>
      </c>
      <c r="I694">
        <f>'Data Cleaning'!I695</f>
        <v>18</v>
      </c>
      <c r="J694" s="2">
        <f>'Data Cleaning'!J695</f>
        <v>2803.5</v>
      </c>
    </row>
    <row r="695" spans="1:10" x14ac:dyDescent="0.25">
      <c r="A695" t="str">
        <f>'Data Cleaning'!A696</f>
        <v>S688</v>
      </c>
      <c r="B695" s="113">
        <f>'Data Cleaning'!B696</f>
        <v>45811</v>
      </c>
      <c r="C695" t="str">
        <f>'Data Cleaning'!C696</f>
        <v>Skechers</v>
      </c>
      <c r="D695" t="str">
        <f>'Data Cleaning'!D696</f>
        <v>Sneakers</v>
      </c>
      <c r="E695" t="str">
        <f>'Data Cleaning'!E696</f>
        <v>White</v>
      </c>
      <c r="F695" t="str">
        <f>'Data Cleaning'!F696</f>
        <v>France</v>
      </c>
      <c r="G695" t="str">
        <f>'Data Cleaning'!G696</f>
        <v>Online</v>
      </c>
      <c r="H695" s="2">
        <f>'Data Cleaning'!H696</f>
        <v>91.6</v>
      </c>
      <c r="I695">
        <f>'Data Cleaning'!I696</f>
        <v>6</v>
      </c>
      <c r="J695" s="2">
        <f>'Data Cleaning'!J696</f>
        <v>549.6</v>
      </c>
    </row>
    <row r="696" spans="1:10" x14ac:dyDescent="0.25">
      <c r="A696" t="str">
        <f>'Data Cleaning'!A697</f>
        <v>S689</v>
      </c>
      <c r="B696" s="113">
        <f>'Data Cleaning'!B697</f>
        <v>45899</v>
      </c>
      <c r="C696" t="str">
        <f>'Data Cleaning'!C697</f>
        <v>Skechers</v>
      </c>
      <c r="D696" t="str">
        <f>'Data Cleaning'!D697</f>
        <v>Sports</v>
      </c>
      <c r="E696" t="str">
        <f>'Data Cleaning'!E697</f>
        <v>Green</v>
      </c>
      <c r="F696" t="str">
        <f>'Data Cleaning'!F697</f>
        <v>Saudi Arabia</v>
      </c>
      <c r="G696" t="str">
        <f>'Data Cleaning'!G697</f>
        <v>Mall</v>
      </c>
      <c r="H696" s="2">
        <f>'Data Cleaning'!H697</f>
        <v>199.29</v>
      </c>
      <c r="I696">
        <f>'Data Cleaning'!I697</f>
        <v>5</v>
      </c>
      <c r="J696" s="2">
        <f>'Data Cleaning'!J697</f>
        <v>996.45</v>
      </c>
    </row>
    <row r="697" spans="1:10" x14ac:dyDescent="0.25">
      <c r="A697" t="str">
        <f>'Data Cleaning'!A698</f>
        <v>S690</v>
      </c>
      <c r="B697" s="113">
        <f>'Data Cleaning'!B698</f>
        <v>45751</v>
      </c>
      <c r="C697" t="str">
        <f>'Data Cleaning'!C698</f>
        <v>Skechers</v>
      </c>
      <c r="D697" t="str">
        <f>'Data Cleaning'!D698</f>
        <v>Running</v>
      </c>
      <c r="E697" t="str">
        <f>'Data Cleaning'!E698</f>
        <v>White</v>
      </c>
      <c r="F697" t="str">
        <f>'Data Cleaning'!F698</f>
        <v>France</v>
      </c>
      <c r="G697" t="str">
        <f>'Data Cleaning'!G698</f>
        <v>Online</v>
      </c>
      <c r="H697" s="2">
        <f>'Data Cleaning'!H698</f>
        <v>71.150000000000006</v>
      </c>
      <c r="I697">
        <f>'Data Cleaning'!I698</f>
        <v>11</v>
      </c>
      <c r="J697" s="2">
        <f>'Data Cleaning'!J698</f>
        <v>782.65</v>
      </c>
    </row>
    <row r="698" spans="1:10" x14ac:dyDescent="0.25">
      <c r="A698" t="str">
        <f>'Data Cleaning'!A699</f>
        <v>S691</v>
      </c>
      <c r="B698" s="113">
        <f>'Data Cleaning'!B699</f>
        <v>45815</v>
      </c>
      <c r="C698" t="str">
        <f>'Data Cleaning'!C699</f>
        <v>Puma</v>
      </c>
      <c r="D698" t="str">
        <f>'Data Cleaning'!D699</f>
        <v>Sports</v>
      </c>
      <c r="E698" t="str">
        <f>'Data Cleaning'!E699</f>
        <v>Blue</v>
      </c>
      <c r="F698" t="str">
        <f>'Data Cleaning'!F699</f>
        <v>India</v>
      </c>
      <c r="G698" t="str">
        <f>'Data Cleaning'!G699</f>
        <v>Retail Store</v>
      </c>
      <c r="H698" s="2">
        <f>'Data Cleaning'!H699</f>
        <v>101.21</v>
      </c>
      <c r="I698">
        <f>'Data Cleaning'!I699</f>
        <v>14</v>
      </c>
      <c r="J698" s="2">
        <f>'Data Cleaning'!J699</f>
        <v>1416.94</v>
      </c>
    </row>
    <row r="699" spans="1:10" x14ac:dyDescent="0.25">
      <c r="A699" t="str">
        <f>'Data Cleaning'!A700</f>
        <v>S692</v>
      </c>
      <c r="B699" s="113">
        <f>'Data Cleaning'!B700</f>
        <v>45895</v>
      </c>
      <c r="C699" t="str">
        <f>'Data Cleaning'!C700</f>
        <v>Reebok</v>
      </c>
      <c r="D699" t="str">
        <f>'Data Cleaning'!D700</f>
        <v>Running</v>
      </c>
      <c r="E699" t="str">
        <f>'Data Cleaning'!E700</f>
        <v>Green</v>
      </c>
      <c r="F699" t="str">
        <f>'Data Cleaning'!F700</f>
        <v>India</v>
      </c>
      <c r="G699" t="str">
        <f>'Data Cleaning'!G700</f>
        <v>Mall</v>
      </c>
      <c r="H699" s="2">
        <f>'Data Cleaning'!H700</f>
        <v>123.6</v>
      </c>
      <c r="I699">
        <f>'Data Cleaning'!I700</f>
        <v>4</v>
      </c>
      <c r="J699" s="2">
        <f>'Data Cleaning'!J700</f>
        <v>494.4</v>
      </c>
    </row>
    <row r="700" spans="1:10" x14ac:dyDescent="0.25">
      <c r="A700" t="str">
        <f>'Data Cleaning'!A701</f>
        <v>S693</v>
      </c>
      <c r="B700" s="113">
        <f>'Data Cleaning'!B701</f>
        <v>45975</v>
      </c>
      <c r="C700" t="str">
        <f>'Data Cleaning'!C701</f>
        <v>Reebok</v>
      </c>
      <c r="D700" t="str">
        <f>'Data Cleaning'!D701</f>
        <v>Casual</v>
      </c>
      <c r="E700" t="str">
        <f>'Data Cleaning'!E701</f>
        <v>Grey</v>
      </c>
      <c r="F700" t="str">
        <f>'Data Cleaning'!F701</f>
        <v>USA</v>
      </c>
      <c r="G700" t="str">
        <f>'Data Cleaning'!G701</f>
        <v>Mall</v>
      </c>
      <c r="H700" s="2">
        <f>'Data Cleaning'!H701</f>
        <v>141.66999999999999</v>
      </c>
      <c r="I700">
        <f>'Data Cleaning'!I701</f>
        <v>3</v>
      </c>
      <c r="J700" s="2">
        <f>'Data Cleaning'!J701</f>
        <v>425.01</v>
      </c>
    </row>
    <row r="701" spans="1:10" x14ac:dyDescent="0.25">
      <c r="A701" t="str">
        <f>'Data Cleaning'!A702</f>
        <v>S694</v>
      </c>
      <c r="B701" s="113">
        <f>'Data Cleaning'!B702</f>
        <v>45853</v>
      </c>
      <c r="C701" t="str">
        <f>'Data Cleaning'!C702</f>
        <v>Puma</v>
      </c>
      <c r="D701" t="str">
        <f>'Data Cleaning'!D702</f>
        <v>Formal</v>
      </c>
      <c r="E701" t="str">
        <f>'Data Cleaning'!E702</f>
        <v>Black</v>
      </c>
      <c r="F701" t="str">
        <f>'Data Cleaning'!F702</f>
        <v>Saudi Arabia</v>
      </c>
      <c r="G701" t="str">
        <f>'Data Cleaning'!G702</f>
        <v>Online</v>
      </c>
      <c r="H701" s="2">
        <f>'Data Cleaning'!H702</f>
        <v>83.33</v>
      </c>
      <c r="I701">
        <f>'Data Cleaning'!I702</f>
        <v>17</v>
      </c>
      <c r="J701" s="2">
        <f>'Data Cleaning'!J702</f>
        <v>1416.61</v>
      </c>
    </row>
    <row r="702" spans="1:10" x14ac:dyDescent="0.25">
      <c r="A702" t="str">
        <f>'Data Cleaning'!A703</f>
        <v>S695</v>
      </c>
      <c r="B702" s="113">
        <f>'Data Cleaning'!B703</f>
        <v>45728</v>
      </c>
      <c r="C702" t="str">
        <f>'Data Cleaning'!C703</f>
        <v>Puma</v>
      </c>
      <c r="D702" t="str">
        <f>'Data Cleaning'!D703</f>
        <v>Formal</v>
      </c>
      <c r="E702" t="str">
        <f>'Data Cleaning'!E703</f>
        <v>Grey</v>
      </c>
      <c r="F702" t="str">
        <f>'Data Cleaning'!F703</f>
        <v>Germany</v>
      </c>
      <c r="G702" t="str">
        <f>'Data Cleaning'!G703</f>
        <v>Online</v>
      </c>
      <c r="H702" s="2">
        <f>'Data Cleaning'!H703</f>
        <v>55.26</v>
      </c>
      <c r="I702">
        <f>'Data Cleaning'!I703</f>
        <v>7</v>
      </c>
      <c r="J702" s="2">
        <f>'Data Cleaning'!J703</f>
        <v>386.82</v>
      </c>
    </row>
    <row r="703" spans="1:10" x14ac:dyDescent="0.25">
      <c r="A703" t="str">
        <f>'Data Cleaning'!A704</f>
        <v>S696</v>
      </c>
      <c r="B703" s="113">
        <f>'Data Cleaning'!B704</f>
        <v>45819</v>
      </c>
      <c r="C703" t="str">
        <f>'Data Cleaning'!C704</f>
        <v>Nike</v>
      </c>
      <c r="D703" t="str">
        <f>'Data Cleaning'!D704</f>
        <v>Formal</v>
      </c>
      <c r="E703" t="str">
        <f>'Data Cleaning'!E704</f>
        <v>Blue</v>
      </c>
      <c r="F703" t="str">
        <f>'Data Cleaning'!F704</f>
        <v>UAE</v>
      </c>
      <c r="G703" t="str">
        <f>'Data Cleaning'!G704</f>
        <v>Online</v>
      </c>
      <c r="H703" s="2">
        <f>'Data Cleaning'!H704</f>
        <v>164.34</v>
      </c>
      <c r="I703">
        <f>'Data Cleaning'!I704</f>
        <v>6</v>
      </c>
      <c r="J703" s="2">
        <f>'Data Cleaning'!J704</f>
        <v>986.04</v>
      </c>
    </row>
    <row r="704" spans="1:10" x14ac:dyDescent="0.25">
      <c r="A704" t="str">
        <f>'Data Cleaning'!A705</f>
        <v>S697</v>
      </c>
      <c r="B704" s="113">
        <f>'Data Cleaning'!B705</f>
        <v>45818</v>
      </c>
      <c r="C704" t="str">
        <f>'Data Cleaning'!C705</f>
        <v>Nike</v>
      </c>
      <c r="D704" t="str">
        <f>'Data Cleaning'!D705</f>
        <v>Formal</v>
      </c>
      <c r="E704" t="str">
        <f>'Data Cleaning'!E705</f>
        <v>Blue</v>
      </c>
      <c r="F704" t="str">
        <f>'Data Cleaning'!F705</f>
        <v>UK</v>
      </c>
      <c r="G704" t="str">
        <f>'Data Cleaning'!G705</f>
        <v>Online</v>
      </c>
      <c r="H704" s="2">
        <f>'Data Cleaning'!H705</f>
        <v>93.5</v>
      </c>
      <c r="I704">
        <f>'Data Cleaning'!I705</f>
        <v>2</v>
      </c>
      <c r="J704" s="2">
        <f>'Data Cleaning'!J705</f>
        <v>187</v>
      </c>
    </row>
    <row r="705" spans="1:10" x14ac:dyDescent="0.25">
      <c r="A705" t="str">
        <f>'Data Cleaning'!A706</f>
        <v>S698</v>
      </c>
      <c r="B705" s="113">
        <f>'Data Cleaning'!B706</f>
        <v>45953</v>
      </c>
      <c r="C705" t="str">
        <f>'Data Cleaning'!C706</f>
        <v>Reebok</v>
      </c>
      <c r="D705" t="str">
        <f>'Data Cleaning'!D706</f>
        <v>Running</v>
      </c>
      <c r="E705" t="str">
        <f>'Data Cleaning'!E706</f>
        <v>White</v>
      </c>
      <c r="F705" t="str">
        <f>'Data Cleaning'!F706</f>
        <v>India</v>
      </c>
      <c r="G705" t="str">
        <f>'Data Cleaning'!G706</f>
        <v>Retail Store</v>
      </c>
      <c r="H705" s="2">
        <f>'Data Cleaning'!H706</f>
        <v>157.87</v>
      </c>
      <c r="I705">
        <f>'Data Cleaning'!I706</f>
        <v>6</v>
      </c>
      <c r="J705" s="2">
        <f>'Data Cleaning'!J706</f>
        <v>947.22</v>
      </c>
    </row>
    <row r="706" spans="1:10" x14ac:dyDescent="0.25">
      <c r="A706" t="str">
        <f>'Data Cleaning'!A707</f>
        <v>S699</v>
      </c>
      <c r="B706" s="113">
        <f>'Data Cleaning'!B707</f>
        <v>45982</v>
      </c>
      <c r="C706" t="str">
        <f>'Data Cleaning'!C707</f>
        <v>Reebok</v>
      </c>
      <c r="D706" t="str">
        <f>'Data Cleaning'!D707</f>
        <v>Formal</v>
      </c>
      <c r="E706" t="str">
        <f>'Data Cleaning'!E707</f>
        <v>Red</v>
      </c>
      <c r="F706" t="str">
        <f>'Data Cleaning'!F707</f>
        <v>Germany</v>
      </c>
      <c r="G706" t="str">
        <f>'Data Cleaning'!G707</f>
        <v>Online</v>
      </c>
      <c r="H706" s="2">
        <f>'Data Cleaning'!H707</f>
        <v>63.96</v>
      </c>
      <c r="I706">
        <f>'Data Cleaning'!I707</f>
        <v>14</v>
      </c>
      <c r="J706" s="2">
        <f>'Data Cleaning'!J707</f>
        <v>895.44</v>
      </c>
    </row>
    <row r="707" spans="1:10" x14ac:dyDescent="0.25">
      <c r="A707" t="str">
        <f>'Data Cleaning'!A708</f>
        <v>S700</v>
      </c>
      <c r="B707" s="113">
        <f>'Data Cleaning'!B708</f>
        <v>45677</v>
      </c>
      <c r="C707" t="str">
        <f>'Data Cleaning'!C708</f>
        <v>Adidas</v>
      </c>
      <c r="D707" t="str">
        <f>'Data Cleaning'!D708</f>
        <v>Boots</v>
      </c>
      <c r="E707" t="str">
        <f>'Data Cleaning'!E708</f>
        <v>Blue</v>
      </c>
      <c r="F707" t="str">
        <f>'Data Cleaning'!F708</f>
        <v>USA</v>
      </c>
      <c r="G707" t="str">
        <f>'Data Cleaning'!G708</f>
        <v>Retail Store</v>
      </c>
      <c r="H707" s="2">
        <f>'Data Cleaning'!H708</f>
        <v>135.85</v>
      </c>
      <c r="I707">
        <f>'Data Cleaning'!I708</f>
        <v>18</v>
      </c>
      <c r="J707" s="2">
        <f>'Data Cleaning'!J708</f>
        <v>2445.3000000000002</v>
      </c>
    </row>
    <row r="708" spans="1:10" x14ac:dyDescent="0.25">
      <c r="A708" t="str">
        <f>'Data Cleaning'!A709</f>
        <v>S701</v>
      </c>
      <c r="B708" s="113">
        <f>'Data Cleaning'!B709</f>
        <v>45929</v>
      </c>
      <c r="C708" t="str">
        <f>'Data Cleaning'!C709</f>
        <v>Nike</v>
      </c>
      <c r="D708" t="str">
        <f>'Data Cleaning'!D709</f>
        <v>Boots</v>
      </c>
      <c r="E708" t="str">
        <f>'Data Cleaning'!E709</f>
        <v>Black</v>
      </c>
      <c r="F708" t="str">
        <f>'Data Cleaning'!F709</f>
        <v>UAE</v>
      </c>
      <c r="G708" t="str">
        <f>'Data Cleaning'!G709</f>
        <v>Mall</v>
      </c>
      <c r="H708" s="2">
        <f>'Data Cleaning'!H709</f>
        <v>147.16999999999999</v>
      </c>
      <c r="I708">
        <f>'Data Cleaning'!I709</f>
        <v>7</v>
      </c>
      <c r="J708" s="2">
        <f>'Data Cleaning'!J709</f>
        <v>1030.19</v>
      </c>
    </row>
    <row r="709" spans="1:10" x14ac:dyDescent="0.25">
      <c r="A709" t="str">
        <f>'Data Cleaning'!A710</f>
        <v>S702</v>
      </c>
      <c r="B709" s="113">
        <f>'Data Cleaning'!B710</f>
        <v>45785</v>
      </c>
      <c r="C709" t="str">
        <f>'Data Cleaning'!C710</f>
        <v>Skechers</v>
      </c>
      <c r="D709" t="str">
        <f>'Data Cleaning'!D710</f>
        <v>Sports</v>
      </c>
      <c r="E709" t="str">
        <f>'Data Cleaning'!E710</f>
        <v>Blue</v>
      </c>
      <c r="F709" t="str">
        <f>'Data Cleaning'!F710</f>
        <v>UK</v>
      </c>
      <c r="G709" t="str">
        <f>'Data Cleaning'!G710</f>
        <v>Online</v>
      </c>
      <c r="H709" s="2">
        <f>'Data Cleaning'!H710</f>
        <v>41.4</v>
      </c>
      <c r="I709">
        <f>'Data Cleaning'!I710</f>
        <v>8</v>
      </c>
      <c r="J709" s="2">
        <f>'Data Cleaning'!J710</f>
        <v>331.2</v>
      </c>
    </row>
    <row r="710" spans="1:10" x14ac:dyDescent="0.25">
      <c r="A710" t="str">
        <f>'Data Cleaning'!A711</f>
        <v>S703</v>
      </c>
      <c r="B710" s="113">
        <f>'Data Cleaning'!B711</f>
        <v>45854</v>
      </c>
      <c r="C710" t="str">
        <f>'Data Cleaning'!C711</f>
        <v>New Balance</v>
      </c>
      <c r="D710" t="str">
        <f>'Data Cleaning'!D711</f>
        <v>Sports</v>
      </c>
      <c r="E710" t="str">
        <f>'Data Cleaning'!E711</f>
        <v>White</v>
      </c>
      <c r="F710" t="str">
        <f>'Data Cleaning'!F711</f>
        <v>USA</v>
      </c>
      <c r="G710" t="str">
        <f>'Data Cleaning'!G711</f>
        <v>Online</v>
      </c>
      <c r="H710" s="2">
        <f>'Data Cleaning'!H711</f>
        <v>104.05</v>
      </c>
      <c r="I710">
        <f>'Data Cleaning'!I711</f>
        <v>17</v>
      </c>
      <c r="J710" s="2">
        <f>'Data Cleaning'!J711</f>
        <v>1768.85</v>
      </c>
    </row>
    <row r="711" spans="1:10" x14ac:dyDescent="0.25">
      <c r="A711" t="str">
        <f>'Data Cleaning'!A712</f>
        <v>S704</v>
      </c>
      <c r="B711" s="113">
        <f>'Data Cleaning'!B712</f>
        <v>45810</v>
      </c>
      <c r="C711" t="str">
        <f>'Data Cleaning'!C712</f>
        <v>Reebok</v>
      </c>
      <c r="D711" t="str">
        <f>'Data Cleaning'!D712</f>
        <v>Boots</v>
      </c>
      <c r="E711" t="str">
        <f>'Data Cleaning'!E712</f>
        <v>Grey</v>
      </c>
      <c r="F711" t="str">
        <f>'Data Cleaning'!F712</f>
        <v>India</v>
      </c>
      <c r="G711" t="str">
        <f>'Data Cleaning'!G712</f>
        <v>Mall</v>
      </c>
      <c r="H711" s="2">
        <f>'Data Cleaning'!H712</f>
        <v>59.57</v>
      </c>
      <c r="I711">
        <f>'Data Cleaning'!I712</f>
        <v>10</v>
      </c>
      <c r="J711" s="2">
        <f>'Data Cleaning'!J712</f>
        <v>595.70000000000005</v>
      </c>
    </row>
    <row r="712" spans="1:10" x14ac:dyDescent="0.25">
      <c r="A712" t="str">
        <f>'Data Cleaning'!A713</f>
        <v>S705</v>
      </c>
      <c r="B712" s="113">
        <f>'Data Cleaning'!B713</f>
        <v>45830</v>
      </c>
      <c r="C712" t="str">
        <f>'Data Cleaning'!C713</f>
        <v>Skechers</v>
      </c>
      <c r="D712" t="str">
        <f>'Data Cleaning'!D713</f>
        <v>Casual</v>
      </c>
      <c r="E712" t="str">
        <f>'Data Cleaning'!E713</f>
        <v>Blue</v>
      </c>
      <c r="F712" t="str">
        <f>'Data Cleaning'!F713</f>
        <v>Germany</v>
      </c>
      <c r="G712" t="str">
        <f>'Data Cleaning'!G713</f>
        <v>Retail Store</v>
      </c>
      <c r="H712" s="2">
        <f>'Data Cleaning'!H713</f>
        <v>43.94</v>
      </c>
      <c r="I712">
        <f>'Data Cleaning'!I713</f>
        <v>14</v>
      </c>
      <c r="J712" s="2">
        <f>'Data Cleaning'!J713</f>
        <v>615.16</v>
      </c>
    </row>
    <row r="713" spans="1:10" x14ac:dyDescent="0.25">
      <c r="A713" t="str">
        <f>'Data Cleaning'!A714</f>
        <v>S706</v>
      </c>
      <c r="B713" s="113">
        <f>'Data Cleaning'!B714</f>
        <v>45754</v>
      </c>
      <c r="C713" t="str">
        <f>'Data Cleaning'!C714</f>
        <v>Reebok</v>
      </c>
      <c r="D713" t="str">
        <f>'Data Cleaning'!D714</f>
        <v>Running</v>
      </c>
      <c r="E713" t="str">
        <f>'Data Cleaning'!E714</f>
        <v>White</v>
      </c>
      <c r="F713" t="str">
        <f>'Data Cleaning'!F714</f>
        <v>UK</v>
      </c>
      <c r="G713" t="str">
        <f>'Data Cleaning'!G714</f>
        <v>Mall</v>
      </c>
      <c r="H713" s="2">
        <f>'Data Cleaning'!H714</f>
        <v>247.79</v>
      </c>
      <c r="I713">
        <f>'Data Cleaning'!I714</f>
        <v>6</v>
      </c>
      <c r="J713" s="2">
        <f>'Data Cleaning'!J714</f>
        <v>1486.74</v>
      </c>
    </row>
    <row r="714" spans="1:10" x14ac:dyDescent="0.25">
      <c r="A714" t="str">
        <f>'Data Cleaning'!A715</f>
        <v>S707</v>
      </c>
      <c r="B714" s="113">
        <f>'Data Cleaning'!B715</f>
        <v>45725</v>
      </c>
      <c r="C714" t="str">
        <f>'Data Cleaning'!C715</f>
        <v>Skechers</v>
      </c>
      <c r="D714" t="str">
        <f>'Data Cleaning'!D715</f>
        <v>Running</v>
      </c>
      <c r="E714" t="str">
        <f>'Data Cleaning'!E715</f>
        <v>Grey</v>
      </c>
      <c r="F714" t="str">
        <f>'Data Cleaning'!F715</f>
        <v>India</v>
      </c>
      <c r="G714" t="str">
        <f>'Data Cleaning'!G715</f>
        <v>Online</v>
      </c>
      <c r="H714" s="2">
        <f>'Data Cleaning'!H715</f>
        <v>100.92</v>
      </c>
      <c r="I714">
        <f>'Data Cleaning'!I715</f>
        <v>7</v>
      </c>
      <c r="J714" s="2">
        <f>'Data Cleaning'!J715</f>
        <v>706.44</v>
      </c>
    </row>
    <row r="715" spans="1:10" x14ac:dyDescent="0.25">
      <c r="A715" t="str">
        <f>'Data Cleaning'!A716</f>
        <v>S708</v>
      </c>
      <c r="B715" s="113">
        <f>'Data Cleaning'!B716</f>
        <v>45721</v>
      </c>
      <c r="C715" t="str">
        <f>'Data Cleaning'!C716</f>
        <v>Skechers</v>
      </c>
      <c r="D715" t="str">
        <f>'Data Cleaning'!D716</f>
        <v>Boots</v>
      </c>
      <c r="E715" t="str">
        <f>'Data Cleaning'!E716</f>
        <v>Black</v>
      </c>
      <c r="F715" t="str">
        <f>'Data Cleaning'!F716</f>
        <v>Germany</v>
      </c>
      <c r="G715" t="str">
        <f>'Data Cleaning'!G716</f>
        <v>Mall</v>
      </c>
      <c r="H715" s="2">
        <f>'Data Cleaning'!H716</f>
        <v>208.17</v>
      </c>
      <c r="I715">
        <f>'Data Cleaning'!I716</f>
        <v>12</v>
      </c>
      <c r="J715" s="2">
        <f>'Data Cleaning'!J716</f>
        <v>2498.04</v>
      </c>
    </row>
    <row r="716" spans="1:10" x14ac:dyDescent="0.25">
      <c r="A716" t="str">
        <f>'Data Cleaning'!A717</f>
        <v>S709</v>
      </c>
      <c r="B716" s="113">
        <f>'Data Cleaning'!B717</f>
        <v>45788</v>
      </c>
      <c r="C716" t="str">
        <f>'Data Cleaning'!C717</f>
        <v>New Balance</v>
      </c>
      <c r="D716" t="str">
        <f>'Data Cleaning'!D717</f>
        <v>Running</v>
      </c>
      <c r="E716" t="str">
        <f>'Data Cleaning'!E717</f>
        <v>Grey</v>
      </c>
      <c r="F716" t="str">
        <f>'Data Cleaning'!F717</f>
        <v>USA</v>
      </c>
      <c r="G716" t="str">
        <f>'Data Cleaning'!G717</f>
        <v>Mall</v>
      </c>
      <c r="H716" s="2">
        <f>'Data Cleaning'!H717</f>
        <v>86.02</v>
      </c>
      <c r="I716">
        <f>'Data Cleaning'!I717</f>
        <v>18</v>
      </c>
      <c r="J716" s="2">
        <f>'Data Cleaning'!J717</f>
        <v>1548.36</v>
      </c>
    </row>
    <row r="717" spans="1:10" x14ac:dyDescent="0.25">
      <c r="A717" t="str">
        <f>'Data Cleaning'!A718</f>
        <v>S710</v>
      </c>
      <c r="B717" s="113">
        <f>'Data Cleaning'!B718</f>
        <v>45713</v>
      </c>
      <c r="C717" t="str">
        <f>'Data Cleaning'!C718</f>
        <v>Nike</v>
      </c>
      <c r="D717" t="str">
        <f>'Data Cleaning'!D718</f>
        <v>Boots</v>
      </c>
      <c r="E717" t="str">
        <f>'Data Cleaning'!E718</f>
        <v>Black</v>
      </c>
      <c r="F717" t="str">
        <f>'Data Cleaning'!F718</f>
        <v>Germany</v>
      </c>
      <c r="G717" t="str">
        <f>'Data Cleaning'!G718</f>
        <v>Retail Store</v>
      </c>
      <c r="H717" s="2">
        <f>'Data Cleaning'!H718</f>
        <v>179.93</v>
      </c>
      <c r="I717">
        <f>'Data Cleaning'!I718</f>
        <v>1</v>
      </c>
      <c r="J717" s="2">
        <f>'Data Cleaning'!J718</f>
        <v>179.93</v>
      </c>
    </row>
    <row r="718" spans="1:10" x14ac:dyDescent="0.25">
      <c r="A718" t="str">
        <f>'Data Cleaning'!A719</f>
        <v>S711</v>
      </c>
      <c r="B718" s="113">
        <f>'Data Cleaning'!B719</f>
        <v>45852</v>
      </c>
      <c r="C718" t="str">
        <f>'Data Cleaning'!C719</f>
        <v>New Balance</v>
      </c>
      <c r="D718" t="str">
        <f>'Data Cleaning'!D719</f>
        <v>Sports</v>
      </c>
      <c r="E718" t="str">
        <f>'Data Cleaning'!E719</f>
        <v>Red</v>
      </c>
      <c r="F718" t="str">
        <f>'Data Cleaning'!F719</f>
        <v>UAE</v>
      </c>
      <c r="G718" t="str">
        <f>'Data Cleaning'!G719</f>
        <v>Online</v>
      </c>
      <c r="H718" s="2">
        <f>'Data Cleaning'!H719</f>
        <v>197.25</v>
      </c>
      <c r="I718">
        <f>'Data Cleaning'!I719</f>
        <v>4</v>
      </c>
      <c r="J718" s="2">
        <f>'Data Cleaning'!J719</f>
        <v>789</v>
      </c>
    </row>
    <row r="719" spans="1:10" x14ac:dyDescent="0.25">
      <c r="A719" t="str">
        <f>'Data Cleaning'!A720</f>
        <v>S712</v>
      </c>
      <c r="B719" s="113">
        <f>'Data Cleaning'!B720</f>
        <v>45763</v>
      </c>
      <c r="C719" t="str">
        <f>'Data Cleaning'!C720</f>
        <v>Puma</v>
      </c>
      <c r="D719" t="str">
        <f>'Data Cleaning'!D720</f>
        <v>Formal</v>
      </c>
      <c r="E719" t="str">
        <f>'Data Cleaning'!E720</f>
        <v>Green</v>
      </c>
      <c r="F719" t="str">
        <f>'Data Cleaning'!F720</f>
        <v>USA</v>
      </c>
      <c r="G719" t="str">
        <f>'Data Cleaning'!G720</f>
        <v>Mall</v>
      </c>
      <c r="H719" s="2">
        <f>'Data Cleaning'!H720</f>
        <v>161.04</v>
      </c>
      <c r="I719">
        <f>'Data Cleaning'!I720</f>
        <v>1</v>
      </c>
      <c r="J719" s="2">
        <f>'Data Cleaning'!J720</f>
        <v>161.04</v>
      </c>
    </row>
    <row r="720" spans="1:10" x14ac:dyDescent="0.25">
      <c r="A720" t="str">
        <f>'Data Cleaning'!A721</f>
        <v>S713</v>
      </c>
      <c r="B720" s="113">
        <f>'Data Cleaning'!B721</f>
        <v>45924</v>
      </c>
      <c r="C720" t="str">
        <f>'Data Cleaning'!C721</f>
        <v>New Balance</v>
      </c>
      <c r="D720" t="str">
        <f>'Data Cleaning'!D721</f>
        <v>Sneakers</v>
      </c>
      <c r="E720" t="str">
        <f>'Data Cleaning'!E721</f>
        <v>Green</v>
      </c>
      <c r="F720" t="str">
        <f>'Data Cleaning'!F721</f>
        <v>UK</v>
      </c>
      <c r="G720" t="str">
        <f>'Data Cleaning'!G721</f>
        <v>Retail Store</v>
      </c>
      <c r="H720" s="2">
        <f>'Data Cleaning'!H721</f>
        <v>133.75</v>
      </c>
      <c r="I720">
        <f>'Data Cleaning'!I721</f>
        <v>9</v>
      </c>
      <c r="J720" s="2">
        <f>'Data Cleaning'!J721</f>
        <v>1203.75</v>
      </c>
    </row>
    <row r="721" spans="1:10" x14ac:dyDescent="0.25">
      <c r="A721" t="str">
        <f>'Data Cleaning'!A722</f>
        <v>S714</v>
      </c>
      <c r="B721" s="113">
        <f>'Data Cleaning'!B722</f>
        <v>45711</v>
      </c>
      <c r="C721" t="str">
        <f>'Data Cleaning'!C722</f>
        <v>Skechers</v>
      </c>
      <c r="D721" t="str">
        <f>'Data Cleaning'!D722</f>
        <v>Sneakers</v>
      </c>
      <c r="E721" t="str">
        <f>'Data Cleaning'!E722</f>
        <v>Black</v>
      </c>
      <c r="F721" t="str">
        <f>'Data Cleaning'!F722</f>
        <v>France</v>
      </c>
      <c r="G721" t="str">
        <f>'Data Cleaning'!G722</f>
        <v>Online</v>
      </c>
      <c r="H721" s="2">
        <f>'Data Cleaning'!H722</f>
        <v>120.61</v>
      </c>
      <c r="I721">
        <f>'Data Cleaning'!I722</f>
        <v>17</v>
      </c>
      <c r="J721" s="2">
        <f>'Data Cleaning'!J722</f>
        <v>2050.37</v>
      </c>
    </row>
    <row r="722" spans="1:10" x14ac:dyDescent="0.25">
      <c r="A722" t="str">
        <f>'Data Cleaning'!A723</f>
        <v>S715</v>
      </c>
      <c r="B722" s="113">
        <f>'Data Cleaning'!B723</f>
        <v>45712</v>
      </c>
      <c r="C722" t="str">
        <f>'Data Cleaning'!C723</f>
        <v>Adidas</v>
      </c>
      <c r="D722" t="str">
        <f>'Data Cleaning'!D723</f>
        <v>Sneakers</v>
      </c>
      <c r="E722" t="str">
        <f>'Data Cleaning'!E723</f>
        <v>White</v>
      </c>
      <c r="F722" t="str">
        <f>'Data Cleaning'!F723</f>
        <v>Saudi Arabia</v>
      </c>
      <c r="G722" t="str">
        <f>'Data Cleaning'!G723</f>
        <v>Retail Store</v>
      </c>
      <c r="H722" s="2">
        <f>'Data Cleaning'!H723</f>
        <v>106.75</v>
      </c>
      <c r="I722">
        <f>'Data Cleaning'!I723</f>
        <v>16</v>
      </c>
      <c r="J722" s="2">
        <f>'Data Cleaning'!J723</f>
        <v>1708</v>
      </c>
    </row>
    <row r="723" spans="1:10" x14ac:dyDescent="0.25">
      <c r="A723" t="str">
        <f>'Data Cleaning'!A724</f>
        <v>S716</v>
      </c>
      <c r="B723" s="113">
        <f>'Data Cleaning'!B724</f>
        <v>45925</v>
      </c>
      <c r="C723" t="str">
        <f>'Data Cleaning'!C724</f>
        <v>Puma</v>
      </c>
      <c r="D723" t="str">
        <f>'Data Cleaning'!D724</f>
        <v>Boots</v>
      </c>
      <c r="E723" t="str">
        <f>'Data Cleaning'!E724</f>
        <v>Red</v>
      </c>
      <c r="F723" t="str">
        <f>'Data Cleaning'!F724</f>
        <v>France</v>
      </c>
      <c r="G723" t="str">
        <f>'Data Cleaning'!G724</f>
        <v>Online</v>
      </c>
      <c r="H723" s="2">
        <f>'Data Cleaning'!H724</f>
        <v>234.5</v>
      </c>
      <c r="I723">
        <f>'Data Cleaning'!I724</f>
        <v>7</v>
      </c>
      <c r="J723" s="2">
        <f>'Data Cleaning'!J724</f>
        <v>1641.5</v>
      </c>
    </row>
    <row r="724" spans="1:10" x14ac:dyDescent="0.25">
      <c r="A724" t="str">
        <f>'Data Cleaning'!A725</f>
        <v>S717</v>
      </c>
      <c r="B724" s="113">
        <f>'Data Cleaning'!B725</f>
        <v>45678</v>
      </c>
      <c r="C724" t="str">
        <f>'Data Cleaning'!C725</f>
        <v>Reebok</v>
      </c>
      <c r="D724" t="str">
        <f>'Data Cleaning'!D725</f>
        <v>Casual</v>
      </c>
      <c r="E724" t="str">
        <f>'Data Cleaning'!E725</f>
        <v>Green</v>
      </c>
      <c r="F724" t="str">
        <f>'Data Cleaning'!F725</f>
        <v>Germany</v>
      </c>
      <c r="G724" t="str">
        <f>'Data Cleaning'!G725</f>
        <v>Retail Store</v>
      </c>
      <c r="H724" s="2">
        <f>'Data Cleaning'!H725</f>
        <v>212.74</v>
      </c>
      <c r="I724">
        <f>'Data Cleaning'!I725</f>
        <v>18</v>
      </c>
      <c r="J724" s="2">
        <f>'Data Cleaning'!J725</f>
        <v>3829.32</v>
      </c>
    </row>
    <row r="725" spans="1:10" x14ac:dyDescent="0.25">
      <c r="A725" t="str">
        <f>'Data Cleaning'!A726</f>
        <v>S718</v>
      </c>
      <c r="B725" s="113">
        <f>'Data Cleaning'!B726</f>
        <v>45778</v>
      </c>
      <c r="C725" t="str">
        <f>'Data Cleaning'!C726</f>
        <v>Nike</v>
      </c>
      <c r="D725" t="str">
        <f>'Data Cleaning'!D726</f>
        <v>Boots</v>
      </c>
      <c r="E725" t="str">
        <f>'Data Cleaning'!E726</f>
        <v>Black</v>
      </c>
      <c r="F725" t="str">
        <f>'Data Cleaning'!F726</f>
        <v>USA</v>
      </c>
      <c r="G725" t="str">
        <f>'Data Cleaning'!G726</f>
        <v>Mall</v>
      </c>
      <c r="H725" s="2">
        <f>'Data Cleaning'!H726</f>
        <v>242.31</v>
      </c>
      <c r="I725">
        <f>'Data Cleaning'!I726</f>
        <v>1</v>
      </c>
      <c r="J725" s="2">
        <f>'Data Cleaning'!J726</f>
        <v>242.31</v>
      </c>
    </row>
    <row r="726" spans="1:10" x14ac:dyDescent="0.25">
      <c r="A726" t="str">
        <f>'Data Cleaning'!A727</f>
        <v>S719</v>
      </c>
      <c r="B726" s="113">
        <f>'Data Cleaning'!B727</f>
        <v>46000</v>
      </c>
      <c r="C726" t="str">
        <f>'Data Cleaning'!C727</f>
        <v>Adidas</v>
      </c>
      <c r="D726" t="str">
        <f>'Data Cleaning'!D727</f>
        <v>Running</v>
      </c>
      <c r="E726" t="str">
        <f>'Data Cleaning'!E727</f>
        <v>Grey</v>
      </c>
      <c r="F726" t="str">
        <f>'Data Cleaning'!F727</f>
        <v>USA</v>
      </c>
      <c r="G726" t="str">
        <f>'Data Cleaning'!G727</f>
        <v>Mall</v>
      </c>
      <c r="H726" s="2">
        <f>'Data Cleaning'!H727</f>
        <v>57.35</v>
      </c>
      <c r="I726">
        <f>'Data Cleaning'!I727</f>
        <v>16</v>
      </c>
      <c r="J726" s="2">
        <f>'Data Cleaning'!J727</f>
        <v>917.6</v>
      </c>
    </row>
    <row r="727" spans="1:10" x14ac:dyDescent="0.25">
      <c r="A727" t="str">
        <f>'Data Cleaning'!A728</f>
        <v>S720</v>
      </c>
      <c r="B727" s="113">
        <f>'Data Cleaning'!B728</f>
        <v>45709</v>
      </c>
      <c r="C727" t="str">
        <f>'Data Cleaning'!C728</f>
        <v>Skechers</v>
      </c>
      <c r="D727" t="str">
        <f>'Data Cleaning'!D728</f>
        <v>Casual</v>
      </c>
      <c r="E727" t="str">
        <f>'Data Cleaning'!E728</f>
        <v>Red</v>
      </c>
      <c r="F727" t="str">
        <f>'Data Cleaning'!F728</f>
        <v>France</v>
      </c>
      <c r="G727" t="str">
        <f>'Data Cleaning'!G728</f>
        <v>Retail Store</v>
      </c>
      <c r="H727" s="2">
        <f>'Data Cleaning'!H728</f>
        <v>190.79</v>
      </c>
      <c r="I727">
        <f>'Data Cleaning'!I728</f>
        <v>9</v>
      </c>
      <c r="J727" s="2">
        <f>'Data Cleaning'!J728</f>
        <v>1717.11</v>
      </c>
    </row>
    <row r="728" spans="1:10" x14ac:dyDescent="0.25">
      <c r="A728" t="str">
        <f>'Data Cleaning'!A729</f>
        <v>S721</v>
      </c>
      <c r="B728" s="113">
        <f>'Data Cleaning'!B729</f>
        <v>45895</v>
      </c>
      <c r="C728" t="str">
        <f>'Data Cleaning'!C729</f>
        <v>Nike</v>
      </c>
      <c r="D728" t="str">
        <f>'Data Cleaning'!D729</f>
        <v>Casual</v>
      </c>
      <c r="E728" t="str">
        <f>'Data Cleaning'!E729</f>
        <v>Black</v>
      </c>
      <c r="F728" t="str">
        <f>'Data Cleaning'!F729</f>
        <v>Saudi Arabia</v>
      </c>
      <c r="G728" t="str">
        <f>'Data Cleaning'!G729</f>
        <v>Retail Store</v>
      </c>
      <c r="H728" s="2">
        <f>'Data Cleaning'!H729</f>
        <v>236.43</v>
      </c>
      <c r="I728">
        <f>'Data Cleaning'!I729</f>
        <v>2</v>
      </c>
      <c r="J728" s="2">
        <f>'Data Cleaning'!J729</f>
        <v>472.86</v>
      </c>
    </row>
    <row r="729" spans="1:10" x14ac:dyDescent="0.25">
      <c r="A729" t="str">
        <f>'Data Cleaning'!A730</f>
        <v>S722</v>
      </c>
      <c r="B729" s="113">
        <f>'Data Cleaning'!B730</f>
        <v>45842</v>
      </c>
      <c r="C729" t="str">
        <f>'Data Cleaning'!C730</f>
        <v>Reebok</v>
      </c>
      <c r="D729" t="str">
        <f>'Data Cleaning'!D730</f>
        <v>Boots</v>
      </c>
      <c r="E729" t="str">
        <f>'Data Cleaning'!E730</f>
        <v>Black</v>
      </c>
      <c r="F729" t="str">
        <f>'Data Cleaning'!F730</f>
        <v>USA</v>
      </c>
      <c r="G729" t="str">
        <f>'Data Cleaning'!G730</f>
        <v>Online</v>
      </c>
      <c r="H729" s="2">
        <f>'Data Cleaning'!H730</f>
        <v>69.87</v>
      </c>
      <c r="I729">
        <f>'Data Cleaning'!I730</f>
        <v>11</v>
      </c>
      <c r="J729" s="2">
        <f>'Data Cleaning'!J730</f>
        <v>768.57</v>
      </c>
    </row>
    <row r="730" spans="1:10" x14ac:dyDescent="0.25">
      <c r="A730" t="str">
        <f>'Data Cleaning'!A731</f>
        <v>S723</v>
      </c>
      <c r="B730" s="113">
        <f>'Data Cleaning'!B731</f>
        <v>45662</v>
      </c>
      <c r="C730" t="str">
        <f>'Data Cleaning'!C731</f>
        <v>Skechers</v>
      </c>
      <c r="D730" t="str">
        <f>'Data Cleaning'!D731</f>
        <v>Boots</v>
      </c>
      <c r="E730" t="str">
        <f>'Data Cleaning'!E731</f>
        <v>White</v>
      </c>
      <c r="F730" t="str">
        <f>'Data Cleaning'!F731</f>
        <v>France</v>
      </c>
      <c r="G730" t="str">
        <f>'Data Cleaning'!G731</f>
        <v>Retail Store</v>
      </c>
      <c r="H730" s="2">
        <f>'Data Cleaning'!H731</f>
        <v>44.63</v>
      </c>
      <c r="I730">
        <f>'Data Cleaning'!I731</f>
        <v>5</v>
      </c>
      <c r="J730" s="2">
        <f>'Data Cleaning'!J731</f>
        <v>223.15</v>
      </c>
    </row>
    <row r="731" spans="1:10" x14ac:dyDescent="0.25">
      <c r="A731" t="str">
        <f>'Data Cleaning'!A732</f>
        <v>S724</v>
      </c>
      <c r="B731" s="113">
        <f>'Data Cleaning'!B732</f>
        <v>45882</v>
      </c>
      <c r="C731" t="str">
        <f>'Data Cleaning'!C732</f>
        <v>Puma</v>
      </c>
      <c r="D731" t="str">
        <f>'Data Cleaning'!D732</f>
        <v>Boots</v>
      </c>
      <c r="E731" t="str">
        <f>'Data Cleaning'!E732</f>
        <v>Black</v>
      </c>
      <c r="F731" t="str">
        <f>'Data Cleaning'!F732</f>
        <v>France</v>
      </c>
      <c r="G731" t="str">
        <f>'Data Cleaning'!G732</f>
        <v>Retail Store</v>
      </c>
      <c r="H731" s="2">
        <f>'Data Cleaning'!H732</f>
        <v>193.05</v>
      </c>
      <c r="I731">
        <f>'Data Cleaning'!I732</f>
        <v>20</v>
      </c>
      <c r="J731" s="2">
        <f>'Data Cleaning'!J732</f>
        <v>3861</v>
      </c>
    </row>
    <row r="732" spans="1:10" x14ac:dyDescent="0.25">
      <c r="A732" t="str">
        <f>'Data Cleaning'!A733</f>
        <v>S725</v>
      </c>
      <c r="B732" s="113">
        <f>'Data Cleaning'!B733</f>
        <v>45751</v>
      </c>
      <c r="C732" t="str">
        <f>'Data Cleaning'!C733</f>
        <v>Reebok</v>
      </c>
      <c r="D732" t="str">
        <f>'Data Cleaning'!D733</f>
        <v>Formal</v>
      </c>
      <c r="E732" t="str">
        <f>'Data Cleaning'!E733</f>
        <v>Red</v>
      </c>
      <c r="F732" t="str">
        <f>'Data Cleaning'!F733</f>
        <v>France</v>
      </c>
      <c r="G732" t="str">
        <f>'Data Cleaning'!G733</f>
        <v>Retail Store</v>
      </c>
      <c r="H732" s="2">
        <f>'Data Cleaning'!H733</f>
        <v>156.38</v>
      </c>
      <c r="I732">
        <f>'Data Cleaning'!I733</f>
        <v>4</v>
      </c>
      <c r="J732" s="2">
        <f>'Data Cleaning'!J733</f>
        <v>625.52</v>
      </c>
    </row>
    <row r="733" spans="1:10" x14ac:dyDescent="0.25">
      <c r="A733" t="str">
        <f>'Data Cleaning'!A734</f>
        <v>S726</v>
      </c>
      <c r="B733" s="113">
        <f>'Data Cleaning'!B734</f>
        <v>46011</v>
      </c>
      <c r="C733" t="str">
        <f>'Data Cleaning'!C734</f>
        <v>Reebok</v>
      </c>
      <c r="D733" t="str">
        <f>'Data Cleaning'!D734</f>
        <v>Boots</v>
      </c>
      <c r="E733" t="str">
        <f>'Data Cleaning'!E734</f>
        <v>White</v>
      </c>
      <c r="F733" t="str">
        <f>'Data Cleaning'!F734</f>
        <v>USA</v>
      </c>
      <c r="G733" t="str">
        <f>'Data Cleaning'!G734</f>
        <v>Online</v>
      </c>
      <c r="H733" s="2">
        <f>'Data Cleaning'!H734</f>
        <v>215.2</v>
      </c>
      <c r="I733">
        <f>'Data Cleaning'!I734</f>
        <v>16</v>
      </c>
      <c r="J733" s="2">
        <f>'Data Cleaning'!J734</f>
        <v>3443.2</v>
      </c>
    </row>
    <row r="734" spans="1:10" x14ac:dyDescent="0.25">
      <c r="A734" t="str">
        <f>'Data Cleaning'!A735</f>
        <v>S727</v>
      </c>
      <c r="B734" s="113">
        <f>'Data Cleaning'!B735</f>
        <v>46014</v>
      </c>
      <c r="C734" t="str">
        <f>'Data Cleaning'!C735</f>
        <v>Adidas</v>
      </c>
      <c r="D734" t="str">
        <f>'Data Cleaning'!D735</f>
        <v>Running</v>
      </c>
      <c r="E734" t="str">
        <f>'Data Cleaning'!E735</f>
        <v>Red</v>
      </c>
      <c r="F734" t="str">
        <f>'Data Cleaning'!F735</f>
        <v>India</v>
      </c>
      <c r="G734" t="str">
        <f>'Data Cleaning'!G735</f>
        <v>Retail Store</v>
      </c>
      <c r="H734" s="2">
        <f>'Data Cleaning'!H735</f>
        <v>60.75</v>
      </c>
      <c r="I734">
        <f>'Data Cleaning'!I735</f>
        <v>2</v>
      </c>
      <c r="J734" s="2">
        <f>'Data Cleaning'!J735</f>
        <v>121.5</v>
      </c>
    </row>
    <row r="735" spans="1:10" x14ac:dyDescent="0.25">
      <c r="A735" t="str">
        <f>'Data Cleaning'!A736</f>
        <v>S728</v>
      </c>
      <c r="B735" s="113">
        <f>'Data Cleaning'!B736</f>
        <v>45949</v>
      </c>
      <c r="C735" t="str">
        <f>'Data Cleaning'!C736</f>
        <v>Adidas</v>
      </c>
      <c r="D735" t="str">
        <f>'Data Cleaning'!D736</f>
        <v>Sneakers</v>
      </c>
      <c r="E735" t="str">
        <f>'Data Cleaning'!E736</f>
        <v>Red</v>
      </c>
      <c r="F735" t="str">
        <f>'Data Cleaning'!F736</f>
        <v>Saudi Arabia</v>
      </c>
      <c r="G735" t="str">
        <f>'Data Cleaning'!G736</f>
        <v>Retail Store</v>
      </c>
      <c r="H735" s="2">
        <f>'Data Cleaning'!H736</f>
        <v>204.96</v>
      </c>
      <c r="I735">
        <f>'Data Cleaning'!I736</f>
        <v>15</v>
      </c>
      <c r="J735" s="2">
        <f>'Data Cleaning'!J736</f>
        <v>3074.4</v>
      </c>
    </row>
    <row r="736" spans="1:10" x14ac:dyDescent="0.25">
      <c r="A736" t="str">
        <f>'Data Cleaning'!A737</f>
        <v>S729</v>
      </c>
      <c r="B736" s="113">
        <f>'Data Cleaning'!B737</f>
        <v>45971</v>
      </c>
      <c r="C736" t="str">
        <f>'Data Cleaning'!C737</f>
        <v>Skechers</v>
      </c>
      <c r="D736" t="str">
        <f>'Data Cleaning'!D737</f>
        <v>Boots</v>
      </c>
      <c r="E736" t="str">
        <f>'Data Cleaning'!E737</f>
        <v>White</v>
      </c>
      <c r="F736" t="str">
        <f>'Data Cleaning'!F737</f>
        <v>Germany</v>
      </c>
      <c r="G736" t="str">
        <f>'Data Cleaning'!G737</f>
        <v>Retail Store</v>
      </c>
      <c r="H736" s="2">
        <f>'Data Cleaning'!H737</f>
        <v>74.36</v>
      </c>
      <c r="I736">
        <f>'Data Cleaning'!I737</f>
        <v>1</v>
      </c>
      <c r="J736" s="2">
        <f>'Data Cleaning'!J737</f>
        <v>74.36</v>
      </c>
    </row>
    <row r="737" spans="1:10" x14ac:dyDescent="0.25">
      <c r="A737" t="str">
        <f>'Data Cleaning'!A738</f>
        <v>S730</v>
      </c>
      <c r="B737" s="113">
        <f>'Data Cleaning'!B738</f>
        <v>45715</v>
      </c>
      <c r="C737" t="str">
        <f>'Data Cleaning'!C738</f>
        <v>Reebok</v>
      </c>
      <c r="D737" t="str">
        <f>'Data Cleaning'!D738</f>
        <v>Running</v>
      </c>
      <c r="E737" t="str">
        <f>'Data Cleaning'!E738</f>
        <v>Black</v>
      </c>
      <c r="F737" t="str">
        <f>'Data Cleaning'!F738</f>
        <v>France</v>
      </c>
      <c r="G737" t="str">
        <f>'Data Cleaning'!G738</f>
        <v>Mall</v>
      </c>
      <c r="H737" s="2">
        <f>'Data Cleaning'!H738</f>
        <v>66</v>
      </c>
      <c r="I737">
        <f>'Data Cleaning'!I738</f>
        <v>14</v>
      </c>
      <c r="J737" s="2">
        <f>'Data Cleaning'!J738</f>
        <v>924</v>
      </c>
    </row>
    <row r="738" spans="1:10" x14ac:dyDescent="0.25">
      <c r="A738" t="str">
        <f>'Data Cleaning'!A739</f>
        <v>S731</v>
      </c>
      <c r="B738" s="113">
        <f>'Data Cleaning'!B739</f>
        <v>45818</v>
      </c>
      <c r="C738" t="str">
        <f>'Data Cleaning'!C739</f>
        <v>Skechers</v>
      </c>
      <c r="D738" t="str">
        <f>'Data Cleaning'!D739</f>
        <v>Boots</v>
      </c>
      <c r="E738" t="str">
        <f>'Data Cleaning'!E739</f>
        <v>Grey</v>
      </c>
      <c r="F738" t="str">
        <f>'Data Cleaning'!F739</f>
        <v>Saudi Arabia</v>
      </c>
      <c r="G738" t="str">
        <f>'Data Cleaning'!G739</f>
        <v>Mall</v>
      </c>
      <c r="H738" s="2">
        <f>'Data Cleaning'!H739</f>
        <v>66.14</v>
      </c>
      <c r="I738">
        <f>'Data Cleaning'!I739</f>
        <v>1</v>
      </c>
      <c r="J738" s="2">
        <f>'Data Cleaning'!J739</f>
        <v>66.14</v>
      </c>
    </row>
    <row r="739" spans="1:10" x14ac:dyDescent="0.25">
      <c r="A739" t="str">
        <f>'Data Cleaning'!A740</f>
        <v>S732</v>
      </c>
      <c r="B739" s="113">
        <f>'Data Cleaning'!B740</f>
        <v>45953</v>
      </c>
      <c r="C739" t="str">
        <f>'Data Cleaning'!C740</f>
        <v>Adidas</v>
      </c>
      <c r="D739" t="str">
        <f>'Data Cleaning'!D740</f>
        <v>Boots</v>
      </c>
      <c r="E739" t="str">
        <f>'Data Cleaning'!E740</f>
        <v>Blue</v>
      </c>
      <c r="F739" t="str">
        <f>'Data Cleaning'!F740</f>
        <v>India</v>
      </c>
      <c r="G739" t="str">
        <f>'Data Cleaning'!G740</f>
        <v>Mall</v>
      </c>
      <c r="H739" s="2">
        <f>'Data Cleaning'!H740</f>
        <v>209.21</v>
      </c>
      <c r="I739">
        <f>'Data Cleaning'!I740</f>
        <v>19</v>
      </c>
      <c r="J739" s="2">
        <f>'Data Cleaning'!J740</f>
        <v>3974.99</v>
      </c>
    </row>
    <row r="740" spans="1:10" x14ac:dyDescent="0.25">
      <c r="A740" t="str">
        <f>'Data Cleaning'!A741</f>
        <v>S733</v>
      </c>
      <c r="B740" s="113">
        <f>'Data Cleaning'!B741</f>
        <v>46010</v>
      </c>
      <c r="C740" t="str">
        <f>'Data Cleaning'!C741</f>
        <v>Nike</v>
      </c>
      <c r="D740" t="str">
        <f>'Data Cleaning'!D741</f>
        <v>Formal</v>
      </c>
      <c r="E740" t="str">
        <f>'Data Cleaning'!E741</f>
        <v>Green</v>
      </c>
      <c r="F740" t="str">
        <f>'Data Cleaning'!F741</f>
        <v>UAE</v>
      </c>
      <c r="G740" t="str">
        <f>'Data Cleaning'!G741</f>
        <v>Online</v>
      </c>
      <c r="H740" s="2">
        <f>'Data Cleaning'!H741</f>
        <v>176.34</v>
      </c>
      <c r="I740">
        <f>'Data Cleaning'!I741</f>
        <v>20</v>
      </c>
      <c r="J740" s="2">
        <f>'Data Cleaning'!J741</f>
        <v>3526.8</v>
      </c>
    </row>
    <row r="741" spans="1:10" x14ac:dyDescent="0.25">
      <c r="A741" t="str">
        <f>'Data Cleaning'!A742</f>
        <v>S734</v>
      </c>
      <c r="B741" s="113">
        <f>'Data Cleaning'!B742</f>
        <v>45904</v>
      </c>
      <c r="C741" t="str">
        <f>'Data Cleaning'!C742</f>
        <v>Skechers</v>
      </c>
      <c r="D741" t="str">
        <f>'Data Cleaning'!D742</f>
        <v>Boots</v>
      </c>
      <c r="E741" t="str">
        <f>'Data Cleaning'!E742</f>
        <v>Green</v>
      </c>
      <c r="F741" t="str">
        <f>'Data Cleaning'!F742</f>
        <v>Germany</v>
      </c>
      <c r="G741" t="str">
        <f>'Data Cleaning'!G742</f>
        <v>Online</v>
      </c>
      <c r="H741" s="2">
        <f>'Data Cleaning'!H742</f>
        <v>145.07</v>
      </c>
      <c r="I741">
        <f>'Data Cleaning'!I742</f>
        <v>12</v>
      </c>
      <c r="J741" s="2">
        <f>'Data Cleaning'!J742</f>
        <v>1740.84</v>
      </c>
    </row>
    <row r="742" spans="1:10" x14ac:dyDescent="0.25">
      <c r="A742" t="str">
        <f>'Data Cleaning'!A743</f>
        <v>S735</v>
      </c>
      <c r="B742" s="113">
        <f>'Data Cleaning'!B743</f>
        <v>45943</v>
      </c>
      <c r="C742" t="str">
        <f>'Data Cleaning'!C743</f>
        <v>Nike</v>
      </c>
      <c r="D742" t="str">
        <f>'Data Cleaning'!D743</f>
        <v>Running</v>
      </c>
      <c r="E742" t="str">
        <f>'Data Cleaning'!E743</f>
        <v>Green</v>
      </c>
      <c r="F742" t="str">
        <f>'Data Cleaning'!F743</f>
        <v>UK</v>
      </c>
      <c r="G742" t="str">
        <f>'Data Cleaning'!G743</f>
        <v>Mall</v>
      </c>
      <c r="H742" s="2">
        <f>'Data Cleaning'!H743</f>
        <v>108.94</v>
      </c>
      <c r="I742">
        <f>'Data Cleaning'!I743</f>
        <v>20</v>
      </c>
      <c r="J742" s="2">
        <f>'Data Cleaning'!J743</f>
        <v>2178.8000000000002</v>
      </c>
    </row>
    <row r="743" spans="1:10" x14ac:dyDescent="0.25">
      <c r="A743" t="str">
        <f>'Data Cleaning'!A744</f>
        <v>S736</v>
      </c>
      <c r="B743" s="113">
        <f>'Data Cleaning'!B744</f>
        <v>45898</v>
      </c>
      <c r="C743" t="str">
        <f>'Data Cleaning'!C744</f>
        <v>Adidas</v>
      </c>
      <c r="D743" t="str">
        <f>'Data Cleaning'!D744</f>
        <v>Running</v>
      </c>
      <c r="E743" t="str">
        <f>'Data Cleaning'!E744</f>
        <v>Red</v>
      </c>
      <c r="F743" t="str">
        <f>'Data Cleaning'!F744</f>
        <v>France</v>
      </c>
      <c r="G743" t="str">
        <f>'Data Cleaning'!G744</f>
        <v>Online</v>
      </c>
      <c r="H743" s="2">
        <f>'Data Cleaning'!H744</f>
        <v>222.98</v>
      </c>
      <c r="I743">
        <f>'Data Cleaning'!I744</f>
        <v>16</v>
      </c>
      <c r="J743" s="2">
        <f>'Data Cleaning'!J744</f>
        <v>3567.68</v>
      </c>
    </row>
    <row r="744" spans="1:10" x14ac:dyDescent="0.25">
      <c r="A744" t="str">
        <f>'Data Cleaning'!A745</f>
        <v>S737</v>
      </c>
      <c r="B744" s="113">
        <f>'Data Cleaning'!B745</f>
        <v>45827</v>
      </c>
      <c r="C744" t="str">
        <f>'Data Cleaning'!C745</f>
        <v>Nike</v>
      </c>
      <c r="D744" t="str">
        <f>'Data Cleaning'!D745</f>
        <v>Sneakers</v>
      </c>
      <c r="E744" t="str">
        <f>'Data Cleaning'!E745</f>
        <v>White</v>
      </c>
      <c r="F744" t="str">
        <f>'Data Cleaning'!F745</f>
        <v>India</v>
      </c>
      <c r="G744" t="str">
        <f>'Data Cleaning'!G745</f>
        <v>Mall</v>
      </c>
      <c r="H744" s="2">
        <f>'Data Cleaning'!H745</f>
        <v>116.34</v>
      </c>
      <c r="I744">
        <f>'Data Cleaning'!I745</f>
        <v>9</v>
      </c>
      <c r="J744" s="2">
        <f>'Data Cleaning'!J745</f>
        <v>1047.06</v>
      </c>
    </row>
    <row r="745" spans="1:10" x14ac:dyDescent="0.25">
      <c r="A745" t="str">
        <f>'Data Cleaning'!A746</f>
        <v>S738</v>
      </c>
      <c r="B745" s="113">
        <f>'Data Cleaning'!B746</f>
        <v>45851</v>
      </c>
      <c r="C745" t="str">
        <f>'Data Cleaning'!C746</f>
        <v>Adidas</v>
      </c>
      <c r="D745" t="str">
        <f>'Data Cleaning'!D746</f>
        <v>Running</v>
      </c>
      <c r="E745" t="str">
        <f>'Data Cleaning'!E746</f>
        <v>Red</v>
      </c>
      <c r="F745" t="str">
        <f>'Data Cleaning'!F746</f>
        <v>Germany</v>
      </c>
      <c r="G745" t="str">
        <f>'Data Cleaning'!G746</f>
        <v>Mall</v>
      </c>
      <c r="H745" s="2">
        <f>'Data Cleaning'!H746</f>
        <v>209.65</v>
      </c>
      <c r="I745">
        <f>'Data Cleaning'!I746</f>
        <v>13</v>
      </c>
      <c r="J745" s="2">
        <f>'Data Cleaning'!J746</f>
        <v>2725.45</v>
      </c>
    </row>
    <row r="746" spans="1:10" x14ac:dyDescent="0.25">
      <c r="A746" t="str">
        <f>'Data Cleaning'!A747</f>
        <v>S739</v>
      </c>
      <c r="B746" s="113">
        <f>'Data Cleaning'!B747</f>
        <v>45887</v>
      </c>
      <c r="C746" t="str">
        <f>'Data Cleaning'!C747</f>
        <v>Reebok</v>
      </c>
      <c r="D746" t="str">
        <f>'Data Cleaning'!D747</f>
        <v>Formal</v>
      </c>
      <c r="E746" t="str">
        <f>'Data Cleaning'!E747</f>
        <v>Blue</v>
      </c>
      <c r="F746" t="str">
        <f>'Data Cleaning'!F747</f>
        <v>USA</v>
      </c>
      <c r="G746" t="str">
        <f>'Data Cleaning'!G747</f>
        <v>Retail Store</v>
      </c>
      <c r="H746" s="2">
        <f>'Data Cleaning'!H747</f>
        <v>126.61</v>
      </c>
      <c r="I746">
        <f>'Data Cleaning'!I747</f>
        <v>3</v>
      </c>
      <c r="J746" s="2">
        <f>'Data Cleaning'!J747</f>
        <v>379.83</v>
      </c>
    </row>
    <row r="747" spans="1:10" x14ac:dyDescent="0.25">
      <c r="A747" t="str">
        <f>'Data Cleaning'!A748</f>
        <v>S740</v>
      </c>
      <c r="B747" s="113">
        <f>'Data Cleaning'!B748</f>
        <v>45992</v>
      </c>
      <c r="C747" t="str">
        <f>'Data Cleaning'!C748</f>
        <v>Nike</v>
      </c>
      <c r="D747" t="str">
        <f>'Data Cleaning'!D748</f>
        <v>Formal</v>
      </c>
      <c r="E747" t="str">
        <f>'Data Cleaning'!E748</f>
        <v>Red</v>
      </c>
      <c r="F747" t="str">
        <f>'Data Cleaning'!F748</f>
        <v>USA</v>
      </c>
      <c r="G747" t="str">
        <f>'Data Cleaning'!G748</f>
        <v>Mall</v>
      </c>
      <c r="H747" s="2">
        <f>'Data Cleaning'!H748</f>
        <v>112.93</v>
      </c>
      <c r="I747">
        <f>'Data Cleaning'!I748</f>
        <v>1</v>
      </c>
      <c r="J747" s="2">
        <f>'Data Cleaning'!J748</f>
        <v>112.93</v>
      </c>
    </row>
    <row r="748" spans="1:10" x14ac:dyDescent="0.25">
      <c r="A748" t="str">
        <f>'Data Cleaning'!A749</f>
        <v>S741</v>
      </c>
      <c r="B748" s="113">
        <f>'Data Cleaning'!B749</f>
        <v>45939</v>
      </c>
      <c r="C748" t="str">
        <f>'Data Cleaning'!C749</f>
        <v>Nike</v>
      </c>
      <c r="D748" t="str">
        <f>'Data Cleaning'!D749</f>
        <v>Sneakers</v>
      </c>
      <c r="E748" t="str">
        <f>'Data Cleaning'!E749</f>
        <v>Grey</v>
      </c>
      <c r="F748" t="str">
        <f>'Data Cleaning'!F749</f>
        <v>UAE</v>
      </c>
      <c r="G748" t="str">
        <f>'Data Cleaning'!G749</f>
        <v>Retail Store</v>
      </c>
      <c r="H748" s="2">
        <f>'Data Cleaning'!H749</f>
        <v>131.79</v>
      </c>
      <c r="I748">
        <f>'Data Cleaning'!I749</f>
        <v>1</v>
      </c>
      <c r="J748" s="2">
        <f>'Data Cleaning'!J749</f>
        <v>131.79</v>
      </c>
    </row>
    <row r="749" spans="1:10" x14ac:dyDescent="0.25">
      <c r="A749" t="str">
        <f>'Data Cleaning'!A750</f>
        <v>S742</v>
      </c>
      <c r="B749" s="113">
        <f>'Data Cleaning'!B750</f>
        <v>45918</v>
      </c>
      <c r="C749" t="str">
        <f>'Data Cleaning'!C750</f>
        <v>Adidas</v>
      </c>
      <c r="D749" t="str">
        <f>'Data Cleaning'!D750</f>
        <v>Boots</v>
      </c>
      <c r="E749" t="str">
        <f>'Data Cleaning'!E750</f>
        <v>Green</v>
      </c>
      <c r="F749" t="str">
        <f>'Data Cleaning'!F750</f>
        <v>Germany</v>
      </c>
      <c r="G749" t="str">
        <f>'Data Cleaning'!G750</f>
        <v>Retail Store</v>
      </c>
      <c r="H749" s="2">
        <f>'Data Cleaning'!H750</f>
        <v>96.3</v>
      </c>
      <c r="I749">
        <f>'Data Cleaning'!I750</f>
        <v>18</v>
      </c>
      <c r="J749" s="2">
        <f>'Data Cleaning'!J750</f>
        <v>1733.4</v>
      </c>
    </row>
    <row r="750" spans="1:10" x14ac:dyDescent="0.25">
      <c r="A750" t="str">
        <f>'Data Cleaning'!A751</f>
        <v>S743</v>
      </c>
      <c r="B750" s="113">
        <f>'Data Cleaning'!B751</f>
        <v>45844</v>
      </c>
      <c r="C750" t="str">
        <f>'Data Cleaning'!C751</f>
        <v>Adidas</v>
      </c>
      <c r="D750" t="str">
        <f>'Data Cleaning'!D751</f>
        <v>Formal</v>
      </c>
      <c r="E750" t="str">
        <f>'Data Cleaning'!E751</f>
        <v>Blue</v>
      </c>
      <c r="F750" t="str">
        <f>'Data Cleaning'!F751</f>
        <v>India</v>
      </c>
      <c r="G750" t="str">
        <f>'Data Cleaning'!G751</f>
        <v>Mall</v>
      </c>
      <c r="H750" s="2">
        <f>'Data Cleaning'!H751</f>
        <v>194.47</v>
      </c>
      <c r="I750">
        <f>'Data Cleaning'!I751</f>
        <v>2</v>
      </c>
      <c r="J750" s="2">
        <f>'Data Cleaning'!J751</f>
        <v>388.94</v>
      </c>
    </row>
    <row r="751" spans="1:10" x14ac:dyDescent="0.25">
      <c r="A751" t="str">
        <f>'Data Cleaning'!A752</f>
        <v>S744</v>
      </c>
      <c r="B751" s="113">
        <f>'Data Cleaning'!B752</f>
        <v>45965</v>
      </c>
      <c r="C751" t="str">
        <f>'Data Cleaning'!C752</f>
        <v>Skechers</v>
      </c>
      <c r="D751" t="str">
        <f>'Data Cleaning'!D752</f>
        <v>Boots</v>
      </c>
      <c r="E751" t="str">
        <f>'Data Cleaning'!E752</f>
        <v>Blue</v>
      </c>
      <c r="F751" t="str">
        <f>'Data Cleaning'!F752</f>
        <v>UAE</v>
      </c>
      <c r="G751" t="str">
        <f>'Data Cleaning'!G752</f>
        <v>Retail Store</v>
      </c>
      <c r="H751" s="2">
        <f>'Data Cleaning'!H752</f>
        <v>140.6</v>
      </c>
      <c r="I751">
        <f>'Data Cleaning'!I752</f>
        <v>16</v>
      </c>
      <c r="J751" s="2">
        <f>'Data Cleaning'!J752</f>
        <v>2249.6</v>
      </c>
    </row>
    <row r="752" spans="1:10" x14ac:dyDescent="0.25">
      <c r="A752" t="str">
        <f>'Data Cleaning'!A753</f>
        <v>S745</v>
      </c>
      <c r="B752" s="113">
        <f>'Data Cleaning'!B753</f>
        <v>45716</v>
      </c>
      <c r="C752" t="str">
        <f>'Data Cleaning'!C753</f>
        <v>Skechers</v>
      </c>
      <c r="D752" t="str">
        <f>'Data Cleaning'!D753</f>
        <v>Casual</v>
      </c>
      <c r="E752" t="str">
        <f>'Data Cleaning'!E753</f>
        <v>Black</v>
      </c>
      <c r="F752" t="str">
        <f>'Data Cleaning'!F753</f>
        <v>France</v>
      </c>
      <c r="G752" t="str">
        <f>'Data Cleaning'!G753</f>
        <v>Retail Store</v>
      </c>
      <c r="H752" s="2">
        <f>'Data Cleaning'!H753</f>
        <v>81.09</v>
      </c>
      <c r="I752">
        <f>'Data Cleaning'!I753</f>
        <v>4</v>
      </c>
      <c r="J752" s="2">
        <f>'Data Cleaning'!J753</f>
        <v>324.36</v>
      </c>
    </row>
    <row r="753" spans="1:10" x14ac:dyDescent="0.25">
      <c r="A753" t="str">
        <f>'Data Cleaning'!A754</f>
        <v>S746</v>
      </c>
      <c r="B753" s="113">
        <f>'Data Cleaning'!B754</f>
        <v>45982</v>
      </c>
      <c r="C753" t="str">
        <f>'Data Cleaning'!C754</f>
        <v>New Balance</v>
      </c>
      <c r="D753" t="str">
        <f>'Data Cleaning'!D754</f>
        <v>Sneakers</v>
      </c>
      <c r="E753" t="str">
        <f>'Data Cleaning'!E754</f>
        <v>Blue</v>
      </c>
      <c r="F753" t="str">
        <f>'Data Cleaning'!F754</f>
        <v>UAE</v>
      </c>
      <c r="G753" t="str">
        <f>'Data Cleaning'!G754</f>
        <v>Online</v>
      </c>
      <c r="H753" s="2">
        <f>'Data Cleaning'!H754</f>
        <v>227.91</v>
      </c>
      <c r="I753">
        <f>'Data Cleaning'!I754</f>
        <v>10</v>
      </c>
      <c r="J753" s="2">
        <f>'Data Cleaning'!J754</f>
        <v>2279.1</v>
      </c>
    </row>
    <row r="754" spans="1:10" x14ac:dyDescent="0.25">
      <c r="A754" t="str">
        <f>'Data Cleaning'!A755</f>
        <v>S747</v>
      </c>
      <c r="B754" s="113">
        <f>'Data Cleaning'!B755</f>
        <v>45681</v>
      </c>
      <c r="C754" t="str">
        <f>'Data Cleaning'!C755</f>
        <v>Reebok</v>
      </c>
      <c r="D754" t="str">
        <f>'Data Cleaning'!D755</f>
        <v>Casual</v>
      </c>
      <c r="E754" t="str">
        <f>'Data Cleaning'!E755</f>
        <v>Green</v>
      </c>
      <c r="F754" t="str">
        <f>'Data Cleaning'!F755</f>
        <v>UAE</v>
      </c>
      <c r="G754" t="str">
        <f>'Data Cleaning'!G755</f>
        <v>Mall</v>
      </c>
      <c r="H754" s="2">
        <f>'Data Cleaning'!H755</f>
        <v>114.46</v>
      </c>
      <c r="I754">
        <f>'Data Cleaning'!I755</f>
        <v>6</v>
      </c>
      <c r="J754" s="2">
        <f>'Data Cleaning'!J755</f>
        <v>686.76</v>
      </c>
    </row>
    <row r="755" spans="1:10" x14ac:dyDescent="0.25">
      <c r="A755" t="str">
        <f>'Data Cleaning'!A756</f>
        <v>S748</v>
      </c>
      <c r="B755" s="113">
        <f>'Data Cleaning'!B756</f>
        <v>45867</v>
      </c>
      <c r="C755" t="str">
        <f>'Data Cleaning'!C756</f>
        <v>Puma</v>
      </c>
      <c r="D755" t="str">
        <f>'Data Cleaning'!D756</f>
        <v>Sneakers</v>
      </c>
      <c r="E755" t="str">
        <f>'Data Cleaning'!E756</f>
        <v>White</v>
      </c>
      <c r="F755" t="str">
        <f>'Data Cleaning'!F756</f>
        <v>UK</v>
      </c>
      <c r="G755" t="str">
        <f>'Data Cleaning'!G756</f>
        <v>Online</v>
      </c>
      <c r="H755" s="2">
        <f>'Data Cleaning'!H756</f>
        <v>149.58000000000001</v>
      </c>
      <c r="I755">
        <f>'Data Cleaning'!I756</f>
        <v>4</v>
      </c>
      <c r="J755" s="2">
        <f>'Data Cleaning'!J756</f>
        <v>598.32000000000005</v>
      </c>
    </row>
    <row r="756" spans="1:10" x14ac:dyDescent="0.25">
      <c r="A756" t="str">
        <f>'Data Cleaning'!A757</f>
        <v>S749</v>
      </c>
      <c r="B756" s="113">
        <f>'Data Cleaning'!B757</f>
        <v>45859</v>
      </c>
      <c r="C756" t="str">
        <f>'Data Cleaning'!C757</f>
        <v>Reebok</v>
      </c>
      <c r="D756" t="str">
        <f>'Data Cleaning'!D757</f>
        <v>Casual</v>
      </c>
      <c r="E756" t="str">
        <f>'Data Cleaning'!E757</f>
        <v>Green</v>
      </c>
      <c r="F756" t="str">
        <f>'Data Cleaning'!F757</f>
        <v>France</v>
      </c>
      <c r="G756" t="str">
        <f>'Data Cleaning'!G757</f>
        <v>Online</v>
      </c>
      <c r="H756" s="2">
        <f>'Data Cleaning'!H757</f>
        <v>229.42</v>
      </c>
      <c r="I756">
        <f>'Data Cleaning'!I757</f>
        <v>7</v>
      </c>
      <c r="J756" s="2">
        <f>'Data Cleaning'!J757</f>
        <v>1605.94</v>
      </c>
    </row>
    <row r="757" spans="1:10" x14ac:dyDescent="0.25">
      <c r="A757" t="str">
        <f>'Data Cleaning'!A758</f>
        <v>S750</v>
      </c>
      <c r="B757" s="113">
        <f>'Data Cleaning'!B758</f>
        <v>45870</v>
      </c>
      <c r="C757" t="str">
        <f>'Data Cleaning'!C758</f>
        <v>Skechers</v>
      </c>
      <c r="D757" t="str">
        <f>'Data Cleaning'!D758</f>
        <v>Boots</v>
      </c>
      <c r="E757" t="str">
        <f>'Data Cleaning'!E758</f>
        <v>Grey</v>
      </c>
      <c r="F757" t="str">
        <f>'Data Cleaning'!F758</f>
        <v>USA</v>
      </c>
      <c r="G757" t="str">
        <f>'Data Cleaning'!G758</f>
        <v>Retail Store</v>
      </c>
      <c r="H757" s="2">
        <f>'Data Cleaning'!H758</f>
        <v>167.33</v>
      </c>
      <c r="I757">
        <f>'Data Cleaning'!I758</f>
        <v>2</v>
      </c>
      <c r="J757" s="2">
        <f>'Data Cleaning'!J758</f>
        <v>334.66</v>
      </c>
    </row>
    <row r="758" spans="1:10" x14ac:dyDescent="0.25">
      <c r="A758" t="str">
        <f>'Data Cleaning'!A759</f>
        <v>S751</v>
      </c>
      <c r="B758" s="113">
        <f>'Data Cleaning'!B759</f>
        <v>45892</v>
      </c>
      <c r="C758" t="str">
        <f>'Data Cleaning'!C759</f>
        <v>New Balance</v>
      </c>
      <c r="D758" t="str">
        <f>'Data Cleaning'!D759</f>
        <v>Casual</v>
      </c>
      <c r="E758" t="str">
        <f>'Data Cleaning'!E759</f>
        <v>Red</v>
      </c>
      <c r="F758" t="str">
        <f>'Data Cleaning'!F759</f>
        <v>USA</v>
      </c>
      <c r="G758" t="str">
        <f>'Data Cleaning'!G759</f>
        <v>Mall</v>
      </c>
      <c r="H758" s="2">
        <f>'Data Cleaning'!H759</f>
        <v>55.72</v>
      </c>
      <c r="I758">
        <f>'Data Cleaning'!I759</f>
        <v>19</v>
      </c>
      <c r="J758" s="2">
        <f>'Data Cleaning'!J759</f>
        <v>1058.68</v>
      </c>
    </row>
    <row r="759" spans="1:10" x14ac:dyDescent="0.25">
      <c r="A759" t="str">
        <f>'Data Cleaning'!A760</f>
        <v>S752</v>
      </c>
      <c r="B759" s="113">
        <f>'Data Cleaning'!B760</f>
        <v>45682</v>
      </c>
      <c r="C759" t="str">
        <f>'Data Cleaning'!C760</f>
        <v>Reebok</v>
      </c>
      <c r="D759" t="str">
        <f>'Data Cleaning'!D760</f>
        <v>Sneakers</v>
      </c>
      <c r="E759" t="str">
        <f>'Data Cleaning'!E760</f>
        <v>Red</v>
      </c>
      <c r="F759" t="str">
        <f>'Data Cleaning'!F760</f>
        <v>India</v>
      </c>
      <c r="G759" t="str">
        <f>'Data Cleaning'!G760</f>
        <v>Online</v>
      </c>
      <c r="H759" s="2">
        <f>'Data Cleaning'!H760</f>
        <v>236.76</v>
      </c>
      <c r="I759">
        <f>'Data Cleaning'!I760</f>
        <v>18</v>
      </c>
      <c r="J759" s="2">
        <f>'Data Cleaning'!J760</f>
        <v>4261.68</v>
      </c>
    </row>
    <row r="760" spans="1:10" x14ac:dyDescent="0.25">
      <c r="A760" t="str">
        <f>'Data Cleaning'!A761</f>
        <v>S753</v>
      </c>
      <c r="B760" s="113">
        <f>'Data Cleaning'!B761</f>
        <v>46012</v>
      </c>
      <c r="C760" t="str">
        <f>'Data Cleaning'!C761</f>
        <v>Adidas</v>
      </c>
      <c r="D760" t="str">
        <f>'Data Cleaning'!D761</f>
        <v>Boots</v>
      </c>
      <c r="E760" t="str">
        <f>'Data Cleaning'!E761</f>
        <v>White</v>
      </c>
      <c r="F760" t="str">
        <f>'Data Cleaning'!F761</f>
        <v>USA</v>
      </c>
      <c r="G760" t="str">
        <f>'Data Cleaning'!G761</f>
        <v>Retail Store</v>
      </c>
      <c r="H760" s="2">
        <f>'Data Cleaning'!H761</f>
        <v>168.1</v>
      </c>
      <c r="I760">
        <f>'Data Cleaning'!I761</f>
        <v>19</v>
      </c>
      <c r="J760" s="2">
        <f>'Data Cleaning'!J761</f>
        <v>3193.9</v>
      </c>
    </row>
    <row r="761" spans="1:10" x14ac:dyDescent="0.25">
      <c r="A761" t="str">
        <f>'Data Cleaning'!A762</f>
        <v>S754</v>
      </c>
      <c r="B761" s="113">
        <f>'Data Cleaning'!B762</f>
        <v>45994</v>
      </c>
      <c r="C761" t="str">
        <f>'Data Cleaning'!C762</f>
        <v>New Balance</v>
      </c>
      <c r="D761" t="str">
        <f>'Data Cleaning'!D762</f>
        <v>Sports</v>
      </c>
      <c r="E761" t="str">
        <f>'Data Cleaning'!E762</f>
        <v>Grey</v>
      </c>
      <c r="F761" t="str">
        <f>'Data Cleaning'!F762</f>
        <v>Germany</v>
      </c>
      <c r="G761" t="str">
        <f>'Data Cleaning'!G762</f>
        <v>Retail Store</v>
      </c>
      <c r="H761" s="2">
        <f>'Data Cleaning'!H762</f>
        <v>103.68</v>
      </c>
      <c r="I761">
        <f>'Data Cleaning'!I762</f>
        <v>20</v>
      </c>
      <c r="J761" s="2">
        <f>'Data Cleaning'!J762</f>
        <v>2073.6</v>
      </c>
    </row>
    <row r="762" spans="1:10" x14ac:dyDescent="0.25">
      <c r="A762" t="str">
        <f>'Data Cleaning'!A763</f>
        <v>S755</v>
      </c>
      <c r="B762" s="113">
        <f>'Data Cleaning'!B763</f>
        <v>45969</v>
      </c>
      <c r="C762" t="str">
        <f>'Data Cleaning'!C763</f>
        <v>Puma</v>
      </c>
      <c r="D762" t="str">
        <f>'Data Cleaning'!D763</f>
        <v>Formal</v>
      </c>
      <c r="E762" t="str">
        <f>'Data Cleaning'!E763</f>
        <v>Blue</v>
      </c>
      <c r="F762" t="str">
        <f>'Data Cleaning'!F763</f>
        <v>France</v>
      </c>
      <c r="G762" t="str">
        <f>'Data Cleaning'!G763</f>
        <v>Retail Store</v>
      </c>
      <c r="H762" s="2">
        <f>'Data Cleaning'!H763</f>
        <v>60.64</v>
      </c>
      <c r="I762">
        <f>'Data Cleaning'!I763</f>
        <v>8</v>
      </c>
      <c r="J762" s="2">
        <f>'Data Cleaning'!J763</f>
        <v>485.12</v>
      </c>
    </row>
    <row r="763" spans="1:10" x14ac:dyDescent="0.25">
      <c r="A763" t="str">
        <f>'Data Cleaning'!A764</f>
        <v>S756</v>
      </c>
      <c r="B763" s="113">
        <f>'Data Cleaning'!B764</f>
        <v>45726</v>
      </c>
      <c r="C763" t="str">
        <f>'Data Cleaning'!C764</f>
        <v>Reebok</v>
      </c>
      <c r="D763" t="str">
        <f>'Data Cleaning'!D764</f>
        <v>Sneakers</v>
      </c>
      <c r="E763" t="str">
        <f>'Data Cleaning'!E764</f>
        <v>Green</v>
      </c>
      <c r="F763" t="str">
        <f>'Data Cleaning'!F764</f>
        <v>UAE</v>
      </c>
      <c r="G763" t="str">
        <f>'Data Cleaning'!G764</f>
        <v>Mall</v>
      </c>
      <c r="H763" s="2">
        <f>'Data Cleaning'!H764</f>
        <v>204.69</v>
      </c>
      <c r="I763">
        <f>'Data Cleaning'!I764</f>
        <v>5</v>
      </c>
      <c r="J763" s="2">
        <f>'Data Cleaning'!J764</f>
        <v>1023.45</v>
      </c>
    </row>
    <row r="764" spans="1:10" x14ac:dyDescent="0.25">
      <c r="A764" t="str">
        <f>'Data Cleaning'!A765</f>
        <v>S757</v>
      </c>
      <c r="B764" s="113">
        <f>'Data Cleaning'!B765</f>
        <v>45811</v>
      </c>
      <c r="C764" t="str">
        <f>'Data Cleaning'!C765</f>
        <v>Puma</v>
      </c>
      <c r="D764" t="str">
        <f>'Data Cleaning'!D765</f>
        <v>Boots</v>
      </c>
      <c r="E764" t="str">
        <f>'Data Cleaning'!E765</f>
        <v>Green</v>
      </c>
      <c r="F764" t="str">
        <f>'Data Cleaning'!F765</f>
        <v>India</v>
      </c>
      <c r="G764" t="str">
        <f>'Data Cleaning'!G765</f>
        <v>Mall</v>
      </c>
      <c r="H764" s="2">
        <f>'Data Cleaning'!H765</f>
        <v>166.42</v>
      </c>
      <c r="I764">
        <f>'Data Cleaning'!I765</f>
        <v>18</v>
      </c>
      <c r="J764" s="2">
        <f>'Data Cleaning'!J765</f>
        <v>2995.56</v>
      </c>
    </row>
    <row r="765" spans="1:10" x14ac:dyDescent="0.25">
      <c r="A765" t="str">
        <f>'Data Cleaning'!A766</f>
        <v>S758</v>
      </c>
      <c r="B765" s="113">
        <f>'Data Cleaning'!B766</f>
        <v>45769</v>
      </c>
      <c r="C765" t="str">
        <f>'Data Cleaning'!C766</f>
        <v>Adidas</v>
      </c>
      <c r="D765" t="str">
        <f>'Data Cleaning'!D766</f>
        <v>Sneakers</v>
      </c>
      <c r="E765" t="str">
        <f>'Data Cleaning'!E766</f>
        <v>Green</v>
      </c>
      <c r="F765" t="str">
        <f>'Data Cleaning'!F766</f>
        <v>France</v>
      </c>
      <c r="G765" t="str">
        <f>'Data Cleaning'!G766</f>
        <v>Mall</v>
      </c>
      <c r="H765" s="2">
        <f>'Data Cleaning'!H766</f>
        <v>147.36000000000001</v>
      </c>
      <c r="I765">
        <f>'Data Cleaning'!I766</f>
        <v>7</v>
      </c>
      <c r="J765" s="2">
        <f>'Data Cleaning'!J766</f>
        <v>1031.52</v>
      </c>
    </row>
    <row r="766" spans="1:10" x14ac:dyDescent="0.25">
      <c r="A766" t="str">
        <f>'Data Cleaning'!A767</f>
        <v>S759</v>
      </c>
      <c r="B766" s="113">
        <f>'Data Cleaning'!B767</f>
        <v>45834</v>
      </c>
      <c r="C766" t="str">
        <f>'Data Cleaning'!C767</f>
        <v>Skechers</v>
      </c>
      <c r="D766" t="str">
        <f>'Data Cleaning'!D767</f>
        <v>Boots</v>
      </c>
      <c r="E766" t="str">
        <f>'Data Cleaning'!E767</f>
        <v>White</v>
      </c>
      <c r="F766" t="str">
        <f>'Data Cleaning'!F767</f>
        <v>India</v>
      </c>
      <c r="G766" t="str">
        <f>'Data Cleaning'!G767</f>
        <v>Mall</v>
      </c>
      <c r="H766" s="2">
        <f>'Data Cleaning'!H767</f>
        <v>226.66</v>
      </c>
      <c r="I766">
        <f>'Data Cleaning'!I767</f>
        <v>5</v>
      </c>
      <c r="J766" s="2">
        <f>'Data Cleaning'!J767</f>
        <v>1133.3</v>
      </c>
    </row>
    <row r="767" spans="1:10" x14ac:dyDescent="0.25">
      <c r="A767" t="str">
        <f>'Data Cleaning'!A768</f>
        <v>S760</v>
      </c>
      <c r="B767" s="113">
        <f>'Data Cleaning'!B768</f>
        <v>46013</v>
      </c>
      <c r="C767" t="str">
        <f>'Data Cleaning'!C768</f>
        <v>Skechers</v>
      </c>
      <c r="D767" t="str">
        <f>'Data Cleaning'!D768</f>
        <v>Running</v>
      </c>
      <c r="E767" t="str">
        <f>'Data Cleaning'!E768</f>
        <v>Blue</v>
      </c>
      <c r="F767" t="str">
        <f>'Data Cleaning'!F768</f>
        <v>India</v>
      </c>
      <c r="G767" t="str">
        <f>'Data Cleaning'!G768</f>
        <v>Retail Store</v>
      </c>
      <c r="H767" s="2">
        <f>'Data Cleaning'!H768</f>
        <v>203.49</v>
      </c>
      <c r="I767">
        <f>'Data Cleaning'!I768</f>
        <v>11</v>
      </c>
      <c r="J767" s="2">
        <f>'Data Cleaning'!J768</f>
        <v>2238.39</v>
      </c>
    </row>
    <row r="768" spans="1:10" x14ac:dyDescent="0.25">
      <c r="A768" t="str">
        <f>'Data Cleaning'!A769</f>
        <v>S761</v>
      </c>
      <c r="B768" s="113">
        <f>'Data Cleaning'!B769</f>
        <v>45956</v>
      </c>
      <c r="C768" t="str">
        <f>'Data Cleaning'!C769</f>
        <v>Skechers</v>
      </c>
      <c r="D768" t="str">
        <f>'Data Cleaning'!D769</f>
        <v>Boots</v>
      </c>
      <c r="E768" t="str">
        <f>'Data Cleaning'!E769</f>
        <v>Red</v>
      </c>
      <c r="F768" t="str">
        <f>'Data Cleaning'!F769</f>
        <v>UAE</v>
      </c>
      <c r="G768" t="str">
        <f>'Data Cleaning'!G769</f>
        <v>Mall</v>
      </c>
      <c r="H768" s="2">
        <f>'Data Cleaning'!H769</f>
        <v>63.37</v>
      </c>
      <c r="I768">
        <f>'Data Cleaning'!I769</f>
        <v>19</v>
      </c>
      <c r="J768" s="2">
        <f>'Data Cleaning'!J769</f>
        <v>1204.03</v>
      </c>
    </row>
    <row r="769" spans="1:10" x14ac:dyDescent="0.25">
      <c r="A769" t="str">
        <f>'Data Cleaning'!A770</f>
        <v>S762</v>
      </c>
      <c r="B769" s="113">
        <f>'Data Cleaning'!B770</f>
        <v>45931</v>
      </c>
      <c r="C769" t="str">
        <f>'Data Cleaning'!C770</f>
        <v>Reebok</v>
      </c>
      <c r="D769" t="str">
        <f>'Data Cleaning'!D770</f>
        <v>Running</v>
      </c>
      <c r="E769" t="str">
        <f>'Data Cleaning'!E770</f>
        <v>Grey</v>
      </c>
      <c r="F769" t="str">
        <f>'Data Cleaning'!F770</f>
        <v>USA</v>
      </c>
      <c r="G769" t="str">
        <f>'Data Cleaning'!G770</f>
        <v>Online</v>
      </c>
      <c r="H769" s="2">
        <f>'Data Cleaning'!H770</f>
        <v>98.58</v>
      </c>
      <c r="I769">
        <f>'Data Cleaning'!I770</f>
        <v>10</v>
      </c>
      <c r="J769" s="2">
        <f>'Data Cleaning'!J770</f>
        <v>985.8</v>
      </c>
    </row>
    <row r="770" spans="1:10" x14ac:dyDescent="0.25">
      <c r="A770" t="str">
        <f>'Data Cleaning'!A771</f>
        <v>S763</v>
      </c>
      <c r="B770" s="113">
        <f>'Data Cleaning'!B771</f>
        <v>45853</v>
      </c>
      <c r="C770" t="str">
        <f>'Data Cleaning'!C771</f>
        <v>Nike</v>
      </c>
      <c r="D770" t="str">
        <f>'Data Cleaning'!D771</f>
        <v>Boots</v>
      </c>
      <c r="E770" t="str">
        <f>'Data Cleaning'!E771</f>
        <v>Black</v>
      </c>
      <c r="F770" t="str">
        <f>'Data Cleaning'!F771</f>
        <v>UK</v>
      </c>
      <c r="G770" t="str">
        <f>'Data Cleaning'!G771</f>
        <v>Retail Store</v>
      </c>
      <c r="H770" s="2">
        <f>'Data Cleaning'!H771</f>
        <v>84.67</v>
      </c>
      <c r="I770">
        <f>'Data Cleaning'!I771</f>
        <v>5</v>
      </c>
      <c r="J770" s="2">
        <f>'Data Cleaning'!J771</f>
        <v>423.35</v>
      </c>
    </row>
    <row r="771" spans="1:10" x14ac:dyDescent="0.25">
      <c r="A771" t="str">
        <f>'Data Cleaning'!A772</f>
        <v>S764</v>
      </c>
      <c r="B771" s="113">
        <f>'Data Cleaning'!B772</f>
        <v>45740</v>
      </c>
      <c r="C771" t="str">
        <f>'Data Cleaning'!C772</f>
        <v>Skechers</v>
      </c>
      <c r="D771" t="str">
        <f>'Data Cleaning'!D772</f>
        <v>Sports</v>
      </c>
      <c r="E771" t="str">
        <f>'Data Cleaning'!E772</f>
        <v>White</v>
      </c>
      <c r="F771" t="str">
        <f>'Data Cleaning'!F772</f>
        <v>Saudi Arabia</v>
      </c>
      <c r="G771" t="str">
        <f>'Data Cleaning'!G772</f>
        <v>Online</v>
      </c>
      <c r="H771" s="2">
        <f>'Data Cleaning'!H772</f>
        <v>193.67</v>
      </c>
      <c r="I771">
        <f>'Data Cleaning'!I772</f>
        <v>10</v>
      </c>
      <c r="J771" s="2">
        <f>'Data Cleaning'!J772</f>
        <v>1936.7</v>
      </c>
    </row>
    <row r="772" spans="1:10" x14ac:dyDescent="0.25">
      <c r="A772" t="str">
        <f>'Data Cleaning'!A773</f>
        <v>S765</v>
      </c>
      <c r="B772" s="113">
        <f>'Data Cleaning'!B773</f>
        <v>46011</v>
      </c>
      <c r="C772" t="str">
        <f>'Data Cleaning'!C773</f>
        <v>Adidas</v>
      </c>
      <c r="D772" t="str">
        <f>'Data Cleaning'!D773</f>
        <v>Sneakers</v>
      </c>
      <c r="E772" t="str">
        <f>'Data Cleaning'!E773</f>
        <v>Black</v>
      </c>
      <c r="F772" t="str">
        <f>'Data Cleaning'!F773</f>
        <v>France</v>
      </c>
      <c r="G772" t="str">
        <f>'Data Cleaning'!G773</f>
        <v>Retail Store</v>
      </c>
      <c r="H772" s="2">
        <f>'Data Cleaning'!H773</f>
        <v>37.380000000000003</v>
      </c>
      <c r="I772">
        <f>'Data Cleaning'!I773</f>
        <v>10</v>
      </c>
      <c r="J772" s="2">
        <f>'Data Cleaning'!J773</f>
        <v>373.8</v>
      </c>
    </row>
    <row r="773" spans="1:10" x14ac:dyDescent="0.25">
      <c r="A773" t="str">
        <f>'Data Cleaning'!A774</f>
        <v>S766</v>
      </c>
      <c r="B773" s="113">
        <f>'Data Cleaning'!B774</f>
        <v>45710</v>
      </c>
      <c r="C773" t="str">
        <f>'Data Cleaning'!C774</f>
        <v>Skechers</v>
      </c>
      <c r="D773" t="str">
        <f>'Data Cleaning'!D774</f>
        <v>Boots</v>
      </c>
      <c r="E773" t="str">
        <f>'Data Cleaning'!E774</f>
        <v>Grey</v>
      </c>
      <c r="F773" t="str">
        <f>'Data Cleaning'!F774</f>
        <v>Saudi Arabia</v>
      </c>
      <c r="G773" t="str">
        <f>'Data Cleaning'!G774</f>
        <v>Online</v>
      </c>
      <c r="H773" s="2">
        <f>'Data Cleaning'!H774</f>
        <v>155.38</v>
      </c>
      <c r="I773">
        <f>'Data Cleaning'!I774</f>
        <v>20</v>
      </c>
      <c r="J773" s="2">
        <f>'Data Cleaning'!J774</f>
        <v>3107.6</v>
      </c>
    </row>
    <row r="774" spans="1:10" x14ac:dyDescent="0.25">
      <c r="A774" t="str">
        <f>'Data Cleaning'!A775</f>
        <v>S767</v>
      </c>
      <c r="B774" s="113">
        <f>'Data Cleaning'!B775</f>
        <v>45989</v>
      </c>
      <c r="C774" t="str">
        <f>'Data Cleaning'!C775</f>
        <v>Reebok</v>
      </c>
      <c r="D774" t="str">
        <f>'Data Cleaning'!D775</f>
        <v>Casual</v>
      </c>
      <c r="E774" t="str">
        <f>'Data Cleaning'!E775</f>
        <v>Grey</v>
      </c>
      <c r="F774" t="str">
        <f>'Data Cleaning'!F775</f>
        <v>Saudi Arabia</v>
      </c>
      <c r="G774" t="str">
        <f>'Data Cleaning'!G775</f>
        <v>Mall</v>
      </c>
      <c r="H774" s="2">
        <f>'Data Cleaning'!H775</f>
        <v>197.74</v>
      </c>
      <c r="I774">
        <f>'Data Cleaning'!I775</f>
        <v>18</v>
      </c>
      <c r="J774" s="2">
        <f>'Data Cleaning'!J775</f>
        <v>3559.32</v>
      </c>
    </row>
    <row r="775" spans="1:10" x14ac:dyDescent="0.25">
      <c r="A775" t="str">
        <f>'Data Cleaning'!A776</f>
        <v>S768</v>
      </c>
      <c r="B775" s="113">
        <f>'Data Cleaning'!B776</f>
        <v>45805</v>
      </c>
      <c r="C775" t="str">
        <f>'Data Cleaning'!C776</f>
        <v>Reebok</v>
      </c>
      <c r="D775" t="str">
        <f>'Data Cleaning'!D776</f>
        <v>Formal</v>
      </c>
      <c r="E775" t="str">
        <f>'Data Cleaning'!E776</f>
        <v>Red</v>
      </c>
      <c r="F775" t="str">
        <f>'Data Cleaning'!F776</f>
        <v>Saudi Arabia</v>
      </c>
      <c r="G775" t="str">
        <f>'Data Cleaning'!G776</f>
        <v>Mall</v>
      </c>
      <c r="H775" s="2">
        <f>'Data Cleaning'!H776</f>
        <v>222.89</v>
      </c>
      <c r="I775">
        <f>'Data Cleaning'!I776</f>
        <v>2</v>
      </c>
      <c r="J775" s="2">
        <f>'Data Cleaning'!J776</f>
        <v>445.78</v>
      </c>
    </row>
    <row r="776" spans="1:10" x14ac:dyDescent="0.25">
      <c r="A776" t="str">
        <f>'Data Cleaning'!A777</f>
        <v>S769</v>
      </c>
      <c r="B776" s="113">
        <f>'Data Cleaning'!B777</f>
        <v>45818</v>
      </c>
      <c r="C776" t="str">
        <f>'Data Cleaning'!C777</f>
        <v>Nike</v>
      </c>
      <c r="D776" t="str">
        <f>'Data Cleaning'!D777</f>
        <v>Running</v>
      </c>
      <c r="E776" t="str">
        <f>'Data Cleaning'!E777</f>
        <v>Green</v>
      </c>
      <c r="F776" t="str">
        <f>'Data Cleaning'!F777</f>
        <v>France</v>
      </c>
      <c r="G776" t="str">
        <f>'Data Cleaning'!G777</f>
        <v>Online</v>
      </c>
      <c r="H776" s="2">
        <f>'Data Cleaning'!H777</f>
        <v>105.26</v>
      </c>
      <c r="I776">
        <f>'Data Cleaning'!I777</f>
        <v>18</v>
      </c>
      <c r="J776" s="2">
        <f>'Data Cleaning'!J777</f>
        <v>1894.68</v>
      </c>
    </row>
    <row r="777" spans="1:10" x14ac:dyDescent="0.25">
      <c r="A777" t="str">
        <f>'Data Cleaning'!A778</f>
        <v>S770</v>
      </c>
      <c r="B777" s="113">
        <f>'Data Cleaning'!B778</f>
        <v>45975</v>
      </c>
      <c r="C777" t="str">
        <f>'Data Cleaning'!C778</f>
        <v>Adidas</v>
      </c>
      <c r="D777" t="str">
        <f>'Data Cleaning'!D778</f>
        <v>Boots</v>
      </c>
      <c r="E777" t="str">
        <f>'Data Cleaning'!E778</f>
        <v>Green</v>
      </c>
      <c r="F777" t="str">
        <f>'Data Cleaning'!F778</f>
        <v>UAE</v>
      </c>
      <c r="G777" t="str">
        <f>'Data Cleaning'!G778</f>
        <v>Mall</v>
      </c>
      <c r="H777" s="2">
        <f>'Data Cleaning'!H778</f>
        <v>210.68</v>
      </c>
      <c r="I777">
        <f>'Data Cleaning'!I778</f>
        <v>15</v>
      </c>
      <c r="J777" s="2">
        <f>'Data Cleaning'!J778</f>
        <v>3160.2</v>
      </c>
    </row>
    <row r="778" spans="1:10" x14ac:dyDescent="0.25">
      <c r="A778" t="str">
        <f>'Data Cleaning'!A779</f>
        <v>S771</v>
      </c>
      <c r="B778" s="113">
        <f>'Data Cleaning'!B779</f>
        <v>45846</v>
      </c>
      <c r="C778" t="str">
        <f>'Data Cleaning'!C779</f>
        <v>New Balance</v>
      </c>
      <c r="D778" t="str">
        <f>'Data Cleaning'!D779</f>
        <v>Boots</v>
      </c>
      <c r="E778" t="str">
        <f>'Data Cleaning'!E779</f>
        <v>Grey</v>
      </c>
      <c r="F778" t="str">
        <f>'Data Cleaning'!F779</f>
        <v>UK</v>
      </c>
      <c r="G778" t="str">
        <f>'Data Cleaning'!G779</f>
        <v>Mall</v>
      </c>
      <c r="H778" s="2">
        <f>'Data Cleaning'!H779</f>
        <v>54.34</v>
      </c>
      <c r="I778">
        <f>'Data Cleaning'!I779</f>
        <v>19</v>
      </c>
      <c r="J778" s="2">
        <f>'Data Cleaning'!J779</f>
        <v>1032.46</v>
      </c>
    </row>
    <row r="779" spans="1:10" x14ac:dyDescent="0.25">
      <c r="A779" t="str">
        <f>'Data Cleaning'!A780</f>
        <v>S772</v>
      </c>
      <c r="B779" s="113">
        <f>'Data Cleaning'!B780</f>
        <v>45757</v>
      </c>
      <c r="C779" t="str">
        <f>'Data Cleaning'!C780</f>
        <v>Reebok</v>
      </c>
      <c r="D779" t="str">
        <f>'Data Cleaning'!D780</f>
        <v>Casual</v>
      </c>
      <c r="E779" t="str">
        <f>'Data Cleaning'!E780</f>
        <v>Green</v>
      </c>
      <c r="F779" t="str">
        <f>'Data Cleaning'!F780</f>
        <v>USA</v>
      </c>
      <c r="G779" t="str">
        <f>'Data Cleaning'!G780</f>
        <v>Online</v>
      </c>
      <c r="H779" s="2">
        <f>'Data Cleaning'!H780</f>
        <v>216.22</v>
      </c>
      <c r="I779">
        <f>'Data Cleaning'!I780</f>
        <v>10</v>
      </c>
      <c r="J779" s="2">
        <f>'Data Cleaning'!J780</f>
        <v>2162.1999999999998</v>
      </c>
    </row>
    <row r="780" spans="1:10" x14ac:dyDescent="0.25">
      <c r="A780" t="str">
        <f>'Data Cleaning'!A781</f>
        <v>S773</v>
      </c>
      <c r="B780" s="113">
        <f>'Data Cleaning'!B781</f>
        <v>45746</v>
      </c>
      <c r="C780" t="str">
        <f>'Data Cleaning'!C781</f>
        <v>Nike</v>
      </c>
      <c r="D780" t="str">
        <f>'Data Cleaning'!D781</f>
        <v>Formal</v>
      </c>
      <c r="E780" t="str">
        <f>'Data Cleaning'!E781</f>
        <v>Black</v>
      </c>
      <c r="F780" t="str">
        <f>'Data Cleaning'!F781</f>
        <v>Germany</v>
      </c>
      <c r="G780" t="str">
        <f>'Data Cleaning'!G781</f>
        <v>Retail Store</v>
      </c>
      <c r="H780" s="2">
        <f>'Data Cleaning'!H781</f>
        <v>58.05</v>
      </c>
      <c r="I780">
        <f>'Data Cleaning'!I781</f>
        <v>17</v>
      </c>
      <c r="J780" s="2">
        <f>'Data Cleaning'!J781</f>
        <v>986.85</v>
      </c>
    </row>
    <row r="781" spans="1:10" x14ac:dyDescent="0.25">
      <c r="A781" t="str">
        <f>'Data Cleaning'!A782</f>
        <v>S774</v>
      </c>
      <c r="B781" s="113">
        <f>'Data Cleaning'!B782</f>
        <v>45942</v>
      </c>
      <c r="C781" t="str">
        <f>'Data Cleaning'!C782</f>
        <v>Adidas</v>
      </c>
      <c r="D781" t="str">
        <f>'Data Cleaning'!D782</f>
        <v>Casual</v>
      </c>
      <c r="E781" t="str">
        <f>'Data Cleaning'!E782</f>
        <v>Grey</v>
      </c>
      <c r="F781" t="str">
        <f>'Data Cleaning'!F782</f>
        <v>Saudi Arabia</v>
      </c>
      <c r="G781" t="str">
        <f>'Data Cleaning'!G782</f>
        <v>Retail Store</v>
      </c>
      <c r="H781" s="2">
        <f>'Data Cleaning'!H782</f>
        <v>117.4</v>
      </c>
      <c r="I781">
        <f>'Data Cleaning'!I782</f>
        <v>9</v>
      </c>
      <c r="J781" s="2">
        <f>'Data Cleaning'!J782</f>
        <v>1056.5999999999999</v>
      </c>
    </row>
    <row r="782" spans="1:10" x14ac:dyDescent="0.25">
      <c r="A782" t="str">
        <f>'Data Cleaning'!A783</f>
        <v>S775</v>
      </c>
      <c r="B782" s="113">
        <f>'Data Cleaning'!B783</f>
        <v>45660</v>
      </c>
      <c r="C782" t="str">
        <f>'Data Cleaning'!C783</f>
        <v>Reebok</v>
      </c>
      <c r="D782" t="str">
        <f>'Data Cleaning'!D783</f>
        <v>Boots</v>
      </c>
      <c r="E782" t="str">
        <f>'Data Cleaning'!E783</f>
        <v>White</v>
      </c>
      <c r="F782" t="str">
        <f>'Data Cleaning'!F783</f>
        <v>USA</v>
      </c>
      <c r="G782" t="str">
        <f>'Data Cleaning'!G783</f>
        <v>Online</v>
      </c>
      <c r="H782" s="2">
        <f>'Data Cleaning'!H783</f>
        <v>205.4</v>
      </c>
      <c r="I782">
        <f>'Data Cleaning'!I783</f>
        <v>11</v>
      </c>
      <c r="J782" s="2">
        <f>'Data Cleaning'!J783</f>
        <v>2259.4</v>
      </c>
    </row>
    <row r="783" spans="1:10" x14ac:dyDescent="0.25">
      <c r="A783" t="str">
        <f>'Data Cleaning'!A784</f>
        <v>S776</v>
      </c>
      <c r="B783" s="113">
        <f>'Data Cleaning'!B784</f>
        <v>45823</v>
      </c>
      <c r="C783" t="str">
        <f>'Data Cleaning'!C784</f>
        <v>Nike</v>
      </c>
      <c r="D783" t="str">
        <f>'Data Cleaning'!D784</f>
        <v>Boots</v>
      </c>
      <c r="E783" t="str">
        <f>'Data Cleaning'!E784</f>
        <v>Grey</v>
      </c>
      <c r="F783" t="str">
        <f>'Data Cleaning'!F784</f>
        <v>Saudi Arabia</v>
      </c>
      <c r="G783" t="str">
        <f>'Data Cleaning'!G784</f>
        <v>Mall</v>
      </c>
      <c r="H783" s="2">
        <f>'Data Cleaning'!H784</f>
        <v>62.98</v>
      </c>
      <c r="I783">
        <f>'Data Cleaning'!I784</f>
        <v>20</v>
      </c>
      <c r="J783" s="2">
        <f>'Data Cleaning'!J784</f>
        <v>1259.5999999999999</v>
      </c>
    </row>
    <row r="784" spans="1:10" x14ac:dyDescent="0.25">
      <c r="A784" t="str">
        <f>'Data Cleaning'!A785</f>
        <v>S777</v>
      </c>
      <c r="B784" s="113">
        <f>'Data Cleaning'!B785</f>
        <v>45812</v>
      </c>
      <c r="C784" t="str">
        <f>'Data Cleaning'!C785</f>
        <v>New Balance</v>
      </c>
      <c r="D784" t="str">
        <f>'Data Cleaning'!D785</f>
        <v>Sneakers</v>
      </c>
      <c r="E784" t="str">
        <f>'Data Cleaning'!E785</f>
        <v>Blue</v>
      </c>
      <c r="F784" t="str">
        <f>'Data Cleaning'!F785</f>
        <v>USA</v>
      </c>
      <c r="G784" t="str">
        <f>'Data Cleaning'!G785</f>
        <v>Mall</v>
      </c>
      <c r="H784" s="2">
        <f>'Data Cleaning'!H785</f>
        <v>80.44</v>
      </c>
      <c r="I784">
        <f>'Data Cleaning'!I785</f>
        <v>16</v>
      </c>
      <c r="J784" s="2">
        <f>'Data Cleaning'!J785</f>
        <v>1287.04</v>
      </c>
    </row>
    <row r="785" spans="1:10" x14ac:dyDescent="0.25">
      <c r="A785" t="str">
        <f>'Data Cleaning'!A786</f>
        <v>S778</v>
      </c>
      <c r="B785" s="113">
        <f>'Data Cleaning'!B786</f>
        <v>45820</v>
      </c>
      <c r="C785" t="str">
        <f>'Data Cleaning'!C786</f>
        <v>Adidas</v>
      </c>
      <c r="D785" t="str">
        <f>'Data Cleaning'!D786</f>
        <v>Casual</v>
      </c>
      <c r="E785" t="str">
        <f>'Data Cleaning'!E786</f>
        <v>Grey</v>
      </c>
      <c r="F785" t="str">
        <f>'Data Cleaning'!F786</f>
        <v>USA</v>
      </c>
      <c r="G785" t="str">
        <f>'Data Cleaning'!G786</f>
        <v>Mall</v>
      </c>
      <c r="H785" s="2">
        <f>'Data Cleaning'!H786</f>
        <v>188.9</v>
      </c>
      <c r="I785">
        <f>'Data Cleaning'!I786</f>
        <v>17</v>
      </c>
      <c r="J785" s="2">
        <f>'Data Cleaning'!J786</f>
        <v>3211.3</v>
      </c>
    </row>
    <row r="786" spans="1:10" x14ac:dyDescent="0.25">
      <c r="A786" t="str">
        <f>'Data Cleaning'!A787</f>
        <v>S779</v>
      </c>
      <c r="B786" s="113">
        <f>'Data Cleaning'!B787</f>
        <v>45739</v>
      </c>
      <c r="C786" t="str">
        <f>'Data Cleaning'!C787</f>
        <v>New Balance</v>
      </c>
      <c r="D786" t="str">
        <f>'Data Cleaning'!D787</f>
        <v>Sneakers</v>
      </c>
      <c r="E786" t="str">
        <f>'Data Cleaning'!E787</f>
        <v>Red</v>
      </c>
      <c r="F786" t="str">
        <f>'Data Cleaning'!F787</f>
        <v>USA</v>
      </c>
      <c r="G786" t="str">
        <f>'Data Cleaning'!G787</f>
        <v>Retail Store</v>
      </c>
      <c r="H786" s="2">
        <f>'Data Cleaning'!H787</f>
        <v>188.41</v>
      </c>
      <c r="I786">
        <f>'Data Cleaning'!I787</f>
        <v>14</v>
      </c>
      <c r="J786" s="2">
        <f>'Data Cleaning'!J787</f>
        <v>2637.74</v>
      </c>
    </row>
    <row r="787" spans="1:10" x14ac:dyDescent="0.25">
      <c r="A787" t="str">
        <f>'Data Cleaning'!A788</f>
        <v>S780</v>
      </c>
      <c r="B787" s="113">
        <f>'Data Cleaning'!B788</f>
        <v>45771</v>
      </c>
      <c r="C787" t="str">
        <f>'Data Cleaning'!C788</f>
        <v>Skechers</v>
      </c>
      <c r="D787" t="str">
        <f>'Data Cleaning'!D788</f>
        <v>Sports</v>
      </c>
      <c r="E787" t="str">
        <f>'Data Cleaning'!E788</f>
        <v>Blue</v>
      </c>
      <c r="F787" t="str">
        <f>'Data Cleaning'!F788</f>
        <v>France</v>
      </c>
      <c r="G787" t="str">
        <f>'Data Cleaning'!G788</f>
        <v>Retail Store</v>
      </c>
      <c r="H787" s="2">
        <f>'Data Cleaning'!H788</f>
        <v>171.05</v>
      </c>
      <c r="I787">
        <f>'Data Cleaning'!I788</f>
        <v>7</v>
      </c>
      <c r="J787" s="2">
        <f>'Data Cleaning'!J788</f>
        <v>1197.3499999999999</v>
      </c>
    </row>
    <row r="788" spans="1:10" x14ac:dyDescent="0.25">
      <c r="A788" t="str">
        <f>'Data Cleaning'!A789</f>
        <v>S781</v>
      </c>
      <c r="B788" s="113">
        <f>'Data Cleaning'!B789</f>
        <v>45769</v>
      </c>
      <c r="C788" t="str">
        <f>'Data Cleaning'!C789</f>
        <v>New Balance</v>
      </c>
      <c r="D788" t="str">
        <f>'Data Cleaning'!D789</f>
        <v>Formal</v>
      </c>
      <c r="E788" t="str">
        <f>'Data Cleaning'!E789</f>
        <v>Grey</v>
      </c>
      <c r="F788" t="str">
        <f>'Data Cleaning'!F789</f>
        <v>Saudi Arabia</v>
      </c>
      <c r="G788" t="str">
        <f>'Data Cleaning'!G789</f>
        <v>Mall</v>
      </c>
      <c r="H788" s="2">
        <f>'Data Cleaning'!H789</f>
        <v>182.67</v>
      </c>
      <c r="I788">
        <f>'Data Cleaning'!I789</f>
        <v>20</v>
      </c>
      <c r="J788" s="2">
        <f>'Data Cleaning'!J789</f>
        <v>3653.4</v>
      </c>
    </row>
    <row r="789" spans="1:10" x14ac:dyDescent="0.25">
      <c r="A789" t="str">
        <f>'Data Cleaning'!A790</f>
        <v>S782</v>
      </c>
      <c r="B789" s="113">
        <f>'Data Cleaning'!B790</f>
        <v>45662</v>
      </c>
      <c r="C789" t="str">
        <f>'Data Cleaning'!C790</f>
        <v>Skechers</v>
      </c>
      <c r="D789" t="str">
        <f>'Data Cleaning'!D790</f>
        <v>Sports</v>
      </c>
      <c r="E789" t="str">
        <f>'Data Cleaning'!E790</f>
        <v>Red</v>
      </c>
      <c r="F789" t="str">
        <f>'Data Cleaning'!F790</f>
        <v>UK</v>
      </c>
      <c r="G789" t="str">
        <f>'Data Cleaning'!G790</f>
        <v>Mall</v>
      </c>
      <c r="H789" s="2">
        <f>'Data Cleaning'!H790</f>
        <v>149.4</v>
      </c>
      <c r="I789">
        <f>'Data Cleaning'!I790</f>
        <v>4</v>
      </c>
      <c r="J789" s="2">
        <f>'Data Cleaning'!J790</f>
        <v>597.6</v>
      </c>
    </row>
    <row r="790" spans="1:10" x14ac:dyDescent="0.25">
      <c r="A790" t="str">
        <f>'Data Cleaning'!A791</f>
        <v>S783</v>
      </c>
      <c r="B790" s="113">
        <f>'Data Cleaning'!B791</f>
        <v>45972</v>
      </c>
      <c r="C790" t="str">
        <f>'Data Cleaning'!C791</f>
        <v>Adidas</v>
      </c>
      <c r="D790" t="str">
        <f>'Data Cleaning'!D791</f>
        <v>Running</v>
      </c>
      <c r="E790" t="str">
        <f>'Data Cleaning'!E791</f>
        <v>Green</v>
      </c>
      <c r="F790" t="str">
        <f>'Data Cleaning'!F791</f>
        <v>France</v>
      </c>
      <c r="G790" t="str">
        <f>'Data Cleaning'!G791</f>
        <v>Retail Store</v>
      </c>
      <c r="H790" s="2">
        <f>'Data Cleaning'!H791</f>
        <v>85.4</v>
      </c>
      <c r="I790">
        <f>'Data Cleaning'!I791</f>
        <v>20</v>
      </c>
      <c r="J790" s="2">
        <f>'Data Cleaning'!J791</f>
        <v>1708</v>
      </c>
    </row>
    <row r="791" spans="1:10" x14ac:dyDescent="0.25">
      <c r="A791" t="str">
        <f>'Data Cleaning'!A792</f>
        <v>S784</v>
      </c>
      <c r="B791" s="113">
        <f>'Data Cleaning'!B792</f>
        <v>45716</v>
      </c>
      <c r="C791" t="str">
        <f>'Data Cleaning'!C792</f>
        <v>Puma</v>
      </c>
      <c r="D791" t="str">
        <f>'Data Cleaning'!D792</f>
        <v>Sneakers</v>
      </c>
      <c r="E791" t="str">
        <f>'Data Cleaning'!E792</f>
        <v>Green</v>
      </c>
      <c r="F791" t="str">
        <f>'Data Cleaning'!F792</f>
        <v>France</v>
      </c>
      <c r="G791" t="str">
        <f>'Data Cleaning'!G792</f>
        <v>Online</v>
      </c>
      <c r="H791" s="2">
        <f>'Data Cleaning'!H792</f>
        <v>106.05</v>
      </c>
      <c r="I791">
        <f>'Data Cleaning'!I792</f>
        <v>13</v>
      </c>
      <c r="J791" s="2">
        <f>'Data Cleaning'!J792</f>
        <v>1378.65</v>
      </c>
    </row>
    <row r="792" spans="1:10" x14ac:dyDescent="0.25">
      <c r="A792" t="str">
        <f>'Data Cleaning'!A793</f>
        <v>S785</v>
      </c>
      <c r="B792" s="113">
        <f>'Data Cleaning'!B793</f>
        <v>45922</v>
      </c>
      <c r="C792" t="str">
        <f>'Data Cleaning'!C793</f>
        <v>New Balance</v>
      </c>
      <c r="D792" t="str">
        <f>'Data Cleaning'!D793</f>
        <v>Sneakers</v>
      </c>
      <c r="E792" t="str">
        <f>'Data Cleaning'!E793</f>
        <v>Red</v>
      </c>
      <c r="F792" t="str">
        <f>'Data Cleaning'!F793</f>
        <v>Germany</v>
      </c>
      <c r="G792" t="str">
        <f>'Data Cleaning'!G793</f>
        <v>Online</v>
      </c>
      <c r="H792" s="2">
        <f>'Data Cleaning'!H793</f>
        <v>69.95</v>
      </c>
      <c r="I792">
        <f>'Data Cleaning'!I793</f>
        <v>12</v>
      </c>
      <c r="J792" s="2">
        <f>'Data Cleaning'!J793</f>
        <v>839.4</v>
      </c>
    </row>
    <row r="793" spans="1:10" x14ac:dyDescent="0.25">
      <c r="A793" t="str">
        <f>'Data Cleaning'!A794</f>
        <v>S786</v>
      </c>
      <c r="B793" s="113">
        <f>'Data Cleaning'!B794</f>
        <v>45809</v>
      </c>
      <c r="C793" t="str">
        <f>'Data Cleaning'!C794</f>
        <v>Puma</v>
      </c>
      <c r="D793" t="str">
        <f>'Data Cleaning'!D794</f>
        <v>Sneakers</v>
      </c>
      <c r="E793" t="str">
        <f>'Data Cleaning'!E794</f>
        <v>Black</v>
      </c>
      <c r="F793" t="str">
        <f>'Data Cleaning'!F794</f>
        <v>USA</v>
      </c>
      <c r="G793" t="str">
        <f>'Data Cleaning'!G794</f>
        <v>Online</v>
      </c>
      <c r="H793" s="2">
        <f>'Data Cleaning'!H794</f>
        <v>229.86</v>
      </c>
      <c r="I793">
        <f>'Data Cleaning'!I794</f>
        <v>7</v>
      </c>
      <c r="J793" s="2">
        <f>'Data Cleaning'!J794</f>
        <v>1609.02</v>
      </c>
    </row>
    <row r="794" spans="1:10" x14ac:dyDescent="0.25">
      <c r="A794" t="str">
        <f>'Data Cleaning'!A795</f>
        <v>S787</v>
      </c>
      <c r="B794" s="113">
        <f>'Data Cleaning'!B795</f>
        <v>45933</v>
      </c>
      <c r="C794" t="str">
        <f>'Data Cleaning'!C795</f>
        <v>Nike</v>
      </c>
      <c r="D794" t="str">
        <f>'Data Cleaning'!D795</f>
        <v>Boots</v>
      </c>
      <c r="E794" t="str">
        <f>'Data Cleaning'!E795</f>
        <v>Black</v>
      </c>
      <c r="F794" t="str">
        <f>'Data Cleaning'!F795</f>
        <v>UK</v>
      </c>
      <c r="G794" t="str">
        <f>'Data Cleaning'!G795</f>
        <v>Mall</v>
      </c>
      <c r="H794" s="2">
        <f>'Data Cleaning'!H795</f>
        <v>158.35</v>
      </c>
      <c r="I794">
        <f>'Data Cleaning'!I795</f>
        <v>18</v>
      </c>
      <c r="J794" s="2">
        <f>'Data Cleaning'!J795</f>
        <v>2850.3</v>
      </c>
    </row>
    <row r="795" spans="1:10" x14ac:dyDescent="0.25">
      <c r="A795" t="str">
        <f>'Data Cleaning'!A796</f>
        <v>S788</v>
      </c>
      <c r="B795" s="113">
        <f>'Data Cleaning'!B796</f>
        <v>45980</v>
      </c>
      <c r="C795" t="str">
        <f>'Data Cleaning'!C796</f>
        <v>Skechers</v>
      </c>
      <c r="D795" t="str">
        <f>'Data Cleaning'!D796</f>
        <v>Formal</v>
      </c>
      <c r="E795" t="str">
        <f>'Data Cleaning'!E796</f>
        <v>Black</v>
      </c>
      <c r="F795" t="str">
        <f>'Data Cleaning'!F796</f>
        <v>UK</v>
      </c>
      <c r="G795" t="str">
        <f>'Data Cleaning'!G796</f>
        <v>Mall</v>
      </c>
      <c r="H795" s="2">
        <f>'Data Cleaning'!H796</f>
        <v>118.19</v>
      </c>
      <c r="I795">
        <f>'Data Cleaning'!I796</f>
        <v>7</v>
      </c>
      <c r="J795" s="2">
        <f>'Data Cleaning'!J796</f>
        <v>827.33</v>
      </c>
    </row>
    <row r="796" spans="1:10" x14ac:dyDescent="0.25">
      <c r="A796" t="str">
        <f>'Data Cleaning'!A797</f>
        <v>S789</v>
      </c>
      <c r="B796" s="113">
        <f>'Data Cleaning'!B797</f>
        <v>46017</v>
      </c>
      <c r="C796" t="str">
        <f>'Data Cleaning'!C797</f>
        <v>Skechers</v>
      </c>
      <c r="D796" t="str">
        <f>'Data Cleaning'!D797</f>
        <v>Running</v>
      </c>
      <c r="E796" t="str">
        <f>'Data Cleaning'!E797</f>
        <v>Green</v>
      </c>
      <c r="F796" t="str">
        <f>'Data Cleaning'!F797</f>
        <v>UAE</v>
      </c>
      <c r="G796" t="str">
        <f>'Data Cleaning'!G797</f>
        <v>Online</v>
      </c>
      <c r="H796" s="2">
        <f>'Data Cleaning'!H797</f>
        <v>131.63999999999999</v>
      </c>
      <c r="I796">
        <f>'Data Cleaning'!I797</f>
        <v>14</v>
      </c>
      <c r="J796" s="2">
        <f>'Data Cleaning'!J797</f>
        <v>1842.96</v>
      </c>
    </row>
    <row r="797" spans="1:10" x14ac:dyDescent="0.25">
      <c r="A797" t="str">
        <f>'Data Cleaning'!A798</f>
        <v>S790</v>
      </c>
      <c r="B797" s="113">
        <f>'Data Cleaning'!B798</f>
        <v>45670</v>
      </c>
      <c r="C797" t="str">
        <f>'Data Cleaning'!C798</f>
        <v>Skechers</v>
      </c>
      <c r="D797" t="str">
        <f>'Data Cleaning'!D798</f>
        <v>Sports</v>
      </c>
      <c r="E797" t="str">
        <f>'Data Cleaning'!E798</f>
        <v>Black</v>
      </c>
      <c r="F797" t="str">
        <f>'Data Cleaning'!F798</f>
        <v>USA</v>
      </c>
      <c r="G797" t="str">
        <f>'Data Cleaning'!G798</f>
        <v>Online</v>
      </c>
      <c r="H797" s="2">
        <f>'Data Cleaning'!H798</f>
        <v>238.4</v>
      </c>
      <c r="I797">
        <f>'Data Cleaning'!I798</f>
        <v>15</v>
      </c>
      <c r="J797" s="2">
        <f>'Data Cleaning'!J798</f>
        <v>3576</v>
      </c>
    </row>
    <row r="798" spans="1:10" x14ac:dyDescent="0.25">
      <c r="A798" t="str">
        <f>'Data Cleaning'!A799</f>
        <v>S791</v>
      </c>
      <c r="B798" s="113">
        <f>'Data Cleaning'!B799</f>
        <v>45685</v>
      </c>
      <c r="C798" t="str">
        <f>'Data Cleaning'!C799</f>
        <v>Puma</v>
      </c>
      <c r="D798" t="str">
        <f>'Data Cleaning'!D799</f>
        <v>Sneakers</v>
      </c>
      <c r="E798" t="str">
        <f>'Data Cleaning'!E799</f>
        <v>Black</v>
      </c>
      <c r="F798" t="str">
        <f>'Data Cleaning'!F799</f>
        <v>India</v>
      </c>
      <c r="G798" t="str">
        <f>'Data Cleaning'!G799</f>
        <v>Online</v>
      </c>
      <c r="H798" s="2">
        <f>'Data Cleaning'!H799</f>
        <v>63.74</v>
      </c>
      <c r="I798">
        <f>'Data Cleaning'!I799</f>
        <v>6</v>
      </c>
      <c r="J798" s="2">
        <f>'Data Cleaning'!J799</f>
        <v>382.44</v>
      </c>
    </row>
    <row r="799" spans="1:10" x14ac:dyDescent="0.25">
      <c r="A799" t="str">
        <f>'Data Cleaning'!A800</f>
        <v>S792</v>
      </c>
      <c r="B799" s="113">
        <f>'Data Cleaning'!B800</f>
        <v>45790</v>
      </c>
      <c r="C799" t="str">
        <f>'Data Cleaning'!C800</f>
        <v>Reebok</v>
      </c>
      <c r="D799" t="str">
        <f>'Data Cleaning'!D800</f>
        <v>Formal</v>
      </c>
      <c r="E799" t="str">
        <f>'Data Cleaning'!E800</f>
        <v>Green</v>
      </c>
      <c r="F799" t="str">
        <f>'Data Cleaning'!F800</f>
        <v>Germany</v>
      </c>
      <c r="G799" t="str">
        <f>'Data Cleaning'!G800</f>
        <v>Retail Store</v>
      </c>
      <c r="H799" s="2">
        <f>'Data Cleaning'!H800</f>
        <v>158.97</v>
      </c>
      <c r="I799">
        <f>'Data Cleaning'!I800</f>
        <v>14</v>
      </c>
      <c r="J799" s="2">
        <f>'Data Cleaning'!J800</f>
        <v>2225.58</v>
      </c>
    </row>
    <row r="800" spans="1:10" x14ac:dyDescent="0.25">
      <c r="A800" t="str">
        <f>'Data Cleaning'!A801</f>
        <v>S793</v>
      </c>
      <c r="B800" s="113">
        <f>'Data Cleaning'!B801</f>
        <v>45819</v>
      </c>
      <c r="C800" t="str">
        <f>'Data Cleaning'!C801</f>
        <v>Reebok</v>
      </c>
      <c r="D800" t="str">
        <f>'Data Cleaning'!D801</f>
        <v>Boots</v>
      </c>
      <c r="E800" t="str">
        <f>'Data Cleaning'!E801</f>
        <v>Black</v>
      </c>
      <c r="F800" t="str">
        <f>'Data Cleaning'!F801</f>
        <v>India</v>
      </c>
      <c r="G800" t="str">
        <f>'Data Cleaning'!G801</f>
        <v>Online</v>
      </c>
      <c r="H800" s="2">
        <f>'Data Cleaning'!H801</f>
        <v>141.30000000000001</v>
      </c>
      <c r="I800">
        <f>'Data Cleaning'!I801</f>
        <v>1</v>
      </c>
      <c r="J800" s="2">
        <f>'Data Cleaning'!J801</f>
        <v>141.30000000000001</v>
      </c>
    </row>
    <row r="801" spans="1:10" x14ac:dyDescent="0.25">
      <c r="A801" t="str">
        <f>'Data Cleaning'!A802</f>
        <v>S794</v>
      </c>
      <c r="B801" s="113">
        <f>'Data Cleaning'!B802</f>
        <v>45986</v>
      </c>
      <c r="C801" t="str">
        <f>'Data Cleaning'!C802</f>
        <v>Nike</v>
      </c>
      <c r="D801" t="str">
        <f>'Data Cleaning'!D802</f>
        <v>Boots</v>
      </c>
      <c r="E801" t="str">
        <f>'Data Cleaning'!E802</f>
        <v>Grey</v>
      </c>
      <c r="F801" t="str">
        <f>'Data Cleaning'!F802</f>
        <v>USA</v>
      </c>
      <c r="G801" t="str">
        <f>'Data Cleaning'!G802</f>
        <v>Mall</v>
      </c>
      <c r="H801" s="2">
        <f>'Data Cleaning'!H802</f>
        <v>164.52</v>
      </c>
      <c r="I801">
        <f>'Data Cleaning'!I802</f>
        <v>20</v>
      </c>
      <c r="J801" s="2">
        <f>'Data Cleaning'!J802</f>
        <v>3290.4</v>
      </c>
    </row>
    <row r="802" spans="1:10" x14ac:dyDescent="0.25">
      <c r="A802" t="str">
        <f>'Data Cleaning'!A803</f>
        <v>S795</v>
      </c>
      <c r="B802" s="113">
        <f>'Data Cleaning'!B803</f>
        <v>45695</v>
      </c>
      <c r="C802" t="str">
        <f>'Data Cleaning'!C803</f>
        <v>New Balance</v>
      </c>
      <c r="D802" t="str">
        <f>'Data Cleaning'!D803</f>
        <v>Running</v>
      </c>
      <c r="E802" t="str">
        <f>'Data Cleaning'!E803</f>
        <v>Blue</v>
      </c>
      <c r="F802" t="str">
        <f>'Data Cleaning'!F803</f>
        <v>Saudi Arabia</v>
      </c>
      <c r="G802" t="str">
        <f>'Data Cleaning'!G803</f>
        <v>Mall</v>
      </c>
      <c r="H802" s="2">
        <f>'Data Cleaning'!H803</f>
        <v>33.979999999999997</v>
      </c>
      <c r="I802">
        <f>'Data Cleaning'!I803</f>
        <v>12</v>
      </c>
      <c r="J802" s="2">
        <f>'Data Cleaning'!J803</f>
        <v>407.76</v>
      </c>
    </row>
    <row r="803" spans="1:10" x14ac:dyDescent="0.25">
      <c r="A803" t="str">
        <f>'Data Cleaning'!A804</f>
        <v>S796</v>
      </c>
      <c r="B803" s="113">
        <f>'Data Cleaning'!B804</f>
        <v>45812</v>
      </c>
      <c r="C803" t="str">
        <f>'Data Cleaning'!C804</f>
        <v>Nike</v>
      </c>
      <c r="D803" t="str">
        <f>'Data Cleaning'!D804</f>
        <v>Sports</v>
      </c>
      <c r="E803" t="str">
        <f>'Data Cleaning'!E804</f>
        <v>Red</v>
      </c>
      <c r="F803" t="str">
        <f>'Data Cleaning'!F804</f>
        <v>Germany</v>
      </c>
      <c r="G803" t="str">
        <f>'Data Cleaning'!G804</f>
        <v>Retail Store</v>
      </c>
      <c r="H803" s="2">
        <f>'Data Cleaning'!H804</f>
        <v>221.87</v>
      </c>
      <c r="I803">
        <f>'Data Cleaning'!I804</f>
        <v>20</v>
      </c>
      <c r="J803" s="2">
        <f>'Data Cleaning'!J804</f>
        <v>4437.3999999999996</v>
      </c>
    </row>
    <row r="804" spans="1:10" x14ac:dyDescent="0.25">
      <c r="A804" t="str">
        <f>'Data Cleaning'!A805</f>
        <v>S797</v>
      </c>
      <c r="B804" s="113">
        <f>'Data Cleaning'!B805</f>
        <v>45996</v>
      </c>
      <c r="C804" t="str">
        <f>'Data Cleaning'!C805</f>
        <v>Reebok</v>
      </c>
      <c r="D804" t="str">
        <f>'Data Cleaning'!D805</f>
        <v>Casual</v>
      </c>
      <c r="E804" t="str">
        <f>'Data Cleaning'!E805</f>
        <v>Grey</v>
      </c>
      <c r="F804" t="str">
        <f>'Data Cleaning'!F805</f>
        <v>UK</v>
      </c>
      <c r="G804" t="str">
        <f>'Data Cleaning'!G805</f>
        <v>Online</v>
      </c>
      <c r="H804" s="2">
        <f>'Data Cleaning'!H805</f>
        <v>235.07</v>
      </c>
      <c r="I804">
        <f>'Data Cleaning'!I805</f>
        <v>1</v>
      </c>
      <c r="J804" s="2">
        <f>'Data Cleaning'!J805</f>
        <v>235.07</v>
      </c>
    </row>
    <row r="805" spans="1:10" x14ac:dyDescent="0.25">
      <c r="A805" t="str">
        <f>'Data Cleaning'!A806</f>
        <v>S798</v>
      </c>
      <c r="B805" s="113">
        <f>'Data Cleaning'!B806</f>
        <v>45858</v>
      </c>
      <c r="C805" t="str">
        <f>'Data Cleaning'!C806</f>
        <v>Puma</v>
      </c>
      <c r="D805" t="str">
        <f>'Data Cleaning'!D806</f>
        <v>Boots</v>
      </c>
      <c r="E805" t="str">
        <f>'Data Cleaning'!E806</f>
        <v>White</v>
      </c>
      <c r="F805" t="str">
        <f>'Data Cleaning'!F806</f>
        <v>France</v>
      </c>
      <c r="G805" t="str">
        <f>'Data Cleaning'!G806</f>
        <v>Mall</v>
      </c>
      <c r="H805" s="2">
        <f>'Data Cleaning'!H806</f>
        <v>154.33000000000001</v>
      </c>
      <c r="I805">
        <f>'Data Cleaning'!I806</f>
        <v>18</v>
      </c>
      <c r="J805" s="2">
        <f>'Data Cleaning'!J806</f>
        <v>2777.94</v>
      </c>
    </row>
    <row r="806" spans="1:10" x14ac:dyDescent="0.25">
      <c r="A806" t="str">
        <f>'Data Cleaning'!A807</f>
        <v>S799</v>
      </c>
      <c r="B806" s="113">
        <f>'Data Cleaning'!B807</f>
        <v>45989</v>
      </c>
      <c r="C806" t="str">
        <f>'Data Cleaning'!C807</f>
        <v>Nike</v>
      </c>
      <c r="D806" t="str">
        <f>'Data Cleaning'!D807</f>
        <v>Sneakers</v>
      </c>
      <c r="E806" t="str">
        <f>'Data Cleaning'!E807</f>
        <v>Grey</v>
      </c>
      <c r="F806" t="str">
        <f>'Data Cleaning'!F807</f>
        <v>UK</v>
      </c>
      <c r="G806" t="str">
        <f>'Data Cleaning'!G807</f>
        <v>Online</v>
      </c>
      <c r="H806" s="2">
        <f>'Data Cleaning'!H807</f>
        <v>183.26</v>
      </c>
      <c r="I806">
        <f>'Data Cleaning'!I807</f>
        <v>12</v>
      </c>
      <c r="J806" s="2">
        <f>'Data Cleaning'!J807</f>
        <v>2199.12</v>
      </c>
    </row>
    <row r="807" spans="1:10" x14ac:dyDescent="0.25">
      <c r="A807" t="str">
        <f>'Data Cleaning'!A808</f>
        <v>S800</v>
      </c>
      <c r="B807" s="113">
        <f>'Data Cleaning'!B808</f>
        <v>45679</v>
      </c>
      <c r="C807" t="str">
        <f>'Data Cleaning'!C808</f>
        <v>New Balance</v>
      </c>
      <c r="D807" t="str">
        <f>'Data Cleaning'!D808</f>
        <v>Sneakers</v>
      </c>
      <c r="E807" t="str">
        <f>'Data Cleaning'!E808</f>
        <v>Red</v>
      </c>
      <c r="F807" t="str">
        <f>'Data Cleaning'!F808</f>
        <v>India</v>
      </c>
      <c r="G807" t="str">
        <f>'Data Cleaning'!G808</f>
        <v>Mall</v>
      </c>
      <c r="H807" s="2">
        <f>'Data Cleaning'!H808</f>
        <v>232.95</v>
      </c>
      <c r="I807">
        <f>'Data Cleaning'!I808</f>
        <v>1</v>
      </c>
      <c r="J807" s="2">
        <f>'Data Cleaning'!J808</f>
        <v>232.95</v>
      </c>
    </row>
    <row r="808" spans="1:10" x14ac:dyDescent="0.25">
      <c r="A808" t="str">
        <f>'Data Cleaning'!A809</f>
        <v>S801</v>
      </c>
      <c r="B808" s="113">
        <f>'Data Cleaning'!B809</f>
        <v>45701</v>
      </c>
      <c r="C808" t="str">
        <f>'Data Cleaning'!C809</f>
        <v>Adidas</v>
      </c>
      <c r="D808" t="str">
        <f>'Data Cleaning'!D809</f>
        <v>Boots</v>
      </c>
      <c r="E808" t="str">
        <f>'Data Cleaning'!E809</f>
        <v>Green</v>
      </c>
      <c r="F808" t="str">
        <f>'Data Cleaning'!F809</f>
        <v>UAE</v>
      </c>
      <c r="G808" t="str">
        <f>'Data Cleaning'!G809</f>
        <v>Retail Store</v>
      </c>
      <c r="H808" s="2">
        <f>'Data Cleaning'!H809</f>
        <v>185.59</v>
      </c>
      <c r="I808">
        <f>'Data Cleaning'!I809</f>
        <v>10</v>
      </c>
      <c r="J808" s="2">
        <f>'Data Cleaning'!J809</f>
        <v>1855.9</v>
      </c>
    </row>
    <row r="809" spans="1:10" x14ac:dyDescent="0.25">
      <c r="A809" t="str">
        <f>'Data Cleaning'!A810</f>
        <v>S802</v>
      </c>
      <c r="B809" s="113">
        <f>'Data Cleaning'!B810</f>
        <v>45766</v>
      </c>
      <c r="C809" t="str">
        <f>'Data Cleaning'!C810</f>
        <v>Skechers</v>
      </c>
      <c r="D809" t="str">
        <f>'Data Cleaning'!D810</f>
        <v>Sneakers</v>
      </c>
      <c r="E809" t="str">
        <f>'Data Cleaning'!E810</f>
        <v>White</v>
      </c>
      <c r="F809" t="str">
        <f>'Data Cleaning'!F810</f>
        <v>UK</v>
      </c>
      <c r="G809" t="str">
        <f>'Data Cleaning'!G810</f>
        <v>Online</v>
      </c>
      <c r="H809" s="2">
        <f>'Data Cleaning'!H810</f>
        <v>63.56</v>
      </c>
      <c r="I809">
        <f>'Data Cleaning'!I810</f>
        <v>14</v>
      </c>
      <c r="J809" s="2">
        <f>'Data Cleaning'!J810</f>
        <v>889.84</v>
      </c>
    </row>
    <row r="810" spans="1:10" x14ac:dyDescent="0.25">
      <c r="A810" t="str">
        <f>'Data Cleaning'!A811</f>
        <v>S803</v>
      </c>
      <c r="B810" s="113">
        <f>'Data Cleaning'!B811</f>
        <v>45771</v>
      </c>
      <c r="C810" t="str">
        <f>'Data Cleaning'!C811</f>
        <v>Puma</v>
      </c>
      <c r="D810" t="str">
        <f>'Data Cleaning'!D811</f>
        <v>Casual</v>
      </c>
      <c r="E810" t="str">
        <f>'Data Cleaning'!E811</f>
        <v>Black</v>
      </c>
      <c r="F810" t="str">
        <f>'Data Cleaning'!F811</f>
        <v>UK</v>
      </c>
      <c r="G810" t="str">
        <f>'Data Cleaning'!G811</f>
        <v>Mall</v>
      </c>
      <c r="H810" s="2">
        <f>'Data Cleaning'!H811</f>
        <v>156.78</v>
      </c>
      <c r="I810">
        <f>'Data Cleaning'!I811</f>
        <v>20</v>
      </c>
      <c r="J810" s="2">
        <f>'Data Cleaning'!J811</f>
        <v>3135.6</v>
      </c>
    </row>
    <row r="811" spans="1:10" x14ac:dyDescent="0.25">
      <c r="A811" t="str">
        <f>'Data Cleaning'!A812</f>
        <v>S804</v>
      </c>
      <c r="B811" s="113">
        <f>'Data Cleaning'!B812</f>
        <v>45948</v>
      </c>
      <c r="C811" t="str">
        <f>'Data Cleaning'!C812</f>
        <v>New Balance</v>
      </c>
      <c r="D811" t="str">
        <f>'Data Cleaning'!D812</f>
        <v>Formal</v>
      </c>
      <c r="E811" t="str">
        <f>'Data Cleaning'!E812</f>
        <v>Green</v>
      </c>
      <c r="F811" t="str">
        <f>'Data Cleaning'!F812</f>
        <v>India</v>
      </c>
      <c r="G811" t="str">
        <f>'Data Cleaning'!G812</f>
        <v>Online</v>
      </c>
      <c r="H811" s="2">
        <f>'Data Cleaning'!H812</f>
        <v>163.47999999999999</v>
      </c>
      <c r="I811">
        <f>'Data Cleaning'!I812</f>
        <v>2</v>
      </c>
      <c r="J811" s="2">
        <f>'Data Cleaning'!J812</f>
        <v>326.95999999999998</v>
      </c>
    </row>
    <row r="812" spans="1:10" x14ac:dyDescent="0.25">
      <c r="A812" t="str">
        <f>'Data Cleaning'!A813</f>
        <v>S805</v>
      </c>
      <c r="B812" s="113">
        <f>'Data Cleaning'!B813</f>
        <v>45806</v>
      </c>
      <c r="C812" t="str">
        <f>'Data Cleaning'!C813</f>
        <v>Puma</v>
      </c>
      <c r="D812" t="str">
        <f>'Data Cleaning'!D813</f>
        <v>Running</v>
      </c>
      <c r="E812" t="str">
        <f>'Data Cleaning'!E813</f>
        <v>White</v>
      </c>
      <c r="F812" t="str">
        <f>'Data Cleaning'!F813</f>
        <v>UAE</v>
      </c>
      <c r="G812" t="str">
        <f>'Data Cleaning'!G813</f>
        <v>Mall</v>
      </c>
      <c r="H812" s="2">
        <f>'Data Cleaning'!H813</f>
        <v>123.31</v>
      </c>
      <c r="I812">
        <f>'Data Cleaning'!I813</f>
        <v>3</v>
      </c>
      <c r="J812" s="2">
        <f>'Data Cleaning'!J813</f>
        <v>369.93</v>
      </c>
    </row>
    <row r="813" spans="1:10" x14ac:dyDescent="0.25">
      <c r="A813" t="str">
        <f>'Data Cleaning'!A814</f>
        <v>S806</v>
      </c>
      <c r="B813" s="113">
        <f>'Data Cleaning'!B814</f>
        <v>45907</v>
      </c>
      <c r="C813" t="str">
        <f>'Data Cleaning'!C814</f>
        <v>Puma</v>
      </c>
      <c r="D813" t="str">
        <f>'Data Cleaning'!D814</f>
        <v>Casual</v>
      </c>
      <c r="E813" t="str">
        <f>'Data Cleaning'!E814</f>
        <v>Green</v>
      </c>
      <c r="F813" t="str">
        <f>'Data Cleaning'!F814</f>
        <v>UAE</v>
      </c>
      <c r="G813" t="str">
        <f>'Data Cleaning'!G814</f>
        <v>Online</v>
      </c>
      <c r="H813" s="2">
        <f>'Data Cleaning'!H814</f>
        <v>192.02</v>
      </c>
      <c r="I813">
        <f>'Data Cleaning'!I814</f>
        <v>11</v>
      </c>
      <c r="J813" s="2">
        <f>'Data Cleaning'!J814</f>
        <v>2112.2199999999998</v>
      </c>
    </row>
    <row r="814" spans="1:10" x14ac:dyDescent="0.25">
      <c r="A814" t="str">
        <f>'Data Cleaning'!A815</f>
        <v>S807</v>
      </c>
      <c r="B814" s="113">
        <f>'Data Cleaning'!B815</f>
        <v>45709</v>
      </c>
      <c r="C814" t="str">
        <f>'Data Cleaning'!C815</f>
        <v>New Balance</v>
      </c>
      <c r="D814" t="str">
        <f>'Data Cleaning'!D815</f>
        <v>Running</v>
      </c>
      <c r="E814" t="str">
        <f>'Data Cleaning'!E815</f>
        <v>White</v>
      </c>
      <c r="F814" t="str">
        <f>'Data Cleaning'!F815</f>
        <v>France</v>
      </c>
      <c r="G814" t="str">
        <f>'Data Cleaning'!G815</f>
        <v>Retail Store</v>
      </c>
      <c r="H814" s="2">
        <f>'Data Cleaning'!H815</f>
        <v>235.56</v>
      </c>
      <c r="I814">
        <f>'Data Cleaning'!I815</f>
        <v>10</v>
      </c>
      <c r="J814" s="2">
        <f>'Data Cleaning'!J815</f>
        <v>2355.6</v>
      </c>
    </row>
    <row r="815" spans="1:10" x14ac:dyDescent="0.25">
      <c r="A815" t="str">
        <f>'Data Cleaning'!A816</f>
        <v>S808</v>
      </c>
      <c r="B815" s="113">
        <f>'Data Cleaning'!B816</f>
        <v>45888</v>
      </c>
      <c r="C815" t="str">
        <f>'Data Cleaning'!C816</f>
        <v>New Balance</v>
      </c>
      <c r="D815" t="str">
        <f>'Data Cleaning'!D816</f>
        <v>Boots</v>
      </c>
      <c r="E815" t="str">
        <f>'Data Cleaning'!E816</f>
        <v>Blue</v>
      </c>
      <c r="F815" t="str">
        <f>'Data Cleaning'!F816</f>
        <v>UAE</v>
      </c>
      <c r="G815" t="str">
        <f>'Data Cleaning'!G816</f>
        <v>Mall</v>
      </c>
      <c r="H815" s="2">
        <f>'Data Cleaning'!H816</f>
        <v>233.63</v>
      </c>
      <c r="I815">
        <f>'Data Cleaning'!I816</f>
        <v>11</v>
      </c>
      <c r="J815" s="2">
        <f>'Data Cleaning'!J816</f>
        <v>2569.9299999999998</v>
      </c>
    </row>
    <row r="816" spans="1:10" x14ac:dyDescent="0.25">
      <c r="A816" t="str">
        <f>'Data Cleaning'!A817</f>
        <v>S809</v>
      </c>
      <c r="B816" s="113">
        <f>'Data Cleaning'!B817</f>
        <v>45736</v>
      </c>
      <c r="C816" t="str">
        <f>'Data Cleaning'!C817</f>
        <v>New Balance</v>
      </c>
      <c r="D816" t="str">
        <f>'Data Cleaning'!D817</f>
        <v>Sports</v>
      </c>
      <c r="E816" t="str">
        <f>'Data Cleaning'!E817</f>
        <v>Blue</v>
      </c>
      <c r="F816" t="str">
        <f>'Data Cleaning'!F817</f>
        <v>Germany</v>
      </c>
      <c r="G816" t="str">
        <f>'Data Cleaning'!G817</f>
        <v>Online</v>
      </c>
      <c r="H816" s="2">
        <f>'Data Cleaning'!H817</f>
        <v>129.18</v>
      </c>
      <c r="I816">
        <f>'Data Cleaning'!I817</f>
        <v>19</v>
      </c>
      <c r="J816" s="2">
        <f>'Data Cleaning'!J817</f>
        <v>2454.42</v>
      </c>
    </row>
    <row r="817" spans="1:10" x14ac:dyDescent="0.25">
      <c r="A817" t="str">
        <f>'Data Cleaning'!A818</f>
        <v>S810</v>
      </c>
      <c r="B817" s="113">
        <f>'Data Cleaning'!B818</f>
        <v>45660</v>
      </c>
      <c r="C817" t="str">
        <f>'Data Cleaning'!C818</f>
        <v>Adidas</v>
      </c>
      <c r="D817" t="str">
        <f>'Data Cleaning'!D818</f>
        <v>Casual</v>
      </c>
      <c r="E817" t="str">
        <f>'Data Cleaning'!E818</f>
        <v>Green</v>
      </c>
      <c r="F817" t="str">
        <f>'Data Cleaning'!F818</f>
        <v>UAE</v>
      </c>
      <c r="G817" t="str">
        <f>'Data Cleaning'!G818</f>
        <v>Mall</v>
      </c>
      <c r="H817" s="2">
        <f>'Data Cleaning'!H818</f>
        <v>54.91</v>
      </c>
      <c r="I817">
        <f>'Data Cleaning'!I818</f>
        <v>11</v>
      </c>
      <c r="J817" s="2">
        <f>'Data Cleaning'!J818</f>
        <v>604.01</v>
      </c>
    </row>
    <row r="818" spans="1:10" x14ac:dyDescent="0.25">
      <c r="A818" t="str">
        <f>'Data Cleaning'!A819</f>
        <v>S811</v>
      </c>
      <c r="B818" s="113">
        <f>'Data Cleaning'!B819</f>
        <v>45881</v>
      </c>
      <c r="C818" t="str">
        <f>'Data Cleaning'!C819</f>
        <v>Puma</v>
      </c>
      <c r="D818" t="str">
        <f>'Data Cleaning'!D819</f>
        <v>Casual</v>
      </c>
      <c r="E818" t="str">
        <f>'Data Cleaning'!E819</f>
        <v>Green</v>
      </c>
      <c r="F818" t="str">
        <f>'Data Cleaning'!F819</f>
        <v>UAE</v>
      </c>
      <c r="G818" t="str">
        <f>'Data Cleaning'!G819</f>
        <v>Retail Store</v>
      </c>
      <c r="H818" s="2">
        <f>'Data Cleaning'!H819</f>
        <v>246.67</v>
      </c>
      <c r="I818">
        <f>'Data Cleaning'!I819</f>
        <v>9</v>
      </c>
      <c r="J818" s="2">
        <f>'Data Cleaning'!J819</f>
        <v>2220.0300000000002</v>
      </c>
    </row>
    <row r="819" spans="1:10" x14ac:dyDescent="0.25">
      <c r="A819" t="str">
        <f>'Data Cleaning'!A820</f>
        <v>S812</v>
      </c>
      <c r="B819" s="113">
        <f>'Data Cleaning'!B820</f>
        <v>45903</v>
      </c>
      <c r="C819" t="str">
        <f>'Data Cleaning'!C820</f>
        <v>Reebok</v>
      </c>
      <c r="D819" t="str">
        <f>'Data Cleaning'!D820</f>
        <v>Sports</v>
      </c>
      <c r="E819" t="str">
        <f>'Data Cleaning'!E820</f>
        <v>Blue</v>
      </c>
      <c r="F819" t="str">
        <f>'Data Cleaning'!F820</f>
        <v>Germany</v>
      </c>
      <c r="G819" t="str">
        <f>'Data Cleaning'!G820</f>
        <v>Mall</v>
      </c>
      <c r="H819" s="2">
        <f>'Data Cleaning'!H820</f>
        <v>214.56</v>
      </c>
      <c r="I819">
        <f>'Data Cleaning'!I820</f>
        <v>15</v>
      </c>
      <c r="J819" s="2">
        <f>'Data Cleaning'!J820</f>
        <v>3218.4</v>
      </c>
    </row>
    <row r="820" spans="1:10" x14ac:dyDescent="0.25">
      <c r="A820" t="str">
        <f>'Data Cleaning'!A821</f>
        <v>S813</v>
      </c>
      <c r="B820" s="113">
        <f>'Data Cleaning'!B821</f>
        <v>45713</v>
      </c>
      <c r="C820" t="str">
        <f>'Data Cleaning'!C821</f>
        <v>Skechers</v>
      </c>
      <c r="D820" t="str">
        <f>'Data Cleaning'!D821</f>
        <v>Sneakers</v>
      </c>
      <c r="E820" t="str">
        <f>'Data Cleaning'!E821</f>
        <v>Black</v>
      </c>
      <c r="F820" t="str">
        <f>'Data Cleaning'!F821</f>
        <v>Saudi Arabia</v>
      </c>
      <c r="G820" t="str">
        <f>'Data Cleaning'!G821</f>
        <v>Retail Store</v>
      </c>
      <c r="H820" s="2">
        <f>'Data Cleaning'!H821</f>
        <v>57.43</v>
      </c>
      <c r="I820">
        <f>'Data Cleaning'!I821</f>
        <v>6</v>
      </c>
      <c r="J820" s="2">
        <f>'Data Cleaning'!J821</f>
        <v>344.58</v>
      </c>
    </row>
    <row r="821" spans="1:10" x14ac:dyDescent="0.25">
      <c r="A821" t="str">
        <f>'Data Cleaning'!A822</f>
        <v>S814</v>
      </c>
      <c r="B821" s="113">
        <f>'Data Cleaning'!B822</f>
        <v>45729</v>
      </c>
      <c r="C821" t="str">
        <f>'Data Cleaning'!C822</f>
        <v>Adidas</v>
      </c>
      <c r="D821" t="str">
        <f>'Data Cleaning'!D822</f>
        <v>Sports</v>
      </c>
      <c r="E821" t="str">
        <f>'Data Cleaning'!E822</f>
        <v>Green</v>
      </c>
      <c r="F821" t="str">
        <f>'Data Cleaning'!F822</f>
        <v>UAE</v>
      </c>
      <c r="G821" t="str">
        <f>'Data Cleaning'!G822</f>
        <v>Online</v>
      </c>
      <c r="H821" s="2">
        <f>'Data Cleaning'!H822</f>
        <v>232.59</v>
      </c>
      <c r="I821">
        <f>'Data Cleaning'!I822</f>
        <v>18</v>
      </c>
      <c r="J821" s="2">
        <f>'Data Cleaning'!J822</f>
        <v>4186.62</v>
      </c>
    </row>
    <row r="822" spans="1:10" x14ac:dyDescent="0.25">
      <c r="A822" t="str">
        <f>'Data Cleaning'!A823</f>
        <v>S815</v>
      </c>
      <c r="B822" s="113">
        <f>'Data Cleaning'!B823</f>
        <v>45696</v>
      </c>
      <c r="C822" t="str">
        <f>'Data Cleaning'!C823</f>
        <v>New Balance</v>
      </c>
      <c r="D822" t="str">
        <f>'Data Cleaning'!D823</f>
        <v>Boots</v>
      </c>
      <c r="E822" t="str">
        <f>'Data Cleaning'!E823</f>
        <v>Black</v>
      </c>
      <c r="F822" t="str">
        <f>'Data Cleaning'!F823</f>
        <v>Saudi Arabia</v>
      </c>
      <c r="G822" t="str">
        <f>'Data Cleaning'!G823</f>
        <v>Mall</v>
      </c>
      <c r="H822" s="2">
        <f>'Data Cleaning'!H823</f>
        <v>221.38</v>
      </c>
      <c r="I822">
        <f>'Data Cleaning'!I823</f>
        <v>1</v>
      </c>
      <c r="J822" s="2">
        <f>'Data Cleaning'!J823</f>
        <v>221.38</v>
      </c>
    </row>
    <row r="823" spans="1:10" x14ac:dyDescent="0.25">
      <c r="A823" t="str">
        <f>'Data Cleaning'!A824</f>
        <v>S816</v>
      </c>
      <c r="B823" s="113">
        <f>'Data Cleaning'!B824</f>
        <v>45954</v>
      </c>
      <c r="C823" t="str">
        <f>'Data Cleaning'!C824</f>
        <v>New Balance</v>
      </c>
      <c r="D823" t="str">
        <f>'Data Cleaning'!D824</f>
        <v>Casual</v>
      </c>
      <c r="E823" t="str">
        <f>'Data Cleaning'!E824</f>
        <v>Black</v>
      </c>
      <c r="F823" t="str">
        <f>'Data Cleaning'!F824</f>
        <v>India</v>
      </c>
      <c r="G823" t="str">
        <f>'Data Cleaning'!G824</f>
        <v>Retail Store</v>
      </c>
      <c r="H823" s="2">
        <f>'Data Cleaning'!H824</f>
        <v>144.13999999999999</v>
      </c>
      <c r="I823">
        <f>'Data Cleaning'!I824</f>
        <v>13</v>
      </c>
      <c r="J823" s="2">
        <f>'Data Cleaning'!J824</f>
        <v>1873.82</v>
      </c>
    </row>
    <row r="824" spans="1:10" x14ac:dyDescent="0.25">
      <c r="A824" t="str">
        <f>'Data Cleaning'!A825</f>
        <v>S817</v>
      </c>
      <c r="B824" s="113">
        <f>'Data Cleaning'!B825</f>
        <v>45936</v>
      </c>
      <c r="C824" t="str">
        <f>'Data Cleaning'!C825</f>
        <v>Reebok</v>
      </c>
      <c r="D824" t="str">
        <f>'Data Cleaning'!D825</f>
        <v>Boots</v>
      </c>
      <c r="E824" t="str">
        <f>'Data Cleaning'!E825</f>
        <v>White</v>
      </c>
      <c r="F824" t="str">
        <f>'Data Cleaning'!F825</f>
        <v>France</v>
      </c>
      <c r="G824" t="str">
        <f>'Data Cleaning'!G825</f>
        <v>Retail Store</v>
      </c>
      <c r="H824" s="2">
        <f>'Data Cleaning'!H825</f>
        <v>160.08000000000001</v>
      </c>
      <c r="I824">
        <f>'Data Cleaning'!I825</f>
        <v>18</v>
      </c>
      <c r="J824" s="2">
        <f>'Data Cleaning'!J825</f>
        <v>2881.44</v>
      </c>
    </row>
    <row r="825" spans="1:10" x14ac:dyDescent="0.25">
      <c r="A825" t="str">
        <f>'Data Cleaning'!A826</f>
        <v>S818</v>
      </c>
      <c r="B825" s="113">
        <f>'Data Cleaning'!B826</f>
        <v>45772</v>
      </c>
      <c r="C825" t="str">
        <f>'Data Cleaning'!C826</f>
        <v>Skechers</v>
      </c>
      <c r="D825" t="str">
        <f>'Data Cleaning'!D826</f>
        <v>Sports</v>
      </c>
      <c r="E825" t="str">
        <f>'Data Cleaning'!E826</f>
        <v>White</v>
      </c>
      <c r="F825" t="str">
        <f>'Data Cleaning'!F826</f>
        <v>Germany</v>
      </c>
      <c r="G825" t="str">
        <f>'Data Cleaning'!G826</f>
        <v>Mall</v>
      </c>
      <c r="H825" s="2">
        <f>'Data Cleaning'!H826</f>
        <v>117.78</v>
      </c>
      <c r="I825">
        <f>'Data Cleaning'!I826</f>
        <v>19</v>
      </c>
      <c r="J825" s="2">
        <f>'Data Cleaning'!J826</f>
        <v>2237.8200000000002</v>
      </c>
    </row>
    <row r="826" spans="1:10" x14ac:dyDescent="0.25">
      <c r="A826" t="str">
        <f>'Data Cleaning'!A827</f>
        <v>S819</v>
      </c>
      <c r="B826" s="113">
        <f>'Data Cleaning'!B827</f>
        <v>45919</v>
      </c>
      <c r="C826" t="str">
        <f>'Data Cleaning'!C827</f>
        <v>Reebok</v>
      </c>
      <c r="D826" t="str">
        <f>'Data Cleaning'!D827</f>
        <v>Sports</v>
      </c>
      <c r="E826" t="str">
        <f>'Data Cleaning'!E827</f>
        <v>Grey</v>
      </c>
      <c r="F826" t="str">
        <f>'Data Cleaning'!F827</f>
        <v>USA</v>
      </c>
      <c r="G826" t="str">
        <f>'Data Cleaning'!G827</f>
        <v>Mall</v>
      </c>
      <c r="H826" s="2">
        <f>'Data Cleaning'!H827</f>
        <v>42.05</v>
      </c>
      <c r="I826">
        <f>'Data Cleaning'!I827</f>
        <v>3</v>
      </c>
      <c r="J826" s="2">
        <f>'Data Cleaning'!J827</f>
        <v>126.15</v>
      </c>
    </row>
    <row r="827" spans="1:10" x14ac:dyDescent="0.25">
      <c r="A827" t="str">
        <f>'Data Cleaning'!A828</f>
        <v>S820</v>
      </c>
      <c r="B827" s="113">
        <f>'Data Cleaning'!B828</f>
        <v>45780</v>
      </c>
      <c r="C827" t="str">
        <f>'Data Cleaning'!C828</f>
        <v>Skechers</v>
      </c>
      <c r="D827" t="str">
        <f>'Data Cleaning'!D828</f>
        <v>Casual</v>
      </c>
      <c r="E827" t="str">
        <f>'Data Cleaning'!E828</f>
        <v>Grey</v>
      </c>
      <c r="F827" t="str">
        <f>'Data Cleaning'!F828</f>
        <v>UK</v>
      </c>
      <c r="G827" t="str">
        <f>'Data Cleaning'!G828</f>
        <v>Retail Store</v>
      </c>
      <c r="H827" s="2">
        <f>'Data Cleaning'!H828</f>
        <v>103.74</v>
      </c>
      <c r="I827">
        <f>'Data Cleaning'!I828</f>
        <v>20</v>
      </c>
      <c r="J827" s="2">
        <f>'Data Cleaning'!J828</f>
        <v>2074.8000000000002</v>
      </c>
    </row>
    <row r="828" spans="1:10" x14ac:dyDescent="0.25">
      <c r="A828" t="str">
        <f>'Data Cleaning'!A829</f>
        <v>S821</v>
      </c>
      <c r="B828" s="113">
        <f>'Data Cleaning'!B829</f>
        <v>45739</v>
      </c>
      <c r="C828" t="str">
        <f>'Data Cleaning'!C829</f>
        <v>New Balance</v>
      </c>
      <c r="D828" t="str">
        <f>'Data Cleaning'!D829</f>
        <v>Sneakers</v>
      </c>
      <c r="E828" t="str">
        <f>'Data Cleaning'!E829</f>
        <v>Green</v>
      </c>
      <c r="F828" t="str">
        <f>'Data Cleaning'!F829</f>
        <v>Saudi Arabia</v>
      </c>
      <c r="G828" t="str">
        <f>'Data Cleaning'!G829</f>
        <v>Online</v>
      </c>
      <c r="H828" s="2">
        <f>'Data Cleaning'!H829</f>
        <v>206.63</v>
      </c>
      <c r="I828">
        <f>'Data Cleaning'!I829</f>
        <v>6</v>
      </c>
      <c r="J828" s="2">
        <f>'Data Cleaning'!J829</f>
        <v>1239.78</v>
      </c>
    </row>
    <row r="829" spans="1:10" x14ac:dyDescent="0.25">
      <c r="A829" t="str">
        <f>'Data Cleaning'!A830</f>
        <v>S822</v>
      </c>
      <c r="B829" s="113">
        <f>'Data Cleaning'!B830</f>
        <v>45905</v>
      </c>
      <c r="C829" t="str">
        <f>'Data Cleaning'!C830</f>
        <v>Nike</v>
      </c>
      <c r="D829" t="str">
        <f>'Data Cleaning'!D830</f>
        <v>Casual</v>
      </c>
      <c r="E829" t="str">
        <f>'Data Cleaning'!E830</f>
        <v>Red</v>
      </c>
      <c r="F829" t="str">
        <f>'Data Cleaning'!F830</f>
        <v>UK</v>
      </c>
      <c r="G829" t="str">
        <f>'Data Cleaning'!G830</f>
        <v>Online</v>
      </c>
      <c r="H829" s="2">
        <f>'Data Cleaning'!H830</f>
        <v>31.02</v>
      </c>
      <c r="I829">
        <f>'Data Cleaning'!I830</f>
        <v>12</v>
      </c>
      <c r="J829" s="2">
        <f>'Data Cleaning'!J830</f>
        <v>372.24</v>
      </c>
    </row>
    <row r="830" spans="1:10" x14ac:dyDescent="0.25">
      <c r="A830" t="str">
        <f>'Data Cleaning'!A831</f>
        <v>S823</v>
      </c>
      <c r="B830" s="113">
        <f>'Data Cleaning'!B831</f>
        <v>45793</v>
      </c>
      <c r="C830" t="str">
        <f>'Data Cleaning'!C831</f>
        <v>Adidas</v>
      </c>
      <c r="D830" t="str">
        <f>'Data Cleaning'!D831</f>
        <v>Running</v>
      </c>
      <c r="E830" t="str">
        <f>'Data Cleaning'!E831</f>
        <v>Green</v>
      </c>
      <c r="F830" t="str">
        <f>'Data Cleaning'!F831</f>
        <v>UK</v>
      </c>
      <c r="G830" t="str">
        <f>'Data Cleaning'!G831</f>
        <v>Mall</v>
      </c>
      <c r="H830" s="2">
        <f>'Data Cleaning'!H831</f>
        <v>103.37</v>
      </c>
      <c r="I830">
        <f>'Data Cleaning'!I831</f>
        <v>12</v>
      </c>
      <c r="J830" s="2">
        <f>'Data Cleaning'!J831</f>
        <v>1240.44</v>
      </c>
    </row>
    <row r="831" spans="1:10" x14ac:dyDescent="0.25">
      <c r="A831" t="str">
        <f>'Data Cleaning'!A832</f>
        <v>S824</v>
      </c>
      <c r="B831" s="113">
        <f>'Data Cleaning'!B832</f>
        <v>45842</v>
      </c>
      <c r="C831" t="str">
        <f>'Data Cleaning'!C832</f>
        <v>Reebok</v>
      </c>
      <c r="D831" t="str">
        <f>'Data Cleaning'!D832</f>
        <v>Formal</v>
      </c>
      <c r="E831" t="str">
        <f>'Data Cleaning'!E832</f>
        <v>Black</v>
      </c>
      <c r="F831" t="str">
        <f>'Data Cleaning'!F832</f>
        <v>USA</v>
      </c>
      <c r="G831" t="str">
        <f>'Data Cleaning'!G832</f>
        <v>Mall</v>
      </c>
      <c r="H831" s="2">
        <f>'Data Cleaning'!H832</f>
        <v>117.6</v>
      </c>
      <c r="I831">
        <f>'Data Cleaning'!I832</f>
        <v>13</v>
      </c>
      <c r="J831" s="2">
        <f>'Data Cleaning'!J832</f>
        <v>1528.8</v>
      </c>
    </row>
    <row r="832" spans="1:10" x14ac:dyDescent="0.25">
      <c r="A832" t="str">
        <f>'Data Cleaning'!A833</f>
        <v>S825</v>
      </c>
      <c r="B832" s="113">
        <f>'Data Cleaning'!B833</f>
        <v>45823</v>
      </c>
      <c r="C832" t="str">
        <f>'Data Cleaning'!C833</f>
        <v>Skechers</v>
      </c>
      <c r="D832" t="str">
        <f>'Data Cleaning'!D833</f>
        <v>Sneakers</v>
      </c>
      <c r="E832" t="str">
        <f>'Data Cleaning'!E833</f>
        <v>Green</v>
      </c>
      <c r="F832" t="str">
        <f>'Data Cleaning'!F833</f>
        <v>Saudi Arabia</v>
      </c>
      <c r="G832" t="str">
        <f>'Data Cleaning'!G833</f>
        <v>Retail Store</v>
      </c>
      <c r="H832" s="2">
        <f>'Data Cleaning'!H833</f>
        <v>148.22999999999999</v>
      </c>
      <c r="I832">
        <f>'Data Cleaning'!I833</f>
        <v>4</v>
      </c>
      <c r="J832" s="2">
        <f>'Data Cleaning'!J833</f>
        <v>592.91999999999996</v>
      </c>
    </row>
    <row r="833" spans="1:10" x14ac:dyDescent="0.25">
      <c r="A833" t="str">
        <f>'Data Cleaning'!A834</f>
        <v>S826</v>
      </c>
      <c r="B833" s="113">
        <f>'Data Cleaning'!B834</f>
        <v>45792</v>
      </c>
      <c r="C833" t="str">
        <f>'Data Cleaning'!C834</f>
        <v>New Balance</v>
      </c>
      <c r="D833" t="str">
        <f>'Data Cleaning'!D834</f>
        <v>Sneakers</v>
      </c>
      <c r="E833" t="str">
        <f>'Data Cleaning'!E834</f>
        <v>White</v>
      </c>
      <c r="F833" t="str">
        <f>'Data Cleaning'!F834</f>
        <v>Germany</v>
      </c>
      <c r="G833" t="str">
        <f>'Data Cleaning'!G834</f>
        <v>Mall</v>
      </c>
      <c r="H833" s="2">
        <f>'Data Cleaning'!H834</f>
        <v>232.37</v>
      </c>
      <c r="I833">
        <f>'Data Cleaning'!I834</f>
        <v>19</v>
      </c>
      <c r="J833" s="2">
        <f>'Data Cleaning'!J834</f>
        <v>4415.03</v>
      </c>
    </row>
    <row r="834" spans="1:10" x14ac:dyDescent="0.25">
      <c r="A834" t="str">
        <f>'Data Cleaning'!A835</f>
        <v>S827</v>
      </c>
      <c r="B834" s="113">
        <f>'Data Cleaning'!B835</f>
        <v>45851</v>
      </c>
      <c r="C834" t="str">
        <f>'Data Cleaning'!C835</f>
        <v>New Balance</v>
      </c>
      <c r="D834" t="str">
        <f>'Data Cleaning'!D835</f>
        <v>Boots</v>
      </c>
      <c r="E834" t="str">
        <f>'Data Cleaning'!E835</f>
        <v>Black</v>
      </c>
      <c r="F834" t="str">
        <f>'Data Cleaning'!F835</f>
        <v>India</v>
      </c>
      <c r="G834" t="str">
        <f>'Data Cleaning'!G835</f>
        <v>Retail Store</v>
      </c>
      <c r="H834" s="2">
        <f>'Data Cleaning'!H835</f>
        <v>106.2</v>
      </c>
      <c r="I834">
        <f>'Data Cleaning'!I835</f>
        <v>12</v>
      </c>
      <c r="J834" s="2">
        <f>'Data Cleaning'!J835</f>
        <v>1274.4000000000001</v>
      </c>
    </row>
    <row r="835" spans="1:10" x14ac:dyDescent="0.25">
      <c r="A835" t="str">
        <f>'Data Cleaning'!A836</f>
        <v>S828</v>
      </c>
      <c r="B835" s="113">
        <f>'Data Cleaning'!B836</f>
        <v>45850</v>
      </c>
      <c r="C835" t="str">
        <f>'Data Cleaning'!C836</f>
        <v>New Balance</v>
      </c>
      <c r="D835" t="str">
        <f>'Data Cleaning'!D836</f>
        <v>Formal</v>
      </c>
      <c r="E835" t="str">
        <f>'Data Cleaning'!E836</f>
        <v>Blue</v>
      </c>
      <c r="F835" t="str">
        <f>'Data Cleaning'!F836</f>
        <v>Saudi Arabia</v>
      </c>
      <c r="G835" t="str">
        <f>'Data Cleaning'!G836</f>
        <v>Retail Store</v>
      </c>
      <c r="H835" s="2">
        <f>'Data Cleaning'!H836</f>
        <v>106.33</v>
      </c>
      <c r="I835">
        <f>'Data Cleaning'!I836</f>
        <v>8</v>
      </c>
      <c r="J835" s="2">
        <f>'Data Cleaning'!J836</f>
        <v>850.64</v>
      </c>
    </row>
    <row r="836" spans="1:10" x14ac:dyDescent="0.25">
      <c r="A836" t="str">
        <f>'Data Cleaning'!A837</f>
        <v>S829</v>
      </c>
      <c r="B836" s="113">
        <f>'Data Cleaning'!B837</f>
        <v>45907</v>
      </c>
      <c r="C836" t="str">
        <f>'Data Cleaning'!C837</f>
        <v>New Balance</v>
      </c>
      <c r="D836" t="str">
        <f>'Data Cleaning'!D837</f>
        <v>Running</v>
      </c>
      <c r="E836" t="str">
        <f>'Data Cleaning'!E837</f>
        <v>Grey</v>
      </c>
      <c r="F836" t="str">
        <f>'Data Cleaning'!F837</f>
        <v>UK</v>
      </c>
      <c r="G836" t="str">
        <f>'Data Cleaning'!G837</f>
        <v>Retail Store</v>
      </c>
      <c r="H836" s="2">
        <f>'Data Cleaning'!H837</f>
        <v>192.25</v>
      </c>
      <c r="I836">
        <f>'Data Cleaning'!I837</f>
        <v>16</v>
      </c>
      <c r="J836" s="2">
        <f>'Data Cleaning'!J837</f>
        <v>3076</v>
      </c>
    </row>
    <row r="837" spans="1:10" x14ac:dyDescent="0.25">
      <c r="A837" t="str">
        <f>'Data Cleaning'!A838</f>
        <v>S830</v>
      </c>
      <c r="B837" s="113">
        <f>'Data Cleaning'!B838</f>
        <v>45742</v>
      </c>
      <c r="C837" t="str">
        <f>'Data Cleaning'!C838</f>
        <v>Nike</v>
      </c>
      <c r="D837" t="str">
        <f>'Data Cleaning'!D838</f>
        <v>Sneakers</v>
      </c>
      <c r="E837" t="str">
        <f>'Data Cleaning'!E838</f>
        <v>Green</v>
      </c>
      <c r="F837" t="str">
        <f>'Data Cleaning'!F838</f>
        <v>France</v>
      </c>
      <c r="G837" t="str">
        <f>'Data Cleaning'!G838</f>
        <v>Online</v>
      </c>
      <c r="H837" s="2">
        <f>'Data Cleaning'!H838</f>
        <v>129.49</v>
      </c>
      <c r="I837">
        <f>'Data Cleaning'!I838</f>
        <v>8</v>
      </c>
      <c r="J837" s="2">
        <f>'Data Cleaning'!J838</f>
        <v>1035.92</v>
      </c>
    </row>
    <row r="838" spans="1:10" x14ac:dyDescent="0.25">
      <c r="A838" t="str">
        <f>'Data Cleaning'!A839</f>
        <v>S831</v>
      </c>
      <c r="B838" s="113">
        <f>'Data Cleaning'!B839</f>
        <v>45734</v>
      </c>
      <c r="C838" t="str">
        <f>'Data Cleaning'!C839</f>
        <v>Adidas</v>
      </c>
      <c r="D838" t="str">
        <f>'Data Cleaning'!D839</f>
        <v>Sports</v>
      </c>
      <c r="E838" t="str">
        <f>'Data Cleaning'!E839</f>
        <v>Grey</v>
      </c>
      <c r="F838" t="str">
        <f>'Data Cleaning'!F839</f>
        <v>UAE</v>
      </c>
      <c r="G838" t="str">
        <f>'Data Cleaning'!G839</f>
        <v>Online</v>
      </c>
      <c r="H838" s="2">
        <f>'Data Cleaning'!H839</f>
        <v>79.41</v>
      </c>
      <c r="I838">
        <f>'Data Cleaning'!I839</f>
        <v>6</v>
      </c>
      <c r="J838" s="2">
        <f>'Data Cleaning'!J839</f>
        <v>476.46</v>
      </c>
    </row>
    <row r="839" spans="1:10" x14ac:dyDescent="0.25">
      <c r="A839" t="str">
        <f>'Data Cleaning'!A840</f>
        <v>S832</v>
      </c>
      <c r="B839" s="113">
        <f>'Data Cleaning'!B840</f>
        <v>45996</v>
      </c>
      <c r="C839" t="str">
        <f>'Data Cleaning'!C840</f>
        <v>Reebok</v>
      </c>
      <c r="D839" t="str">
        <f>'Data Cleaning'!D840</f>
        <v>Sports</v>
      </c>
      <c r="E839" t="str">
        <f>'Data Cleaning'!E840</f>
        <v>Green</v>
      </c>
      <c r="F839" t="str">
        <f>'Data Cleaning'!F840</f>
        <v>USA</v>
      </c>
      <c r="G839" t="str">
        <f>'Data Cleaning'!G840</f>
        <v>Retail Store</v>
      </c>
      <c r="H839" s="2">
        <f>'Data Cleaning'!H840</f>
        <v>129.54</v>
      </c>
      <c r="I839">
        <f>'Data Cleaning'!I840</f>
        <v>8</v>
      </c>
      <c r="J839" s="2">
        <f>'Data Cleaning'!J840</f>
        <v>1036.32</v>
      </c>
    </row>
    <row r="840" spans="1:10" x14ac:dyDescent="0.25">
      <c r="A840" t="str">
        <f>'Data Cleaning'!A841</f>
        <v>S833</v>
      </c>
      <c r="B840" s="113">
        <f>'Data Cleaning'!B841</f>
        <v>46003</v>
      </c>
      <c r="C840" t="str">
        <f>'Data Cleaning'!C841</f>
        <v>Reebok</v>
      </c>
      <c r="D840" t="str">
        <f>'Data Cleaning'!D841</f>
        <v>Casual</v>
      </c>
      <c r="E840" t="str">
        <f>'Data Cleaning'!E841</f>
        <v>Grey</v>
      </c>
      <c r="F840" t="str">
        <f>'Data Cleaning'!F841</f>
        <v>UK</v>
      </c>
      <c r="G840" t="str">
        <f>'Data Cleaning'!G841</f>
        <v>Mall</v>
      </c>
      <c r="H840" s="2">
        <f>'Data Cleaning'!H841</f>
        <v>60.99</v>
      </c>
      <c r="I840">
        <f>'Data Cleaning'!I841</f>
        <v>16</v>
      </c>
      <c r="J840" s="2">
        <f>'Data Cleaning'!J841</f>
        <v>975.84</v>
      </c>
    </row>
    <row r="841" spans="1:10" x14ac:dyDescent="0.25">
      <c r="A841" t="str">
        <f>'Data Cleaning'!A842</f>
        <v>S834</v>
      </c>
      <c r="B841" s="113">
        <f>'Data Cleaning'!B842</f>
        <v>45868</v>
      </c>
      <c r="C841" t="str">
        <f>'Data Cleaning'!C842</f>
        <v>Adidas</v>
      </c>
      <c r="D841" t="str">
        <f>'Data Cleaning'!D842</f>
        <v>Running</v>
      </c>
      <c r="E841" t="str">
        <f>'Data Cleaning'!E842</f>
        <v>White</v>
      </c>
      <c r="F841" t="str">
        <f>'Data Cleaning'!F842</f>
        <v>India</v>
      </c>
      <c r="G841" t="str">
        <f>'Data Cleaning'!G842</f>
        <v>Mall</v>
      </c>
      <c r="H841" s="2">
        <f>'Data Cleaning'!H842</f>
        <v>68.81</v>
      </c>
      <c r="I841">
        <f>'Data Cleaning'!I842</f>
        <v>1</v>
      </c>
      <c r="J841" s="2">
        <f>'Data Cleaning'!J842</f>
        <v>68.81</v>
      </c>
    </row>
    <row r="842" spans="1:10" x14ac:dyDescent="0.25">
      <c r="A842" t="str">
        <f>'Data Cleaning'!A843</f>
        <v>S835</v>
      </c>
      <c r="B842" s="113">
        <f>'Data Cleaning'!B843</f>
        <v>45740</v>
      </c>
      <c r="C842" t="str">
        <f>'Data Cleaning'!C843</f>
        <v>Skechers</v>
      </c>
      <c r="D842" t="str">
        <f>'Data Cleaning'!D843</f>
        <v>Sneakers</v>
      </c>
      <c r="E842" t="str">
        <f>'Data Cleaning'!E843</f>
        <v>Black</v>
      </c>
      <c r="F842" t="str">
        <f>'Data Cleaning'!F843</f>
        <v>India</v>
      </c>
      <c r="G842" t="str">
        <f>'Data Cleaning'!G843</f>
        <v>Online</v>
      </c>
      <c r="H842" s="2">
        <f>'Data Cleaning'!H843</f>
        <v>139.63999999999999</v>
      </c>
      <c r="I842">
        <f>'Data Cleaning'!I843</f>
        <v>5</v>
      </c>
      <c r="J842" s="2">
        <f>'Data Cleaning'!J843</f>
        <v>698.2</v>
      </c>
    </row>
    <row r="843" spans="1:10" x14ac:dyDescent="0.25">
      <c r="A843" t="str">
        <f>'Data Cleaning'!A844</f>
        <v>S836</v>
      </c>
      <c r="B843" s="113">
        <f>'Data Cleaning'!B844</f>
        <v>45686</v>
      </c>
      <c r="C843" t="str">
        <f>'Data Cleaning'!C844</f>
        <v>Puma</v>
      </c>
      <c r="D843" t="str">
        <f>'Data Cleaning'!D844</f>
        <v>Casual</v>
      </c>
      <c r="E843" t="str">
        <f>'Data Cleaning'!E844</f>
        <v>Grey</v>
      </c>
      <c r="F843" t="str">
        <f>'Data Cleaning'!F844</f>
        <v>Germany</v>
      </c>
      <c r="G843" t="str">
        <f>'Data Cleaning'!G844</f>
        <v>Mall</v>
      </c>
      <c r="H843" s="2">
        <f>'Data Cleaning'!H844</f>
        <v>122.16</v>
      </c>
      <c r="I843">
        <f>'Data Cleaning'!I844</f>
        <v>6</v>
      </c>
      <c r="J843" s="2">
        <f>'Data Cleaning'!J844</f>
        <v>732.96</v>
      </c>
    </row>
    <row r="844" spans="1:10" x14ac:dyDescent="0.25">
      <c r="A844" t="str">
        <f>'Data Cleaning'!A845</f>
        <v>S837</v>
      </c>
      <c r="B844" s="113">
        <f>'Data Cleaning'!B845</f>
        <v>45946</v>
      </c>
      <c r="C844" t="str">
        <f>'Data Cleaning'!C845</f>
        <v>Skechers</v>
      </c>
      <c r="D844" t="str">
        <f>'Data Cleaning'!D845</f>
        <v>Boots</v>
      </c>
      <c r="E844" t="str">
        <f>'Data Cleaning'!E845</f>
        <v>Green</v>
      </c>
      <c r="F844" t="str">
        <f>'Data Cleaning'!F845</f>
        <v>Saudi Arabia</v>
      </c>
      <c r="G844" t="str">
        <f>'Data Cleaning'!G845</f>
        <v>Retail Store</v>
      </c>
      <c r="H844" s="2">
        <f>'Data Cleaning'!H845</f>
        <v>231.27</v>
      </c>
      <c r="I844">
        <f>'Data Cleaning'!I845</f>
        <v>1</v>
      </c>
      <c r="J844" s="2">
        <f>'Data Cleaning'!J845</f>
        <v>231.27</v>
      </c>
    </row>
    <row r="845" spans="1:10" x14ac:dyDescent="0.25">
      <c r="A845" t="str">
        <f>'Data Cleaning'!A846</f>
        <v>S838</v>
      </c>
      <c r="B845" s="113">
        <f>'Data Cleaning'!B846</f>
        <v>45701</v>
      </c>
      <c r="C845" t="str">
        <f>'Data Cleaning'!C846</f>
        <v>Reebok</v>
      </c>
      <c r="D845" t="str">
        <f>'Data Cleaning'!D846</f>
        <v>Sneakers</v>
      </c>
      <c r="E845" t="str">
        <f>'Data Cleaning'!E846</f>
        <v>Red</v>
      </c>
      <c r="F845" t="str">
        <f>'Data Cleaning'!F846</f>
        <v>Saudi Arabia</v>
      </c>
      <c r="G845" t="str">
        <f>'Data Cleaning'!G846</f>
        <v>Retail Store</v>
      </c>
      <c r="H845" s="2">
        <f>'Data Cleaning'!H846</f>
        <v>109.73</v>
      </c>
      <c r="I845">
        <f>'Data Cleaning'!I846</f>
        <v>7</v>
      </c>
      <c r="J845" s="2">
        <f>'Data Cleaning'!J846</f>
        <v>768.11</v>
      </c>
    </row>
    <row r="846" spans="1:10" x14ac:dyDescent="0.25">
      <c r="A846" t="str">
        <f>'Data Cleaning'!A847</f>
        <v>S839</v>
      </c>
      <c r="B846" s="113">
        <f>'Data Cleaning'!B847</f>
        <v>45745</v>
      </c>
      <c r="C846" t="str">
        <f>'Data Cleaning'!C847</f>
        <v>Reebok</v>
      </c>
      <c r="D846" t="str">
        <f>'Data Cleaning'!D847</f>
        <v>Sneakers</v>
      </c>
      <c r="E846" t="str">
        <f>'Data Cleaning'!E847</f>
        <v>White</v>
      </c>
      <c r="F846" t="str">
        <f>'Data Cleaning'!F847</f>
        <v>Saudi Arabia</v>
      </c>
      <c r="G846" t="str">
        <f>'Data Cleaning'!G847</f>
        <v>Mall</v>
      </c>
      <c r="H846" s="2">
        <f>'Data Cleaning'!H847</f>
        <v>157.72999999999999</v>
      </c>
      <c r="I846">
        <f>'Data Cleaning'!I847</f>
        <v>8</v>
      </c>
      <c r="J846" s="2">
        <f>'Data Cleaning'!J847</f>
        <v>1261.8399999999999</v>
      </c>
    </row>
    <row r="847" spans="1:10" x14ac:dyDescent="0.25">
      <c r="A847" t="str">
        <f>'Data Cleaning'!A848</f>
        <v>S840</v>
      </c>
      <c r="B847" s="113">
        <f>'Data Cleaning'!B848</f>
        <v>45751</v>
      </c>
      <c r="C847" t="str">
        <f>'Data Cleaning'!C848</f>
        <v>Skechers</v>
      </c>
      <c r="D847" t="str">
        <f>'Data Cleaning'!D848</f>
        <v>Sneakers</v>
      </c>
      <c r="E847" t="str">
        <f>'Data Cleaning'!E848</f>
        <v>Blue</v>
      </c>
      <c r="F847" t="str">
        <f>'Data Cleaning'!F848</f>
        <v>UK</v>
      </c>
      <c r="G847" t="str">
        <f>'Data Cleaning'!G848</f>
        <v>Mall</v>
      </c>
      <c r="H847" s="2">
        <f>'Data Cleaning'!H848</f>
        <v>169.1</v>
      </c>
      <c r="I847">
        <f>'Data Cleaning'!I848</f>
        <v>20</v>
      </c>
      <c r="J847" s="2">
        <f>'Data Cleaning'!J848</f>
        <v>3382</v>
      </c>
    </row>
    <row r="848" spans="1:10" x14ac:dyDescent="0.25">
      <c r="A848" t="str">
        <f>'Data Cleaning'!A849</f>
        <v>S841</v>
      </c>
      <c r="B848" s="113">
        <f>'Data Cleaning'!B849</f>
        <v>46009</v>
      </c>
      <c r="C848" t="str">
        <f>'Data Cleaning'!C849</f>
        <v>Reebok</v>
      </c>
      <c r="D848" t="str">
        <f>'Data Cleaning'!D849</f>
        <v>Sneakers</v>
      </c>
      <c r="E848" t="str">
        <f>'Data Cleaning'!E849</f>
        <v>Grey</v>
      </c>
      <c r="F848" t="str">
        <f>'Data Cleaning'!F849</f>
        <v>USA</v>
      </c>
      <c r="G848" t="str">
        <f>'Data Cleaning'!G849</f>
        <v>Online</v>
      </c>
      <c r="H848" s="2">
        <f>'Data Cleaning'!H849</f>
        <v>32.880000000000003</v>
      </c>
      <c r="I848">
        <f>'Data Cleaning'!I849</f>
        <v>11</v>
      </c>
      <c r="J848" s="2">
        <f>'Data Cleaning'!J849</f>
        <v>361.68</v>
      </c>
    </row>
    <row r="849" spans="1:10" x14ac:dyDescent="0.25">
      <c r="A849" t="str">
        <f>'Data Cleaning'!A850</f>
        <v>S842</v>
      </c>
      <c r="B849" s="113">
        <f>'Data Cleaning'!B850</f>
        <v>45851</v>
      </c>
      <c r="C849" t="str">
        <f>'Data Cleaning'!C850</f>
        <v>Adidas</v>
      </c>
      <c r="D849" t="str">
        <f>'Data Cleaning'!D850</f>
        <v>Running</v>
      </c>
      <c r="E849" t="str">
        <f>'Data Cleaning'!E850</f>
        <v>Black</v>
      </c>
      <c r="F849" t="str">
        <f>'Data Cleaning'!F850</f>
        <v>UK</v>
      </c>
      <c r="G849" t="str">
        <f>'Data Cleaning'!G850</f>
        <v>Mall</v>
      </c>
      <c r="H849" s="2">
        <f>'Data Cleaning'!H850</f>
        <v>175.98</v>
      </c>
      <c r="I849">
        <f>'Data Cleaning'!I850</f>
        <v>13</v>
      </c>
      <c r="J849" s="2">
        <f>'Data Cleaning'!J850</f>
        <v>2287.7399999999998</v>
      </c>
    </row>
    <row r="850" spans="1:10" x14ac:dyDescent="0.25">
      <c r="A850" t="str">
        <f>'Data Cleaning'!A851</f>
        <v>S843</v>
      </c>
      <c r="B850" s="113">
        <f>'Data Cleaning'!B851</f>
        <v>45916</v>
      </c>
      <c r="C850" t="str">
        <f>'Data Cleaning'!C851</f>
        <v>Adidas</v>
      </c>
      <c r="D850" t="str">
        <f>'Data Cleaning'!D851</f>
        <v>Sneakers</v>
      </c>
      <c r="E850" t="str">
        <f>'Data Cleaning'!E851</f>
        <v>Black</v>
      </c>
      <c r="F850" t="str">
        <f>'Data Cleaning'!F851</f>
        <v>UK</v>
      </c>
      <c r="G850" t="str">
        <f>'Data Cleaning'!G851</f>
        <v>Retail Store</v>
      </c>
      <c r="H850" s="2">
        <f>'Data Cleaning'!H851</f>
        <v>69.17</v>
      </c>
      <c r="I850">
        <f>'Data Cleaning'!I851</f>
        <v>14</v>
      </c>
      <c r="J850" s="2">
        <f>'Data Cleaning'!J851</f>
        <v>968.38</v>
      </c>
    </row>
    <row r="851" spans="1:10" x14ac:dyDescent="0.25">
      <c r="A851" t="str">
        <f>'Data Cleaning'!A852</f>
        <v>S844</v>
      </c>
      <c r="B851" s="113">
        <f>'Data Cleaning'!B852</f>
        <v>45972</v>
      </c>
      <c r="C851" t="str">
        <f>'Data Cleaning'!C852</f>
        <v>Nike</v>
      </c>
      <c r="D851" t="str">
        <f>'Data Cleaning'!D852</f>
        <v>Sneakers</v>
      </c>
      <c r="E851" t="str">
        <f>'Data Cleaning'!E852</f>
        <v>Grey</v>
      </c>
      <c r="F851" t="str">
        <f>'Data Cleaning'!F852</f>
        <v>Saudi Arabia</v>
      </c>
      <c r="G851" t="str">
        <f>'Data Cleaning'!G852</f>
        <v>Online</v>
      </c>
      <c r="H851" s="2">
        <f>'Data Cleaning'!H852</f>
        <v>241.44</v>
      </c>
      <c r="I851">
        <f>'Data Cleaning'!I852</f>
        <v>20</v>
      </c>
      <c r="J851" s="2">
        <f>'Data Cleaning'!J852</f>
        <v>4228.8</v>
      </c>
    </row>
    <row r="852" spans="1:10" x14ac:dyDescent="0.25">
      <c r="A852" t="str">
        <f>'Data Cleaning'!A853</f>
        <v>S845</v>
      </c>
      <c r="B852" s="113">
        <f>'Data Cleaning'!B853</f>
        <v>45705</v>
      </c>
      <c r="C852" t="str">
        <f>'Data Cleaning'!C853</f>
        <v>Skechers</v>
      </c>
      <c r="D852" t="str">
        <f>'Data Cleaning'!D853</f>
        <v>Casual</v>
      </c>
      <c r="E852" t="str">
        <f>'Data Cleaning'!E853</f>
        <v>Grey</v>
      </c>
      <c r="F852" t="str">
        <f>'Data Cleaning'!F853</f>
        <v>India</v>
      </c>
      <c r="G852" t="str">
        <f>'Data Cleaning'!G853</f>
        <v>Online</v>
      </c>
      <c r="H852" s="2">
        <f>'Data Cleaning'!H853</f>
        <v>62.71</v>
      </c>
      <c r="I852">
        <f>'Data Cleaning'!I853</f>
        <v>16</v>
      </c>
      <c r="J852" s="2">
        <f>'Data Cleaning'!J853</f>
        <v>1003.36</v>
      </c>
    </row>
    <row r="853" spans="1:10" x14ac:dyDescent="0.25">
      <c r="A853" t="str">
        <f>'Data Cleaning'!A854</f>
        <v>S846</v>
      </c>
      <c r="B853" s="113">
        <f>'Data Cleaning'!B854</f>
        <v>46005</v>
      </c>
      <c r="C853" t="str">
        <f>'Data Cleaning'!C854</f>
        <v>New Balance</v>
      </c>
      <c r="D853" t="str">
        <f>'Data Cleaning'!D854</f>
        <v>Formal</v>
      </c>
      <c r="E853" t="str">
        <f>'Data Cleaning'!E854</f>
        <v>Blue</v>
      </c>
      <c r="F853" t="str">
        <f>'Data Cleaning'!F854</f>
        <v>Saudi Arabia</v>
      </c>
      <c r="G853" t="str">
        <f>'Data Cleaning'!G854</f>
        <v>Online</v>
      </c>
      <c r="H853" s="2">
        <f>'Data Cleaning'!H854</f>
        <v>121.22</v>
      </c>
      <c r="I853">
        <f>'Data Cleaning'!I854</f>
        <v>14</v>
      </c>
      <c r="J853" s="2">
        <f>'Data Cleaning'!J854</f>
        <v>1697.08</v>
      </c>
    </row>
    <row r="854" spans="1:10" x14ac:dyDescent="0.25">
      <c r="A854" t="str">
        <f>'Data Cleaning'!A855</f>
        <v>S847</v>
      </c>
      <c r="B854" s="113">
        <f>'Data Cleaning'!B855</f>
        <v>46015</v>
      </c>
      <c r="C854" t="str">
        <f>'Data Cleaning'!C855</f>
        <v>Reebok</v>
      </c>
      <c r="D854" t="str">
        <f>'Data Cleaning'!D855</f>
        <v>Casual</v>
      </c>
      <c r="E854" t="str">
        <f>'Data Cleaning'!E855</f>
        <v>Red</v>
      </c>
      <c r="F854" t="str">
        <f>'Data Cleaning'!F855</f>
        <v>Saudi Arabia</v>
      </c>
      <c r="G854" t="str">
        <f>'Data Cleaning'!G855</f>
        <v>Retail Store</v>
      </c>
      <c r="H854" s="2">
        <f>'Data Cleaning'!H855</f>
        <v>48.78</v>
      </c>
      <c r="I854">
        <f>'Data Cleaning'!I855</f>
        <v>17</v>
      </c>
      <c r="J854" s="2">
        <f>'Data Cleaning'!J855</f>
        <v>829.26</v>
      </c>
    </row>
    <row r="855" spans="1:10" x14ac:dyDescent="0.25">
      <c r="A855" t="str">
        <f>'Data Cleaning'!A856</f>
        <v>S848</v>
      </c>
      <c r="B855" s="113">
        <f>'Data Cleaning'!B856</f>
        <v>45837</v>
      </c>
      <c r="C855" t="str">
        <f>'Data Cleaning'!C856</f>
        <v>Skechers</v>
      </c>
      <c r="D855" t="str">
        <f>'Data Cleaning'!D856</f>
        <v>Boots</v>
      </c>
      <c r="E855" t="str">
        <f>'Data Cleaning'!E856</f>
        <v>Grey</v>
      </c>
      <c r="F855" t="str">
        <f>'Data Cleaning'!F856</f>
        <v>USA</v>
      </c>
      <c r="G855" t="str">
        <f>'Data Cleaning'!G856</f>
        <v>Retail Store</v>
      </c>
      <c r="H855" s="2">
        <f>'Data Cleaning'!H856</f>
        <v>249.31</v>
      </c>
      <c r="I855">
        <f>'Data Cleaning'!I856</f>
        <v>19</v>
      </c>
      <c r="J855" s="2">
        <f>'Data Cleaning'!J856</f>
        <v>4336.8900000000003</v>
      </c>
    </row>
    <row r="856" spans="1:10" x14ac:dyDescent="0.25">
      <c r="A856" t="str">
        <f>'Data Cleaning'!A857</f>
        <v>S849</v>
      </c>
      <c r="B856" s="113">
        <f>'Data Cleaning'!B857</f>
        <v>45726</v>
      </c>
      <c r="C856" t="str">
        <f>'Data Cleaning'!C857</f>
        <v>Reebok</v>
      </c>
      <c r="D856" t="str">
        <f>'Data Cleaning'!D857</f>
        <v>Casual</v>
      </c>
      <c r="E856" t="str">
        <f>'Data Cleaning'!E857</f>
        <v>Black</v>
      </c>
      <c r="F856" t="str">
        <f>'Data Cleaning'!F857</f>
        <v>France</v>
      </c>
      <c r="G856" t="str">
        <f>'Data Cleaning'!G857</f>
        <v>Mall</v>
      </c>
      <c r="H856" s="2">
        <f>'Data Cleaning'!H857</f>
        <v>140.47999999999999</v>
      </c>
      <c r="I856">
        <f>'Data Cleaning'!I857</f>
        <v>9</v>
      </c>
      <c r="J856" s="2">
        <f>'Data Cleaning'!J857</f>
        <v>1264.32</v>
      </c>
    </row>
    <row r="857" spans="1:10" x14ac:dyDescent="0.25">
      <c r="A857" t="str">
        <f>'Data Cleaning'!A858</f>
        <v>S850</v>
      </c>
      <c r="B857" s="113">
        <f>'Data Cleaning'!B858</f>
        <v>45936</v>
      </c>
      <c r="C857" t="str">
        <f>'Data Cleaning'!C858</f>
        <v>Puma</v>
      </c>
      <c r="D857" t="str">
        <f>'Data Cleaning'!D858</f>
        <v>Casual</v>
      </c>
      <c r="E857" t="str">
        <f>'Data Cleaning'!E858</f>
        <v>Black</v>
      </c>
      <c r="F857" t="str">
        <f>'Data Cleaning'!F858</f>
        <v>UAE</v>
      </c>
      <c r="G857" t="str">
        <f>'Data Cleaning'!G858</f>
        <v>Mall</v>
      </c>
      <c r="H857" s="2">
        <f>'Data Cleaning'!H858</f>
        <v>160.97999999999999</v>
      </c>
      <c r="I857">
        <f>'Data Cleaning'!I858</f>
        <v>14</v>
      </c>
      <c r="J857" s="2">
        <f>'Data Cleaning'!J858</f>
        <v>2253.7199999999998</v>
      </c>
    </row>
    <row r="858" spans="1:10" x14ac:dyDescent="0.25">
      <c r="A858" t="str">
        <f>'Data Cleaning'!A859</f>
        <v>S851</v>
      </c>
      <c r="B858" s="113">
        <f>'Data Cleaning'!B859</f>
        <v>45661</v>
      </c>
      <c r="C858" t="str">
        <f>'Data Cleaning'!C859</f>
        <v>New Balance</v>
      </c>
      <c r="D858" t="str">
        <f>'Data Cleaning'!D859</f>
        <v>Running</v>
      </c>
      <c r="E858" t="str">
        <f>'Data Cleaning'!E859</f>
        <v>Grey</v>
      </c>
      <c r="F858" t="str">
        <f>'Data Cleaning'!F859</f>
        <v>USA</v>
      </c>
      <c r="G858" t="str">
        <f>'Data Cleaning'!G859</f>
        <v>Retail Store</v>
      </c>
      <c r="H858" s="2">
        <f>'Data Cleaning'!H859</f>
        <v>44.76</v>
      </c>
      <c r="I858">
        <f>'Data Cleaning'!I859</f>
        <v>19</v>
      </c>
      <c r="J858" s="2">
        <f>'Data Cleaning'!J859</f>
        <v>850.44</v>
      </c>
    </row>
    <row r="859" spans="1:10" x14ac:dyDescent="0.25">
      <c r="A859" t="str">
        <f>'Data Cleaning'!A860</f>
        <v>S852</v>
      </c>
      <c r="B859" s="113">
        <f>'Data Cleaning'!B860</f>
        <v>45993</v>
      </c>
      <c r="C859" t="str">
        <f>'Data Cleaning'!C860</f>
        <v>Skechers</v>
      </c>
      <c r="D859" t="str">
        <f>'Data Cleaning'!D860</f>
        <v>Sports</v>
      </c>
      <c r="E859" t="str">
        <f>'Data Cleaning'!E860</f>
        <v>Red</v>
      </c>
      <c r="F859" t="str">
        <f>'Data Cleaning'!F860</f>
        <v>France</v>
      </c>
      <c r="G859" t="str">
        <f>'Data Cleaning'!G860</f>
        <v>Online</v>
      </c>
      <c r="H859" s="2">
        <f>'Data Cleaning'!H860</f>
        <v>194.99</v>
      </c>
      <c r="I859">
        <f>'Data Cleaning'!I860</f>
        <v>7</v>
      </c>
      <c r="J859" s="2">
        <f>'Data Cleaning'!J860</f>
        <v>1364.93</v>
      </c>
    </row>
    <row r="860" spans="1:10" x14ac:dyDescent="0.25">
      <c r="A860" t="str">
        <f>'Data Cleaning'!A861</f>
        <v>S853</v>
      </c>
      <c r="B860" s="113">
        <f>'Data Cleaning'!B861</f>
        <v>45737</v>
      </c>
      <c r="C860" t="str">
        <f>'Data Cleaning'!C861</f>
        <v>Skechers</v>
      </c>
      <c r="D860" t="str">
        <f>'Data Cleaning'!D861</f>
        <v>Sneakers</v>
      </c>
      <c r="E860" t="str">
        <f>'Data Cleaning'!E861</f>
        <v>Blue</v>
      </c>
      <c r="F860" t="str">
        <f>'Data Cleaning'!F861</f>
        <v>France</v>
      </c>
      <c r="G860" t="str">
        <f>'Data Cleaning'!G861</f>
        <v>Mall</v>
      </c>
      <c r="H860" s="2">
        <f>'Data Cleaning'!H861</f>
        <v>76.180000000000007</v>
      </c>
      <c r="I860">
        <f>'Data Cleaning'!I861</f>
        <v>14</v>
      </c>
      <c r="J860" s="2">
        <f>'Data Cleaning'!J861</f>
        <v>1066.52</v>
      </c>
    </row>
    <row r="861" spans="1:10" x14ac:dyDescent="0.25">
      <c r="A861" t="str">
        <f>'Data Cleaning'!A862</f>
        <v>S854</v>
      </c>
      <c r="B861" s="113">
        <f>'Data Cleaning'!B862</f>
        <v>45874</v>
      </c>
      <c r="C861" t="str">
        <f>'Data Cleaning'!C862</f>
        <v>Puma</v>
      </c>
      <c r="D861" t="str">
        <f>'Data Cleaning'!D862</f>
        <v>Sneakers</v>
      </c>
      <c r="E861" t="str">
        <f>'Data Cleaning'!E862</f>
        <v>Blue</v>
      </c>
      <c r="F861" t="str">
        <f>'Data Cleaning'!F862</f>
        <v>UAE</v>
      </c>
      <c r="G861" t="str">
        <f>'Data Cleaning'!G862</f>
        <v>Retail Store</v>
      </c>
      <c r="H861" s="2">
        <f>'Data Cleaning'!H862</f>
        <v>227.57</v>
      </c>
      <c r="I861">
        <f>'Data Cleaning'!I862</f>
        <v>19</v>
      </c>
      <c r="J861" s="2">
        <f>'Data Cleaning'!J862</f>
        <v>4323.83</v>
      </c>
    </row>
    <row r="862" spans="1:10" x14ac:dyDescent="0.25">
      <c r="A862" t="str">
        <f>'Data Cleaning'!A863</f>
        <v>S855</v>
      </c>
      <c r="B862" s="113">
        <f>'Data Cleaning'!B863</f>
        <v>45762</v>
      </c>
      <c r="C862" t="str">
        <f>'Data Cleaning'!C863</f>
        <v>New Balance</v>
      </c>
      <c r="D862" t="str">
        <f>'Data Cleaning'!D863</f>
        <v>Sneakers</v>
      </c>
      <c r="E862" t="str">
        <f>'Data Cleaning'!E863</f>
        <v>Red</v>
      </c>
      <c r="F862" t="str">
        <f>'Data Cleaning'!F863</f>
        <v>UK</v>
      </c>
      <c r="G862" t="str">
        <f>'Data Cleaning'!G863</f>
        <v>Retail Store</v>
      </c>
      <c r="H862" s="2">
        <f>'Data Cleaning'!H863</f>
        <v>75.13</v>
      </c>
      <c r="I862">
        <f>'Data Cleaning'!I863</f>
        <v>14</v>
      </c>
      <c r="J862" s="2">
        <f>'Data Cleaning'!J863</f>
        <v>1051.82</v>
      </c>
    </row>
    <row r="863" spans="1:10" x14ac:dyDescent="0.25">
      <c r="A863" t="str">
        <f>'Data Cleaning'!A864</f>
        <v>S856</v>
      </c>
      <c r="B863" s="113">
        <f>'Data Cleaning'!B864</f>
        <v>45944</v>
      </c>
      <c r="C863" t="str">
        <f>'Data Cleaning'!C864</f>
        <v>Reebok</v>
      </c>
      <c r="D863" t="str">
        <f>'Data Cleaning'!D864</f>
        <v>Sports</v>
      </c>
      <c r="E863" t="str">
        <f>'Data Cleaning'!E864</f>
        <v>Blue</v>
      </c>
      <c r="F863" t="str">
        <f>'Data Cleaning'!F864</f>
        <v>India</v>
      </c>
      <c r="G863" t="str">
        <f>'Data Cleaning'!G864</f>
        <v>Retail Store</v>
      </c>
      <c r="H863" s="2">
        <f>'Data Cleaning'!H864</f>
        <v>71.95</v>
      </c>
      <c r="I863">
        <f>'Data Cleaning'!I864</f>
        <v>18</v>
      </c>
      <c r="J863" s="2">
        <f>'Data Cleaning'!J864</f>
        <v>1295.0999999999999</v>
      </c>
    </row>
    <row r="864" spans="1:10" x14ac:dyDescent="0.25">
      <c r="A864" t="str">
        <f>'Data Cleaning'!A865</f>
        <v>S857</v>
      </c>
      <c r="B864" s="113">
        <f>'Data Cleaning'!B865</f>
        <v>46019</v>
      </c>
      <c r="C864" t="str">
        <f>'Data Cleaning'!C865</f>
        <v>Skechers</v>
      </c>
      <c r="D864" t="str">
        <f>'Data Cleaning'!D865</f>
        <v>Casual</v>
      </c>
      <c r="E864" t="str">
        <f>'Data Cleaning'!E865</f>
        <v>Green</v>
      </c>
      <c r="F864" t="str">
        <f>'Data Cleaning'!F865</f>
        <v>USA</v>
      </c>
      <c r="G864" t="str">
        <f>'Data Cleaning'!G865</f>
        <v>Mall</v>
      </c>
      <c r="H864" s="2">
        <f>'Data Cleaning'!H865</f>
        <v>38.04</v>
      </c>
      <c r="I864">
        <f>'Data Cleaning'!I865</f>
        <v>13</v>
      </c>
      <c r="J864" s="2">
        <f>'Data Cleaning'!J865</f>
        <v>494.52</v>
      </c>
    </row>
    <row r="865" spans="1:10" x14ac:dyDescent="0.25">
      <c r="A865" t="str">
        <f>'Data Cleaning'!A866</f>
        <v>S858</v>
      </c>
      <c r="B865" s="113">
        <f>'Data Cleaning'!B866</f>
        <v>45775</v>
      </c>
      <c r="C865" t="str">
        <f>'Data Cleaning'!C866</f>
        <v>Skechers</v>
      </c>
      <c r="D865" t="str">
        <f>'Data Cleaning'!D866</f>
        <v>Casual</v>
      </c>
      <c r="E865" t="str">
        <f>'Data Cleaning'!E866</f>
        <v>Black</v>
      </c>
      <c r="F865" t="str">
        <f>'Data Cleaning'!F866</f>
        <v>UK</v>
      </c>
      <c r="G865" t="str">
        <f>'Data Cleaning'!G866</f>
        <v>Mall</v>
      </c>
      <c r="H865" s="2">
        <f>'Data Cleaning'!H866</f>
        <v>133.85</v>
      </c>
      <c r="I865">
        <f>'Data Cleaning'!I866</f>
        <v>15</v>
      </c>
      <c r="J865" s="2">
        <f>'Data Cleaning'!J866</f>
        <v>2007.75</v>
      </c>
    </row>
    <row r="866" spans="1:10" x14ac:dyDescent="0.25">
      <c r="A866" t="str">
        <f>'Data Cleaning'!A867</f>
        <v>S859</v>
      </c>
      <c r="B866" s="113">
        <f>'Data Cleaning'!B867</f>
        <v>45863</v>
      </c>
      <c r="C866" t="str">
        <f>'Data Cleaning'!C867</f>
        <v>New Balance</v>
      </c>
      <c r="D866" t="str">
        <f>'Data Cleaning'!D867</f>
        <v>Sneakers</v>
      </c>
      <c r="E866" t="str">
        <f>'Data Cleaning'!E867</f>
        <v>Green</v>
      </c>
      <c r="F866" t="str">
        <f>'Data Cleaning'!F867</f>
        <v>UAE</v>
      </c>
      <c r="G866" t="str">
        <f>'Data Cleaning'!G867</f>
        <v>Mall</v>
      </c>
      <c r="H866" s="2">
        <f>'Data Cleaning'!H867</f>
        <v>154.27000000000001</v>
      </c>
      <c r="I866">
        <f>'Data Cleaning'!I867</f>
        <v>11</v>
      </c>
      <c r="J866" s="2">
        <f>'Data Cleaning'!J867</f>
        <v>1696.97</v>
      </c>
    </row>
    <row r="867" spans="1:10" x14ac:dyDescent="0.25">
      <c r="A867" t="str">
        <f>'Data Cleaning'!A868</f>
        <v>S860</v>
      </c>
      <c r="B867" s="113">
        <f>'Data Cleaning'!B868</f>
        <v>45684</v>
      </c>
      <c r="C867" t="str">
        <f>'Data Cleaning'!C868</f>
        <v>Reebok</v>
      </c>
      <c r="D867" t="str">
        <f>'Data Cleaning'!D868</f>
        <v>Boots</v>
      </c>
      <c r="E867" t="str">
        <f>'Data Cleaning'!E868</f>
        <v>Black</v>
      </c>
      <c r="F867" t="str">
        <f>'Data Cleaning'!F868</f>
        <v>Saudi Arabia</v>
      </c>
      <c r="G867" t="str">
        <f>'Data Cleaning'!G868</f>
        <v>Online</v>
      </c>
      <c r="H867" s="2">
        <f>'Data Cleaning'!H868</f>
        <v>44.46</v>
      </c>
      <c r="I867">
        <f>'Data Cleaning'!I868</f>
        <v>6</v>
      </c>
      <c r="J867" s="2">
        <f>'Data Cleaning'!J868</f>
        <v>266.76</v>
      </c>
    </row>
    <row r="868" spans="1:10" x14ac:dyDescent="0.25">
      <c r="A868" t="str">
        <f>'Data Cleaning'!A869</f>
        <v>S861</v>
      </c>
      <c r="B868" s="113">
        <f>'Data Cleaning'!B869</f>
        <v>45732</v>
      </c>
      <c r="C868" t="str">
        <f>'Data Cleaning'!C869</f>
        <v>New Balance</v>
      </c>
      <c r="D868" t="str">
        <f>'Data Cleaning'!D869</f>
        <v>Formal</v>
      </c>
      <c r="E868" t="str">
        <f>'Data Cleaning'!E869</f>
        <v>Black</v>
      </c>
      <c r="F868" t="str">
        <f>'Data Cleaning'!F869</f>
        <v>USA</v>
      </c>
      <c r="G868" t="str">
        <f>'Data Cleaning'!G869</f>
        <v>Retail Store</v>
      </c>
      <c r="H868" s="2">
        <f>'Data Cleaning'!H869</f>
        <v>200.62</v>
      </c>
      <c r="I868">
        <f>'Data Cleaning'!I869</f>
        <v>16</v>
      </c>
      <c r="J868" s="2">
        <f>'Data Cleaning'!J869</f>
        <v>3209.92</v>
      </c>
    </row>
    <row r="869" spans="1:10" x14ac:dyDescent="0.25">
      <c r="A869" t="str">
        <f>'Data Cleaning'!A870</f>
        <v>S862</v>
      </c>
      <c r="B869" s="113">
        <f>'Data Cleaning'!B870</f>
        <v>45771</v>
      </c>
      <c r="C869" t="str">
        <f>'Data Cleaning'!C870</f>
        <v>Nike</v>
      </c>
      <c r="D869" t="str">
        <f>'Data Cleaning'!D870</f>
        <v>Sneakers</v>
      </c>
      <c r="E869" t="str">
        <f>'Data Cleaning'!E870</f>
        <v>Black</v>
      </c>
      <c r="F869" t="str">
        <f>'Data Cleaning'!F870</f>
        <v>UAE</v>
      </c>
      <c r="G869" t="str">
        <f>'Data Cleaning'!G870</f>
        <v>Retail Store</v>
      </c>
      <c r="H869" s="2">
        <f>'Data Cleaning'!H870</f>
        <v>129.72</v>
      </c>
      <c r="I869">
        <f>'Data Cleaning'!I870</f>
        <v>12</v>
      </c>
      <c r="J869" s="2">
        <f>'Data Cleaning'!J870</f>
        <v>1556.64</v>
      </c>
    </row>
    <row r="870" spans="1:10" x14ac:dyDescent="0.25">
      <c r="A870" t="str">
        <f>'Data Cleaning'!A871</f>
        <v>S863</v>
      </c>
      <c r="B870" s="113">
        <f>'Data Cleaning'!B871</f>
        <v>45863</v>
      </c>
      <c r="C870" t="str">
        <f>'Data Cleaning'!C871</f>
        <v>Skechers</v>
      </c>
      <c r="D870" t="str">
        <f>'Data Cleaning'!D871</f>
        <v>Sneakers</v>
      </c>
      <c r="E870" t="str">
        <f>'Data Cleaning'!E871</f>
        <v>Blue</v>
      </c>
      <c r="F870" t="str">
        <f>'Data Cleaning'!F871</f>
        <v>UAE</v>
      </c>
      <c r="G870" t="str">
        <f>'Data Cleaning'!G871</f>
        <v>Mall</v>
      </c>
      <c r="H870" s="2">
        <f>'Data Cleaning'!H871</f>
        <v>145.37</v>
      </c>
      <c r="I870">
        <f>'Data Cleaning'!I871</f>
        <v>20</v>
      </c>
      <c r="J870" s="2">
        <f>'Data Cleaning'!J871</f>
        <v>2907.4</v>
      </c>
    </row>
    <row r="871" spans="1:10" x14ac:dyDescent="0.25">
      <c r="A871" t="str">
        <f>'Data Cleaning'!A872</f>
        <v>S864</v>
      </c>
      <c r="B871" s="113">
        <f>'Data Cleaning'!B872</f>
        <v>45687</v>
      </c>
      <c r="C871" t="str">
        <f>'Data Cleaning'!C872</f>
        <v>Skechers</v>
      </c>
      <c r="D871" t="str">
        <f>'Data Cleaning'!D872</f>
        <v>Formal</v>
      </c>
      <c r="E871" t="str">
        <f>'Data Cleaning'!E872</f>
        <v>Red</v>
      </c>
      <c r="F871" t="str">
        <f>'Data Cleaning'!F872</f>
        <v>USA</v>
      </c>
      <c r="G871" t="str">
        <f>'Data Cleaning'!G872</f>
        <v>Online</v>
      </c>
      <c r="H871" s="2">
        <f>'Data Cleaning'!H872</f>
        <v>126.97</v>
      </c>
      <c r="I871">
        <f>'Data Cleaning'!I872</f>
        <v>6</v>
      </c>
      <c r="J871" s="2">
        <f>'Data Cleaning'!J872</f>
        <v>761.82</v>
      </c>
    </row>
    <row r="872" spans="1:10" x14ac:dyDescent="0.25">
      <c r="A872" t="str">
        <f>'Data Cleaning'!A873</f>
        <v>S865</v>
      </c>
      <c r="B872" s="113">
        <f>'Data Cleaning'!B873</f>
        <v>45994</v>
      </c>
      <c r="C872" t="str">
        <f>'Data Cleaning'!C873</f>
        <v>Puma</v>
      </c>
      <c r="D872" t="str">
        <f>'Data Cleaning'!D873</f>
        <v>Casual</v>
      </c>
      <c r="E872" t="str">
        <f>'Data Cleaning'!E873</f>
        <v>Black</v>
      </c>
      <c r="F872" t="str">
        <f>'Data Cleaning'!F873</f>
        <v>Saudi Arabia</v>
      </c>
      <c r="G872" t="str">
        <f>'Data Cleaning'!G873</f>
        <v>Mall</v>
      </c>
      <c r="H872" s="2">
        <f>'Data Cleaning'!H873</f>
        <v>118.17</v>
      </c>
      <c r="I872">
        <f>'Data Cleaning'!I873</f>
        <v>17</v>
      </c>
      <c r="J872" s="2">
        <f>'Data Cleaning'!J873</f>
        <v>2008.89</v>
      </c>
    </row>
    <row r="873" spans="1:10" x14ac:dyDescent="0.25">
      <c r="A873" t="str">
        <f>'Data Cleaning'!A874</f>
        <v>S866</v>
      </c>
      <c r="B873" s="113">
        <f>'Data Cleaning'!B874</f>
        <v>45919</v>
      </c>
      <c r="C873" t="str">
        <f>'Data Cleaning'!C874</f>
        <v>Skechers</v>
      </c>
      <c r="D873" t="str">
        <f>'Data Cleaning'!D874</f>
        <v>Casual</v>
      </c>
      <c r="E873" t="str">
        <f>'Data Cleaning'!E874</f>
        <v>Grey</v>
      </c>
      <c r="F873" t="str">
        <f>'Data Cleaning'!F874</f>
        <v>UK</v>
      </c>
      <c r="G873" t="str">
        <f>'Data Cleaning'!G874</f>
        <v>Mall</v>
      </c>
      <c r="H873" s="2">
        <f>'Data Cleaning'!H874</f>
        <v>153.12</v>
      </c>
      <c r="I873">
        <f>'Data Cleaning'!I874</f>
        <v>17</v>
      </c>
      <c r="J873" s="2">
        <f>'Data Cleaning'!J874</f>
        <v>2603.04</v>
      </c>
    </row>
    <row r="874" spans="1:10" x14ac:dyDescent="0.25">
      <c r="A874" t="str">
        <f>'Data Cleaning'!A875</f>
        <v>S867</v>
      </c>
      <c r="B874" s="113">
        <f>'Data Cleaning'!B875</f>
        <v>45676</v>
      </c>
      <c r="C874" t="str">
        <f>'Data Cleaning'!C875</f>
        <v>Adidas</v>
      </c>
      <c r="D874" t="str">
        <f>'Data Cleaning'!D875</f>
        <v>Boots</v>
      </c>
      <c r="E874" t="str">
        <f>'Data Cleaning'!E875</f>
        <v>Black</v>
      </c>
      <c r="F874" t="str">
        <f>'Data Cleaning'!F875</f>
        <v>UK</v>
      </c>
      <c r="G874" t="str">
        <f>'Data Cleaning'!G875</f>
        <v>Online</v>
      </c>
      <c r="H874" s="2">
        <f>'Data Cleaning'!H875</f>
        <v>64.150000000000006</v>
      </c>
      <c r="I874">
        <f>'Data Cleaning'!I875</f>
        <v>12</v>
      </c>
      <c r="J874" s="2">
        <f>'Data Cleaning'!J875</f>
        <v>769.8</v>
      </c>
    </row>
    <row r="875" spans="1:10" x14ac:dyDescent="0.25">
      <c r="A875" t="str">
        <f>'Data Cleaning'!A876</f>
        <v>S868</v>
      </c>
      <c r="B875" s="113">
        <f>'Data Cleaning'!B876</f>
        <v>45799</v>
      </c>
      <c r="C875" t="str">
        <f>'Data Cleaning'!C876</f>
        <v>Puma</v>
      </c>
      <c r="D875" t="str">
        <f>'Data Cleaning'!D876</f>
        <v>Boots</v>
      </c>
      <c r="E875" t="str">
        <f>'Data Cleaning'!E876</f>
        <v>Red</v>
      </c>
      <c r="F875" t="str">
        <f>'Data Cleaning'!F876</f>
        <v>Germany</v>
      </c>
      <c r="G875" t="str">
        <f>'Data Cleaning'!G876</f>
        <v>Mall</v>
      </c>
      <c r="H875" s="2">
        <f>'Data Cleaning'!H876</f>
        <v>70.02</v>
      </c>
      <c r="I875">
        <f>'Data Cleaning'!I876</f>
        <v>13</v>
      </c>
      <c r="J875" s="2">
        <f>'Data Cleaning'!J876</f>
        <v>910.26</v>
      </c>
    </row>
    <row r="876" spans="1:10" x14ac:dyDescent="0.25">
      <c r="A876" t="str">
        <f>'Data Cleaning'!A877</f>
        <v>S869</v>
      </c>
      <c r="B876" s="113">
        <f>'Data Cleaning'!B877</f>
        <v>45760</v>
      </c>
      <c r="C876" t="str">
        <f>'Data Cleaning'!C877</f>
        <v>Nike</v>
      </c>
      <c r="D876" t="str">
        <f>'Data Cleaning'!D877</f>
        <v>Boots</v>
      </c>
      <c r="E876" t="str">
        <f>'Data Cleaning'!E877</f>
        <v>Green</v>
      </c>
      <c r="F876" t="str">
        <f>'Data Cleaning'!F877</f>
        <v>USA</v>
      </c>
      <c r="G876" t="str">
        <f>'Data Cleaning'!G877</f>
        <v>Online</v>
      </c>
      <c r="H876" s="2">
        <f>'Data Cleaning'!H877</f>
        <v>219.59</v>
      </c>
      <c r="I876">
        <f>'Data Cleaning'!I877</f>
        <v>17</v>
      </c>
      <c r="J876" s="2">
        <f>'Data Cleaning'!J877</f>
        <v>3733.03</v>
      </c>
    </row>
    <row r="877" spans="1:10" x14ac:dyDescent="0.25">
      <c r="A877" t="str">
        <f>'Data Cleaning'!A878</f>
        <v>S870</v>
      </c>
      <c r="B877" s="113">
        <f>'Data Cleaning'!B878</f>
        <v>45939</v>
      </c>
      <c r="C877" t="str">
        <f>'Data Cleaning'!C878</f>
        <v>Skechers</v>
      </c>
      <c r="D877" t="str">
        <f>'Data Cleaning'!D878</f>
        <v>Sneakers</v>
      </c>
      <c r="E877" t="str">
        <f>'Data Cleaning'!E878</f>
        <v>Grey</v>
      </c>
      <c r="F877" t="str">
        <f>'Data Cleaning'!F878</f>
        <v>France</v>
      </c>
      <c r="G877" t="str">
        <f>'Data Cleaning'!G878</f>
        <v>Retail Store</v>
      </c>
      <c r="H877" s="2">
        <f>'Data Cleaning'!H878</f>
        <v>238.15</v>
      </c>
      <c r="I877">
        <f>'Data Cleaning'!I878</f>
        <v>10</v>
      </c>
      <c r="J877" s="2">
        <f>'Data Cleaning'!J878</f>
        <v>2381.5</v>
      </c>
    </row>
    <row r="878" spans="1:10" x14ac:dyDescent="0.25">
      <c r="A878" t="str">
        <f>'Data Cleaning'!A879</f>
        <v>S871</v>
      </c>
      <c r="B878" s="113">
        <f>'Data Cleaning'!B879</f>
        <v>45799</v>
      </c>
      <c r="C878" t="str">
        <f>'Data Cleaning'!C879</f>
        <v>New Balance</v>
      </c>
      <c r="D878" t="str">
        <f>'Data Cleaning'!D879</f>
        <v>Casual</v>
      </c>
      <c r="E878" t="str">
        <f>'Data Cleaning'!E879</f>
        <v>Red</v>
      </c>
      <c r="F878" t="str">
        <f>'Data Cleaning'!F879</f>
        <v>Germany</v>
      </c>
      <c r="G878" t="str">
        <f>'Data Cleaning'!G879</f>
        <v>Mall</v>
      </c>
      <c r="H878" s="2">
        <f>'Data Cleaning'!H879</f>
        <v>112.13</v>
      </c>
      <c r="I878">
        <f>'Data Cleaning'!I879</f>
        <v>8</v>
      </c>
      <c r="J878" s="2">
        <f>'Data Cleaning'!J879</f>
        <v>897.04</v>
      </c>
    </row>
    <row r="879" spans="1:10" x14ac:dyDescent="0.25">
      <c r="A879" t="str">
        <f>'Data Cleaning'!A880</f>
        <v>S872</v>
      </c>
      <c r="B879" s="113">
        <f>'Data Cleaning'!B880</f>
        <v>45660</v>
      </c>
      <c r="C879" t="str">
        <f>'Data Cleaning'!C880</f>
        <v>Adidas</v>
      </c>
      <c r="D879" t="str">
        <f>'Data Cleaning'!D880</f>
        <v>Formal</v>
      </c>
      <c r="E879" t="str">
        <f>'Data Cleaning'!E880</f>
        <v>Grey</v>
      </c>
      <c r="F879" t="str">
        <f>'Data Cleaning'!F880</f>
        <v>USA</v>
      </c>
      <c r="G879" t="str">
        <f>'Data Cleaning'!G880</f>
        <v>Mall</v>
      </c>
      <c r="H879" s="2">
        <f>'Data Cleaning'!H880</f>
        <v>89.56</v>
      </c>
      <c r="I879">
        <f>'Data Cleaning'!I880</f>
        <v>9</v>
      </c>
      <c r="J879" s="2">
        <f>'Data Cleaning'!J880</f>
        <v>806.04</v>
      </c>
    </row>
    <row r="880" spans="1:10" x14ac:dyDescent="0.25">
      <c r="A880" t="str">
        <f>'Data Cleaning'!A881</f>
        <v>S873</v>
      </c>
      <c r="B880" s="113">
        <f>'Data Cleaning'!B881</f>
        <v>45695</v>
      </c>
      <c r="C880" t="str">
        <f>'Data Cleaning'!C881</f>
        <v>Puma</v>
      </c>
      <c r="D880" t="str">
        <f>'Data Cleaning'!D881</f>
        <v>Sports</v>
      </c>
      <c r="E880" t="str">
        <f>'Data Cleaning'!E881</f>
        <v>Black</v>
      </c>
      <c r="F880" t="str">
        <f>'Data Cleaning'!F881</f>
        <v>Saudi Arabia</v>
      </c>
      <c r="G880" t="str">
        <f>'Data Cleaning'!G881</f>
        <v>Mall</v>
      </c>
      <c r="H880" s="2">
        <f>'Data Cleaning'!H881</f>
        <v>171.68</v>
      </c>
      <c r="I880">
        <f>'Data Cleaning'!I881</f>
        <v>17</v>
      </c>
      <c r="J880" s="2">
        <f>'Data Cleaning'!J881</f>
        <v>2918.56</v>
      </c>
    </row>
    <row r="881" spans="1:10" x14ac:dyDescent="0.25">
      <c r="A881" t="str">
        <f>'Data Cleaning'!A882</f>
        <v>S874</v>
      </c>
      <c r="B881" s="113">
        <f>'Data Cleaning'!B882</f>
        <v>45789</v>
      </c>
      <c r="C881" t="str">
        <f>'Data Cleaning'!C882</f>
        <v>New Balance</v>
      </c>
      <c r="D881" t="str">
        <f>'Data Cleaning'!D882</f>
        <v>Sports</v>
      </c>
      <c r="E881" t="str">
        <f>'Data Cleaning'!E882</f>
        <v>Green</v>
      </c>
      <c r="F881" t="str">
        <f>'Data Cleaning'!F882</f>
        <v>Germany</v>
      </c>
      <c r="G881" t="str">
        <f>'Data Cleaning'!G882</f>
        <v>Retail Store</v>
      </c>
      <c r="H881" s="2">
        <f>'Data Cleaning'!H882</f>
        <v>119.92</v>
      </c>
      <c r="I881">
        <f>'Data Cleaning'!I882</f>
        <v>18</v>
      </c>
      <c r="J881" s="2">
        <f>'Data Cleaning'!J882</f>
        <v>2158.56</v>
      </c>
    </row>
    <row r="882" spans="1:10" x14ac:dyDescent="0.25">
      <c r="A882" t="str">
        <f>'Data Cleaning'!A883</f>
        <v>S875</v>
      </c>
      <c r="B882" s="113">
        <f>'Data Cleaning'!B883</f>
        <v>45946</v>
      </c>
      <c r="C882" t="str">
        <f>'Data Cleaning'!C883</f>
        <v>Adidas</v>
      </c>
      <c r="D882" t="str">
        <f>'Data Cleaning'!D883</f>
        <v>Sports</v>
      </c>
      <c r="E882" t="str">
        <f>'Data Cleaning'!E883</f>
        <v>Red</v>
      </c>
      <c r="F882" t="str">
        <f>'Data Cleaning'!F883</f>
        <v>UAE</v>
      </c>
      <c r="G882" t="str">
        <f>'Data Cleaning'!G883</f>
        <v>Retail Store</v>
      </c>
      <c r="H882" s="2">
        <f>'Data Cleaning'!H883</f>
        <v>35.58</v>
      </c>
      <c r="I882">
        <f>'Data Cleaning'!I883</f>
        <v>16</v>
      </c>
      <c r="J882" s="2">
        <f>'Data Cleaning'!J883</f>
        <v>569.28</v>
      </c>
    </row>
    <row r="883" spans="1:10" x14ac:dyDescent="0.25">
      <c r="A883" t="str">
        <f>'Data Cleaning'!A884</f>
        <v>S876</v>
      </c>
      <c r="B883" s="113">
        <f>'Data Cleaning'!B884</f>
        <v>45958</v>
      </c>
      <c r="C883" t="str">
        <f>'Data Cleaning'!C884</f>
        <v>Reebok</v>
      </c>
      <c r="D883" t="str">
        <f>'Data Cleaning'!D884</f>
        <v>Running</v>
      </c>
      <c r="E883" t="str">
        <f>'Data Cleaning'!E884</f>
        <v>Blue</v>
      </c>
      <c r="F883" t="str">
        <f>'Data Cleaning'!F884</f>
        <v>USA</v>
      </c>
      <c r="G883" t="str">
        <f>'Data Cleaning'!G884</f>
        <v>Retail Store</v>
      </c>
      <c r="H883" s="2">
        <f>'Data Cleaning'!H884</f>
        <v>64.349999999999994</v>
      </c>
      <c r="I883">
        <f>'Data Cleaning'!I884</f>
        <v>1</v>
      </c>
      <c r="J883" s="2">
        <f>'Data Cleaning'!J884</f>
        <v>64.349999999999994</v>
      </c>
    </row>
    <row r="884" spans="1:10" x14ac:dyDescent="0.25">
      <c r="A884" t="str">
        <f>'Data Cleaning'!A885</f>
        <v>S877</v>
      </c>
      <c r="B884" s="113">
        <f>'Data Cleaning'!B885</f>
        <v>45982</v>
      </c>
      <c r="C884" t="str">
        <f>'Data Cleaning'!C885</f>
        <v>Skechers</v>
      </c>
      <c r="D884" t="str">
        <f>'Data Cleaning'!D885</f>
        <v>Boots</v>
      </c>
      <c r="E884" t="str">
        <f>'Data Cleaning'!E885</f>
        <v>White</v>
      </c>
      <c r="F884" t="str">
        <f>'Data Cleaning'!F885</f>
        <v>Saudi Arabia</v>
      </c>
      <c r="G884" t="str">
        <f>'Data Cleaning'!G885</f>
        <v>Retail Store</v>
      </c>
      <c r="H884" s="2">
        <f>'Data Cleaning'!H885</f>
        <v>187.51</v>
      </c>
      <c r="I884">
        <f>'Data Cleaning'!I885</f>
        <v>8</v>
      </c>
      <c r="J884" s="2">
        <f>'Data Cleaning'!J885</f>
        <v>1500.08</v>
      </c>
    </row>
    <row r="885" spans="1:10" x14ac:dyDescent="0.25">
      <c r="A885" t="str">
        <f>'Data Cleaning'!A886</f>
        <v>S878</v>
      </c>
      <c r="B885" s="113">
        <f>'Data Cleaning'!B886</f>
        <v>45869</v>
      </c>
      <c r="C885" t="str">
        <f>'Data Cleaning'!C886</f>
        <v>New Balance</v>
      </c>
      <c r="D885" t="str">
        <f>'Data Cleaning'!D886</f>
        <v>Sneakers</v>
      </c>
      <c r="E885" t="str">
        <f>'Data Cleaning'!E886</f>
        <v>Black</v>
      </c>
      <c r="F885" t="str">
        <f>'Data Cleaning'!F886</f>
        <v>UAE</v>
      </c>
      <c r="G885" t="str">
        <f>'Data Cleaning'!G886</f>
        <v>Retail Store</v>
      </c>
      <c r="H885" s="2">
        <f>'Data Cleaning'!H886</f>
        <v>174.96</v>
      </c>
      <c r="I885">
        <f>'Data Cleaning'!I886</f>
        <v>12</v>
      </c>
      <c r="J885" s="2">
        <f>'Data Cleaning'!J886</f>
        <v>2099.52</v>
      </c>
    </row>
    <row r="886" spans="1:10" x14ac:dyDescent="0.25">
      <c r="A886" t="str">
        <f>'Data Cleaning'!A887</f>
        <v>S879</v>
      </c>
      <c r="B886" s="113">
        <f>'Data Cleaning'!B887</f>
        <v>45785</v>
      </c>
      <c r="C886" t="str">
        <f>'Data Cleaning'!C887</f>
        <v>Nike</v>
      </c>
      <c r="D886" t="str">
        <f>'Data Cleaning'!D887</f>
        <v>Formal</v>
      </c>
      <c r="E886" t="str">
        <f>'Data Cleaning'!E887</f>
        <v>Green</v>
      </c>
      <c r="F886" t="str">
        <f>'Data Cleaning'!F887</f>
        <v>UAE</v>
      </c>
      <c r="G886" t="str">
        <f>'Data Cleaning'!G887</f>
        <v>Retail Store</v>
      </c>
      <c r="H886" s="2">
        <f>'Data Cleaning'!H887</f>
        <v>35.96</v>
      </c>
      <c r="I886">
        <f>'Data Cleaning'!I887</f>
        <v>10</v>
      </c>
      <c r="J886" s="2">
        <f>'Data Cleaning'!J887</f>
        <v>359.6</v>
      </c>
    </row>
    <row r="887" spans="1:10" x14ac:dyDescent="0.25">
      <c r="A887" t="str">
        <f>'Data Cleaning'!A888</f>
        <v>S880</v>
      </c>
      <c r="B887" s="113">
        <f>'Data Cleaning'!B888</f>
        <v>45696</v>
      </c>
      <c r="C887" t="str">
        <f>'Data Cleaning'!C888</f>
        <v>Adidas</v>
      </c>
      <c r="D887" t="str">
        <f>'Data Cleaning'!D888</f>
        <v>Formal</v>
      </c>
      <c r="E887" t="str">
        <f>'Data Cleaning'!E888</f>
        <v>Blue</v>
      </c>
      <c r="F887" t="str">
        <f>'Data Cleaning'!F888</f>
        <v>France</v>
      </c>
      <c r="G887" t="str">
        <f>'Data Cleaning'!G888</f>
        <v>Online</v>
      </c>
      <c r="H887" s="2">
        <f>'Data Cleaning'!H888</f>
        <v>78.83</v>
      </c>
      <c r="I887">
        <f>'Data Cleaning'!I888</f>
        <v>18</v>
      </c>
      <c r="J887" s="2">
        <f>'Data Cleaning'!J888</f>
        <v>1418.94</v>
      </c>
    </row>
    <row r="888" spans="1:10" x14ac:dyDescent="0.25">
      <c r="A888" t="str">
        <f>'Data Cleaning'!A889</f>
        <v>S881</v>
      </c>
      <c r="B888" s="113">
        <f>'Data Cleaning'!B889</f>
        <v>45951</v>
      </c>
      <c r="C888" t="str">
        <f>'Data Cleaning'!C889</f>
        <v>Adidas</v>
      </c>
      <c r="D888" t="str">
        <f>'Data Cleaning'!D889</f>
        <v>Boots</v>
      </c>
      <c r="E888" t="str">
        <f>'Data Cleaning'!E889</f>
        <v>Green</v>
      </c>
      <c r="F888" t="str">
        <f>'Data Cleaning'!F889</f>
        <v>UK</v>
      </c>
      <c r="G888" t="str">
        <f>'Data Cleaning'!G889</f>
        <v>Retail Store</v>
      </c>
      <c r="H888" s="2">
        <f>'Data Cleaning'!H889</f>
        <v>80.84</v>
      </c>
      <c r="I888">
        <f>'Data Cleaning'!I889</f>
        <v>9</v>
      </c>
      <c r="J888" s="2">
        <f>'Data Cleaning'!J889</f>
        <v>727.56</v>
      </c>
    </row>
    <row r="889" spans="1:10" x14ac:dyDescent="0.25">
      <c r="A889" t="str">
        <f>'Data Cleaning'!A890</f>
        <v>S882</v>
      </c>
      <c r="B889" s="113">
        <f>'Data Cleaning'!B890</f>
        <v>45760</v>
      </c>
      <c r="C889" t="str">
        <f>'Data Cleaning'!C890</f>
        <v>Skechers</v>
      </c>
      <c r="D889" t="str">
        <f>'Data Cleaning'!D890</f>
        <v>Casual</v>
      </c>
      <c r="E889" t="str">
        <f>'Data Cleaning'!E890</f>
        <v>Blue</v>
      </c>
      <c r="F889" t="str">
        <f>'Data Cleaning'!F890</f>
        <v>UK</v>
      </c>
      <c r="G889" t="str">
        <f>'Data Cleaning'!G890</f>
        <v>Online</v>
      </c>
      <c r="H889" s="2">
        <f>'Data Cleaning'!H890</f>
        <v>177.82</v>
      </c>
      <c r="I889">
        <f>'Data Cleaning'!I890</f>
        <v>8</v>
      </c>
      <c r="J889" s="2">
        <f>'Data Cleaning'!J890</f>
        <v>1422.56</v>
      </c>
    </row>
    <row r="890" spans="1:10" x14ac:dyDescent="0.25">
      <c r="A890" t="str">
        <f>'Data Cleaning'!A891</f>
        <v>S883</v>
      </c>
      <c r="B890" s="113">
        <f>'Data Cleaning'!B891</f>
        <v>45761</v>
      </c>
      <c r="C890" t="str">
        <f>'Data Cleaning'!C891</f>
        <v>New Balance</v>
      </c>
      <c r="D890" t="str">
        <f>'Data Cleaning'!D891</f>
        <v>Sports</v>
      </c>
      <c r="E890" t="str">
        <f>'Data Cleaning'!E891</f>
        <v>White</v>
      </c>
      <c r="F890" t="str">
        <f>'Data Cleaning'!F891</f>
        <v>Saudi Arabia</v>
      </c>
      <c r="G890" t="str">
        <f>'Data Cleaning'!G891</f>
        <v>Online</v>
      </c>
      <c r="H890" s="2">
        <f>'Data Cleaning'!H891</f>
        <v>34.340000000000003</v>
      </c>
      <c r="I890">
        <f>'Data Cleaning'!I891</f>
        <v>8</v>
      </c>
      <c r="J890" s="2">
        <f>'Data Cleaning'!J891</f>
        <v>274.72000000000003</v>
      </c>
    </row>
    <row r="891" spans="1:10" x14ac:dyDescent="0.25">
      <c r="A891" t="str">
        <f>'Data Cleaning'!A892</f>
        <v>S884</v>
      </c>
      <c r="B891" s="113">
        <f>'Data Cleaning'!B892</f>
        <v>45719</v>
      </c>
      <c r="C891" t="str">
        <f>'Data Cleaning'!C892</f>
        <v>Skechers</v>
      </c>
      <c r="D891" t="str">
        <f>'Data Cleaning'!D892</f>
        <v>Boots</v>
      </c>
      <c r="E891" t="str">
        <f>'Data Cleaning'!E892</f>
        <v>Red</v>
      </c>
      <c r="F891" t="str">
        <f>'Data Cleaning'!F892</f>
        <v>India</v>
      </c>
      <c r="G891" t="str">
        <f>'Data Cleaning'!G892</f>
        <v>Online</v>
      </c>
      <c r="H891" s="2">
        <f>'Data Cleaning'!H892</f>
        <v>52.9</v>
      </c>
      <c r="I891">
        <f>'Data Cleaning'!I892</f>
        <v>3</v>
      </c>
      <c r="J891" s="2">
        <f>'Data Cleaning'!J892</f>
        <v>158.69999999999999</v>
      </c>
    </row>
    <row r="892" spans="1:10" x14ac:dyDescent="0.25">
      <c r="A892" t="str">
        <f>'Data Cleaning'!A893</f>
        <v>S885</v>
      </c>
      <c r="B892" s="113">
        <f>'Data Cleaning'!B893</f>
        <v>45935</v>
      </c>
      <c r="C892" t="str">
        <f>'Data Cleaning'!C893</f>
        <v>Reebok</v>
      </c>
      <c r="D892" t="str">
        <f>'Data Cleaning'!D893</f>
        <v>Sports</v>
      </c>
      <c r="E892" t="str">
        <f>'Data Cleaning'!E893</f>
        <v>Grey</v>
      </c>
      <c r="F892" t="str">
        <f>'Data Cleaning'!F893</f>
        <v>France</v>
      </c>
      <c r="G892" t="str">
        <f>'Data Cleaning'!G893</f>
        <v>Retail Store</v>
      </c>
      <c r="H892" s="2">
        <f>'Data Cleaning'!H893</f>
        <v>205.98</v>
      </c>
      <c r="I892">
        <f>'Data Cleaning'!I893</f>
        <v>2</v>
      </c>
      <c r="J892" s="2">
        <f>'Data Cleaning'!J893</f>
        <v>411.96</v>
      </c>
    </row>
    <row r="893" spans="1:10" x14ac:dyDescent="0.25">
      <c r="A893" t="str">
        <f>'Data Cleaning'!A894</f>
        <v>S886</v>
      </c>
      <c r="B893" s="113">
        <f>'Data Cleaning'!B894</f>
        <v>45952</v>
      </c>
      <c r="C893" t="str">
        <f>'Data Cleaning'!C894</f>
        <v>Reebok</v>
      </c>
      <c r="D893" t="str">
        <f>'Data Cleaning'!D894</f>
        <v>Casual</v>
      </c>
      <c r="E893" t="str">
        <f>'Data Cleaning'!E894</f>
        <v>Grey</v>
      </c>
      <c r="F893" t="str">
        <f>'Data Cleaning'!F894</f>
        <v>France</v>
      </c>
      <c r="G893" t="str">
        <f>'Data Cleaning'!G894</f>
        <v>Retail Store</v>
      </c>
      <c r="H893" s="2">
        <f>'Data Cleaning'!H894</f>
        <v>69.28</v>
      </c>
      <c r="I893">
        <f>'Data Cleaning'!I894</f>
        <v>9</v>
      </c>
      <c r="J893" s="2">
        <f>'Data Cleaning'!J894</f>
        <v>623.52</v>
      </c>
    </row>
    <row r="894" spans="1:10" x14ac:dyDescent="0.25">
      <c r="A894" t="str">
        <f>'Data Cleaning'!A895</f>
        <v>S887</v>
      </c>
      <c r="B894" s="113">
        <f>'Data Cleaning'!B895</f>
        <v>45771</v>
      </c>
      <c r="C894" t="str">
        <f>'Data Cleaning'!C895</f>
        <v>Adidas</v>
      </c>
      <c r="D894" t="str">
        <f>'Data Cleaning'!D895</f>
        <v>Running</v>
      </c>
      <c r="E894" t="str">
        <f>'Data Cleaning'!E895</f>
        <v>Grey</v>
      </c>
      <c r="F894" t="str">
        <f>'Data Cleaning'!F895</f>
        <v>Saudi Arabia</v>
      </c>
      <c r="G894" t="str">
        <f>'Data Cleaning'!G895</f>
        <v>Retail Store</v>
      </c>
      <c r="H894" s="2">
        <f>'Data Cleaning'!H895</f>
        <v>173.6</v>
      </c>
      <c r="I894">
        <f>'Data Cleaning'!I895</f>
        <v>19</v>
      </c>
      <c r="J894" s="2">
        <f>'Data Cleaning'!J895</f>
        <v>3298.4</v>
      </c>
    </row>
    <row r="895" spans="1:10" x14ac:dyDescent="0.25">
      <c r="A895" t="str">
        <f>'Data Cleaning'!A896</f>
        <v>S888</v>
      </c>
      <c r="B895" s="113">
        <f>'Data Cleaning'!B896</f>
        <v>45902</v>
      </c>
      <c r="C895" t="str">
        <f>'Data Cleaning'!C896</f>
        <v>Nike</v>
      </c>
      <c r="D895" t="str">
        <f>'Data Cleaning'!D896</f>
        <v>Sneakers</v>
      </c>
      <c r="E895" t="str">
        <f>'Data Cleaning'!E896</f>
        <v>Blue</v>
      </c>
      <c r="F895" t="str">
        <f>'Data Cleaning'!F896</f>
        <v>Germany</v>
      </c>
      <c r="G895" t="str">
        <f>'Data Cleaning'!G896</f>
        <v>Mall</v>
      </c>
      <c r="H895" s="2">
        <f>'Data Cleaning'!H896</f>
        <v>82.4</v>
      </c>
      <c r="I895">
        <f>'Data Cleaning'!I896</f>
        <v>18</v>
      </c>
      <c r="J895" s="2">
        <f>'Data Cleaning'!J896</f>
        <v>1483.2</v>
      </c>
    </row>
    <row r="896" spans="1:10" x14ac:dyDescent="0.25">
      <c r="A896" t="str">
        <f>'Data Cleaning'!A897</f>
        <v>S889</v>
      </c>
      <c r="B896" s="113">
        <f>'Data Cleaning'!B897</f>
        <v>45747</v>
      </c>
      <c r="C896" t="str">
        <f>'Data Cleaning'!C897</f>
        <v>Nike</v>
      </c>
      <c r="D896" t="str">
        <f>'Data Cleaning'!D897</f>
        <v>Boots</v>
      </c>
      <c r="E896" t="str">
        <f>'Data Cleaning'!E897</f>
        <v>Grey</v>
      </c>
      <c r="F896" t="str">
        <f>'Data Cleaning'!F897</f>
        <v>Germany</v>
      </c>
      <c r="G896" t="str">
        <f>'Data Cleaning'!G897</f>
        <v>Retail Store</v>
      </c>
      <c r="H896" s="2">
        <f>'Data Cleaning'!H897</f>
        <v>51.88</v>
      </c>
      <c r="I896">
        <f>'Data Cleaning'!I897</f>
        <v>15</v>
      </c>
      <c r="J896" s="2">
        <f>'Data Cleaning'!J897</f>
        <v>778.2</v>
      </c>
    </row>
    <row r="897" spans="1:10" x14ac:dyDescent="0.25">
      <c r="A897" t="str">
        <f>'Data Cleaning'!A898</f>
        <v>S890</v>
      </c>
      <c r="B897" s="113">
        <f>'Data Cleaning'!B898</f>
        <v>46010</v>
      </c>
      <c r="C897" t="str">
        <f>'Data Cleaning'!C898</f>
        <v>Nike</v>
      </c>
      <c r="D897" t="str">
        <f>'Data Cleaning'!D898</f>
        <v>Boots</v>
      </c>
      <c r="E897" t="str">
        <f>'Data Cleaning'!E898</f>
        <v>White</v>
      </c>
      <c r="F897" t="str">
        <f>'Data Cleaning'!F898</f>
        <v>Germany</v>
      </c>
      <c r="G897" t="str">
        <f>'Data Cleaning'!G898</f>
        <v>Mall</v>
      </c>
      <c r="H897" s="2">
        <f>'Data Cleaning'!H898</f>
        <v>83.5</v>
      </c>
      <c r="I897">
        <f>'Data Cleaning'!I898</f>
        <v>1</v>
      </c>
      <c r="J897" s="2">
        <f>'Data Cleaning'!J898</f>
        <v>83.5</v>
      </c>
    </row>
    <row r="898" spans="1:10" x14ac:dyDescent="0.25">
      <c r="A898" t="str">
        <f>'Data Cleaning'!A899</f>
        <v>S891</v>
      </c>
      <c r="B898" s="113">
        <f>'Data Cleaning'!B899</f>
        <v>45709</v>
      </c>
      <c r="C898" t="str">
        <f>'Data Cleaning'!C899</f>
        <v>Puma</v>
      </c>
      <c r="D898" t="str">
        <f>'Data Cleaning'!D899</f>
        <v>Sneakers</v>
      </c>
      <c r="E898" t="str">
        <f>'Data Cleaning'!E899</f>
        <v>Blue</v>
      </c>
      <c r="F898" t="str">
        <f>'Data Cleaning'!F899</f>
        <v>UK</v>
      </c>
      <c r="G898" t="str">
        <f>'Data Cleaning'!G899</f>
        <v>Mall</v>
      </c>
      <c r="H898" s="2">
        <f>'Data Cleaning'!H899</f>
        <v>188.9</v>
      </c>
      <c r="I898">
        <f>'Data Cleaning'!I899</f>
        <v>11</v>
      </c>
      <c r="J898" s="2">
        <f>'Data Cleaning'!J899</f>
        <v>2077.9</v>
      </c>
    </row>
    <row r="899" spans="1:10" x14ac:dyDescent="0.25">
      <c r="A899" t="str">
        <f>'Data Cleaning'!A900</f>
        <v>S892</v>
      </c>
      <c r="B899" s="113">
        <f>'Data Cleaning'!B900</f>
        <v>45792</v>
      </c>
      <c r="C899" t="str">
        <f>'Data Cleaning'!C900</f>
        <v>Puma</v>
      </c>
      <c r="D899" t="str">
        <f>'Data Cleaning'!D900</f>
        <v>Formal</v>
      </c>
      <c r="E899" t="str">
        <f>'Data Cleaning'!E900</f>
        <v>Grey</v>
      </c>
      <c r="F899" t="str">
        <f>'Data Cleaning'!F900</f>
        <v>France</v>
      </c>
      <c r="G899" t="str">
        <f>'Data Cleaning'!G900</f>
        <v>Retail Store</v>
      </c>
      <c r="H899" s="2">
        <f>'Data Cleaning'!H900</f>
        <v>218.25</v>
      </c>
      <c r="I899">
        <f>'Data Cleaning'!I900</f>
        <v>8</v>
      </c>
      <c r="J899" s="2">
        <f>'Data Cleaning'!J900</f>
        <v>1746</v>
      </c>
    </row>
    <row r="900" spans="1:10" x14ac:dyDescent="0.25">
      <c r="A900" t="str">
        <f>'Data Cleaning'!A901</f>
        <v>S893</v>
      </c>
      <c r="B900" s="113">
        <f>'Data Cleaning'!B901</f>
        <v>45752</v>
      </c>
      <c r="C900" t="str">
        <f>'Data Cleaning'!C901</f>
        <v>Reebok</v>
      </c>
      <c r="D900" t="str">
        <f>'Data Cleaning'!D901</f>
        <v>Casual</v>
      </c>
      <c r="E900" t="str">
        <f>'Data Cleaning'!E901</f>
        <v>Red</v>
      </c>
      <c r="F900" t="str">
        <f>'Data Cleaning'!F901</f>
        <v>UAE</v>
      </c>
      <c r="G900" t="str">
        <f>'Data Cleaning'!G901</f>
        <v>Retail Store</v>
      </c>
      <c r="H900" s="2">
        <f>'Data Cleaning'!H901</f>
        <v>212.65</v>
      </c>
      <c r="I900">
        <f>'Data Cleaning'!I901</f>
        <v>16</v>
      </c>
      <c r="J900" s="2">
        <f>'Data Cleaning'!J901</f>
        <v>3402.4</v>
      </c>
    </row>
    <row r="901" spans="1:10" x14ac:dyDescent="0.25">
      <c r="A901" t="str">
        <f>'Data Cleaning'!A902</f>
        <v>S894</v>
      </c>
      <c r="B901" s="113">
        <f>'Data Cleaning'!B902</f>
        <v>45844</v>
      </c>
      <c r="C901" t="str">
        <f>'Data Cleaning'!C902</f>
        <v>Puma</v>
      </c>
      <c r="D901" t="str">
        <f>'Data Cleaning'!D902</f>
        <v>Formal</v>
      </c>
      <c r="E901" t="str">
        <f>'Data Cleaning'!E902</f>
        <v>White</v>
      </c>
      <c r="F901" t="str">
        <f>'Data Cleaning'!F902</f>
        <v>India</v>
      </c>
      <c r="G901" t="str">
        <f>'Data Cleaning'!G902</f>
        <v>Online</v>
      </c>
      <c r="H901" s="2">
        <f>'Data Cleaning'!H902</f>
        <v>117.38</v>
      </c>
      <c r="I901">
        <f>'Data Cleaning'!I902</f>
        <v>13</v>
      </c>
      <c r="J901" s="2">
        <f>'Data Cleaning'!J902</f>
        <v>1525.94</v>
      </c>
    </row>
    <row r="902" spans="1:10" x14ac:dyDescent="0.25">
      <c r="A902" t="str">
        <f>'Data Cleaning'!A903</f>
        <v>S895</v>
      </c>
      <c r="B902" s="113">
        <f>'Data Cleaning'!B903</f>
        <v>45952</v>
      </c>
      <c r="C902" t="str">
        <f>'Data Cleaning'!C903</f>
        <v>Nike</v>
      </c>
      <c r="D902" t="str">
        <f>'Data Cleaning'!D903</f>
        <v>Boots</v>
      </c>
      <c r="E902" t="str">
        <f>'Data Cleaning'!E903</f>
        <v>Blue</v>
      </c>
      <c r="F902" t="str">
        <f>'Data Cleaning'!F903</f>
        <v>Saudi Arabia</v>
      </c>
      <c r="G902" t="str">
        <f>'Data Cleaning'!G903</f>
        <v>Online</v>
      </c>
      <c r="H902" s="2">
        <f>'Data Cleaning'!H903</f>
        <v>176.98</v>
      </c>
      <c r="I902">
        <f>'Data Cleaning'!I903</f>
        <v>8</v>
      </c>
      <c r="J902" s="2">
        <f>'Data Cleaning'!J903</f>
        <v>1415.84</v>
      </c>
    </row>
    <row r="903" spans="1:10" x14ac:dyDescent="0.25">
      <c r="A903" t="str">
        <f>'Data Cleaning'!A904</f>
        <v>S896</v>
      </c>
      <c r="B903" s="113">
        <f>'Data Cleaning'!B904</f>
        <v>45942</v>
      </c>
      <c r="C903" t="str">
        <f>'Data Cleaning'!C904</f>
        <v>Reebok</v>
      </c>
      <c r="D903" t="str">
        <f>'Data Cleaning'!D904</f>
        <v>Casual</v>
      </c>
      <c r="E903" t="str">
        <f>'Data Cleaning'!E904</f>
        <v>White</v>
      </c>
      <c r="F903" t="str">
        <f>'Data Cleaning'!F904</f>
        <v>Saudi Arabia</v>
      </c>
      <c r="G903" t="str">
        <f>'Data Cleaning'!G904</f>
        <v>Mall</v>
      </c>
      <c r="H903" s="2">
        <f>'Data Cleaning'!H904</f>
        <v>75.099999999999994</v>
      </c>
      <c r="I903">
        <f>'Data Cleaning'!I904</f>
        <v>14</v>
      </c>
      <c r="J903" s="2">
        <f>'Data Cleaning'!J904</f>
        <v>1051.4000000000001</v>
      </c>
    </row>
    <row r="904" spans="1:10" x14ac:dyDescent="0.25">
      <c r="A904" t="str">
        <f>'Data Cleaning'!A905</f>
        <v>S897</v>
      </c>
      <c r="B904" s="113">
        <f>'Data Cleaning'!B905</f>
        <v>45734</v>
      </c>
      <c r="C904" t="str">
        <f>'Data Cleaning'!C905</f>
        <v>Nike</v>
      </c>
      <c r="D904" t="str">
        <f>'Data Cleaning'!D905</f>
        <v>Casual</v>
      </c>
      <c r="E904" t="str">
        <f>'Data Cleaning'!E905</f>
        <v>Red</v>
      </c>
      <c r="F904" t="str">
        <f>'Data Cleaning'!F905</f>
        <v>Germany</v>
      </c>
      <c r="G904" t="str">
        <f>'Data Cleaning'!G905</f>
        <v>Online</v>
      </c>
      <c r="H904" s="2">
        <f>'Data Cleaning'!H905</f>
        <v>94.49</v>
      </c>
      <c r="I904">
        <f>'Data Cleaning'!I905</f>
        <v>16</v>
      </c>
      <c r="J904" s="2">
        <f>'Data Cleaning'!J905</f>
        <v>1511.84</v>
      </c>
    </row>
    <row r="905" spans="1:10" x14ac:dyDescent="0.25">
      <c r="A905" t="str">
        <f>'Data Cleaning'!A906</f>
        <v>S898</v>
      </c>
      <c r="B905" s="113">
        <f>'Data Cleaning'!B906</f>
        <v>45980</v>
      </c>
      <c r="C905" t="str">
        <f>'Data Cleaning'!C906</f>
        <v>New Balance</v>
      </c>
      <c r="D905" t="str">
        <f>'Data Cleaning'!D906</f>
        <v>Boots</v>
      </c>
      <c r="E905" t="str">
        <f>'Data Cleaning'!E906</f>
        <v>Blue</v>
      </c>
      <c r="F905" t="str">
        <f>'Data Cleaning'!F906</f>
        <v>Saudi Arabia</v>
      </c>
      <c r="G905" t="str">
        <f>'Data Cleaning'!G906</f>
        <v>Retail Store</v>
      </c>
      <c r="H905" s="2">
        <f>'Data Cleaning'!H906</f>
        <v>227.19</v>
      </c>
      <c r="I905">
        <f>'Data Cleaning'!I906</f>
        <v>17</v>
      </c>
      <c r="J905" s="2">
        <f>'Data Cleaning'!J906</f>
        <v>3862.23</v>
      </c>
    </row>
    <row r="906" spans="1:10" x14ac:dyDescent="0.25">
      <c r="A906" t="str">
        <f>'Data Cleaning'!A907</f>
        <v>S899</v>
      </c>
      <c r="B906" s="113">
        <f>'Data Cleaning'!B907</f>
        <v>45811</v>
      </c>
      <c r="C906" t="str">
        <f>'Data Cleaning'!C907</f>
        <v>New Balance</v>
      </c>
      <c r="D906" t="str">
        <f>'Data Cleaning'!D907</f>
        <v>Sneakers</v>
      </c>
      <c r="E906" t="str">
        <f>'Data Cleaning'!E907</f>
        <v>Black</v>
      </c>
      <c r="F906" t="str">
        <f>'Data Cleaning'!F907</f>
        <v>Germany</v>
      </c>
      <c r="G906" t="str">
        <f>'Data Cleaning'!G907</f>
        <v>Online</v>
      </c>
      <c r="H906" s="2">
        <f>'Data Cleaning'!H907</f>
        <v>32.86</v>
      </c>
      <c r="I906">
        <f>'Data Cleaning'!I907</f>
        <v>9</v>
      </c>
      <c r="J906" s="2">
        <f>'Data Cleaning'!J907</f>
        <v>295.74</v>
      </c>
    </row>
    <row r="907" spans="1:10" x14ac:dyDescent="0.25">
      <c r="A907" t="str">
        <f>'Data Cleaning'!A908</f>
        <v>S900</v>
      </c>
      <c r="B907" s="113">
        <f>'Data Cleaning'!B908</f>
        <v>46011</v>
      </c>
      <c r="C907" t="str">
        <f>'Data Cleaning'!C908</f>
        <v>Nike</v>
      </c>
      <c r="D907" t="str">
        <f>'Data Cleaning'!D908</f>
        <v>Casual</v>
      </c>
      <c r="E907" t="str">
        <f>'Data Cleaning'!E908</f>
        <v>Blue</v>
      </c>
      <c r="F907" t="str">
        <f>'Data Cleaning'!F908</f>
        <v>Germany</v>
      </c>
      <c r="G907" t="str">
        <f>'Data Cleaning'!G908</f>
        <v>Mall</v>
      </c>
      <c r="H907" s="2">
        <f>'Data Cleaning'!H908</f>
        <v>48.81</v>
      </c>
      <c r="I907">
        <f>'Data Cleaning'!I908</f>
        <v>6</v>
      </c>
      <c r="J907" s="2">
        <f>'Data Cleaning'!J908</f>
        <v>292.86</v>
      </c>
    </row>
    <row r="908" spans="1:10" x14ac:dyDescent="0.25">
      <c r="A908" t="str">
        <f>'Data Cleaning'!A909</f>
        <v>S901</v>
      </c>
      <c r="B908" s="113">
        <f>'Data Cleaning'!B909</f>
        <v>45707</v>
      </c>
      <c r="C908" t="str">
        <f>'Data Cleaning'!C909</f>
        <v>Skechers</v>
      </c>
      <c r="D908" t="str">
        <f>'Data Cleaning'!D909</f>
        <v>Sports</v>
      </c>
      <c r="E908" t="str">
        <f>'Data Cleaning'!E909</f>
        <v>Blue</v>
      </c>
      <c r="F908" t="str">
        <f>'Data Cleaning'!F909</f>
        <v>France</v>
      </c>
      <c r="G908" t="str">
        <f>'Data Cleaning'!G909</f>
        <v>Retail Store</v>
      </c>
      <c r="H908" s="2">
        <f>'Data Cleaning'!H909</f>
        <v>75.73</v>
      </c>
      <c r="I908">
        <f>'Data Cleaning'!I909</f>
        <v>15</v>
      </c>
      <c r="J908" s="2">
        <f>'Data Cleaning'!J909</f>
        <v>1135.95</v>
      </c>
    </row>
    <row r="909" spans="1:10" x14ac:dyDescent="0.25">
      <c r="A909" t="str">
        <f>'Data Cleaning'!A910</f>
        <v>S902</v>
      </c>
      <c r="B909" s="113">
        <f>'Data Cleaning'!B910</f>
        <v>45944</v>
      </c>
      <c r="C909" t="str">
        <f>'Data Cleaning'!C910</f>
        <v>Puma</v>
      </c>
      <c r="D909" t="str">
        <f>'Data Cleaning'!D910</f>
        <v>Sports</v>
      </c>
      <c r="E909" t="str">
        <f>'Data Cleaning'!E910</f>
        <v>Black</v>
      </c>
      <c r="F909" t="str">
        <f>'Data Cleaning'!F910</f>
        <v>Germany</v>
      </c>
      <c r="G909" t="str">
        <f>'Data Cleaning'!G910</f>
        <v>Online</v>
      </c>
      <c r="H909" s="2">
        <f>'Data Cleaning'!H910</f>
        <v>35.840000000000003</v>
      </c>
      <c r="I909">
        <f>'Data Cleaning'!I910</f>
        <v>18</v>
      </c>
      <c r="J909" s="2">
        <f>'Data Cleaning'!J910</f>
        <v>645.12</v>
      </c>
    </row>
    <row r="910" spans="1:10" x14ac:dyDescent="0.25">
      <c r="A910" t="str">
        <f>'Data Cleaning'!A911</f>
        <v>S903</v>
      </c>
      <c r="B910" s="113">
        <f>'Data Cleaning'!B911</f>
        <v>45837</v>
      </c>
      <c r="C910" t="str">
        <f>'Data Cleaning'!C911</f>
        <v>Adidas</v>
      </c>
      <c r="D910" t="str">
        <f>'Data Cleaning'!D911</f>
        <v>Sneakers</v>
      </c>
      <c r="E910" t="str">
        <f>'Data Cleaning'!E911</f>
        <v>Grey</v>
      </c>
      <c r="F910" t="str">
        <f>'Data Cleaning'!F911</f>
        <v>UAE</v>
      </c>
      <c r="G910" t="str">
        <f>'Data Cleaning'!G911</f>
        <v>Mall</v>
      </c>
      <c r="H910" s="2">
        <f>'Data Cleaning'!H911</f>
        <v>69.92</v>
      </c>
      <c r="I910">
        <f>'Data Cleaning'!I911</f>
        <v>20</v>
      </c>
      <c r="J910" s="2">
        <f>'Data Cleaning'!J911</f>
        <v>1398.4</v>
      </c>
    </row>
    <row r="911" spans="1:10" x14ac:dyDescent="0.25">
      <c r="A911" t="str">
        <f>'Data Cleaning'!A912</f>
        <v>S904</v>
      </c>
      <c r="B911" s="113">
        <f>'Data Cleaning'!B912</f>
        <v>45933</v>
      </c>
      <c r="C911" t="str">
        <f>'Data Cleaning'!C912</f>
        <v>Puma</v>
      </c>
      <c r="D911" t="str">
        <f>'Data Cleaning'!D912</f>
        <v>Sports</v>
      </c>
      <c r="E911" t="str">
        <f>'Data Cleaning'!E912</f>
        <v>Blue</v>
      </c>
      <c r="F911" t="str">
        <f>'Data Cleaning'!F912</f>
        <v>UAE</v>
      </c>
      <c r="G911" t="str">
        <f>'Data Cleaning'!G912</f>
        <v>Mall</v>
      </c>
      <c r="H911" s="2">
        <f>'Data Cleaning'!H912</f>
        <v>158.27000000000001</v>
      </c>
      <c r="I911">
        <f>'Data Cleaning'!I912</f>
        <v>6</v>
      </c>
      <c r="J911" s="2">
        <f>'Data Cleaning'!J912</f>
        <v>949.62</v>
      </c>
    </row>
    <row r="912" spans="1:10" x14ac:dyDescent="0.25">
      <c r="A912" t="str">
        <f>'Data Cleaning'!A913</f>
        <v>S905</v>
      </c>
      <c r="B912" s="113">
        <f>'Data Cleaning'!B913</f>
        <v>45907</v>
      </c>
      <c r="C912" t="str">
        <f>'Data Cleaning'!C913</f>
        <v>Nike</v>
      </c>
      <c r="D912" t="str">
        <f>'Data Cleaning'!D913</f>
        <v>Formal</v>
      </c>
      <c r="E912" t="str">
        <f>'Data Cleaning'!E913</f>
        <v>Grey</v>
      </c>
      <c r="F912" t="str">
        <f>'Data Cleaning'!F913</f>
        <v>France</v>
      </c>
      <c r="G912" t="str">
        <f>'Data Cleaning'!G913</f>
        <v>Retail Store</v>
      </c>
      <c r="H912" s="2">
        <f>'Data Cleaning'!H913</f>
        <v>122.71</v>
      </c>
      <c r="I912">
        <f>'Data Cleaning'!I913</f>
        <v>15</v>
      </c>
      <c r="J912" s="2">
        <f>'Data Cleaning'!J913</f>
        <v>1840.65</v>
      </c>
    </row>
    <row r="913" spans="1:10" x14ac:dyDescent="0.25">
      <c r="A913" t="str">
        <f>'Data Cleaning'!A914</f>
        <v>S906</v>
      </c>
      <c r="B913" s="113">
        <f>'Data Cleaning'!B914</f>
        <v>45981</v>
      </c>
      <c r="C913" t="str">
        <f>'Data Cleaning'!C914</f>
        <v>Adidas</v>
      </c>
      <c r="D913" t="str">
        <f>'Data Cleaning'!D914</f>
        <v>Boots</v>
      </c>
      <c r="E913" t="str">
        <f>'Data Cleaning'!E914</f>
        <v>Blue</v>
      </c>
      <c r="F913" t="str">
        <f>'Data Cleaning'!F914</f>
        <v>Germany</v>
      </c>
      <c r="G913" t="str">
        <f>'Data Cleaning'!G914</f>
        <v>Mall</v>
      </c>
      <c r="H913" s="2">
        <f>'Data Cleaning'!H914</f>
        <v>226.39</v>
      </c>
      <c r="I913">
        <f>'Data Cleaning'!I914</f>
        <v>5</v>
      </c>
      <c r="J913" s="2">
        <f>'Data Cleaning'!J914</f>
        <v>1131.95</v>
      </c>
    </row>
    <row r="914" spans="1:10" x14ac:dyDescent="0.25">
      <c r="A914" t="str">
        <f>'Data Cleaning'!A915</f>
        <v>S907</v>
      </c>
      <c r="B914" s="113">
        <f>'Data Cleaning'!B915</f>
        <v>45971</v>
      </c>
      <c r="C914" t="str">
        <f>'Data Cleaning'!C915</f>
        <v>Reebok</v>
      </c>
      <c r="D914" t="str">
        <f>'Data Cleaning'!D915</f>
        <v>Running</v>
      </c>
      <c r="E914" t="str">
        <f>'Data Cleaning'!E915</f>
        <v>Black</v>
      </c>
      <c r="F914" t="str">
        <f>'Data Cleaning'!F915</f>
        <v>UK</v>
      </c>
      <c r="G914" t="str">
        <f>'Data Cleaning'!G915</f>
        <v>Retail Store</v>
      </c>
      <c r="H914" s="2">
        <f>'Data Cleaning'!H915</f>
        <v>209.84</v>
      </c>
      <c r="I914">
        <f>'Data Cleaning'!I915</f>
        <v>19</v>
      </c>
      <c r="J914" s="2">
        <f>'Data Cleaning'!J915</f>
        <v>3986.96</v>
      </c>
    </row>
    <row r="915" spans="1:10" x14ac:dyDescent="0.25">
      <c r="A915" t="str">
        <f>'Data Cleaning'!A916</f>
        <v>S908</v>
      </c>
      <c r="B915" s="113">
        <f>'Data Cleaning'!B916</f>
        <v>45774</v>
      </c>
      <c r="C915" t="str">
        <f>'Data Cleaning'!C916</f>
        <v>Puma</v>
      </c>
      <c r="D915" t="str">
        <f>'Data Cleaning'!D916</f>
        <v>Boots</v>
      </c>
      <c r="E915" t="str">
        <f>'Data Cleaning'!E916</f>
        <v>Blue</v>
      </c>
      <c r="F915" t="str">
        <f>'Data Cleaning'!F916</f>
        <v>UAE</v>
      </c>
      <c r="G915" t="str">
        <f>'Data Cleaning'!G916</f>
        <v>Retail Store</v>
      </c>
      <c r="H915" s="2">
        <f>'Data Cleaning'!H916</f>
        <v>105.2</v>
      </c>
      <c r="I915">
        <f>'Data Cleaning'!I916</f>
        <v>11</v>
      </c>
      <c r="J915" s="2">
        <f>'Data Cleaning'!J916</f>
        <v>1157.2</v>
      </c>
    </row>
    <row r="916" spans="1:10" x14ac:dyDescent="0.25">
      <c r="A916" t="str">
        <f>'Data Cleaning'!A917</f>
        <v>S909</v>
      </c>
      <c r="B916" s="113">
        <f>'Data Cleaning'!B917</f>
        <v>45967</v>
      </c>
      <c r="C916" t="str">
        <f>'Data Cleaning'!C917</f>
        <v>Puma</v>
      </c>
      <c r="D916" t="str">
        <f>'Data Cleaning'!D917</f>
        <v>Formal</v>
      </c>
      <c r="E916" t="str">
        <f>'Data Cleaning'!E917</f>
        <v>Blue</v>
      </c>
      <c r="F916" t="str">
        <f>'Data Cleaning'!F917</f>
        <v>UAE</v>
      </c>
      <c r="G916" t="str">
        <f>'Data Cleaning'!G917</f>
        <v>Mall</v>
      </c>
      <c r="H916" s="2">
        <f>'Data Cleaning'!H917</f>
        <v>87.07</v>
      </c>
      <c r="I916">
        <f>'Data Cleaning'!I917</f>
        <v>13</v>
      </c>
      <c r="J916" s="2">
        <f>'Data Cleaning'!J917</f>
        <v>1131.9100000000001</v>
      </c>
    </row>
    <row r="917" spans="1:10" x14ac:dyDescent="0.25">
      <c r="A917" t="str">
        <f>'Data Cleaning'!A918</f>
        <v>S910</v>
      </c>
      <c r="B917" s="113">
        <f>'Data Cleaning'!B918</f>
        <v>45924</v>
      </c>
      <c r="C917" t="str">
        <f>'Data Cleaning'!C918</f>
        <v>Reebok</v>
      </c>
      <c r="D917" t="str">
        <f>'Data Cleaning'!D918</f>
        <v>Casual</v>
      </c>
      <c r="E917" t="str">
        <f>'Data Cleaning'!E918</f>
        <v>White</v>
      </c>
      <c r="F917" t="str">
        <f>'Data Cleaning'!F918</f>
        <v>Saudi Arabia</v>
      </c>
      <c r="G917" t="str">
        <f>'Data Cleaning'!G918</f>
        <v>Online</v>
      </c>
      <c r="H917" s="2">
        <f>'Data Cleaning'!H918</f>
        <v>113.53</v>
      </c>
      <c r="I917">
        <f>'Data Cleaning'!I918</f>
        <v>15</v>
      </c>
      <c r="J917" s="2">
        <f>'Data Cleaning'!J918</f>
        <v>1702.95</v>
      </c>
    </row>
    <row r="918" spans="1:10" x14ac:dyDescent="0.25">
      <c r="A918" t="str">
        <f>'Data Cleaning'!A919</f>
        <v>S911</v>
      </c>
      <c r="B918" s="113">
        <f>'Data Cleaning'!B919</f>
        <v>45722</v>
      </c>
      <c r="C918" t="str">
        <f>'Data Cleaning'!C919</f>
        <v>Skechers</v>
      </c>
      <c r="D918" t="str">
        <f>'Data Cleaning'!D919</f>
        <v>Sports</v>
      </c>
      <c r="E918" t="str">
        <f>'Data Cleaning'!E919</f>
        <v>Green</v>
      </c>
      <c r="F918" t="str">
        <f>'Data Cleaning'!F919</f>
        <v>UAE</v>
      </c>
      <c r="G918" t="str">
        <f>'Data Cleaning'!G919</f>
        <v>Mall</v>
      </c>
      <c r="H918" s="2">
        <f>'Data Cleaning'!H919</f>
        <v>159.86000000000001</v>
      </c>
      <c r="I918">
        <f>'Data Cleaning'!I919</f>
        <v>8</v>
      </c>
      <c r="J918" s="2">
        <f>'Data Cleaning'!J919</f>
        <v>1278.8800000000001</v>
      </c>
    </row>
    <row r="919" spans="1:10" x14ac:dyDescent="0.25">
      <c r="A919" t="str">
        <f>'Data Cleaning'!A920</f>
        <v>S912</v>
      </c>
      <c r="B919" s="113">
        <f>'Data Cleaning'!B920</f>
        <v>45698</v>
      </c>
      <c r="C919" t="str">
        <f>'Data Cleaning'!C920</f>
        <v>Adidas</v>
      </c>
      <c r="D919" t="str">
        <f>'Data Cleaning'!D920</f>
        <v>Formal</v>
      </c>
      <c r="E919" t="str">
        <f>'Data Cleaning'!E920</f>
        <v>Black</v>
      </c>
      <c r="F919" t="str">
        <f>'Data Cleaning'!F920</f>
        <v>USA</v>
      </c>
      <c r="G919" t="str">
        <f>'Data Cleaning'!G920</f>
        <v>Online</v>
      </c>
      <c r="H919" s="2">
        <f>'Data Cleaning'!H920</f>
        <v>88.97</v>
      </c>
      <c r="I919">
        <f>'Data Cleaning'!I920</f>
        <v>7</v>
      </c>
      <c r="J919" s="2">
        <f>'Data Cleaning'!J920</f>
        <v>622.79</v>
      </c>
    </row>
    <row r="920" spans="1:10" x14ac:dyDescent="0.25">
      <c r="A920" t="str">
        <f>'Data Cleaning'!A921</f>
        <v>S913</v>
      </c>
      <c r="B920" s="113">
        <f>'Data Cleaning'!B921</f>
        <v>45900</v>
      </c>
      <c r="C920" t="str">
        <f>'Data Cleaning'!C921</f>
        <v>Nike</v>
      </c>
      <c r="D920" t="str">
        <f>'Data Cleaning'!D921</f>
        <v>Running</v>
      </c>
      <c r="E920" t="str">
        <f>'Data Cleaning'!E921</f>
        <v>Red</v>
      </c>
      <c r="F920" t="str">
        <f>'Data Cleaning'!F921</f>
        <v>India</v>
      </c>
      <c r="G920" t="str">
        <f>'Data Cleaning'!G921</f>
        <v>Online</v>
      </c>
      <c r="H920" s="2">
        <f>'Data Cleaning'!H921</f>
        <v>167.31</v>
      </c>
      <c r="I920">
        <f>'Data Cleaning'!I921</f>
        <v>18</v>
      </c>
      <c r="J920" s="2">
        <f>'Data Cleaning'!J921</f>
        <v>3011.58</v>
      </c>
    </row>
    <row r="921" spans="1:10" x14ac:dyDescent="0.25">
      <c r="A921" t="str">
        <f>'Data Cleaning'!A922</f>
        <v>S914</v>
      </c>
      <c r="B921" s="113">
        <f>'Data Cleaning'!B922</f>
        <v>45711</v>
      </c>
      <c r="C921" t="str">
        <f>'Data Cleaning'!C922</f>
        <v>New Balance</v>
      </c>
      <c r="D921" t="str">
        <f>'Data Cleaning'!D922</f>
        <v>Casual</v>
      </c>
      <c r="E921" t="str">
        <f>'Data Cleaning'!E922</f>
        <v>Black</v>
      </c>
      <c r="F921" t="str">
        <f>'Data Cleaning'!F922</f>
        <v>UAE</v>
      </c>
      <c r="G921" t="str">
        <f>'Data Cleaning'!G922</f>
        <v>Retail Store</v>
      </c>
      <c r="H921" s="2">
        <f>'Data Cleaning'!H922</f>
        <v>120.07</v>
      </c>
      <c r="I921">
        <f>'Data Cleaning'!I922</f>
        <v>9</v>
      </c>
      <c r="J921" s="2">
        <f>'Data Cleaning'!J922</f>
        <v>1080.6300000000001</v>
      </c>
    </row>
    <row r="922" spans="1:10" x14ac:dyDescent="0.25">
      <c r="A922" t="str">
        <f>'Data Cleaning'!A923</f>
        <v>S915</v>
      </c>
      <c r="B922" s="113">
        <f>'Data Cleaning'!B923</f>
        <v>45816</v>
      </c>
      <c r="C922" t="str">
        <f>'Data Cleaning'!C923</f>
        <v>Adidas</v>
      </c>
      <c r="D922" t="str">
        <f>'Data Cleaning'!D923</f>
        <v>Boots</v>
      </c>
      <c r="E922" t="str">
        <f>'Data Cleaning'!E923</f>
        <v>Blue</v>
      </c>
      <c r="F922" t="str">
        <f>'Data Cleaning'!F923</f>
        <v>Germany</v>
      </c>
      <c r="G922" t="str">
        <f>'Data Cleaning'!G923</f>
        <v>Mall</v>
      </c>
      <c r="H922" s="2">
        <f>'Data Cleaning'!H923</f>
        <v>151.44999999999999</v>
      </c>
      <c r="I922">
        <f>'Data Cleaning'!I923</f>
        <v>8</v>
      </c>
      <c r="J922" s="2">
        <f>'Data Cleaning'!J923</f>
        <v>1211.5999999999999</v>
      </c>
    </row>
    <row r="923" spans="1:10" x14ac:dyDescent="0.25">
      <c r="A923" t="str">
        <f>'Data Cleaning'!A924</f>
        <v>S916</v>
      </c>
      <c r="B923" s="113">
        <f>'Data Cleaning'!B924</f>
        <v>45722</v>
      </c>
      <c r="C923" t="str">
        <f>'Data Cleaning'!C924</f>
        <v>New Balance</v>
      </c>
      <c r="D923" t="str">
        <f>'Data Cleaning'!D924</f>
        <v>Casual</v>
      </c>
      <c r="E923" t="str">
        <f>'Data Cleaning'!E924</f>
        <v>Black</v>
      </c>
      <c r="F923" t="str">
        <f>'Data Cleaning'!F924</f>
        <v>USA</v>
      </c>
      <c r="G923" t="str">
        <f>'Data Cleaning'!G924</f>
        <v>Mall</v>
      </c>
      <c r="H923" s="2">
        <f>'Data Cleaning'!H924</f>
        <v>125.95</v>
      </c>
      <c r="I923">
        <f>'Data Cleaning'!I924</f>
        <v>5</v>
      </c>
      <c r="J923" s="2">
        <f>'Data Cleaning'!J924</f>
        <v>629.75</v>
      </c>
    </row>
    <row r="924" spans="1:10" x14ac:dyDescent="0.25">
      <c r="A924" t="str">
        <f>'Data Cleaning'!A925</f>
        <v>S917</v>
      </c>
      <c r="B924" s="113">
        <f>'Data Cleaning'!B925</f>
        <v>45840</v>
      </c>
      <c r="C924" t="str">
        <f>'Data Cleaning'!C925</f>
        <v>Reebok</v>
      </c>
      <c r="D924" t="str">
        <f>'Data Cleaning'!D925</f>
        <v>Formal</v>
      </c>
      <c r="E924" t="str">
        <f>'Data Cleaning'!E925</f>
        <v>Grey</v>
      </c>
      <c r="F924" t="str">
        <f>'Data Cleaning'!F925</f>
        <v>France</v>
      </c>
      <c r="G924" t="str">
        <f>'Data Cleaning'!G925</f>
        <v>Mall</v>
      </c>
      <c r="H924" s="2">
        <f>'Data Cleaning'!H925</f>
        <v>94.78</v>
      </c>
      <c r="I924">
        <f>'Data Cleaning'!I925</f>
        <v>11</v>
      </c>
      <c r="J924" s="2">
        <f>'Data Cleaning'!J925</f>
        <v>1042.58</v>
      </c>
    </row>
    <row r="925" spans="1:10" x14ac:dyDescent="0.25">
      <c r="A925" t="str">
        <f>'Data Cleaning'!A926</f>
        <v>S918</v>
      </c>
      <c r="B925" s="113">
        <f>'Data Cleaning'!B926</f>
        <v>45885</v>
      </c>
      <c r="C925" t="str">
        <f>'Data Cleaning'!C926</f>
        <v>Skechers</v>
      </c>
      <c r="D925" t="str">
        <f>'Data Cleaning'!D926</f>
        <v>Sneakers</v>
      </c>
      <c r="E925" t="str">
        <f>'Data Cleaning'!E926</f>
        <v>White</v>
      </c>
      <c r="F925" t="str">
        <f>'Data Cleaning'!F926</f>
        <v>India</v>
      </c>
      <c r="G925" t="str">
        <f>'Data Cleaning'!G926</f>
        <v>Mall</v>
      </c>
      <c r="H925" s="2">
        <f>'Data Cleaning'!H926</f>
        <v>238.66</v>
      </c>
      <c r="I925">
        <f>'Data Cleaning'!I926</f>
        <v>5</v>
      </c>
      <c r="J925" s="2">
        <f>'Data Cleaning'!J926</f>
        <v>1193.3</v>
      </c>
    </row>
    <row r="926" spans="1:10" x14ac:dyDescent="0.25">
      <c r="A926" t="str">
        <f>'Data Cleaning'!A927</f>
        <v>S919</v>
      </c>
      <c r="B926" s="113">
        <f>'Data Cleaning'!B927</f>
        <v>45891</v>
      </c>
      <c r="C926" t="str">
        <f>'Data Cleaning'!C927</f>
        <v>Reebok</v>
      </c>
      <c r="D926" t="str">
        <f>'Data Cleaning'!D927</f>
        <v>Sneakers</v>
      </c>
      <c r="E926" t="str">
        <f>'Data Cleaning'!E927</f>
        <v>Green</v>
      </c>
      <c r="F926" t="str">
        <f>'Data Cleaning'!F927</f>
        <v>UAE</v>
      </c>
      <c r="G926" t="str">
        <f>'Data Cleaning'!G927</f>
        <v>Mall</v>
      </c>
      <c r="H926" s="2">
        <f>'Data Cleaning'!H927</f>
        <v>197.99</v>
      </c>
      <c r="I926">
        <f>'Data Cleaning'!I927</f>
        <v>19</v>
      </c>
      <c r="J926" s="2">
        <f>'Data Cleaning'!J927</f>
        <v>3761.81</v>
      </c>
    </row>
    <row r="927" spans="1:10" x14ac:dyDescent="0.25">
      <c r="A927" t="str">
        <f>'Data Cleaning'!A928</f>
        <v>S920</v>
      </c>
      <c r="B927" s="113">
        <f>'Data Cleaning'!B928</f>
        <v>45816</v>
      </c>
      <c r="C927" t="str">
        <f>'Data Cleaning'!C928</f>
        <v>Reebok</v>
      </c>
      <c r="D927" t="str">
        <f>'Data Cleaning'!D928</f>
        <v>Sneakers</v>
      </c>
      <c r="E927" t="str">
        <f>'Data Cleaning'!E928</f>
        <v>White</v>
      </c>
      <c r="F927" t="str">
        <f>'Data Cleaning'!F928</f>
        <v>Saudi Arabia</v>
      </c>
      <c r="G927" t="str">
        <f>'Data Cleaning'!G928</f>
        <v>Online</v>
      </c>
      <c r="H927" s="2">
        <f>'Data Cleaning'!H928</f>
        <v>60.82</v>
      </c>
      <c r="I927">
        <f>'Data Cleaning'!I928</f>
        <v>12</v>
      </c>
      <c r="J927" s="2">
        <f>'Data Cleaning'!J928</f>
        <v>729.84</v>
      </c>
    </row>
    <row r="928" spans="1:10" x14ac:dyDescent="0.25">
      <c r="A928" t="str">
        <f>'Data Cleaning'!A929</f>
        <v>S921</v>
      </c>
      <c r="B928" s="113">
        <f>'Data Cleaning'!B929</f>
        <v>45884</v>
      </c>
      <c r="C928" t="str">
        <f>'Data Cleaning'!C929</f>
        <v>Puma</v>
      </c>
      <c r="D928" t="str">
        <f>'Data Cleaning'!D929</f>
        <v>Formal</v>
      </c>
      <c r="E928" t="str">
        <f>'Data Cleaning'!E929</f>
        <v>Blue</v>
      </c>
      <c r="F928" t="str">
        <f>'Data Cleaning'!F929</f>
        <v>UK</v>
      </c>
      <c r="G928" t="str">
        <f>'Data Cleaning'!G929</f>
        <v>Retail Store</v>
      </c>
      <c r="H928" s="2">
        <f>'Data Cleaning'!H929</f>
        <v>221.06</v>
      </c>
      <c r="I928">
        <f>'Data Cleaning'!I929</f>
        <v>10</v>
      </c>
      <c r="J928" s="2">
        <f>'Data Cleaning'!J929</f>
        <v>2210.6</v>
      </c>
    </row>
    <row r="929" spans="1:10" x14ac:dyDescent="0.25">
      <c r="A929" t="str">
        <f>'Data Cleaning'!A930</f>
        <v>S922</v>
      </c>
      <c r="B929" s="113">
        <f>'Data Cleaning'!B930</f>
        <v>45663</v>
      </c>
      <c r="C929" t="str">
        <f>'Data Cleaning'!C930</f>
        <v>New Balance</v>
      </c>
      <c r="D929" t="str">
        <f>'Data Cleaning'!D930</f>
        <v>Casual</v>
      </c>
      <c r="E929" t="str">
        <f>'Data Cleaning'!E930</f>
        <v>Blue</v>
      </c>
      <c r="F929" t="str">
        <f>'Data Cleaning'!F930</f>
        <v>France</v>
      </c>
      <c r="G929" t="str">
        <f>'Data Cleaning'!G930</f>
        <v>Retail Store</v>
      </c>
      <c r="H929" s="2">
        <f>'Data Cleaning'!H930</f>
        <v>137.22999999999999</v>
      </c>
      <c r="I929">
        <f>'Data Cleaning'!I930</f>
        <v>1</v>
      </c>
      <c r="J929" s="2">
        <f>'Data Cleaning'!J930</f>
        <v>137.22999999999999</v>
      </c>
    </row>
    <row r="930" spans="1:10" x14ac:dyDescent="0.25">
      <c r="A930" t="str">
        <f>'Data Cleaning'!A931</f>
        <v>S923</v>
      </c>
      <c r="B930" s="113">
        <f>'Data Cleaning'!B931</f>
        <v>45931</v>
      </c>
      <c r="C930" t="str">
        <f>'Data Cleaning'!C931</f>
        <v>Skechers</v>
      </c>
      <c r="D930" t="str">
        <f>'Data Cleaning'!D931</f>
        <v>Formal</v>
      </c>
      <c r="E930" t="str">
        <f>'Data Cleaning'!E931</f>
        <v>Red</v>
      </c>
      <c r="F930" t="str">
        <f>'Data Cleaning'!F931</f>
        <v>France</v>
      </c>
      <c r="G930" t="str">
        <f>'Data Cleaning'!G931</f>
        <v>Online</v>
      </c>
      <c r="H930" s="2">
        <f>'Data Cleaning'!H931</f>
        <v>226.8</v>
      </c>
      <c r="I930">
        <f>'Data Cleaning'!I931</f>
        <v>1</v>
      </c>
      <c r="J930" s="2">
        <f>'Data Cleaning'!J931</f>
        <v>226.8</v>
      </c>
    </row>
    <row r="931" spans="1:10" x14ac:dyDescent="0.25">
      <c r="A931" t="str">
        <f>'Data Cleaning'!A932</f>
        <v>S924</v>
      </c>
      <c r="B931" s="113">
        <f>'Data Cleaning'!B932</f>
        <v>45878</v>
      </c>
      <c r="C931" t="str">
        <f>'Data Cleaning'!C932</f>
        <v>New Balance</v>
      </c>
      <c r="D931" t="str">
        <f>'Data Cleaning'!D932</f>
        <v>Casual</v>
      </c>
      <c r="E931" t="str">
        <f>'Data Cleaning'!E932</f>
        <v>Black</v>
      </c>
      <c r="F931" t="str">
        <f>'Data Cleaning'!F932</f>
        <v>India</v>
      </c>
      <c r="G931" t="str">
        <f>'Data Cleaning'!G932</f>
        <v>Retail Store</v>
      </c>
      <c r="H931" s="2">
        <f>'Data Cleaning'!H932</f>
        <v>205.97</v>
      </c>
      <c r="I931">
        <f>'Data Cleaning'!I932</f>
        <v>10</v>
      </c>
      <c r="J931" s="2">
        <f>'Data Cleaning'!J932</f>
        <v>2059.6999999999998</v>
      </c>
    </row>
    <row r="932" spans="1:10" x14ac:dyDescent="0.25">
      <c r="A932" t="str">
        <f>'Data Cleaning'!A933</f>
        <v>S925</v>
      </c>
      <c r="B932" s="113">
        <f>'Data Cleaning'!B933</f>
        <v>45754</v>
      </c>
      <c r="C932" t="str">
        <f>'Data Cleaning'!C933</f>
        <v>New Balance</v>
      </c>
      <c r="D932" t="str">
        <f>'Data Cleaning'!D933</f>
        <v>Formal</v>
      </c>
      <c r="E932" t="str">
        <f>'Data Cleaning'!E933</f>
        <v>Red</v>
      </c>
      <c r="F932" t="str">
        <f>'Data Cleaning'!F933</f>
        <v>UK</v>
      </c>
      <c r="G932" t="str">
        <f>'Data Cleaning'!G933</f>
        <v>Online</v>
      </c>
      <c r="H932" s="2">
        <f>'Data Cleaning'!H933</f>
        <v>123.55</v>
      </c>
      <c r="I932">
        <f>'Data Cleaning'!I933</f>
        <v>14</v>
      </c>
      <c r="J932" s="2">
        <f>'Data Cleaning'!J933</f>
        <v>1729.7</v>
      </c>
    </row>
    <row r="933" spans="1:10" x14ac:dyDescent="0.25">
      <c r="A933" t="str">
        <f>'Data Cleaning'!A934</f>
        <v>S926</v>
      </c>
      <c r="B933" s="113">
        <f>'Data Cleaning'!B934</f>
        <v>45988</v>
      </c>
      <c r="C933" t="str">
        <f>'Data Cleaning'!C934</f>
        <v>Reebok</v>
      </c>
      <c r="D933" t="str">
        <f>'Data Cleaning'!D934</f>
        <v>Casual</v>
      </c>
      <c r="E933" t="str">
        <f>'Data Cleaning'!E934</f>
        <v>Blue</v>
      </c>
      <c r="F933" t="str">
        <f>'Data Cleaning'!F934</f>
        <v>USA</v>
      </c>
      <c r="G933" t="str">
        <f>'Data Cleaning'!G934</f>
        <v>Retail Store</v>
      </c>
      <c r="H933" s="2">
        <f>'Data Cleaning'!H934</f>
        <v>34.94</v>
      </c>
      <c r="I933">
        <f>'Data Cleaning'!I934</f>
        <v>13</v>
      </c>
      <c r="J933" s="2">
        <f>'Data Cleaning'!J934</f>
        <v>454.22</v>
      </c>
    </row>
    <row r="934" spans="1:10" x14ac:dyDescent="0.25">
      <c r="A934" t="str">
        <f>'Data Cleaning'!A935</f>
        <v>S927</v>
      </c>
      <c r="B934" s="113">
        <f>'Data Cleaning'!B935</f>
        <v>45978</v>
      </c>
      <c r="C934" t="str">
        <f>'Data Cleaning'!C935</f>
        <v>New Balance</v>
      </c>
      <c r="D934" t="str">
        <f>'Data Cleaning'!D935</f>
        <v>Sneakers</v>
      </c>
      <c r="E934" t="str">
        <f>'Data Cleaning'!E935</f>
        <v>Green</v>
      </c>
      <c r="F934" t="str">
        <f>'Data Cleaning'!F935</f>
        <v>UAE</v>
      </c>
      <c r="G934" t="str">
        <f>'Data Cleaning'!G935</f>
        <v>Retail Store</v>
      </c>
      <c r="H934" s="2">
        <f>'Data Cleaning'!H935</f>
        <v>89.11</v>
      </c>
      <c r="I934">
        <f>'Data Cleaning'!I935</f>
        <v>8</v>
      </c>
      <c r="J934" s="2">
        <f>'Data Cleaning'!J935</f>
        <v>712.88</v>
      </c>
    </row>
    <row r="935" spans="1:10" x14ac:dyDescent="0.25">
      <c r="A935" t="str">
        <f>'Data Cleaning'!A936</f>
        <v>S928</v>
      </c>
      <c r="B935" s="113">
        <f>'Data Cleaning'!B936</f>
        <v>45803</v>
      </c>
      <c r="C935" t="str">
        <f>'Data Cleaning'!C936</f>
        <v>Puma</v>
      </c>
      <c r="D935" t="str">
        <f>'Data Cleaning'!D936</f>
        <v>Formal</v>
      </c>
      <c r="E935" t="str">
        <f>'Data Cleaning'!E936</f>
        <v>White</v>
      </c>
      <c r="F935" t="str">
        <f>'Data Cleaning'!F936</f>
        <v>Saudi Arabia</v>
      </c>
      <c r="G935" t="str">
        <f>'Data Cleaning'!G936</f>
        <v>Online</v>
      </c>
      <c r="H935" s="2">
        <f>'Data Cleaning'!H936</f>
        <v>149.16</v>
      </c>
      <c r="I935">
        <f>'Data Cleaning'!I936</f>
        <v>18</v>
      </c>
      <c r="J935" s="2">
        <f>'Data Cleaning'!J936</f>
        <v>2684.88</v>
      </c>
    </row>
    <row r="936" spans="1:10" x14ac:dyDescent="0.25">
      <c r="A936" t="str">
        <f>'Data Cleaning'!A937</f>
        <v>S929</v>
      </c>
      <c r="B936" s="113">
        <f>'Data Cleaning'!B937</f>
        <v>45751</v>
      </c>
      <c r="C936" t="str">
        <f>'Data Cleaning'!C937</f>
        <v>Puma</v>
      </c>
      <c r="D936" t="str">
        <f>'Data Cleaning'!D937</f>
        <v>Running</v>
      </c>
      <c r="E936" t="str">
        <f>'Data Cleaning'!E937</f>
        <v>Green</v>
      </c>
      <c r="F936" t="str">
        <f>'Data Cleaning'!F937</f>
        <v>Germany</v>
      </c>
      <c r="G936" t="str">
        <f>'Data Cleaning'!G937</f>
        <v>Mall</v>
      </c>
      <c r="H936" s="2">
        <f>'Data Cleaning'!H937</f>
        <v>169.37</v>
      </c>
      <c r="I936">
        <f>'Data Cleaning'!I937</f>
        <v>5</v>
      </c>
      <c r="J936" s="2">
        <f>'Data Cleaning'!J937</f>
        <v>846.85</v>
      </c>
    </row>
    <row r="937" spans="1:10" x14ac:dyDescent="0.25">
      <c r="A937" t="str">
        <f>'Data Cleaning'!A938</f>
        <v>S930</v>
      </c>
      <c r="B937" s="113">
        <f>'Data Cleaning'!B938</f>
        <v>45889</v>
      </c>
      <c r="C937" t="str">
        <f>'Data Cleaning'!C938</f>
        <v>Skechers</v>
      </c>
      <c r="D937" t="str">
        <f>'Data Cleaning'!D938</f>
        <v>Sneakers</v>
      </c>
      <c r="E937" t="str">
        <f>'Data Cleaning'!E938</f>
        <v>Red</v>
      </c>
      <c r="F937" t="str">
        <f>'Data Cleaning'!F938</f>
        <v>UK</v>
      </c>
      <c r="G937" t="str">
        <f>'Data Cleaning'!G938</f>
        <v>Retail Store</v>
      </c>
      <c r="H937" s="2">
        <f>'Data Cleaning'!H938</f>
        <v>86.74</v>
      </c>
      <c r="I937">
        <f>'Data Cleaning'!I938</f>
        <v>9</v>
      </c>
      <c r="J937" s="2">
        <f>'Data Cleaning'!J938</f>
        <v>780.66</v>
      </c>
    </row>
    <row r="938" spans="1:10" x14ac:dyDescent="0.25">
      <c r="A938" t="str">
        <f>'Data Cleaning'!A939</f>
        <v>S931</v>
      </c>
      <c r="B938" s="113">
        <f>'Data Cleaning'!B939</f>
        <v>45667</v>
      </c>
      <c r="C938" t="str">
        <f>'Data Cleaning'!C939</f>
        <v>Nike</v>
      </c>
      <c r="D938" t="str">
        <f>'Data Cleaning'!D939</f>
        <v>Sneakers</v>
      </c>
      <c r="E938" t="str">
        <f>'Data Cleaning'!E939</f>
        <v>Black</v>
      </c>
      <c r="F938" t="str">
        <f>'Data Cleaning'!F939</f>
        <v>UK</v>
      </c>
      <c r="G938" t="str">
        <f>'Data Cleaning'!G939</f>
        <v>Online</v>
      </c>
      <c r="H938" s="2">
        <f>'Data Cleaning'!H939</f>
        <v>60.66</v>
      </c>
      <c r="I938">
        <f>'Data Cleaning'!I939</f>
        <v>5</v>
      </c>
      <c r="J938" s="2">
        <f>'Data Cleaning'!J939</f>
        <v>303.3</v>
      </c>
    </row>
    <row r="939" spans="1:10" x14ac:dyDescent="0.25">
      <c r="A939" t="str">
        <f>'Data Cleaning'!A940</f>
        <v>S932</v>
      </c>
      <c r="B939" s="113">
        <f>'Data Cleaning'!B940</f>
        <v>45802</v>
      </c>
      <c r="C939" t="str">
        <f>'Data Cleaning'!C940</f>
        <v>Adidas</v>
      </c>
      <c r="D939" t="str">
        <f>'Data Cleaning'!D940</f>
        <v>Boots</v>
      </c>
      <c r="E939" t="str">
        <f>'Data Cleaning'!E940</f>
        <v>Red</v>
      </c>
      <c r="F939" t="str">
        <f>'Data Cleaning'!F940</f>
        <v>UAE</v>
      </c>
      <c r="G939" t="str">
        <f>'Data Cleaning'!G940</f>
        <v>Online</v>
      </c>
      <c r="H939" s="2">
        <f>'Data Cleaning'!H940</f>
        <v>213.68</v>
      </c>
      <c r="I939">
        <f>'Data Cleaning'!I940</f>
        <v>9</v>
      </c>
      <c r="J939" s="2">
        <f>'Data Cleaning'!J940</f>
        <v>1923.12</v>
      </c>
    </row>
    <row r="940" spans="1:10" x14ac:dyDescent="0.25">
      <c r="A940" t="str">
        <f>'Data Cleaning'!A941</f>
        <v>S933</v>
      </c>
      <c r="B940" s="113">
        <f>'Data Cleaning'!B941</f>
        <v>45777</v>
      </c>
      <c r="C940" t="str">
        <f>'Data Cleaning'!C941</f>
        <v>Adidas</v>
      </c>
      <c r="D940" t="str">
        <f>'Data Cleaning'!D941</f>
        <v>Running</v>
      </c>
      <c r="E940" t="str">
        <f>'Data Cleaning'!E941</f>
        <v>Red</v>
      </c>
      <c r="F940" t="str">
        <f>'Data Cleaning'!F941</f>
        <v>UK</v>
      </c>
      <c r="G940" t="str">
        <f>'Data Cleaning'!G941</f>
        <v>Retail Store</v>
      </c>
      <c r="H940" s="2">
        <f>'Data Cleaning'!H941</f>
        <v>246.57</v>
      </c>
      <c r="I940">
        <f>'Data Cleaning'!I941</f>
        <v>3</v>
      </c>
      <c r="J940" s="2">
        <f>'Data Cleaning'!J941</f>
        <v>739.71</v>
      </c>
    </row>
    <row r="941" spans="1:10" x14ac:dyDescent="0.25">
      <c r="A941" t="str">
        <f>'Data Cleaning'!A942</f>
        <v>S934</v>
      </c>
      <c r="B941" s="113">
        <f>'Data Cleaning'!B942</f>
        <v>45873</v>
      </c>
      <c r="C941" t="str">
        <f>'Data Cleaning'!C942</f>
        <v>Reebok</v>
      </c>
      <c r="D941" t="str">
        <f>'Data Cleaning'!D942</f>
        <v>Sports</v>
      </c>
      <c r="E941" t="str">
        <f>'Data Cleaning'!E942</f>
        <v>Red</v>
      </c>
      <c r="F941" t="str">
        <f>'Data Cleaning'!F942</f>
        <v>UAE</v>
      </c>
      <c r="G941" t="str">
        <f>'Data Cleaning'!G942</f>
        <v>Online</v>
      </c>
      <c r="H941" s="2">
        <f>'Data Cleaning'!H942</f>
        <v>145.65</v>
      </c>
      <c r="I941">
        <f>'Data Cleaning'!I942</f>
        <v>10</v>
      </c>
      <c r="J941" s="2">
        <f>'Data Cleaning'!J942</f>
        <v>1456.5</v>
      </c>
    </row>
    <row r="942" spans="1:10" x14ac:dyDescent="0.25">
      <c r="A942" t="str">
        <f>'Data Cleaning'!A943</f>
        <v>S935</v>
      </c>
      <c r="B942" s="113">
        <f>'Data Cleaning'!B943</f>
        <v>45827</v>
      </c>
      <c r="C942" t="str">
        <f>'Data Cleaning'!C943</f>
        <v>Adidas</v>
      </c>
      <c r="D942" t="str">
        <f>'Data Cleaning'!D943</f>
        <v>Running</v>
      </c>
      <c r="E942" t="str">
        <f>'Data Cleaning'!E943</f>
        <v>Blue</v>
      </c>
      <c r="F942" t="str">
        <f>'Data Cleaning'!F943</f>
        <v>Saudi Arabia</v>
      </c>
      <c r="G942" t="str">
        <f>'Data Cleaning'!G943</f>
        <v>Retail Store</v>
      </c>
      <c r="H942" s="2">
        <f>'Data Cleaning'!H943</f>
        <v>67.77</v>
      </c>
      <c r="I942">
        <f>'Data Cleaning'!I943</f>
        <v>3</v>
      </c>
      <c r="J942" s="2">
        <f>'Data Cleaning'!J943</f>
        <v>203.31</v>
      </c>
    </row>
    <row r="943" spans="1:10" x14ac:dyDescent="0.25">
      <c r="A943" t="str">
        <f>'Data Cleaning'!A944</f>
        <v>S936</v>
      </c>
      <c r="B943" s="113">
        <f>'Data Cleaning'!B944</f>
        <v>45694</v>
      </c>
      <c r="C943" t="str">
        <f>'Data Cleaning'!C944</f>
        <v>Reebok</v>
      </c>
      <c r="D943" t="str">
        <f>'Data Cleaning'!D944</f>
        <v>Casual</v>
      </c>
      <c r="E943" t="str">
        <f>'Data Cleaning'!E944</f>
        <v>White</v>
      </c>
      <c r="F943" t="str">
        <f>'Data Cleaning'!F944</f>
        <v>Saudi Arabia</v>
      </c>
      <c r="G943" t="str">
        <f>'Data Cleaning'!G944</f>
        <v>Retail Store</v>
      </c>
      <c r="H943" s="2">
        <f>'Data Cleaning'!H944</f>
        <v>89.91</v>
      </c>
      <c r="I943">
        <f>'Data Cleaning'!I944</f>
        <v>18</v>
      </c>
      <c r="J943" s="2">
        <f>'Data Cleaning'!J944</f>
        <v>1618.38</v>
      </c>
    </row>
    <row r="944" spans="1:10" x14ac:dyDescent="0.25">
      <c r="A944" t="str">
        <f>'Data Cleaning'!A945</f>
        <v>S937</v>
      </c>
      <c r="B944" s="113">
        <f>'Data Cleaning'!B945</f>
        <v>45853</v>
      </c>
      <c r="C944" t="str">
        <f>'Data Cleaning'!C945</f>
        <v>Nike</v>
      </c>
      <c r="D944" t="str">
        <f>'Data Cleaning'!D945</f>
        <v>Boots</v>
      </c>
      <c r="E944" t="str">
        <f>'Data Cleaning'!E945</f>
        <v>White</v>
      </c>
      <c r="F944" t="str">
        <f>'Data Cleaning'!F945</f>
        <v>Germany</v>
      </c>
      <c r="G944" t="str">
        <f>'Data Cleaning'!G945</f>
        <v>Retail Store</v>
      </c>
      <c r="H944" s="2">
        <f>'Data Cleaning'!H945</f>
        <v>34.049999999999997</v>
      </c>
      <c r="I944">
        <f>'Data Cleaning'!I945</f>
        <v>1</v>
      </c>
      <c r="J944" s="2">
        <f>'Data Cleaning'!J945</f>
        <v>34.049999999999997</v>
      </c>
    </row>
    <row r="945" spans="1:10" x14ac:dyDescent="0.25">
      <c r="A945" t="str">
        <f>'Data Cleaning'!A946</f>
        <v>S938</v>
      </c>
      <c r="B945" s="113">
        <f>'Data Cleaning'!B946</f>
        <v>45784</v>
      </c>
      <c r="C945" t="str">
        <f>'Data Cleaning'!C946</f>
        <v>Adidas</v>
      </c>
      <c r="D945" t="str">
        <f>'Data Cleaning'!D946</f>
        <v>Formal</v>
      </c>
      <c r="E945" t="str">
        <f>'Data Cleaning'!E946</f>
        <v>Green</v>
      </c>
      <c r="F945" t="str">
        <f>'Data Cleaning'!F946</f>
        <v>Saudi Arabia</v>
      </c>
      <c r="G945" t="str">
        <f>'Data Cleaning'!G946</f>
        <v>Online</v>
      </c>
      <c r="H945" s="2">
        <f>'Data Cleaning'!H946</f>
        <v>231.15</v>
      </c>
      <c r="I945">
        <f>'Data Cleaning'!I946</f>
        <v>2</v>
      </c>
      <c r="J945" s="2">
        <f>'Data Cleaning'!J946</f>
        <v>462.3</v>
      </c>
    </row>
    <row r="946" spans="1:10" x14ac:dyDescent="0.25">
      <c r="A946" t="str">
        <f>'Data Cleaning'!A947</f>
        <v>S939</v>
      </c>
      <c r="B946" s="113">
        <f>'Data Cleaning'!B947</f>
        <v>45924</v>
      </c>
      <c r="C946" t="str">
        <f>'Data Cleaning'!C947</f>
        <v>Reebok</v>
      </c>
      <c r="D946" t="str">
        <f>'Data Cleaning'!D947</f>
        <v>Formal</v>
      </c>
      <c r="E946" t="str">
        <f>'Data Cleaning'!E947</f>
        <v>Green</v>
      </c>
      <c r="F946" t="str">
        <f>'Data Cleaning'!F947</f>
        <v>France</v>
      </c>
      <c r="G946" t="str">
        <f>'Data Cleaning'!G947</f>
        <v>Retail Store</v>
      </c>
      <c r="H946" s="2">
        <f>'Data Cleaning'!H947</f>
        <v>55.91</v>
      </c>
      <c r="I946">
        <f>'Data Cleaning'!I947</f>
        <v>7</v>
      </c>
      <c r="J946" s="2">
        <f>'Data Cleaning'!J947</f>
        <v>391.37</v>
      </c>
    </row>
    <row r="947" spans="1:10" x14ac:dyDescent="0.25">
      <c r="A947" t="str">
        <f>'Data Cleaning'!A948</f>
        <v>S940</v>
      </c>
      <c r="B947" s="113">
        <f>'Data Cleaning'!B948</f>
        <v>45739</v>
      </c>
      <c r="C947" t="str">
        <f>'Data Cleaning'!C948</f>
        <v>Skechers</v>
      </c>
      <c r="D947" t="str">
        <f>'Data Cleaning'!D948</f>
        <v>Sneakers</v>
      </c>
      <c r="E947" t="str">
        <f>'Data Cleaning'!E948</f>
        <v>Grey</v>
      </c>
      <c r="F947" t="str">
        <f>'Data Cleaning'!F948</f>
        <v>USA</v>
      </c>
      <c r="G947" t="str">
        <f>'Data Cleaning'!G948</f>
        <v>Retail Store</v>
      </c>
      <c r="H947" s="2">
        <f>'Data Cleaning'!H948</f>
        <v>156.83000000000001</v>
      </c>
      <c r="I947">
        <f>'Data Cleaning'!I948</f>
        <v>2</v>
      </c>
      <c r="J947" s="2">
        <f>'Data Cleaning'!J948</f>
        <v>313.66000000000003</v>
      </c>
    </row>
    <row r="948" spans="1:10" x14ac:dyDescent="0.25">
      <c r="A948" t="str">
        <f>'Data Cleaning'!A949</f>
        <v>S941</v>
      </c>
      <c r="B948" s="113">
        <f>'Data Cleaning'!B949</f>
        <v>45904</v>
      </c>
      <c r="C948" t="str">
        <f>'Data Cleaning'!C949</f>
        <v>Adidas</v>
      </c>
      <c r="D948" t="str">
        <f>'Data Cleaning'!D949</f>
        <v>Sports</v>
      </c>
      <c r="E948" t="str">
        <f>'Data Cleaning'!E949</f>
        <v>Black</v>
      </c>
      <c r="F948" t="str">
        <f>'Data Cleaning'!F949</f>
        <v>Saudi Arabia</v>
      </c>
      <c r="G948" t="str">
        <f>'Data Cleaning'!G949</f>
        <v>Mall</v>
      </c>
      <c r="H948" s="2">
        <f>'Data Cleaning'!H949</f>
        <v>90.29</v>
      </c>
      <c r="I948">
        <f>'Data Cleaning'!I949</f>
        <v>10</v>
      </c>
      <c r="J948" s="2">
        <f>'Data Cleaning'!J949</f>
        <v>902.9</v>
      </c>
    </row>
    <row r="949" spans="1:10" x14ac:dyDescent="0.25">
      <c r="A949" t="str">
        <f>'Data Cleaning'!A950</f>
        <v>S942</v>
      </c>
      <c r="B949" s="113">
        <f>'Data Cleaning'!B950</f>
        <v>45769</v>
      </c>
      <c r="C949" t="str">
        <f>'Data Cleaning'!C950</f>
        <v>Adidas</v>
      </c>
      <c r="D949" t="str">
        <f>'Data Cleaning'!D950</f>
        <v>Boots</v>
      </c>
      <c r="E949" t="str">
        <f>'Data Cleaning'!E950</f>
        <v>Red</v>
      </c>
      <c r="F949" t="str">
        <f>'Data Cleaning'!F950</f>
        <v>France</v>
      </c>
      <c r="G949" t="str">
        <f>'Data Cleaning'!G950</f>
        <v>Online</v>
      </c>
      <c r="H949" s="2">
        <f>'Data Cleaning'!H950</f>
        <v>151.91999999999999</v>
      </c>
      <c r="I949">
        <f>'Data Cleaning'!I950</f>
        <v>4</v>
      </c>
      <c r="J949" s="2">
        <f>'Data Cleaning'!J950</f>
        <v>607.67999999999995</v>
      </c>
    </row>
    <row r="950" spans="1:10" x14ac:dyDescent="0.25">
      <c r="A950" t="str">
        <f>'Data Cleaning'!A951</f>
        <v>S943</v>
      </c>
      <c r="B950" s="113">
        <f>'Data Cleaning'!B951</f>
        <v>45743</v>
      </c>
      <c r="C950" t="str">
        <f>'Data Cleaning'!C951</f>
        <v>New Balance</v>
      </c>
      <c r="D950" t="str">
        <f>'Data Cleaning'!D951</f>
        <v>Running</v>
      </c>
      <c r="E950" t="str">
        <f>'Data Cleaning'!E951</f>
        <v>Red</v>
      </c>
      <c r="F950" t="str">
        <f>'Data Cleaning'!F951</f>
        <v>Saudi Arabia</v>
      </c>
      <c r="G950" t="str">
        <f>'Data Cleaning'!G951</f>
        <v>Online</v>
      </c>
      <c r="H950" s="2">
        <f>'Data Cleaning'!H951</f>
        <v>173.31</v>
      </c>
      <c r="I950">
        <f>'Data Cleaning'!I951</f>
        <v>9</v>
      </c>
      <c r="J950" s="2">
        <f>'Data Cleaning'!J951</f>
        <v>1559.79</v>
      </c>
    </row>
    <row r="951" spans="1:10" x14ac:dyDescent="0.25">
      <c r="A951" t="str">
        <f>'Data Cleaning'!A952</f>
        <v>S944</v>
      </c>
      <c r="B951" s="113">
        <f>'Data Cleaning'!B952</f>
        <v>45662</v>
      </c>
      <c r="C951" t="str">
        <f>'Data Cleaning'!C952</f>
        <v>New Balance</v>
      </c>
      <c r="D951" t="str">
        <f>'Data Cleaning'!D952</f>
        <v>Boots</v>
      </c>
      <c r="E951" t="str">
        <f>'Data Cleaning'!E952</f>
        <v>Red</v>
      </c>
      <c r="F951" t="str">
        <f>'Data Cleaning'!F952</f>
        <v>UAE</v>
      </c>
      <c r="G951" t="str">
        <f>'Data Cleaning'!G952</f>
        <v>Mall</v>
      </c>
      <c r="H951" s="2">
        <f>'Data Cleaning'!H952</f>
        <v>212.54</v>
      </c>
      <c r="I951">
        <f>'Data Cleaning'!I952</f>
        <v>2</v>
      </c>
      <c r="J951" s="2">
        <f>'Data Cleaning'!J952</f>
        <v>425.08</v>
      </c>
    </row>
    <row r="952" spans="1:10" x14ac:dyDescent="0.25">
      <c r="A952" t="str">
        <f>'Data Cleaning'!A953</f>
        <v>S945</v>
      </c>
      <c r="B952" s="113">
        <f>'Data Cleaning'!B953</f>
        <v>45737</v>
      </c>
      <c r="C952" t="str">
        <f>'Data Cleaning'!C953</f>
        <v>Nike</v>
      </c>
      <c r="D952" t="str">
        <f>'Data Cleaning'!D953</f>
        <v>Casual</v>
      </c>
      <c r="E952" t="str">
        <f>'Data Cleaning'!E953</f>
        <v>White</v>
      </c>
      <c r="F952" t="str">
        <f>'Data Cleaning'!F953</f>
        <v>Germany</v>
      </c>
      <c r="G952" t="str">
        <f>'Data Cleaning'!G953</f>
        <v>Online</v>
      </c>
      <c r="H952" s="2">
        <f>'Data Cleaning'!H953</f>
        <v>75.41</v>
      </c>
      <c r="I952">
        <f>'Data Cleaning'!I953</f>
        <v>12</v>
      </c>
      <c r="J952" s="2">
        <f>'Data Cleaning'!J953</f>
        <v>904.92</v>
      </c>
    </row>
    <row r="953" spans="1:10" x14ac:dyDescent="0.25">
      <c r="A953" t="str">
        <f>'Data Cleaning'!A954</f>
        <v>S946</v>
      </c>
      <c r="B953" s="113">
        <f>'Data Cleaning'!B954</f>
        <v>46009</v>
      </c>
      <c r="C953" t="str">
        <f>'Data Cleaning'!C954</f>
        <v>Puma</v>
      </c>
      <c r="D953" t="str">
        <f>'Data Cleaning'!D954</f>
        <v>Boots</v>
      </c>
      <c r="E953" t="str">
        <f>'Data Cleaning'!E954</f>
        <v>Black</v>
      </c>
      <c r="F953" t="str">
        <f>'Data Cleaning'!F954</f>
        <v>USA</v>
      </c>
      <c r="G953" t="str">
        <f>'Data Cleaning'!G954</f>
        <v>Retail Store</v>
      </c>
      <c r="H953" s="2">
        <f>'Data Cleaning'!H954</f>
        <v>32.42</v>
      </c>
      <c r="I953">
        <f>'Data Cleaning'!I954</f>
        <v>20</v>
      </c>
      <c r="J953" s="2">
        <f>'Data Cleaning'!J954</f>
        <v>648.4</v>
      </c>
    </row>
    <row r="954" spans="1:10" x14ac:dyDescent="0.25">
      <c r="A954" t="str">
        <f>'Data Cleaning'!A955</f>
        <v>S947</v>
      </c>
      <c r="B954" s="113">
        <f>'Data Cleaning'!B955</f>
        <v>45988</v>
      </c>
      <c r="C954" t="str">
        <f>'Data Cleaning'!C955</f>
        <v>Skechers</v>
      </c>
      <c r="D954" t="str">
        <f>'Data Cleaning'!D955</f>
        <v>Sneakers</v>
      </c>
      <c r="E954" t="str">
        <f>'Data Cleaning'!E955</f>
        <v>Black</v>
      </c>
      <c r="F954" t="str">
        <f>'Data Cleaning'!F955</f>
        <v>UK</v>
      </c>
      <c r="G954" t="str">
        <f>'Data Cleaning'!G955</f>
        <v>Retail Store</v>
      </c>
      <c r="H954" s="2">
        <f>'Data Cleaning'!H955</f>
        <v>60.11</v>
      </c>
      <c r="I954">
        <f>'Data Cleaning'!I955</f>
        <v>5</v>
      </c>
      <c r="J954" s="2">
        <f>'Data Cleaning'!J955</f>
        <v>300.55</v>
      </c>
    </row>
    <row r="955" spans="1:10" x14ac:dyDescent="0.25">
      <c r="A955" t="str">
        <f>'Data Cleaning'!A956</f>
        <v>S948</v>
      </c>
      <c r="B955" s="113">
        <f>'Data Cleaning'!B956</f>
        <v>45777</v>
      </c>
      <c r="C955" t="str">
        <f>'Data Cleaning'!C956</f>
        <v>New Balance</v>
      </c>
      <c r="D955" t="str">
        <f>'Data Cleaning'!D956</f>
        <v>Boots</v>
      </c>
      <c r="E955" t="str">
        <f>'Data Cleaning'!E956</f>
        <v>Blue</v>
      </c>
      <c r="F955" t="str">
        <f>'Data Cleaning'!F956</f>
        <v>Saudi Arabia</v>
      </c>
      <c r="G955" t="str">
        <f>'Data Cleaning'!G956</f>
        <v>Retail Store</v>
      </c>
      <c r="H955" s="2">
        <f>'Data Cleaning'!H956</f>
        <v>228</v>
      </c>
      <c r="I955">
        <f>'Data Cleaning'!I956</f>
        <v>11</v>
      </c>
      <c r="J955" s="2">
        <f>'Data Cleaning'!J956</f>
        <v>2508</v>
      </c>
    </row>
    <row r="956" spans="1:10" x14ac:dyDescent="0.25">
      <c r="A956" t="str">
        <f>'Data Cleaning'!A957</f>
        <v>S949</v>
      </c>
      <c r="B956" s="113">
        <f>'Data Cleaning'!B957</f>
        <v>45756</v>
      </c>
      <c r="C956" t="str">
        <f>'Data Cleaning'!C957</f>
        <v>Skechers</v>
      </c>
      <c r="D956" t="str">
        <f>'Data Cleaning'!D957</f>
        <v>Formal</v>
      </c>
      <c r="E956" t="str">
        <f>'Data Cleaning'!E957</f>
        <v>Blue</v>
      </c>
      <c r="F956" t="str">
        <f>'Data Cleaning'!F957</f>
        <v>UAE</v>
      </c>
      <c r="G956" t="str">
        <f>'Data Cleaning'!G957</f>
        <v>Online</v>
      </c>
      <c r="H956" s="2">
        <f>'Data Cleaning'!H957</f>
        <v>222.26</v>
      </c>
      <c r="I956">
        <f>'Data Cleaning'!I957</f>
        <v>1</v>
      </c>
      <c r="J956" s="2">
        <f>'Data Cleaning'!J957</f>
        <v>222.26</v>
      </c>
    </row>
    <row r="957" spans="1:10" x14ac:dyDescent="0.25">
      <c r="A957" t="str">
        <f>'Data Cleaning'!A958</f>
        <v>S950</v>
      </c>
      <c r="B957" s="113">
        <f>'Data Cleaning'!B958</f>
        <v>45786</v>
      </c>
      <c r="C957" t="str">
        <f>'Data Cleaning'!C958</f>
        <v>Reebok</v>
      </c>
      <c r="D957" t="str">
        <f>'Data Cleaning'!D958</f>
        <v>Boots</v>
      </c>
      <c r="E957" t="str">
        <f>'Data Cleaning'!E958</f>
        <v>Red</v>
      </c>
      <c r="F957" t="str">
        <f>'Data Cleaning'!F958</f>
        <v>India</v>
      </c>
      <c r="G957" t="str">
        <f>'Data Cleaning'!G958</f>
        <v>Retail Store</v>
      </c>
      <c r="H957" s="2">
        <f>'Data Cleaning'!H958</f>
        <v>161.43</v>
      </c>
      <c r="I957">
        <f>'Data Cleaning'!I958</f>
        <v>2</v>
      </c>
      <c r="J957" s="2">
        <f>'Data Cleaning'!J958</f>
        <v>322.86</v>
      </c>
    </row>
    <row r="958" spans="1:10" x14ac:dyDescent="0.25">
      <c r="A958" t="str">
        <f>'Data Cleaning'!A959</f>
        <v>S951</v>
      </c>
      <c r="B958" s="113">
        <f>'Data Cleaning'!B959</f>
        <v>45935</v>
      </c>
      <c r="C958" t="str">
        <f>'Data Cleaning'!C959</f>
        <v>Adidas</v>
      </c>
      <c r="D958" t="str">
        <f>'Data Cleaning'!D959</f>
        <v>Sneakers</v>
      </c>
      <c r="E958" t="str">
        <f>'Data Cleaning'!E959</f>
        <v>White</v>
      </c>
      <c r="F958" t="str">
        <f>'Data Cleaning'!F959</f>
        <v>India</v>
      </c>
      <c r="G958" t="str">
        <f>'Data Cleaning'!G959</f>
        <v>Retail Store</v>
      </c>
      <c r="H958" s="2">
        <f>'Data Cleaning'!H959</f>
        <v>162.11000000000001</v>
      </c>
      <c r="I958">
        <f>'Data Cleaning'!I959</f>
        <v>16</v>
      </c>
      <c r="J958" s="2">
        <f>'Data Cleaning'!J959</f>
        <v>2593.7600000000002</v>
      </c>
    </row>
    <row r="959" spans="1:10" x14ac:dyDescent="0.25">
      <c r="A959" t="str">
        <f>'Data Cleaning'!A960</f>
        <v>S952</v>
      </c>
      <c r="B959" s="113">
        <f>'Data Cleaning'!B960</f>
        <v>45823</v>
      </c>
      <c r="C959" t="str">
        <f>'Data Cleaning'!C960</f>
        <v>Puma</v>
      </c>
      <c r="D959" t="str">
        <f>'Data Cleaning'!D960</f>
        <v>Sneakers</v>
      </c>
      <c r="E959" t="str">
        <f>'Data Cleaning'!E960</f>
        <v>Grey</v>
      </c>
      <c r="F959" t="str">
        <f>'Data Cleaning'!F960</f>
        <v>UK</v>
      </c>
      <c r="G959" t="str">
        <f>'Data Cleaning'!G960</f>
        <v>Online</v>
      </c>
      <c r="H959" s="2">
        <f>'Data Cleaning'!H960</f>
        <v>176.31</v>
      </c>
      <c r="I959">
        <f>'Data Cleaning'!I960</f>
        <v>15</v>
      </c>
      <c r="J959" s="2">
        <f>'Data Cleaning'!J960</f>
        <v>2644.65</v>
      </c>
    </row>
    <row r="960" spans="1:10" x14ac:dyDescent="0.25">
      <c r="A960" t="str">
        <f>'Data Cleaning'!A961</f>
        <v>S953</v>
      </c>
      <c r="B960" s="113">
        <f>'Data Cleaning'!B961</f>
        <v>45929</v>
      </c>
      <c r="C960" t="str">
        <f>'Data Cleaning'!C961</f>
        <v>Reebok</v>
      </c>
      <c r="D960" t="str">
        <f>'Data Cleaning'!D961</f>
        <v>Sports</v>
      </c>
      <c r="E960" t="str">
        <f>'Data Cleaning'!E961</f>
        <v>Blue</v>
      </c>
      <c r="F960" t="str">
        <f>'Data Cleaning'!F961</f>
        <v>India</v>
      </c>
      <c r="G960" t="str">
        <f>'Data Cleaning'!G961</f>
        <v>Retail Store</v>
      </c>
      <c r="H960" s="2">
        <f>'Data Cleaning'!H961</f>
        <v>68.58</v>
      </c>
      <c r="I960">
        <f>'Data Cleaning'!I961</f>
        <v>5</v>
      </c>
      <c r="J960" s="2">
        <f>'Data Cleaning'!J961</f>
        <v>342.9</v>
      </c>
    </row>
    <row r="961" spans="1:10" x14ac:dyDescent="0.25">
      <c r="A961" t="str">
        <f>'Data Cleaning'!A962</f>
        <v>S954</v>
      </c>
      <c r="B961" s="113">
        <f>'Data Cleaning'!B962</f>
        <v>45890</v>
      </c>
      <c r="C961" t="str">
        <f>'Data Cleaning'!C962</f>
        <v>Skechers</v>
      </c>
      <c r="D961" t="str">
        <f>'Data Cleaning'!D962</f>
        <v>Sneakers</v>
      </c>
      <c r="E961" t="str">
        <f>'Data Cleaning'!E962</f>
        <v>Red</v>
      </c>
      <c r="F961" t="str">
        <f>'Data Cleaning'!F962</f>
        <v>UAE</v>
      </c>
      <c r="G961" t="str">
        <f>'Data Cleaning'!G962</f>
        <v>Online</v>
      </c>
      <c r="H961" s="2">
        <f>'Data Cleaning'!H962</f>
        <v>231.17</v>
      </c>
      <c r="I961">
        <f>'Data Cleaning'!I962</f>
        <v>1</v>
      </c>
      <c r="J961" s="2">
        <f>'Data Cleaning'!J962</f>
        <v>231.17</v>
      </c>
    </row>
    <row r="962" spans="1:10" x14ac:dyDescent="0.25">
      <c r="A962" t="str">
        <f>'Data Cleaning'!A963</f>
        <v>S955</v>
      </c>
      <c r="B962" s="113">
        <f>'Data Cleaning'!B963</f>
        <v>45667</v>
      </c>
      <c r="C962" t="str">
        <f>'Data Cleaning'!C963</f>
        <v>Puma</v>
      </c>
      <c r="D962" t="str">
        <f>'Data Cleaning'!D963</f>
        <v>Sneakers</v>
      </c>
      <c r="E962" t="str">
        <f>'Data Cleaning'!E963</f>
        <v>White</v>
      </c>
      <c r="F962" t="str">
        <f>'Data Cleaning'!F963</f>
        <v>France</v>
      </c>
      <c r="G962" t="str">
        <f>'Data Cleaning'!G963</f>
        <v>Mall</v>
      </c>
      <c r="H962" s="2">
        <f>'Data Cleaning'!H963</f>
        <v>122.13</v>
      </c>
      <c r="I962">
        <f>'Data Cleaning'!I963</f>
        <v>20</v>
      </c>
      <c r="J962" s="2">
        <f>'Data Cleaning'!J963</f>
        <v>2442.6</v>
      </c>
    </row>
    <row r="963" spans="1:10" x14ac:dyDescent="0.25">
      <c r="A963" t="str">
        <f>'Data Cleaning'!A964</f>
        <v>S956</v>
      </c>
      <c r="B963" s="113">
        <f>'Data Cleaning'!B964</f>
        <v>45690</v>
      </c>
      <c r="C963" t="str">
        <f>'Data Cleaning'!C964</f>
        <v>Reebok</v>
      </c>
      <c r="D963" t="str">
        <f>'Data Cleaning'!D964</f>
        <v>Casual</v>
      </c>
      <c r="E963" t="str">
        <f>'Data Cleaning'!E964</f>
        <v>Grey</v>
      </c>
      <c r="F963" t="str">
        <f>'Data Cleaning'!F964</f>
        <v>UAE</v>
      </c>
      <c r="G963" t="str">
        <f>'Data Cleaning'!G964</f>
        <v>Retail Store</v>
      </c>
      <c r="H963" s="2">
        <f>'Data Cleaning'!H964</f>
        <v>114.29</v>
      </c>
      <c r="I963">
        <f>'Data Cleaning'!I964</f>
        <v>18</v>
      </c>
      <c r="J963" s="2">
        <f>'Data Cleaning'!J964</f>
        <v>2057.2199999999998</v>
      </c>
    </row>
    <row r="964" spans="1:10" x14ac:dyDescent="0.25">
      <c r="A964" t="str">
        <f>'Data Cleaning'!A965</f>
        <v>S957</v>
      </c>
      <c r="B964" s="113">
        <f>'Data Cleaning'!B965</f>
        <v>45940</v>
      </c>
      <c r="C964" t="str">
        <f>'Data Cleaning'!C965</f>
        <v>New Balance</v>
      </c>
      <c r="D964" t="str">
        <f>'Data Cleaning'!D965</f>
        <v>Sports</v>
      </c>
      <c r="E964" t="str">
        <f>'Data Cleaning'!E965</f>
        <v>Blue</v>
      </c>
      <c r="F964" t="str">
        <f>'Data Cleaning'!F965</f>
        <v>Germany</v>
      </c>
      <c r="G964" t="str">
        <f>'Data Cleaning'!G965</f>
        <v>Mall</v>
      </c>
      <c r="H964" s="2">
        <f>'Data Cleaning'!H965</f>
        <v>144.16</v>
      </c>
      <c r="I964">
        <f>'Data Cleaning'!I965</f>
        <v>5</v>
      </c>
      <c r="J964" s="2">
        <f>'Data Cleaning'!J965</f>
        <v>720.8</v>
      </c>
    </row>
    <row r="965" spans="1:10" x14ac:dyDescent="0.25">
      <c r="A965" t="str">
        <f>'Data Cleaning'!A966</f>
        <v>S958</v>
      </c>
      <c r="B965" s="113">
        <f>'Data Cleaning'!B966</f>
        <v>45822</v>
      </c>
      <c r="C965" t="str">
        <f>'Data Cleaning'!C966</f>
        <v>Nike</v>
      </c>
      <c r="D965" t="str">
        <f>'Data Cleaning'!D966</f>
        <v>Sneakers</v>
      </c>
      <c r="E965" t="str">
        <f>'Data Cleaning'!E966</f>
        <v>Green</v>
      </c>
      <c r="F965" t="str">
        <f>'Data Cleaning'!F966</f>
        <v>USA</v>
      </c>
      <c r="G965" t="str">
        <f>'Data Cleaning'!G966</f>
        <v>Online</v>
      </c>
      <c r="H965" s="2">
        <f>'Data Cleaning'!H966</f>
        <v>40.33</v>
      </c>
      <c r="I965">
        <f>'Data Cleaning'!I966</f>
        <v>4</v>
      </c>
      <c r="J965" s="2">
        <f>'Data Cleaning'!J966</f>
        <v>161.32</v>
      </c>
    </row>
    <row r="966" spans="1:10" x14ac:dyDescent="0.25">
      <c r="A966" t="str">
        <f>'Data Cleaning'!A967</f>
        <v>S959</v>
      </c>
      <c r="B966" s="113">
        <f>'Data Cleaning'!B967</f>
        <v>45724</v>
      </c>
      <c r="C966" t="str">
        <f>'Data Cleaning'!C967</f>
        <v>Nike</v>
      </c>
      <c r="D966" t="str">
        <f>'Data Cleaning'!D967</f>
        <v>Casual</v>
      </c>
      <c r="E966" t="str">
        <f>'Data Cleaning'!E967</f>
        <v>Black</v>
      </c>
      <c r="F966" t="str">
        <f>'Data Cleaning'!F967</f>
        <v>Germany</v>
      </c>
      <c r="G966" t="str">
        <f>'Data Cleaning'!G967</f>
        <v>Online</v>
      </c>
      <c r="H966" s="2">
        <f>'Data Cleaning'!H967</f>
        <v>66.58</v>
      </c>
      <c r="I966">
        <f>'Data Cleaning'!I967</f>
        <v>6</v>
      </c>
      <c r="J966" s="2">
        <f>'Data Cleaning'!J967</f>
        <v>399.48</v>
      </c>
    </row>
    <row r="967" spans="1:10" x14ac:dyDescent="0.25">
      <c r="A967" t="str">
        <f>'Data Cleaning'!A968</f>
        <v>S960</v>
      </c>
      <c r="B967" s="113">
        <f>'Data Cleaning'!B968</f>
        <v>45708</v>
      </c>
      <c r="C967" t="str">
        <f>'Data Cleaning'!C968</f>
        <v>New Balance</v>
      </c>
      <c r="D967" t="str">
        <f>'Data Cleaning'!D968</f>
        <v>Boots</v>
      </c>
      <c r="E967" t="str">
        <f>'Data Cleaning'!E968</f>
        <v>Red</v>
      </c>
      <c r="F967" t="str">
        <f>'Data Cleaning'!F968</f>
        <v>UAE</v>
      </c>
      <c r="G967" t="str">
        <f>'Data Cleaning'!G968</f>
        <v>Retail Store</v>
      </c>
      <c r="H967" s="2">
        <f>'Data Cleaning'!H968</f>
        <v>192.37</v>
      </c>
      <c r="I967">
        <f>'Data Cleaning'!I968</f>
        <v>2</v>
      </c>
      <c r="J967" s="2">
        <f>'Data Cleaning'!J968</f>
        <v>384.74</v>
      </c>
    </row>
    <row r="968" spans="1:10" x14ac:dyDescent="0.25">
      <c r="A968" t="str">
        <f>'Data Cleaning'!A969</f>
        <v>S961</v>
      </c>
      <c r="B968" s="113">
        <f>'Data Cleaning'!B969</f>
        <v>45927</v>
      </c>
      <c r="C968" t="str">
        <f>'Data Cleaning'!C969</f>
        <v>Skechers</v>
      </c>
      <c r="D968" t="str">
        <f>'Data Cleaning'!D969</f>
        <v>Sneakers</v>
      </c>
      <c r="E968" t="str">
        <f>'Data Cleaning'!E969</f>
        <v>Blue</v>
      </c>
      <c r="F968" t="str">
        <f>'Data Cleaning'!F969</f>
        <v>USA</v>
      </c>
      <c r="G968" t="str">
        <f>'Data Cleaning'!G969</f>
        <v>Retail Store</v>
      </c>
      <c r="H968" s="2">
        <f>'Data Cleaning'!H969</f>
        <v>48.22</v>
      </c>
      <c r="I968">
        <f>'Data Cleaning'!I969</f>
        <v>20</v>
      </c>
      <c r="J968" s="2">
        <f>'Data Cleaning'!J969</f>
        <v>964.4</v>
      </c>
    </row>
    <row r="969" spans="1:10" x14ac:dyDescent="0.25">
      <c r="A969" t="str">
        <f>'Data Cleaning'!A970</f>
        <v>S962</v>
      </c>
      <c r="B969" s="113">
        <f>'Data Cleaning'!B970</f>
        <v>45771</v>
      </c>
      <c r="C969" t="str">
        <f>'Data Cleaning'!C970</f>
        <v>Skechers</v>
      </c>
      <c r="D969" t="str">
        <f>'Data Cleaning'!D970</f>
        <v>Running</v>
      </c>
      <c r="E969" t="str">
        <f>'Data Cleaning'!E970</f>
        <v>Black</v>
      </c>
      <c r="F969" t="str">
        <f>'Data Cleaning'!F970</f>
        <v>UK</v>
      </c>
      <c r="G969" t="str">
        <f>'Data Cleaning'!G970</f>
        <v>Mall</v>
      </c>
      <c r="H969" s="2">
        <f>'Data Cleaning'!H970</f>
        <v>162.69</v>
      </c>
      <c r="I969">
        <f>'Data Cleaning'!I970</f>
        <v>20</v>
      </c>
      <c r="J969" s="2">
        <f>'Data Cleaning'!J970</f>
        <v>3253.8</v>
      </c>
    </row>
    <row r="970" spans="1:10" x14ac:dyDescent="0.25">
      <c r="A970" t="str">
        <f>'Data Cleaning'!A971</f>
        <v>S963</v>
      </c>
      <c r="B970" s="113">
        <f>'Data Cleaning'!B971</f>
        <v>45909</v>
      </c>
      <c r="C970" t="str">
        <f>'Data Cleaning'!C971</f>
        <v>Reebok</v>
      </c>
      <c r="D970" t="str">
        <f>'Data Cleaning'!D971</f>
        <v>Boots</v>
      </c>
      <c r="E970" t="str">
        <f>'Data Cleaning'!E971</f>
        <v>Black</v>
      </c>
      <c r="F970" t="str">
        <f>'Data Cleaning'!F971</f>
        <v>France</v>
      </c>
      <c r="G970" t="str">
        <f>'Data Cleaning'!G971</f>
        <v>Mall</v>
      </c>
      <c r="H970" s="2">
        <f>'Data Cleaning'!H971</f>
        <v>83.98</v>
      </c>
      <c r="I970">
        <f>'Data Cleaning'!I971</f>
        <v>3</v>
      </c>
      <c r="J970" s="2">
        <f>'Data Cleaning'!J971</f>
        <v>251.94</v>
      </c>
    </row>
    <row r="971" spans="1:10" x14ac:dyDescent="0.25">
      <c r="A971" t="str">
        <f>'Data Cleaning'!A972</f>
        <v>S964</v>
      </c>
      <c r="B971" s="113">
        <f>'Data Cleaning'!B972</f>
        <v>45870</v>
      </c>
      <c r="C971" t="str">
        <f>'Data Cleaning'!C972</f>
        <v>Skechers</v>
      </c>
      <c r="D971" t="str">
        <f>'Data Cleaning'!D972</f>
        <v>Running</v>
      </c>
      <c r="E971" t="str">
        <f>'Data Cleaning'!E972</f>
        <v>Grey</v>
      </c>
      <c r="F971" t="str">
        <f>'Data Cleaning'!F972</f>
        <v>France</v>
      </c>
      <c r="G971" t="str">
        <f>'Data Cleaning'!G972</f>
        <v>Mall</v>
      </c>
      <c r="H971" s="2">
        <f>'Data Cleaning'!H972</f>
        <v>115.65</v>
      </c>
      <c r="I971">
        <f>'Data Cleaning'!I972</f>
        <v>12</v>
      </c>
      <c r="J971" s="2">
        <f>'Data Cleaning'!J972</f>
        <v>1387.8</v>
      </c>
    </row>
    <row r="972" spans="1:10" x14ac:dyDescent="0.25">
      <c r="A972" t="str">
        <f>'Data Cleaning'!A973</f>
        <v>S965</v>
      </c>
      <c r="B972" s="113">
        <f>'Data Cleaning'!B973</f>
        <v>45678</v>
      </c>
      <c r="C972" t="str">
        <f>'Data Cleaning'!C973</f>
        <v>Puma</v>
      </c>
      <c r="D972" t="str">
        <f>'Data Cleaning'!D973</f>
        <v>Running</v>
      </c>
      <c r="E972" t="str">
        <f>'Data Cleaning'!E973</f>
        <v>White</v>
      </c>
      <c r="F972" t="str">
        <f>'Data Cleaning'!F973</f>
        <v>India</v>
      </c>
      <c r="G972" t="str">
        <f>'Data Cleaning'!G973</f>
        <v>Online</v>
      </c>
      <c r="H972" s="2">
        <f>'Data Cleaning'!H973</f>
        <v>93.51</v>
      </c>
      <c r="I972">
        <f>'Data Cleaning'!I973</f>
        <v>3</v>
      </c>
      <c r="J972" s="2">
        <f>'Data Cleaning'!J973</f>
        <v>280.52999999999997</v>
      </c>
    </row>
    <row r="973" spans="1:10" x14ac:dyDescent="0.25">
      <c r="A973" t="str">
        <f>'Data Cleaning'!A974</f>
        <v>S966</v>
      </c>
      <c r="B973" s="113">
        <f>'Data Cleaning'!B974</f>
        <v>45709</v>
      </c>
      <c r="C973" t="str">
        <f>'Data Cleaning'!C974</f>
        <v>New Balance</v>
      </c>
      <c r="D973" t="str">
        <f>'Data Cleaning'!D974</f>
        <v>Formal</v>
      </c>
      <c r="E973" t="str">
        <f>'Data Cleaning'!E974</f>
        <v>White</v>
      </c>
      <c r="F973" t="str">
        <f>'Data Cleaning'!F974</f>
        <v>UK</v>
      </c>
      <c r="G973" t="str">
        <f>'Data Cleaning'!G974</f>
        <v>Mall</v>
      </c>
      <c r="H973" s="2">
        <f>'Data Cleaning'!H974</f>
        <v>108.25</v>
      </c>
      <c r="I973">
        <f>'Data Cleaning'!I974</f>
        <v>8</v>
      </c>
      <c r="J973" s="2">
        <f>'Data Cleaning'!J974</f>
        <v>866</v>
      </c>
    </row>
    <row r="974" spans="1:10" x14ac:dyDescent="0.25">
      <c r="A974" t="str">
        <f>'Data Cleaning'!A975</f>
        <v>S967</v>
      </c>
      <c r="B974" s="113">
        <f>'Data Cleaning'!B975</f>
        <v>45994</v>
      </c>
      <c r="C974" t="str">
        <f>'Data Cleaning'!C975</f>
        <v>New Balance</v>
      </c>
      <c r="D974" t="str">
        <f>'Data Cleaning'!D975</f>
        <v>Boots</v>
      </c>
      <c r="E974" t="str">
        <f>'Data Cleaning'!E975</f>
        <v>White</v>
      </c>
      <c r="F974" t="str">
        <f>'Data Cleaning'!F975</f>
        <v>India</v>
      </c>
      <c r="G974" t="str">
        <f>'Data Cleaning'!G975</f>
        <v>Mall</v>
      </c>
      <c r="H974" s="2">
        <f>'Data Cleaning'!H975</f>
        <v>188.19</v>
      </c>
      <c r="I974">
        <f>'Data Cleaning'!I975</f>
        <v>8</v>
      </c>
      <c r="J974" s="2">
        <f>'Data Cleaning'!J975</f>
        <v>1505.52</v>
      </c>
    </row>
    <row r="975" spans="1:10" x14ac:dyDescent="0.25">
      <c r="A975" t="str">
        <f>'Data Cleaning'!A976</f>
        <v>S968</v>
      </c>
      <c r="B975" s="113">
        <f>'Data Cleaning'!B976</f>
        <v>45943</v>
      </c>
      <c r="C975" t="str">
        <f>'Data Cleaning'!C976</f>
        <v>Skechers</v>
      </c>
      <c r="D975" t="str">
        <f>'Data Cleaning'!D976</f>
        <v>Running</v>
      </c>
      <c r="E975" t="str">
        <f>'Data Cleaning'!E976</f>
        <v>Green</v>
      </c>
      <c r="F975" t="str">
        <f>'Data Cleaning'!F976</f>
        <v>India</v>
      </c>
      <c r="G975" t="str">
        <f>'Data Cleaning'!G976</f>
        <v>Retail Store</v>
      </c>
      <c r="H975" s="2">
        <f>'Data Cleaning'!H976</f>
        <v>95.37</v>
      </c>
      <c r="I975">
        <f>'Data Cleaning'!I976</f>
        <v>14</v>
      </c>
      <c r="J975" s="2">
        <f>'Data Cleaning'!J976</f>
        <v>1335.18</v>
      </c>
    </row>
    <row r="976" spans="1:10" x14ac:dyDescent="0.25">
      <c r="A976" t="str">
        <f>'Data Cleaning'!A977</f>
        <v>S969</v>
      </c>
      <c r="B976" s="113">
        <f>'Data Cleaning'!B977</f>
        <v>46003</v>
      </c>
      <c r="C976" t="str">
        <f>'Data Cleaning'!C977</f>
        <v>Skechers</v>
      </c>
      <c r="D976" t="str">
        <f>'Data Cleaning'!D977</f>
        <v>Boots</v>
      </c>
      <c r="E976" t="str">
        <f>'Data Cleaning'!E977</f>
        <v>Red</v>
      </c>
      <c r="F976" t="str">
        <f>'Data Cleaning'!F977</f>
        <v>USA</v>
      </c>
      <c r="G976" t="str">
        <f>'Data Cleaning'!G977</f>
        <v>Online</v>
      </c>
      <c r="H976" s="2">
        <f>'Data Cleaning'!H977</f>
        <v>154.61000000000001</v>
      </c>
      <c r="I976">
        <f>'Data Cleaning'!I977</f>
        <v>15</v>
      </c>
      <c r="J976" s="2">
        <f>'Data Cleaning'!J977</f>
        <v>2319.15</v>
      </c>
    </row>
    <row r="977" spans="1:10" x14ac:dyDescent="0.25">
      <c r="A977" t="str">
        <f>'Data Cleaning'!A978</f>
        <v>S970</v>
      </c>
      <c r="B977" s="113">
        <f>'Data Cleaning'!B978</f>
        <v>45750</v>
      </c>
      <c r="C977" t="str">
        <f>'Data Cleaning'!C978</f>
        <v>Reebok</v>
      </c>
      <c r="D977" t="str">
        <f>'Data Cleaning'!D978</f>
        <v>Sneakers</v>
      </c>
      <c r="E977" t="str">
        <f>'Data Cleaning'!E978</f>
        <v>Blue</v>
      </c>
      <c r="F977" t="str">
        <f>'Data Cleaning'!F978</f>
        <v>UAE</v>
      </c>
      <c r="G977" t="str">
        <f>'Data Cleaning'!G978</f>
        <v>Online</v>
      </c>
      <c r="H977" s="2">
        <f>'Data Cleaning'!H978</f>
        <v>134.72999999999999</v>
      </c>
      <c r="I977">
        <f>'Data Cleaning'!I978</f>
        <v>18</v>
      </c>
      <c r="J977" s="2">
        <f>'Data Cleaning'!J978</f>
        <v>2425.14</v>
      </c>
    </row>
    <row r="978" spans="1:10" x14ac:dyDescent="0.25">
      <c r="A978" t="str">
        <f>'Data Cleaning'!A979</f>
        <v>S971</v>
      </c>
      <c r="B978" s="113">
        <f>'Data Cleaning'!B979</f>
        <v>45931</v>
      </c>
      <c r="C978" t="str">
        <f>'Data Cleaning'!C979</f>
        <v>Reebok</v>
      </c>
      <c r="D978" t="str">
        <f>'Data Cleaning'!D979</f>
        <v>Sports</v>
      </c>
      <c r="E978" t="str">
        <f>'Data Cleaning'!E979</f>
        <v>Blue</v>
      </c>
      <c r="F978" t="str">
        <f>'Data Cleaning'!F979</f>
        <v>India</v>
      </c>
      <c r="G978" t="str">
        <f>'Data Cleaning'!G979</f>
        <v>Retail Store</v>
      </c>
      <c r="H978" s="2">
        <f>'Data Cleaning'!H979</f>
        <v>176.01</v>
      </c>
      <c r="I978">
        <f>'Data Cleaning'!I979</f>
        <v>20</v>
      </c>
      <c r="J978" s="2">
        <f>'Data Cleaning'!J979</f>
        <v>3520.2</v>
      </c>
    </row>
    <row r="979" spans="1:10" x14ac:dyDescent="0.25">
      <c r="A979" t="str">
        <f>'Data Cleaning'!A980</f>
        <v>S972</v>
      </c>
      <c r="B979" s="113">
        <f>'Data Cleaning'!B980</f>
        <v>45848</v>
      </c>
      <c r="C979" t="str">
        <f>'Data Cleaning'!C980</f>
        <v>Skechers</v>
      </c>
      <c r="D979" t="str">
        <f>'Data Cleaning'!D980</f>
        <v>Formal</v>
      </c>
      <c r="E979" t="str">
        <f>'Data Cleaning'!E980</f>
        <v>Green</v>
      </c>
      <c r="F979" t="str">
        <f>'Data Cleaning'!F980</f>
        <v>France</v>
      </c>
      <c r="G979" t="str">
        <f>'Data Cleaning'!G980</f>
        <v>Mall</v>
      </c>
      <c r="H979" s="2">
        <f>'Data Cleaning'!H980</f>
        <v>236.1</v>
      </c>
      <c r="I979">
        <f>'Data Cleaning'!I980</f>
        <v>14</v>
      </c>
      <c r="J979" s="2">
        <f>'Data Cleaning'!J980</f>
        <v>3305.4</v>
      </c>
    </row>
    <row r="980" spans="1:10" x14ac:dyDescent="0.25">
      <c r="A980" t="str">
        <f>'Data Cleaning'!A981</f>
        <v>S973</v>
      </c>
      <c r="B980" s="113">
        <f>'Data Cleaning'!B981</f>
        <v>45781</v>
      </c>
      <c r="C980" t="str">
        <f>'Data Cleaning'!C981</f>
        <v>New Balance</v>
      </c>
      <c r="D980" t="str">
        <f>'Data Cleaning'!D981</f>
        <v>Casual</v>
      </c>
      <c r="E980" t="str">
        <f>'Data Cleaning'!E981</f>
        <v>Red</v>
      </c>
      <c r="F980" t="str">
        <f>'Data Cleaning'!F981</f>
        <v>Saudi Arabia</v>
      </c>
      <c r="G980" t="str">
        <f>'Data Cleaning'!G981</f>
        <v>Mall</v>
      </c>
      <c r="H980" s="2">
        <f>'Data Cleaning'!H981</f>
        <v>191.17</v>
      </c>
      <c r="I980">
        <f>'Data Cleaning'!I981</f>
        <v>19</v>
      </c>
      <c r="J980" s="2">
        <f>'Data Cleaning'!J981</f>
        <v>3632.23</v>
      </c>
    </row>
    <row r="981" spans="1:10" x14ac:dyDescent="0.25">
      <c r="A981" t="str">
        <f>'Data Cleaning'!A982</f>
        <v>S974</v>
      </c>
      <c r="B981" s="113">
        <f>'Data Cleaning'!B982</f>
        <v>45788</v>
      </c>
      <c r="C981" t="str">
        <f>'Data Cleaning'!C982</f>
        <v>Reebok</v>
      </c>
      <c r="D981" t="str">
        <f>'Data Cleaning'!D982</f>
        <v>Formal</v>
      </c>
      <c r="E981" t="str">
        <f>'Data Cleaning'!E982</f>
        <v>Red</v>
      </c>
      <c r="F981" t="str">
        <f>'Data Cleaning'!F982</f>
        <v>USA</v>
      </c>
      <c r="G981" t="str">
        <f>'Data Cleaning'!G982</f>
        <v>Mall</v>
      </c>
      <c r="H981" s="2">
        <f>'Data Cleaning'!H982</f>
        <v>77.290000000000006</v>
      </c>
      <c r="I981">
        <f>'Data Cleaning'!I982</f>
        <v>12</v>
      </c>
      <c r="J981" s="2">
        <f>'Data Cleaning'!J982</f>
        <v>927.48</v>
      </c>
    </row>
    <row r="982" spans="1:10" x14ac:dyDescent="0.25">
      <c r="A982" t="str">
        <f>'Data Cleaning'!A983</f>
        <v>S975</v>
      </c>
      <c r="B982" s="113">
        <f>'Data Cleaning'!B983</f>
        <v>45675</v>
      </c>
      <c r="C982" t="str">
        <f>'Data Cleaning'!C983</f>
        <v>New Balance</v>
      </c>
      <c r="D982" t="str">
        <f>'Data Cleaning'!D983</f>
        <v>Running</v>
      </c>
      <c r="E982" t="str">
        <f>'Data Cleaning'!E983</f>
        <v>Grey</v>
      </c>
      <c r="F982" t="str">
        <f>'Data Cleaning'!F983</f>
        <v>UK</v>
      </c>
      <c r="G982" t="str">
        <f>'Data Cleaning'!G983</f>
        <v>Retail Store</v>
      </c>
      <c r="H982" s="2">
        <f>'Data Cleaning'!H983</f>
        <v>36.86</v>
      </c>
      <c r="I982">
        <f>'Data Cleaning'!I983</f>
        <v>10</v>
      </c>
      <c r="J982" s="2">
        <f>'Data Cleaning'!J983</f>
        <v>368.6</v>
      </c>
    </row>
    <row r="983" spans="1:10" x14ac:dyDescent="0.25">
      <c r="A983" t="str">
        <f>'Data Cleaning'!A984</f>
        <v>S976</v>
      </c>
      <c r="B983" s="113">
        <f>'Data Cleaning'!B984</f>
        <v>45661</v>
      </c>
      <c r="C983" t="str">
        <f>'Data Cleaning'!C984</f>
        <v>Adidas</v>
      </c>
      <c r="D983" t="str">
        <f>'Data Cleaning'!D984</f>
        <v>Casual</v>
      </c>
      <c r="E983" t="str">
        <f>'Data Cleaning'!E984</f>
        <v>Blue</v>
      </c>
      <c r="F983" t="str">
        <f>'Data Cleaning'!F984</f>
        <v>USA</v>
      </c>
      <c r="G983" t="str">
        <f>'Data Cleaning'!G984</f>
        <v>Mall</v>
      </c>
      <c r="H983" s="2">
        <f>'Data Cleaning'!H984</f>
        <v>87.7</v>
      </c>
      <c r="I983">
        <f>'Data Cleaning'!I984</f>
        <v>10</v>
      </c>
      <c r="J983" s="2">
        <f>'Data Cleaning'!J984</f>
        <v>877</v>
      </c>
    </row>
    <row r="984" spans="1:10" x14ac:dyDescent="0.25">
      <c r="A984" t="str">
        <f>'Data Cleaning'!A985</f>
        <v>S977</v>
      </c>
      <c r="B984" s="113">
        <f>'Data Cleaning'!B985</f>
        <v>45799</v>
      </c>
      <c r="C984" t="str">
        <f>'Data Cleaning'!C985</f>
        <v>New Balance</v>
      </c>
      <c r="D984" t="str">
        <f>'Data Cleaning'!D985</f>
        <v>Sneakers</v>
      </c>
      <c r="E984" t="str">
        <f>'Data Cleaning'!E985</f>
        <v>Grey</v>
      </c>
      <c r="F984" t="str">
        <f>'Data Cleaning'!F985</f>
        <v>India</v>
      </c>
      <c r="G984" t="str">
        <f>'Data Cleaning'!G985</f>
        <v>Online</v>
      </c>
      <c r="H984" s="2">
        <f>'Data Cleaning'!H985</f>
        <v>160.91999999999999</v>
      </c>
      <c r="I984">
        <f>'Data Cleaning'!I985</f>
        <v>18</v>
      </c>
      <c r="J984" s="2">
        <f>'Data Cleaning'!J985</f>
        <v>2896.56</v>
      </c>
    </row>
    <row r="985" spans="1:10" x14ac:dyDescent="0.25">
      <c r="A985" t="str">
        <f>'Data Cleaning'!A986</f>
        <v>S978</v>
      </c>
      <c r="B985" s="113">
        <f>'Data Cleaning'!B986</f>
        <v>45706</v>
      </c>
      <c r="C985" t="str">
        <f>'Data Cleaning'!C986</f>
        <v>Reebok</v>
      </c>
      <c r="D985" t="str">
        <f>'Data Cleaning'!D986</f>
        <v>Sports</v>
      </c>
      <c r="E985" t="str">
        <f>'Data Cleaning'!E986</f>
        <v>White</v>
      </c>
      <c r="F985" t="str">
        <f>'Data Cleaning'!F986</f>
        <v>UK</v>
      </c>
      <c r="G985" t="str">
        <f>'Data Cleaning'!G986</f>
        <v>Retail Store</v>
      </c>
      <c r="H985" s="2">
        <f>'Data Cleaning'!H986</f>
        <v>41.31</v>
      </c>
      <c r="I985">
        <f>'Data Cleaning'!I986</f>
        <v>2</v>
      </c>
      <c r="J985" s="2">
        <f>'Data Cleaning'!J986</f>
        <v>82.62</v>
      </c>
    </row>
    <row r="986" spans="1:10" x14ac:dyDescent="0.25">
      <c r="A986" t="str">
        <f>'Data Cleaning'!A987</f>
        <v>S979</v>
      </c>
      <c r="B986" s="113">
        <f>'Data Cleaning'!B987</f>
        <v>45845</v>
      </c>
      <c r="C986" t="str">
        <f>'Data Cleaning'!C987</f>
        <v>Adidas</v>
      </c>
      <c r="D986" t="str">
        <f>'Data Cleaning'!D987</f>
        <v>Casual</v>
      </c>
      <c r="E986" t="str">
        <f>'Data Cleaning'!E987</f>
        <v>Blue</v>
      </c>
      <c r="F986" t="str">
        <f>'Data Cleaning'!F987</f>
        <v>Saudi Arabia</v>
      </c>
      <c r="G986" t="str">
        <f>'Data Cleaning'!G987</f>
        <v>Retail Store</v>
      </c>
      <c r="H986" s="2">
        <f>'Data Cleaning'!H987</f>
        <v>139.19999999999999</v>
      </c>
      <c r="I986">
        <f>'Data Cleaning'!I987</f>
        <v>19</v>
      </c>
      <c r="J986" s="2">
        <f>'Data Cleaning'!J987</f>
        <v>2644.8</v>
      </c>
    </row>
    <row r="987" spans="1:10" x14ac:dyDescent="0.25">
      <c r="A987" t="str">
        <f>'Data Cleaning'!A988</f>
        <v>S980</v>
      </c>
      <c r="B987" s="113">
        <f>'Data Cleaning'!B988</f>
        <v>45705</v>
      </c>
      <c r="C987" t="str">
        <f>'Data Cleaning'!C988</f>
        <v>Reebok</v>
      </c>
      <c r="D987" t="str">
        <f>'Data Cleaning'!D988</f>
        <v>Sneakers</v>
      </c>
      <c r="E987" t="str">
        <f>'Data Cleaning'!E988</f>
        <v>White</v>
      </c>
      <c r="F987" t="str">
        <f>'Data Cleaning'!F988</f>
        <v>UAE</v>
      </c>
      <c r="G987" t="str">
        <f>'Data Cleaning'!G988</f>
        <v>Online</v>
      </c>
      <c r="H987" s="2">
        <f>'Data Cleaning'!H988</f>
        <v>161.31</v>
      </c>
      <c r="I987">
        <f>'Data Cleaning'!I988</f>
        <v>19</v>
      </c>
      <c r="J987" s="2">
        <f>'Data Cleaning'!J988</f>
        <v>3064.89</v>
      </c>
    </row>
    <row r="988" spans="1:10" x14ac:dyDescent="0.25">
      <c r="A988" t="str">
        <f>'Data Cleaning'!A989</f>
        <v>S981</v>
      </c>
      <c r="B988" s="113">
        <f>'Data Cleaning'!B989</f>
        <v>45824</v>
      </c>
      <c r="C988" t="str">
        <f>'Data Cleaning'!C989</f>
        <v>Adidas</v>
      </c>
      <c r="D988" t="str">
        <f>'Data Cleaning'!D989</f>
        <v>Formal</v>
      </c>
      <c r="E988" t="str">
        <f>'Data Cleaning'!E989</f>
        <v>Green</v>
      </c>
      <c r="F988" t="str">
        <f>'Data Cleaning'!F989</f>
        <v>UAE</v>
      </c>
      <c r="G988" t="str">
        <f>'Data Cleaning'!G989</f>
        <v>Mall</v>
      </c>
      <c r="H988" s="2">
        <f>'Data Cleaning'!H989</f>
        <v>103.53</v>
      </c>
      <c r="I988">
        <f>'Data Cleaning'!I989</f>
        <v>16</v>
      </c>
      <c r="J988" s="2">
        <f>'Data Cleaning'!J989</f>
        <v>1656.48</v>
      </c>
    </row>
    <row r="989" spans="1:10" x14ac:dyDescent="0.25">
      <c r="A989" t="str">
        <f>'Data Cleaning'!A990</f>
        <v>S982</v>
      </c>
      <c r="B989" s="113">
        <f>'Data Cleaning'!B990</f>
        <v>45706</v>
      </c>
      <c r="C989" t="str">
        <f>'Data Cleaning'!C990</f>
        <v>Skechers</v>
      </c>
      <c r="D989" t="str">
        <f>'Data Cleaning'!D990</f>
        <v>Sports</v>
      </c>
      <c r="E989" t="str">
        <f>'Data Cleaning'!E990</f>
        <v>Black</v>
      </c>
      <c r="F989" t="str">
        <f>'Data Cleaning'!F990</f>
        <v>UAE</v>
      </c>
      <c r="G989" t="str">
        <f>'Data Cleaning'!G990</f>
        <v>Mall</v>
      </c>
      <c r="H989" s="2">
        <f>'Data Cleaning'!H990</f>
        <v>199.6</v>
      </c>
      <c r="I989">
        <f>'Data Cleaning'!I990</f>
        <v>20</v>
      </c>
      <c r="J989" s="2">
        <f>'Data Cleaning'!J990</f>
        <v>3992</v>
      </c>
    </row>
    <row r="990" spans="1:10" x14ac:dyDescent="0.25">
      <c r="A990" t="str">
        <f>'Data Cleaning'!A991</f>
        <v>S983</v>
      </c>
      <c r="B990" s="113">
        <f>'Data Cleaning'!B991</f>
        <v>45853</v>
      </c>
      <c r="C990" t="str">
        <f>'Data Cleaning'!C991</f>
        <v>Nike</v>
      </c>
      <c r="D990" t="str">
        <f>'Data Cleaning'!D991</f>
        <v>Sports</v>
      </c>
      <c r="E990" t="str">
        <f>'Data Cleaning'!E991</f>
        <v>Blue</v>
      </c>
      <c r="F990" t="str">
        <f>'Data Cleaning'!F991</f>
        <v>Saudi Arabia</v>
      </c>
      <c r="G990" t="str">
        <f>'Data Cleaning'!G991</f>
        <v>Retail Store</v>
      </c>
      <c r="H990" s="2">
        <f>'Data Cleaning'!H991</f>
        <v>53.45</v>
      </c>
      <c r="I990">
        <f>'Data Cleaning'!I991</f>
        <v>3</v>
      </c>
      <c r="J990" s="2">
        <f>'Data Cleaning'!J991</f>
        <v>160.35</v>
      </c>
    </row>
    <row r="991" spans="1:10" x14ac:dyDescent="0.25">
      <c r="A991" t="str">
        <f>'Data Cleaning'!A992</f>
        <v>S984</v>
      </c>
      <c r="B991" s="113">
        <f>'Data Cleaning'!B992</f>
        <v>45871</v>
      </c>
      <c r="C991" t="str">
        <f>'Data Cleaning'!C992</f>
        <v>Adidas</v>
      </c>
      <c r="D991" t="str">
        <f>'Data Cleaning'!D992</f>
        <v>Boots</v>
      </c>
      <c r="E991" t="str">
        <f>'Data Cleaning'!E992</f>
        <v>Green</v>
      </c>
      <c r="F991" t="str">
        <f>'Data Cleaning'!F992</f>
        <v>Saudi Arabia</v>
      </c>
      <c r="G991" t="str">
        <f>'Data Cleaning'!G992</f>
        <v>Mall</v>
      </c>
      <c r="H991" s="2">
        <f>'Data Cleaning'!H992</f>
        <v>46.53</v>
      </c>
      <c r="I991">
        <f>'Data Cleaning'!I992</f>
        <v>4</v>
      </c>
      <c r="J991" s="2">
        <f>'Data Cleaning'!J992</f>
        <v>186.12</v>
      </c>
    </row>
    <row r="992" spans="1:10" x14ac:dyDescent="0.25">
      <c r="A992" t="str">
        <f>'Data Cleaning'!A993</f>
        <v>S985</v>
      </c>
      <c r="B992" s="113">
        <f>'Data Cleaning'!B993</f>
        <v>45663</v>
      </c>
      <c r="C992" t="str">
        <f>'Data Cleaning'!C993</f>
        <v>Nike</v>
      </c>
      <c r="D992" t="str">
        <f>'Data Cleaning'!D993</f>
        <v>Sports</v>
      </c>
      <c r="E992" t="str">
        <f>'Data Cleaning'!E993</f>
        <v>Grey</v>
      </c>
      <c r="F992" t="str">
        <f>'Data Cleaning'!F993</f>
        <v>USA</v>
      </c>
      <c r="G992" t="str">
        <f>'Data Cleaning'!G993</f>
        <v>Retail Store</v>
      </c>
      <c r="H992" s="2">
        <f>'Data Cleaning'!H993</f>
        <v>190.2</v>
      </c>
      <c r="I992">
        <f>'Data Cleaning'!I993</f>
        <v>13</v>
      </c>
      <c r="J992" s="2">
        <f>'Data Cleaning'!J993</f>
        <v>2472.6</v>
      </c>
    </row>
    <row r="993" spans="1:10" x14ac:dyDescent="0.25">
      <c r="A993" t="str">
        <f>'Data Cleaning'!A994</f>
        <v>S986</v>
      </c>
      <c r="B993" s="113">
        <f>'Data Cleaning'!B994</f>
        <v>45934</v>
      </c>
      <c r="C993" t="str">
        <f>'Data Cleaning'!C994</f>
        <v>Adidas</v>
      </c>
      <c r="D993" t="str">
        <f>'Data Cleaning'!D994</f>
        <v>Sports</v>
      </c>
      <c r="E993" t="str">
        <f>'Data Cleaning'!E994</f>
        <v>Grey</v>
      </c>
      <c r="F993" t="str">
        <f>'Data Cleaning'!F994</f>
        <v>UAE</v>
      </c>
      <c r="G993" t="str">
        <f>'Data Cleaning'!G994</f>
        <v>Online</v>
      </c>
      <c r="H993" s="2">
        <f>'Data Cleaning'!H994</f>
        <v>139.01</v>
      </c>
      <c r="I993">
        <f>'Data Cleaning'!I994</f>
        <v>19</v>
      </c>
      <c r="J993" s="2">
        <f>'Data Cleaning'!J994</f>
        <v>2641.19</v>
      </c>
    </row>
    <row r="994" spans="1:10" x14ac:dyDescent="0.25">
      <c r="A994" t="str">
        <f>'Data Cleaning'!A995</f>
        <v>S987</v>
      </c>
      <c r="B994" s="113">
        <f>'Data Cleaning'!B995</f>
        <v>45736</v>
      </c>
      <c r="C994" t="str">
        <f>'Data Cleaning'!C995</f>
        <v>Skechers</v>
      </c>
      <c r="D994" t="str">
        <f>'Data Cleaning'!D995</f>
        <v>Boots</v>
      </c>
      <c r="E994" t="str">
        <f>'Data Cleaning'!E995</f>
        <v>Red</v>
      </c>
      <c r="F994" t="str">
        <f>'Data Cleaning'!F995</f>
        <v>Germany</v>
      </c>
      <c r="G994" t="str">
        <f>'Data Cleaning'!G995</f>
        <v>Mall</v>
      </c>
      <c r="H994" s="2">
        <f>'Data Cleaning'!H995</f>
        <v>181.45</v>
      </c>
      <c r="I994">
        <f>'Data Cleaning'!I995</f>
        <v>2</v>
      </c>
      <c r="J994" s="2">
        <f>'Data Cleaning'!J995</f>
        <v>362.9</v>
      </c>
    </row>
    <row r="995" spans="1:10" x14ac:dyDescent="0.25">
      <c r="A995" t="str">
        <f>'Data Cleaning'!A996</f>
        <v>S988</v>
      </c>
      <c r="B995" s="113">
        <f>'Data Cleaning'!B996</f>
        <v>45952</v>
      </c>
      <c r="C995" t="str">
        <f>'Data Cleaning'!C996</f>
        <v>Nike</v>
      </c>
      <c r="D995" t="str">
        <f>'Data Cleaning'!D996</f>
        <v>Casual</v>
      </c>
      <c r="E995" t="str">
        <f>'Data Cleaning'!E996</f>
        <v>Red</v>
      </c>
      <c r="F995" t="str">
        <f>'Data Cleaning'!F996</f>
        <v>France</v>
      </c>
      <c r="G995" t="str">
        <f>'Data Cleaning'!G996</f>
        <v>Retail Store</v>
      </c>
      <c r="H995" s="2">
        <f>'Data Cleaning'!H996</f>
        <v>125.66</v>
      </c>
      <c r="I995">
        <f>'Data Cleaning'!I996</f>
        <v>17</v>
      </c>
      <c r="J995" s="2">
        <f>'Data Cleaning'!J996</f>
        <v>2136.2199999999998</v>
      </c>
    </row>
    <row r="996" spans="1:10" x14ac:dyDescent="0.25">
      <c r="A996" t="str">
        <f>'Data Cleaning'!A997</f>
        <v>S989</v>
      </c>
      <c r="B996" s="113">
        <f>'Data Cleaning'!B997</f>
        <v>45733</v>
      </c>
      <c r="C996" t="str">
        <f>'Data Cleaning'!C997</f>
        <v>Puma</v>
      </c>
      <c r="D996" t="str">
        <f>'Data Cleaning'!D997</f>
        <v>Running</v>
      </c>
      <c r="E996" t="str">
        <f>'Data Cleaning'!E997</f>
        <v>Red</v>
      </c>
      <c r="F996" t="str">
        <f>'Data Cleaning'!F997</f>
        <v>India</v>
      </c>
      <c r="G996" t="str">
        <f>'Data Cleaning'!G997</f>
        <v>Mall</v>
      </c>
      <c r="H996" s="2">
        <f>'Data Cleaning'!H997</f>
        <v>84.21</v>
      </c>
      <c r="I996">
        <f>'Data Cleaning'!I997</f>
        <v>5</v>
      </c>
      <c r="J996" s="2">
        <f>'Data Cleaning'!J997</f>
        <v>421.05</v>
      </c>
    </row>
    <row r="997" spans="1:10" x14ac:dyDescent="0.25">
      <c r="A997" t="str">
        <f>'Data Cleaning'!A998</f>
        <v>S990</v>
      </c>
      <c r="B997" s="113">
        <f>'Data Cleaning'!B998</f>
        <v>45683</v>
      </c>
      <c r="C997" t="str">
        <f>'Data Cleaning'!C998</f>
        <v>Reebok</v>
      </c>
      <c r="D997" t="str">
        <f>'Data Cleaning'!D998</f>
        <v>Sports</v>
      </c>
      <c r="E997" t="str">
        <f>'Data Cleaning'!E998</f>
        <v>Black</v>
      </c>
      <c r="F997" t="str">
        <f>'Data Cleaning'!F998</f>
        <v>Germany</v>
      </c>
      <c r="G997" t="str">
        <f>'Data Cleaning'!G998</f>
        <v>Mall</v>
      </c>
      <c r="H997" s="2">
        <f>'Data Cleaning'!H998</f>
        <v>210.2</v>
      </c>
      <c r="I997">
        <f>'Data Cleaning'!I998</f>
        <v>18</v>
      </c>
      <c r="J997" s="2">
        <f>'Data Cleaning'!J998</f>
        <v>3783.6</v>
      </c>
    </row>
    <row r="998" spans="1:10" x14ac:dyDescent="0.25">
      <c r="A998" t="str">
        <f>'Data Cleaning'!A999</f>
        <v>S991</v>
      </c>
      <c r="B998" s="113">
        <f>'Data Cleaning'!B999</f>
        <v>45880</v>
      </c>
      <c r="C998" t="str">
        <f>'Data Cleaning'!C999</f>
        <v>Adidas</v>
      </c>
      <c r="D998" t="str">
        <f>'Data Cleaning'!D999</f>
        <v>Formal</v>
      </c>
      <c r="E998" t="str">
        <f>'Data Cleaning'!E999</f>
        <v>Grey</v>
      </c>
      <c r="F998" t="str">
        <f>'Data Cleaning'!F999</f>
        <v>UK</v>
      </c>
      <c r="G998" t="str">
        <f>'Data Cleaning'!G999</f>
        <v>Retail Store</v>
      </c>
      <c r="H998" s="2">
        <f>'Data Cleaning'!H999</f>
        <v>205.87</v>
      </c>
      <c r="I998">
        <f>'Data Cleaning'!I999</f>
        <v>5</v>
      </c>
      <c r="J998" s="2">
        <f>'Data Cleaning'!J999</f>
        <v>1029.3499999999999</v>
      </c>
    </row>
    <row r="999" spans="1:10" x14ac:dyDescent="0.25">
      <c r="A999" t="str">
        <f>'Data Cleaning'!A1000</f>
        <v>S992</v>
      </c>
      <c r="B999" s="113">
        <f>'Data Cleaning'!B1000</f>
        <v>45860</v>
      </c>
      <c r="C999" t="str">
        <f>'Data Cleaning'!C1000</f>
        <v>Adidas</v>
      </c>
      <c r="D999" t="str">
        <f>'Data Cleaning'!D1000</f>
        <v>Sneakers</v>
      </c>
      <c r="E999" t="str">
        <f>'Data Cleaning'!E1000</f>
        <v>Grey</v>
      </c>
      <c r="F999" t="str">
        <f>'Data Cleaning'!F1000</f>
        <v>UAE</v>
      </c>
      <c r="G999" t="str">
        <f>'Data Cleaning'!G1000</f>
        <v>Mall</v>
      </c>
      <c r="H999" s="2">
        <f>'Data Cleaning'!H1000</f>
        <v>182.83</v>
      </c>
      <c r="I999">
        <f>'Data Cleaning'!I1000</f>
        <v>19</v>
      </c>
      <c r="J999" s="2">
        <f>'Data Cleaning'!J1000</f>
        <v>3473.77</v>
      </c>
    </row>
    <row r="1000" spans="1:10" x14ac:dyDescent="0.25">
      <c r="A1000" t="str">
        <f>'Data Cleaning'!A1001</f>
        <v>S993</v>
      </c>
      <c r="B1000" s="113">
        <f>'Data Cleaning'!B1001</f>
        <v>45784</v>
      </c>
      <c r="C1000" t="str">
        <f>'Data Cleaning'!C1001</f>
        <v>Nike</v>
      </c>
      <c r="D1000" t="str">
        <f>'Data Cleaning'!D1001</f>
        <v>Sports</v>
      </c>
      <c r="E1000" t="str">
        <f>'Data Cleaning'!E1001</f>
        <v>Red</v>
      </c>
      <c r="F1000" t="str">
        <f>'Data Cleaning'!F1001</f>
        <v>France</v>
      </c>
      <c r="G1000" t="str">
        <f>'Data Cleaning'!G1001</f>
        <v>Mall</v>
      </c>
      <c r="H1000" s="2">
        <f>'Data Cleaning'!H1001</f>
        <v>89.87</v>
      </c>
      <c r="I1000">
        <f>'Data Cleaning'!I1001</f>
        <v>8</v>
      </c>
      <c r="J1000" s="2">
        <f>'Data Cleaning'!J1001</f>
        <v>718.96</v>
      </c>
    </row>
    <row r="1001" spans="1:10" x14ac:dyDescent="0.25">
      <c r="A1001" t="str">
        <f>'Data Cleaning'!A1002</f>
        <v>S994</v>
      </c>
      <c r="B1001" s="113">
        <f>'Data Cleaning'!B1002</f>
        <v>45952</v>
      </c>
      <c r="C1001" t="str">
        <f>'Data Cleaning'!C1002</f>
        <v>Nike</v>
      </c>
      <c r="D1001" t="str">
        <f>'Data Cleaning'!D1002</f>
        <v>Boots</v>
      </c>
      <c r="E1001" t="str">
        <f>'Data Cleaning'!E1002</f>
        <v>Red</v>
      </c>
      <c r="F1001" t="str">
        <f>'Data Cleaning'!F1002</f>
        <v>Germany</v>
      </c>
      <c r="G1001" t="str">
        <f>'Data Cleaning'!G1002</f>
        <v>Retail Store</v>
      </c>
      <c r="H1001" s="2">
        <f>'Data Cleaning'!H1002</f>
        <v>159.85</v>
      </c>
      <c r="I1001">
        <f>'Data Cleaning'!I1002</f>
        <v>3</v>
      </c>
      <c r="J1001" s="2">
        <f>'Data Cleaning'!J1002</f>
        <v>479.55</v>
      </c>
    </row>
    <row r="1002" spans="1:10" x14ac:dyDescent="0.25">
      <c r="A1002" t="str">
        <f>'Data Cleaning'!A1003</f>
        <v>S995</v>
      </c>
      <c r="B1002" s="113">
        <f>'Data Cleaning'!B1003</f>
        <v>45836</v>
      </c>
      <c r="C1002" t="str">
        <f>'Data Cleaning'!C1003</f>
        <v>Puma</v>
      </c>
      <c r="D1002" t="str">
        <f>'Data Cleaning'!D1003</f>
        <v>Sports</v>
      </c>
      <c r="E1002" t="str">
        <f>'Data Cleaning'!E1003</f>
        <v>Grey</v>
      </c>
      <c r="F1002" t="str">
        <f>'Data Cleaning'!F1003</f>
        <v>UAE</v>
      </c>
      <c r="G1002" t="str">
        <f>'Data Cleaning'!G1003</f>
        <v>Online</v>
      </c>
      <c r="H1002" s="2">
        <f>'Data Cleaning'!H1003</f>
        <v>109.41</v>
      </c>
      <c r="I1002">
        <f>'Data Cleaning'!I1003</f>
        <v>7</v>
      </c>
      <c r="J1002" s="2">
        <f>'Data Cleaning'!J1003</f>
        <v>765.87</v>
      </c>
    </row>
    <row r="1003" spans="1:10" x14ac:dyDescent="0.25">
      <c r="A1003" t="str">
        <f>'Data Cleaning'!A1004</f>
        <v>S996</v>
      </c>
      <c r="B1003" s="113">
        <f>'Data Cleaning'!B1004</f>
        <v>45814</v>
      </c>
      <c r="C1003" t="str">
        <f>'Data Cleaning'!C1004</f>
        <v>Puma</v>
      </c>
      <c r="D1003" t="str">
        <f>'Data Cleaning'!D1004</f>
        <v>Sneakers</v>
      </c>
      <c r="E1003" t="str">
        <f>'Data Cleaning'!E1004</f>
        <v>Red</v>
      </c>
      <c r="F1003" t="str">
        <f>'Data Cleaning'!F1004</f>
        <v>India</v>
      </c>
      <c r="G1003" t="str">
        <f>'Data Cleaning'!G1004</f>
        <v>Online</v>
      </c>
      <c r="H1003" s="2">
        <f>'Data Cleaning'!H1004</f>
        <v>50.15</v>
      </c>
      <c r="I1003">
        <f>'Data Cleaning'!I1004</f>
        <v>6</v>
      </c>
      <c r="J1003" s="2">
        <f>'Data Cleaning'!J1004</f>
        <v>300.89999999999998</v>
      </c>
    </row>
    <row r="1004" spans="1:10" x14ac:dyDescent="0.25">
      <c r="A1004" t="str">
        <f>'Data Cleaning'!A1005</f>
        <v>S997</v>
      </c>
      <c r="B1004" s="113">
        <f>'Data Cleaning'!B1005</f>
        <v>45883</v>
      </c>
      <c r="C1004" t="str">
        <f>'Data Cleaning'!C1005</f>
        <v>Adidas</v>
      </c>
      <c r="D1004" t="str">
        <f>'Data Cleaning'!D1005</f>
        <v>Casual</v>
      </c>
      <c r="E1004" t="str">
        <f>'Data Cleaning'!E1005</f>
        <v>Green</v>
      </c>
      <c r="F1004" t="str">
        <f>'Data Cleaning'!F1005</f>
        <v>France</v>
      </c>
      <c r="G1004" t="str">
        <f>'Data Cleaning'!G1005</f>
        <v>Online</v>
      </c>
      <c r="H1004" s="2">
        <f>'Data Cleaning'!H1005</f>
        <v>231.81</v>
      </c>
      <c r="I1004">
        <f>'Data Cleaning'!I1005</f>
        <v>2</v>
      </c>
      <c r="J1004" s="2">
        <f>'Data Cleaning'!J1005</f>
        <v>463.62</v>
      </c>
    </row>
    <row r="1005" spans="1:10" x14ac:dyDescent="0.25">
      <c r="A1005" t="str">
        <f>'Data Cleaning'!A1006</f>
        <v>S998</v>
      </c>
      <c r="B1005" s="113">
        <f>'Data Cleaning'!B1006</f>
        <v>45701</v>
      </c>
      <c r="C1005" t="str">
        <f>'Data Cleaning'!C1006</f>
        <v>Skechers</v>
      </c>
      <c r="D1005" t="str">
        <f>'Data Cleaning'!D1006</f>
        <v>Running</v>
      </c>
      <c r="E1005" t="str">
        <f>'Data Cleaning'!E1006</f>
        <v>White</v>
      </c>
      <c r="F1005" t="str">
        <f>'Data Cleaning'!F1006</f>
        <v>India</v>
      </c>
      <c r="G1005" t="str">
        <f>'Data Cleaning'!G1006</f>
        <v>Online</v>
      </c>
      <c r="H1005" s="2">
        <f>'Data Cleaning'!H1006</f>
        <v>60.1</v>
      </c>
      <c r="I1005">
        <f>'Data Cleaning'!I1006</f>
        <v>4</v>
      </c>
      <c r="J1005" s="2">
        <f>'Data Cleaning'!J1006</f>
        <v>240.4</v>
      </c>
    </row>
    <row r="1006" spans="1:10" x14ac:dyDescent="0.25">
      <c r="A1006" t="str">
        <f>'Data Cleaning'!A1007</f>
        <v>S999</v>
      </c>
      <c r="B1006" s="113">
        <f>'Data Cleaning'!B1007</f>
        <v>45805</v>
      </c>
      <c r="C1006" t="str">
        <f>'Data Cleaning'!C1007</f>
        <v>Puma</v>
      </c>
      <c r="D1006" t="str">
        <f>'Data Cleaning'!D1007</f>
        <v>Boots</v>
      </c>
      <c r="E1006" t="str">
        <f>'Data Cleaning'!E1007</f>
        <v>Black</v>
      </c>
      <c r="F1006" t="str">
        <f>'Data Cleaning'!F1007</f>
        <v>France</v>
      </c>
      <c r="G1006" t="str">
        <f>'Data Cleaning'!G1007</f>
        <v>Retail Store</v>
      </c>
      <c r="H1006" s="2">
        <f>'Data Cleaning'!H1007</f>
        <v>239.05</v>
      </c>
      <c r="I1006">
        <f>'Data Cleaning'!I1007</f>
        <v>1</v>
      </c>
      <c r="J1006" s="2">
        <f>'Data Cleaning'!J1007</f>
        <v>239.05</v>
      </c>
    </row>
    <row r="1007" spans="1:10" x14ac:dyDescent="0.25">
      <c r="A1007" t="str">
        <f>'Data Cleaning'!A1008</f>
        <v>S1000</v>
      </c>
      <c r="B1007" s="113">
        <f>'Data Cleaning'!B1008</f>
        <v>45899</v>
      </c>
      <c r="C1007" t="str">
        <f>'Data Cleaning'!C1008</f>
        <v>Puma</v>
      </c>
      <c r="D1007" t="str">
        <f>'Data Cleaning'!D1008</f>
        <v>Casual</v>
      </c>
      <c r="E1007" t="str">
        <f>'Data Cleaning'!E1008</f>
        <v>Green</v>
      </c>
      <c r="F1007" t="str">
        <f>'Data Cleaning'!F1008</f>
        <v>India</v>
      </c>
      <c r="G1007" t="str">
        <f>'Data Cleaning'!G1008</f>
        <v>Online</v>
      </c>
      <c r="H1007" s="2">
        <f>'Data Cleaning'!H1008</f>
        <v>128.12</v>
      </c>
      <c r="I1007">
        <f>'Data Cleaning'!I1008</f>
        <v>1</v>
      </c>
      <c r="J1007" s="2">
        <f>'Data Cleaning'!J1008</f>
        <v>128.12</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9" tint="0.79998168889431442"/>
  </sheetPr>
  <dimension ref="A1:Y1011"/>
  <sheetViews>
    <sheetView zoomScale="80" zoomScaleNormal="80" workbookViewId="0">
      <selection activeCell="Y26" sqref="Y26"/>
    </sheetView>
  </sheetViews>
  <sheetFormatPr defaultRowHeight="15" x14ac:dyDescent="0.25"/>
  <cols>
    <col min="2" max="2" width="25.140625" customWidth="1"/>
    <col min="3" max="3" width="4.85546875" customWidth="1"/>
    <col min="4" max="4" width="22.7109375" customWidth="1"/>
    <col min="5" max="5" width="18.42578125" customWidth="1"/>
    <col min="6" max="6" width="14.140625" customWidth="1"/>
    <col min="7" max="7" width="21" customWidth="1"/>
    <col min="8" max="8" width="11" customWidth="1"/>
    <col min="9" max="9" width="3.42578125" customWidth="1"/>
    <col min="10" max="10" width="14.140625" customWidth="1"/>
    <col min="11" max="11" width="21" customWidth="1"/>
    <col min="12" max="12" width="14.7109375" customWidth="1"/>
    <col min="13" max="13" width="2.140625" customWidth="1"/>
    <col min="14" max="14" width="14.140625" customWidth="1"/>
    <col min="15" max="15" width="21" customWidth="1"/>
    <col min="16" max="16" width="21.5703125" customWidth="1"/>
    <col min="17" max="17" width="2.5703125" customWidth="1"/>
    <col min="18" max="18" width="14.140625" customWidth="1"/>
    <col min="19" max="19" width="21" customWidth="1"/>
    <col min="20" max="20" width="14.28515625" customWidth="1"/>
    <col min="22" max="22" width="14.140625" customWidth="1"/>
    <col min="23" max="23" width="21" customWidth="1"/>
    <col min="24" max="24" width="22.7109375" bestFit="1" customWidth="1"/>
    <col min="25" max="25" width="21.85546875" style="34" customWidth="1"/>
  </cols>
  <sheetData>
    <row r="1" spans="1:24" ht="18" customHeight="1" x14ac:dyDescent="0.25">
      <c r="B1" s="35" t="s">
        <v>1079</v>
      </c>
      <c r="D1" s="35" t="s">
        <v>1117</v>
      </c>
      <c r="F1" s="334" t="s">
        <v>1080</v>
      </c>
      <c r="G1" s="334"/>
      <c r="J1" s="334" t="s">
        <v>1084</v>
      </c>
      <c r="K1" s="334"/>
      <c r="N1" s="334" t="s">
        <v>1087</v>
      </c>
      <c r="O1" s="334"/>
      <c r="R1" s="334" t="s">
        <v>1088</v>
      </c>
      <c r="S1" s="334"/>
    </row>
    <row r="2" spans="1:24" ht="18" customHeight="1" x14ac:dyDescent="0.25">
      <c r="B2" s="193" t="s">
        <v>543</v>
      </c>
      <c r="C2" s="194"/>
      <c r="D2" s="193" t="s">
        <v>1121</v>
      </c>
      <c r="F2" s="38" t="s">
        <v>1074</v>
      </c>
      <c r="R2" s="4" t="s">
        <v>546</v>
      </c>
      <c r="S2" t="s">
        <v>545</v>
      </c>
      <c r="T2" s="28" t="s">
        <v>1089</v>
      </c>
      <c r="V2" s="4" t="s">
        <v>546</v>
      </c>
      <c r="W2" t="s">
        <v>545</v>
      </c>
    </row>
    <row r="3" spans="1:24" ht="15.75" x14ac:dyDescent="0.25">
      <c r="B3" s="195">
        <v>1459848.6300000006</v>
      </c>
      <c r="C3" s="194"/>
      <c r="D3" s="195">
        <v>1451.1417793240562</v>
      </c>
      <c r="F3" s="4" t="s">
        <v>546</v>
      </c>
      <c r="G3" t="s">
        <v>545</v>
      </c>
      <c r="H3" t="s">
        <v>561</v>
      </c>
      <c r="J3" s="4" t="s">
        <v>546</v>
      </c>
      <c r="K3" t="s">
        <v>545</v>
      </c>
      <c r="N3" s="4" t="s">
        <v>546</v>
      </c>
      <c r="O3" t="s">
        <v>545</v>
      </c>
      <c r="R3" s="5" t="s">
        <v>547</v>
      </c>
      <c r="S3" s="7">
        <v>102989.92000000003</v>
      </c>
      <c r="V3" s="5" t="s">
        <v>547</v>
      </c>
      <c r="W3" s="96"/>
      <c r="X3" s="96"/>
    </row>
    <row r="4" spans="1:24" ht="18" customHeight="1" x14ac:dyDescent="0.25">
      <c r="A4" s="10"/>
      <c r="B4" s="10"/>
      <c r="C4" s="10"/>
      <c r="F4" s="111" t="s">
        <v>547</v>
      </c>
      <c r="G4" s="7">
        <v>102989.92000000003</v>
      </c>
      <c r="J4" s="6" t="s">
        <v>28</v>
      </c>
      <c r="K4" s="7">
        <v>240051.9200000001</v>
      </c>
      <c r="L4" s="10"/>
      <c r="M4" s="10"/>
      <c r="N4" s="5" t="s">
        <v>552</v>
      </c>
      <c r="O4" s="7">
        <v>146726.46000000002</v>
      </c>
      <c r="R4" s="5" t="s">
        <v>554</v>
      </c>
      <c r="S4" s="7">
        <v>128723.41999999995</v>
      </c>
      <c r="T4" s="11">
        <f>(S4-S3)/S3</f>
        <v>0.24986425856044864</v>
      </c>
      <c r="V4" s="5" t="s">
        <v>554</v>
      </c>
      <c r="W4" s="96">
        <v>0.24986425856044864</v>
      </c>
      <c r="X4" s="96"/>
    </row>
    <row r="5" spans="1:24" ht="18" customHeight="1" x14ac:dyDescent="0.25">
      <c r="A5" s="10"/>
      <c r="B5" s="35" t="s">
        <v>1081</v>
      </c>
      <c r="D5" s="35" t="s">
        <v>1083</v>
      </c>
      <c r="F5" s="111" t="s">
        <v>554</v>
      </c>
      <c r="G5" s="7">
        <v>128723.41999999995</v>
      </c>
      <c r="H5" s="11">
        <f>(G5-G4)/G4</f>
        <v>0.24986425856044864</v>
      </c>
      <c r="J5" s="6" t="s">
        <v>19</v>
      </c>
      <c r="K5" s="7">
        <v>231784.47999999992</v>
      </c>
      <c r="N5" s="5" t="s">
        <v>557</v>
      </c>
      <c r="O5" s="7">
        <v>140198.13</v>
      </c>
      <c r="R5" s="5" t="s">
        <v>548</v>
      </c>
      <c r="S5" s="7">
        <v>118450.73999999999</v>
      </c>
      <c r="T5" s="11">
        <f t="shared" ref="T5:T14" si="0">(S5-S4)/S4</f>
        <v>-7.9804281147905859E-2</v>
      </c>
      <c r="V5" s="5" t="s">
        <v>548</v>
      </c>
      <c r="W5" s="96">
        <v>-7.9804281147905859E-2</v>
      </c>
      <c r="X5" s="96"/>
    </row>
    <row r="6" spans="1:24" ht="18" customHeight="1" x14ac:dyDescent="0.25">
      <c r="A6" s="10"/>
      <c r="B6" s="196" t="s">
        <v>544</v>
      </c>
      <c r="C6" s="197"/>
      <c r="D6" s="198" t="s">
        <v>1082</v>
      </c>
      <c r="E6" s="9"/>
      <c r="F6" s="111" t="s">
        <v>548</v>
      </c>
      <c r="G6" s="7">
        <v>118450.73999999999</v>
      </c>
      <c r="H6" s="11">
        <f>(G6-G5)/G5</f>
        <v>-7.9804281147905859E-2</v>
      </c>
      <c r="I6" s="11"/>
      <c r="J6" s="6" t="s">
        <v>32</v>
      </c>
      <c r="K6" s="7">
        <v>229435.44999999987</v>
      </c>
      <c r="N6" s="5" t="s">
        <v>559</v>
      </c>
      <c r="O6" s="7">
        <v>131542.52999999994</v>
      </c>
      <c r="R6" s="5" t="s">
        <v>555</v>
      </c>
      <c r="S6" s="7">
        <v>115753.37</v>
      </c>
      <c r="T6" s="11">
        <f t="shared" si="0"/>
        <v>-2.2772082301891872E-2</v>
      </c>
      <c r="V6" s="5" t="s">
        <v>555</v>
      </c>
      <c r="W6" s="96">
        <v>-2.2772082301891872E-2</v>
      </c>
      <c r="X6" s="96"/>
    </row>
    <row r="7" spans="1:24" ht="15.75" x14ac:dyDescent="0.25">
      <c r="A7" s="10"/>
      <c r="B7" s="199">
        <v>1006</v>
      </c>
      <c r="C7" s="197"/>
      <c r="D7" s="200">
        <v>10651</v>
      </c>
      <c r="E7" s="10"/>
      <c r="F7" s="111" t="s">
        <v>555</v>
      </c>
      <c r="G7" s="7">
        <v>115753.37</v>
      </c>
      <c r="H7" s="11">
        <f t="shared" ref="H7:H15" si="1">(G7-G6)/G6</f>
        <v>-2.2772082301891872E-2</v>
      </c>
      <c r="I7" s="7"/>
      <c r="J7" s="6" t="s">
        <v>61</v>
      </c>
      <c r="K7" s="7">
        <v>202201.71</v>
      </c>
      <c r="L7" s="10"/>
      <c r="M7" s="10"/>
      <c r="N7" s="5" t="s">
        <v>554</v>
      </c>
      <c r="O7" s="7">
        <v>128723.41999999995</v>
      </c>
      <c r="R7" s="5" t="s">
        <v>556</v>
      </c>
      <c r="S7" s="7">
        <v>125637.77999999998</v>
      </c>
      <c r="T7" s="11">
        <f t="shared" si="0"/>
        <v>8.5391984699883808E-2</v>
      </c>
      <c r="V7" s="5" t="s">
        <v>556</v>
      </c>
      <c r="W7" s="96">
        <v>8.5391984699883808E-2</v>
      </c>
      <c r="X7" s="96"/>
    </row>
    <row r="8" spans="1:24" ht="18" customHeight="1" x14ac:dyDescent="0.25">
      <c r="A8" s="10"/>
      <c r="B8" s="35" t="s">
        <v>1118</v>
      </c>
      <c r="E8" s="10"/>
      <c r="F8" s="111" t="s">
        <v>556</v>
      </c>
      <c r="G8" s="7">
        <v>125637.77999999998</v>
      </c>
      <c r="H8" s="11">
        <f t="shared" si="1"/>
        <v>8.5391984699883808E-2</v>
      </c>
      <c r="J8" s="6" t="s">
        <v>39</v>
      </c>
      <c r="K8" s="7">
        <v>191782.69999999998</v>
      </c>
      <c r="L8" s="10"/>
      <c r="M8" s="10"/>
      <c r="N8" s="5" t="s">
        <v>553</v>
      </c>
      <c r="O8" s="7">
        <v>127951.48000000003</v>
      </c>
      <c r="R8" s="5" t="s">
        <v>549</v>
      </c>
      <c r="S8" s="7">
        <v>126802.88</v>
      </c>
      <c r="T8" s="11">
        <f t="shared" si="0"/>
        <v>9.2734844566659848E-3</v>
      </c>
      <c r="V8" s="5" t="s">
        <v>549</v>
      </c>
      <c r="W8" s="96">
        <v>9.2734844566659848E-3</v>
      </c>
      <c r="X8" s="96"/>
    </row>
    <row r="9" spans="1:24" ht="31.5" x14ac:dyDescent="0.25">
      <c r="A9" s="10"/>
      <c r="B9" s="203" t="s">
        <v>1122</v>
      </c>
      <c r="F9" s="111" t="s">
        <v>549</v>
      </c>
      <c r="G9" s="7">
        <v>126802.88</v>
      </c>
      <c r="H9" s="11">
        <f t="shared" si="1"/>
        <v>9.2734844566659848E-3</v>
      </c>
      <c r="J9" s="6" t="s">
        <v>14</v>
      </c>
      <c r="K9" s="7">
        <v>186632.60999999993</v>
      </c>
      <c r="L9" s="10"/>
      <c r="M9" s="10"/>
      <c r="N9" s="5" t="s">
        <v>549</v>
      </c>
      <c r="O9" s="7">
        <v>126802.88</v>
      </c>
      <c r="R9" s="5" t="s">
        <v>557</v>
      </c>
      <c r="S9" s="7">
        <v>140198.13</v>
      </c>
      <c r="T9" s="11">
        <f t="shared" si="0"/>
        <v>0.10563837351328298</v>
      </c>
      <c r="V9" s="5" t="s">
        <v>557</v>
      </c>
      <c r="W9" s="96">
        <v>0.10563837351328298</v>
      </c>
      <c r="X9" s="96"/>
    </row>
    <row r="10" spans="1:24" ht="15.75" x14ac:dyDescent="0.25">
      <c r="A10" s="10"/>
      <c r="B10" s="204">
        <v>137.06211904985452</v>
      </c>
      <c r="F10" s="111" t="s">
        <v>557</v>
      </c>
      <c r="G10" s="7">
        <v>140198.13</v>
      </c>
      <c r="H10" s="11">
        <f t="shared" si="1"/>
        <v>0.10563837351328298</v>
      </c>
      <c r="J10" s="6" t="s">
        <v>42</v>
      </c>
      <c r="K10" s="7">
        <v>177959.75999999992</v>
      </c>
      <c r="L10" s="10"/>
      <c r="M10" s="10"/>
      <c r="N10" s="5" t="s">
        <v>556</v>
      </c>
      <c r="O10" s="7">
        <v>125637.77999999998</v>
      </c>
      <c r="R10" s="5" t="s">
        <v>1068</v>
      </c>
      <c r="S10" s="7">
        <v>96240.749999999985</v>
      </c>
      <c r="T10" s="11">
        <f t="shared" si="0"/>
        <v>-0.31353756287619539</v>
      </c>
      <c r="V10" s="5" t="s">
        <v>1068</v>
      </c>
      <c r="W10" s="96">
        <v>-0.31353756287619539</v>
      </c>
      <c r="X10" s="96"/>
    </row>
    <row r="11" spans="1:24" ht="18" customHeight="1" x14ac:dyDescent="0.25">
      <c r="A11" s="104"/>
      <c r="B11" s="104"/>
      <c r="C11" s="104"/>
      <c r="F11" s="111" t="s">
        <v>1068</v>
      </c>
      <c r="G11" s="7">
        <v>96240.749999999985</v>
      </c>
      <c r="H11" s="11">
        <f t="shared" si="1"/>
        <v>-0.31353756287619539</v>
      </c>
      <c r="N11" s="5" t="s">
        <v>548</v>
      </c>
      <c r="O11" s="7">
        <v>118450.73999999999</v>
      </c>
      <c r="R11" s="5" t="s">
        <v>558</v>
      </c>
      <c r="S11" s="7">
        <v>98831.169999999955</v>
      </c>
      <c r="T11" s="11">
        <f t="shared" si="0"/>
        <v>2.6916041281889111E-2</v>
      </c>
      <c r="V11" s="5" t="s">
        <v>558</v>
      </c>
      <c r="W11" s="96">
        <v>2.6916041281889111E-2</v>
      </c>
      <c r="X11" s="96"/>
    </row>
    <row r="12" spans="1:24" ht="18" customHeight="1" x14ac:dyDescent="0.25">
      <c r="A12" s="104"/>
      <c r="B12" s="187" t="s">
        <v>1120</v>
      </c>
      <c r="C12" s="127"/>
      <c r="F12" s="111" t="s">
        <v>558</v>
      </c>
      <c r="G12" s="7">
        <v>98831.169999999955</v>
      </c>
      <c r="H12" s="11">
        <f t="shared" si="1"/>
        <v>2.6916041281889111E-2</v>
      </c>
      <c r="N12" s="5" t="s">
        <v>555</v>
      </c>
      <c r="O12" s="7">
        <v>115753.37</v>
      </c>
      <c r="R12" s="5" t="s">
        <v>552</v>
      </c>
      <c r="S12" s="7">
        <v>146726.46000000002</v>
      </c>
      <c r="T12" s="11">
        <f t="shared" si="0"/>
        <v>0.48461725182450122</v>
      </c>
      <c r="V12" s="5" t="s">
        <v>552</v>
      </c>
      <c r="W12" s="96">
        <v>0.48461725182450122</v>
      </c>
      <c r="X12" s="96"/>
    </row>
    <row r="13" spans="1:24" ht="29.25" x14ac:dyDescent="0.25">
      <c r="A13" s="104"/>
      <c r="B13" s="201" t="s">
        <v>1123</v>
      </c>
      <c r="F13" s="111" t="s">
        <v>552</v>
      </c>
      <c r="G13" s="7">
        <v>146726.46000000002</v>
      </c>
      <c r="H13" s="11">
        <f>(G13-G12)/G12</f>
        <v>0.48461725182450122</v>
      </c>
      <c r="J13" s="36" t="s">
        <v>1074</v>
      </c>
      <c r="N13" s="5" t="s">
        <v>547</v>
      </c>
      <c r="O13" s="7">
        <v>102989.92000000003</v>
      </c>
      <c r="R13" s="5" t="s">
        <v>559</v>
      </c>
      <c r="S13" s="7">
        <v>131542.52999999994</v>
      </c>
      <c r="T13" s="11">
        <f t="shared" si="0"/>
        <v>-0.10348460666194821</v>
      </c>
      <c r="V13" s="5" t="s">
        <v>559</v>
      </c>
      <c r="W13" s="96">
        <v>-0.10348460666194821</v>
      </c>
      <c r="X13" s="96"/>
    </row>
    <row r="14" spans="1:24" x14ac:dyDescent="0.25">
      <c r="A14" s="104"/>
      <c r="B14" s="202">
        <v>121654.05250000005</v>
      </c>
      <c r="F14" s="111" t="s">
        <v>559</v>
      </c>
      <c r="G14" s="7">
        <v>131542.52999999994</v>
      </c>
      <c r="H14" s="11">
        <f t="shared" si="1"/>
        <v>-0.10348460666194821</v>
      </c>
      <c r="J14" s="24" t="s">
        <v>5</v>
      </c>
      <c r="K14" s="24" t="s">
        <v>1066</v>
      </c>
      <c r="L14" s="24" t="s">
        <v>1085</v>
      </c>
      <c r="N14" s="5" t="s">
        <v>558</v>
      </c>
      <c r="O14" s="7">
        <v>98831.169999999955</v>
      </c>
      <c r="R14" s="5" t="s">
        <v>553</v>
      </c>
      <c r="S14" s="7">
        <v>127951.48000000003</v>
      </c>
      <c r="T14" s="11">
        <f t="shared" si="0"/>
        <v>-2.7299535747107168E-2</v>
      </c>
      <c r="V14" s="5" t="s">
        <v>553</v>
      </c>
      <c r="W14" s="96">
        <v>-2.7299535747107168E-2</v>
      </c>
      <c r="X14" s="96"/>
    </row>
    <row r="15" spans="1:24" x14ac:dyDescent="0.25">
      <c r="A15" s="104"/>
      <c r="B15" s="126"/>
      <c r="C15" s="127"/>
      <c r="F15" s="111" t="s">
        <v>553</v>
      </c>
      <c r="G15" s="7">
        <v>127951.48000000003</v>
      </c>
      <c r="H15" s="11">
        <f t="shared" si="1"/>
        <v>-2.7299535747107168E-2</v>
      </c>
      <c r="J15" s="24" t="s">
        <v>32</v>
      </c>
      <c r="K15" s="31">
        <f>IFERROR(VLOOKUP(J15,$J$4:$K$10,2,0),NA())</f>
        <v>229435.44999999987</v>
      </c>
      <c r="L15" s="24">
        <f>IF(K15=MAX($K$15:$K$21),J15,0)</f>
        <v>0</v>
      </c>
      <c r="N15" s="5" t="s">
        <v>1068</v>
      </c>
      <c r="O15" s="7">
        <v>96240.749999999985</v>
      </c>
      <c r="T15" s="11"/>
    </row>
    <row r="16" spans="1:24" x14ac:dyDescent="0.25">
      <c r="A16" s="104"/>
      <c r="B16" s="126"/>
      <c r="C16" s="127"/>
      <c r="J16" s="24" t="s">
        <v>61</v>
      </c>
      <c r="K16" s="31">
        <f t="shared" ref="K16:K21" si="2">IFERROR(VLOOKUP(J16,$J$4:$K$10,2,0),NA())</f>
        <v>202201.71</v>
      </c>
      <c r="L16" s="24">
        <f t="shared" ref="L16:L21" si="3">IF(K16=MAX($K$15:$K$21),J16,0)</f>
        <v>0</v>
      </c>
    </row>
    <row r="17" spans="1:22" x14ac:dyDescent="0.25">
      <c r="A17" s="104"/>
      <c r="B17" s="126"/>
      <c r="C17" s="127"/>
      <c r="J17" s="24" t="s">
        <v>42</v>
      </c>
      <c r="K17" s="31">
        <f t="shared" si="2"/>
        <v>177959.75999999992</v>
      </c>
      <c r="L17" s="24">
        <f t="shared" si="3"/>
        <v>0</v>
      </c>
      <c r="R17" s="5" t="s">
        <v>1074</v>
      </c>
    </row>
    <row r="18" spans="1:22" x14ac:dyDescent="0.25">
      <c r="B18" s="6"/>
      <c r="C18" s="29"/>
      <c r="F18" s="5" t="s">
        <v>560</v>
      </c>
      <c r="J18" s="24" t="s">
        <v>39</v>
      </c>
      <c r="K18" s="31">
        <f t="shared" si="2"/>
        <v>191782.69999999998</v>
      </c>
      <c r="L18" s="24">
        <f t="shared" si="3"/>
        <v>0</v>
      </c>
      <c r="N18" s="37" t="s">
        <v>1074</v>
      </c>
      <c r="R18" s="89" t="s">
        <v>1075</v>
      </c>
      <c r="S18" s="90" t="s">
        <v>1069</v>
      </c>
      <c r="T18" s="91" t="s">
        <v>1073</v>
      </c>
    </row>
    <row r="19" spans="1:22" x14ac:dyDescent="0.25">
      <c r="B19" s="6"/>
      <c r="C19" s="29"/>
      <c r="F19" s="4" t="s">
        <v>546</v>
      </c>
      <c r="G19" t="s">
        <v>545</v>
      </c>
      <c r="J19" s="24" t="s">
        <v>28</v>
      </c>
      <c r="K19" s="31">
        <f t="shared" si="2"/>
        <v>240051.9200000001</v>
      </c>
      <c r="L19" s="24" t="str">
        <f t="shared" si="3"/>
        <v>UAE</v>
      </c>
      <c r="N19" s="30" t="s">
        <v>1075</v>
      </c>
      <c r="O19" s="24" t="s">
        <v>1066</v>
      </c>
      <c r="P19" s="24" t="s">
        <v>1073</v>
      </c>
      <c r="R19" s="87" t="s">
        <v>547</v>
      </c>
      <c r="S19" s="32">
        <f>IFERROR(VLOOKUP(R19,$R$3:$T$14,3,0),0)</f>
        <v>0</v>
      </c>
      <c r="T19" s="88">
        <f>IF(S19=MAX($S$19:$S$30),R19,0)</f>
        <v>0</v>
      </c>
      <c r="V19" s="97">
        <f>IF(AND(W3=MAX($W$3:$W$12),W3&gt;0),V3,0)</f>
        <v>0</v>
      </c>
    </row>
    <row r="20" spans="1:22" x14ac:dyDescent="0.25">
      <c r="B20" s="6"/>
      <c r="C20" s="29"/>
      <c r="F20" s="5" t="s">
        <v>547</v>
      </c>
      <c r="G20" s="7">
        <v>102989.92000000003</v>
      </c>
      <c r="H20" s="12">
        <f>VLOOKUP(F20,$F$4:$H$15,3,FALSE)</f>
        <v>0</v>
      </c>
      <c r="J20" s="24" t="s">
        <v>14</v>
      </c>
      <c r="K20" s="31">
        <f t="shared" si="2"/>
        <v>186632.60999999993</v>
      </c>
      <c r="L20" s="24">
        <f t="shared" si="3"/>
        <v>0</v>
      </c>
      <c r="N20" s="30" t="s">
        <v>547</v>
      </c>
      <c r="O20" s="31">
        <f t="shared" ref="O20:O31" si="4">IFERROR(VLOOKUP(N20,$N$4:$O$15,2,0),NA())</f>
        <v>102989.92000000003</v>
      </c>
      <c r="P20" s="24">
        <f t="shared" ref="P20:P31" si="5">IF(O20=MAX($O$20:$O$31),N20,0)</f>
        <v>0</v>
      </c>
      <c r="R20" s="87" t="s">
        <v>554</v>
      </c>
      <c r="S20" s="32">
        <f>IFERROR(VLOOKUP(R20,$R$3:$T$14,3,0),NA())</f>
        <v>0.24986425856044864</v>
      </c>
      <c r="T20" s="88">
        <f t="shared" ref="T20:T30" si="6">IF(S20=MAX($S$19:$S$30),R20,0)</f>
        <v>0</v>
      </c>
      <c r="V20" s="97">
        <f t="shared" ref="V20:V30" si="7">IF(W4=MAX($W$3:$W$12),V4,0)</f>
        <v>0</v>
      </c>
    </row>
    <row r="21" spans="1:22" x14ac:dyDescent="0.25">
      <c r="B21" s="6"/>
      <c r="C21" s="29"/>
      <c r="F21" s="5" t="s">
        <v>554</v>
      </c>
      <c r="G21" s="7">
        <v>128723.41999999995</v>
      </c>
      <c r="J21" s="24" t="s">
        <v>19</v>
      </c>
      <c r="K21" s="31">
        <f t="shared" si="2"/>
        <v>231784.47999999992</v>
      </c>
      <c r="L21" s="24">
        <f t="shared" si="3"/>
        <v>0</v>
      </c>
      <c r="N21" s="30" t="s">
        <v>554</v>
      </c>
      <c r="O21" s="31">
        <f t="shared" si="4"/>
        <v>128723.41999999995</v>
      </c>
      <c r="P21" s="24">
        <f t="shared" si="5"/>
        <v>0</v>
      </c>
      <c r="R21" s="87" t="s">
        <v>548</v>
      </c>
      <c r="S21" s="32">
        <f t="shared" ref="S21:S30" si="8">IFERROR(VLOOKUP(R21,$R$3:$T$14,3,0),NA())</f>
        <v>-7.9804281147905859E-2</v>
      </c>
      <c r="T21" s="88">
        <f>IF(S21=MAX($S$19:$S$30),R21,0)</f>
        <v>0</v>
      </c>
      <c r="V21" s="97">
        <f t="shared" si="7"/>
        <v>0</v>
      </c>
    </row>
    <row r="22" spans="1:22" x14ac:dyDescent="0.25">
      <c r="B22" s="6"/>
      <c r="C22" s="29"/>
      <c r="F22" s="5" t="s">
        <v>548</v>
      </c>
      <c r="G22" s="7">
        <v>118450.73999999999</v>
      </c>
      <c r="H22" s="13" t="str">
        <f>IF(H20&gt;=0, "▲ "&amp;TEXT(H20,"0,00%"), "▼ "&amp;TEXT(ABS(H20),"0,00%"))</f>
        <v>▲ 0,00%</v>
      </c>
      <c r="J22" s="335" t="s">
        <v>1085</v>
      </c>
      <c r="K22" s="335"/>
      <c r="L22" s="24" t="str">
        <f t="array" ref="L22">INDEX(L15:L21,MATCH(TRUE,ISTEXT(L15:L21),0))</f>
        <v>UAE</v>
      </c>
      <c r="N22" s="30" t="s">
        <v>548</v>
      </c>
      <c r="O22" s="31">
        <f t="shared" si="4"/>
        <v>118450.73999999999</v>
      </c>
      <c r="P22" s="24">
        <f t="shared" si="5"/>
        <v>0</v>
      </c>
      <c r="R22" s="87" t="s">
        <v>555</v>
      </c>
      <c r="S22" s="32">
        <f t="shared" si="8"/>
        <v>-2.2772082301891872E-2</v>
      </c>
      <c r="T22" s="88">
        <f t="shared" si="6"/>
        <v>0</v>
      </c>
      <c r="V22" s="97">
        <f t="shared" si="7"/>
        <v>0</v>
      </c>
    </row>
    <row r="23" spans="1:22" x14ac:dyDescent="0.25">
      <c r="B23" s="6"/>
      <c r="C23" s="29"/>
      <c r="F23" s="5" t="s">
        <v>555</v>
      </c>
      <c r="G23" s="7">
        <v>115753.37</v>
      </c>
      <c r="N23" s="30" t="s">
        <v>555</v>
      </c>
      <c r="O23" s="31">
        <f t="shared" si="4"/>
        <v>115753.37</v>
      </c>
      <c r="P23" s="24">
        <f t="shared" si="5"/>
        <v>0</v>
      </c>
      <c r="R23" s="87" t="s">
        <v>556</v>
      </c>
      <c r="S23" s="32">
        <f t="shared" si="8"/>
        <v>8.5391984699883808E-2</v>
      </c>
      <c r="T23" s="88">
        <f t="shared" si="6"/>
        <v>0</v>
      </c>
      <c r="V23" s="97">
        <f t="shared" si="7"/>
        <v>0</v>
      </c>
    </row>
    <row r="24" spans="1:22" x14ac:dyDescent="0.25">
      <c r="B24" s="6"/>
      <c r="C24" s="29"/>
      <c r="F24" s="5" t="s">
        <v>556</v>
      </c>
      <c r="G24" s="7">
        <v>125637.77999999998</v>
      </c>
      <c r="H24" t="str">
        <f>IF(IFERROR(H22,"No Growth")="No Growth","No Growth",H22)</f>
        <v>▲ 0,00%</v>
      </c>
      <c r="J24" s="336" t="s">
        <v>1086</v>
      </c>
      <c r="K24" s="336"/>
      <c r="L24" s="24" t="str">
        <f>IF(COUNTA($J$4:$J$10)=7,L22,J4)</f>
        <v>UAE</v>
      </c>
      <c r="N24" s="30" t="s">
        <v>556</v>
      </c>
      <c r="O24" s="31">
        <f t="shared" si="4"/>
        <v>125637.77999999998</v>
      </c>
      <c r="P24" s="24">
        <f t="shared" si="5"/>
        <v>0</v>
      </c>
      <c r="R24" s="87" t="s">
        <v>549</v>
      </c>
      <c r="S24" s="32">
        <f t="shared" si="8"/>
        <v>9.2734844566659848E-3</v>
      </c>
      <c r="T24" s="88">
        <f t="shared" si="6"/>
        <v>0</v>
      </c>
      <c r="V24" s="97">
        <f t="shared" si="7"/>
        <v>0</v>
      </c>
    </row>
    <row r="25" spans="1:22" x14ac:dyDescent="0.25">
      <c r="B25" s="6"/>
      <c r="C25" s="29"/>
      <c r="F25" s="5" t="s">
        <v>549</v>
      </c>
      <c r="G25" s="7">
        <v>126802.88</v>
      </c>
      <c r="J25" s="336"/>
      <c r="K25" s="336"/>
      <c r="L25" s="24" t="str">
        <f>IF(L24=0,"No Country",L24)</f>
        <v>UAE</v>
      </c>
      <c r="N25" s="30" t="s">
        <v>549</v>
      </c>
      <c r="O25" s="31">
        <f t="shared" si="4"/>
        <v>126802.88</v>
      </c>
      <c r="P25" s="24">
        <f t="shared" si="5"/>
        <v>0</v>
      </c>
      <c r="R25" s="87" t="s">
        <v>557</v>
      </c>
      <c r="S25" s="32">
        <f t="shared" si="8"/>
        <v>0.10563837351328298</v>
      </c>
      <c r="T25" s="88">
        <f t="shared" si="6"/>
        <v>0</v>
      </c>
      <c r="V25" s="97">
        <f t="shared" si="7"/>
        <v>0</v>
      </c>
    </row>
    <row r="26" spans="1:22" x14ac:dyDescent="0.25">
      <c r="B26" s="6"/>
      <c r="C26" s="29"/>
      <c r="F26" s="5" t="s">
        <v>557</v>
      </c>
      <c r="G26" s="7">
        <v>140198.13</v>
      </c>
      <c r="N26" s="30" t="s">
        <v>557</v>
      </c>
      <c r="O26" s="31">
        <f t="shared" si="4"/>
        <v>140198.13</v>
      </c>
      <c r="P26" s="24">
        <f t="shared" si="5"/>
        <v>0</v>
      </c>
      <c r="R26" s="87" t="s">
        <v>1068</v>
      </c>
      <c r="S26" s="32">
        <f t="shared" si="8"/>
        <v>-0.31353756287619539</v>
      </c>
      <c r="T26" s="88">
        <f>IF(S26=MAX($S$19:$S$30),R26,0)</f>
        <v>0</v>
      </c>
      <c r="V26" s="97">
        <f t="shared" si="7"/>
        <v>0</v>
      </c>
    </row>
    <row r="27" spans="1:22" x14ac:dyDescent="0.25">
      <c r="B27" s="6"/>
      <c r="C27" s="29"/>
      <c r="F27" s="5" t="s">
        <v>1068</v>
      </c>
      <c r="G27" s="7">
        <v>96240.749999999985</v>
      </c>
      <c r="N27" s="30" t="s">
        <v>1068</v>
      </c>
      <c r="O27" s="31">
        <f t="shared" si="4"/>
        <v>96240.749999999985</v>
      </c>
      <c r="P27" s="24">
        <f t="shared" si="5"/>
        <v>0</v>
      </c>
      <c r="R27" s="87" t="s">
        <v>558</v>
      </c>
      <c r="S27" s="32">
        <f t="shared" si="8"/>
        <v>2.6916041281889111E-2</v>
      </c>
      <c r="T27" s="88">
        <f t="shared" si="6"/>
        <v>0</v>
      </c>
      <c r="V27" s="97">
        <f t="shared" si="7"/>
        <v>0</v>
      </c>
    </row>
    <row r="28" spans="1:22" x14ac:dyDescent="0.25">
      <c r="B28" s="6"/>
      <c r="C28" s="29"/>
      <c r="F28" s="5" t="s">
        <v>558</v>
      </c>
      <c r="G28" s="7">
        <v>98831.169999999955</v>
      </c>
      <c r="N28" s="30" t="s">
        <v>558</v>
      </c>
      <c r="O28" s="31">
        <f t="shared" si="4"/>
        <v>98831.169999999955</v>
      </c>
      <c r="P28" s="24">
        <f t="shared" si="5"/>
        <v>0</v>
      </c>
      <c r="R28" s="87" t="s">
        <v>552</v>
      </c>
      <c r="S28" s="32">
        <f t="shared" si="8"/>
        <v>0.48461725182450122</v>
      </c>
      <c r="T28" s="88" t="str">
        <f t="shared" si="6"/>
        <v>Okt</v>
      </c>
      <c r="V28" s="97" t="str">
        <f t="shared" si="7"/>
        <v>Okt</v>
      </c>
    </row>
    <row r="29" spans="1:22" x14ac:dyDescent="0.25">
      <c r="B29" s="6"/>
      <c r="C29" s="29"/>
      <c r="F29" s="5" t="s">
        <v>552</v>
      </c>
      <c r="G29" s="7">
        <v>146726.46000000002</v>
      </c>
      <c r="N29" s="30" t="s">
        <v>552</v>
      </c>
      <c r="O29" s="31">
        <f t="shared" si="4"/>
        <v>146726.46000000002</v>
      </c>
      <c r="P29" s="24" t="str">
        <f t="shared" si="5"/>
        <v>Okt</v>
      </c>
      <c r="R29" s="87" t="s">
        <v>559</v>
      </c>
      <c r="S29" s="32">
        <f t="shared" si="8"/>
        <v>-0.10348460666194821</v>
      </c>
      <c r="T29" s="88">
        <f t="shared" si="6"/>
        <v>0</v>
      </c>
      <c r="V29" s="97">
        <f t="shared" si="7"/>
        <v>0</v>
      </c>
    </row>
    <row r="30" spans="1:22" x14ac:dyDescent="0.25">
      <c r="B30" s="6"/>
      <c r="C30" s="29"/>
      <c r="F30" s="5" t="s">
        <v>559</v>
      </c>
      <c r="G30" s="7">
        <v>131542.52999999994</v>
      </c>
      <c r="N30" s="30" t="s">
        <v>559</v>
      </c>
      <c r="O30" s="31">
        <f t="shared" si="4"/>
        <v>131542.52999999994</v>
      </c>
      <c r="P30" s="24">
        <f t="shared" si="5"/>
        <v>0</v>
      </c>
      <c r="R30" s="92" t="s">
        <v>553</v>
      </c>
      <c r="S30" s="93">
        <f t="shared" si="8"/>
        <v>-2.7299535747107168E-2</v>
      </c>
      <c r="T30" s="94">
        <f t="shared" si="6"/>
        <v>0</v>
      </c>
      <c r="V30" s="97">
        <f t="shared" si="7"/>
        <v>0</v>
      </c>
    </row>
    <row r="31" spans="1:22" x14ac:dyDescent="0.25">
      <c r="B31" s="6"/>
      <c r="C31" s="29"/>
      <c r="F31" s="5" t="s">
        <v>553</v>
      </c>
      <c r="G31" s="7">
        <v>127951.48000000003</v>
      </c>
      <c r="N31" s="30" t="s">
        <v>553</v>
      </c>
      <c r="O31" s="31">
        <f t="shared" si="4"/>
        <v>127951.48000000003</v>
      </c>
      <c r="P31" s="24">
        <f t="shared" si="5"/>
        <v>0</v>
      </c>
      <c r="R31" s="335" t="s">
        <v>1077</v>
      </c>
      <c r="S31" s="335"/>
      <c r="T31" s="24" t="str">
        <f t="array" ref="T31">INDEX(T19:T30,MATCH(TRUE,ISTEXT(T19:T30),0))</f>
        <v>Okt</v>
      </c>
      <c r="V31" s="95" t="str">
        <f t="array" ref="V31">INDEX(V19:V30,MATCH(TRUE,ISTEXT(V19:V30),0))</f>
        <v>Okt</v>
      </c>
    </row>
    <row r="32" spans="1:22" x14ac:dyDescent="0.25">
      <c r="B32" s="6"/>
      <c r="C32" s="29"/>
      <c r="N32" s="335" t="s">
        <v>1073</v>
      </c>
      <c r="O32" s="335"/>
      <c r="P32" s="24" t="str">
        <f t="array" ref="P32">INDEX(P20:P31,MATCH(TRUE,ISTEXT(P20:P31),0))</f>
        <v>Okt</v>
      </c>
    </row>
    <row r="33" spans="2:22" x14ac:dyDescent="0.25">
      <c r="B33" s="6"/>
      <c r="C33" s="29"/>
      <c r="R33" s="333" t="s">
        <v>1078</v>
      </c>
      <c r="S33" s="333"/>
      <c r="T33" s="24" t="str">
        <f>IF(V31=0,"No Month",V31)</f>
        <v>Okt</v>
      </c>
      <c r="V33" s="95" t="str">
        <f>IF(IFERROR(V31,"No Month")="No Month","No Month",V31)</f>
        <v>Okt</v>
      </c>
    </row>
    <row r="34" spans="2:22" ht="16.5" customHeight="1" x14ac:dyDescent="0.25">
      <c r="B34" s="6"/>
      <c r="C34" s="29"/>
      <c r="N34" s="332" t="s">
        <v>1076</v>
      </c>
      <c r="O34" s="332"/>
      <c r="P34" s="24" t="str">
        <f>IF(COUNTA(N4:N15)=12,P32,N4)</f>
        <v>Okt</v>
      </c>
      <c r="R34" s="333"/>
      <c r="S34" s="333"/>
      <c r="T34" s="24" t="str">
        <f>IF(V31="#N/A","No Month",V31)</f>
        <v>Okt</v>
      </c>
    </row>
    <row r="35" spans="2:22" x14ac:dyDescent="0.25">
      <c r="B35" s="6"/>
      <c r="C35" s="29"/>
      <c r="N35" s="332"/>
      <c r="O35" s="332"/>
      <c r="P35" s="24" t="str">
        <f>IF(P34=0,"No Month",P34)</f>
        <v>Okt</v>
      </c>
    </row>
    <row r="36" spans="2:22" x14ac:dyDescent="0.25">
      <c r="B36" s="6"/>
      <c r="C36" s="29"/>
      <c r="D36" s="6"/>
      <c r="E36" s="29"/>
      <c r="F36" s="29"/>
    </row>
    <row r="37" spans="2:22" x14ac:dyDescent="0.25">
      <c r="B37" s="6"/>
      <c r="C37" s="29"/>
      <c r="D37" s="6"/>
      <c r="E37" s="29"/>
      <c r="F37" s="29"/>
    </row>
    <row r="38" spans="2:22" x14ac:dyDescent="0.25">
      <c r="B38" s="6"/>
      <c r="C38" s="29"/>
      <c r="D38" s="6"/>
      <c r="E38" s="29"/>
      <c r="F38" s="29"/>
    </row>
    <row r="39" spans="2:22" x14ac:dyDescent="0.25">
      <c r="B39" s="6"/>
      <c r="C39" s="29"/>
      <c r="D39" s="6"/>
      <c r="E39" s="29"/>
      <c r="F39" s="29"/>
    </row>
    <row r="40" spans="2:22" x14ac:dyDescent="0.25">
      <c r="B40" s="6"/>
      <c r="C40" s="29"/>
    </row>
    <row r="41" spans="2:22" x14ac:dyDescent="0.25">
      <c r="B41" s="6"/>
      <c r="C41" s="29"/>
    </row>
    <row r="42" spans="2:22" x14ac:dyDescent="0.25">
      <c r="B42" s="6"/>
      <c r="C42" s="29"/>
    </row>
    <row r="43" spans="2:22" x14ac:dyDescent="0.25">
      <c r="B43" s="6"/>
      <c r="C43" s="29"/>
    </row>
    <row r="44" spans="2:22" x14ac:dyDescent="0.25">
      <c r="B44" s="6"/>
      <c r="C44" s="29"/>
    </row>
    <row r="45" spans="2:22" x14ac:dyDescent="0.25">
      <c r="B45" s="6"/>
      <c r="C45" s="29"/>
    </row>
    <row r="46" spans="2:22" x14ac:dyDescent="0.25">
      <c r="B46" s="6"/>
      <c r="C46" s="29"/>
    </row>
    <row r="47" spans="2:22" x14ac:dyDescent="0.25">
      <c r="B47" s="6"/>
      <c r="C47" s="29"/>
    </row>
    <row r="48" spans="2:22" x14ac:dyDescent="0.25">
      <c r="B48" s="6"/>
      <c r="C48" s="29"/>
    </row>
    <row r="49" spans="2:3" x14ac:dyDescent="0.25">
      <c r="B49" s="6"/>
      <c r="C49" s="29"/>
    </row>
    <row r="50" spans="2:3" x14ac:dyDescent="0.25">
      <c r="B50" s="6"/>
      <c r="C50" s="29"/>
    </row>
    <row r="51" spans="2:3" x14ac:dyDescent="0.25">
      <c r="B51" s="6"/>
      <c r="C51" s="29"/>
    </row>
    <row r="52" spans="2:3" x14ac:dyDescent="0.25">
      <c r="B52" s="6"/>
      <c r="C52" s="29"/>
    </row>
    <row r="53" spans="2:3" x14ac:dyDescent="0.25">
      <c r="B53" s="6"/>
      <c r="C53" s="29"/>
    </row>
    <row r="54" spans="2:3" x14ac:dyDescent="0.25">
      <c r="B54" s="6"/>
      <c r="C54" s="29"/>
    </row>
    <row r="55" spans="2:3" x14ac:dyDescent="0.25">
      <c r="B55" s="6"/>
      <c r="C55" s="29"/>
    </row>
    <row r="56" spans="2:3" x14ac:dyDescent="0.25">
      <c r="B56" s="6"/>
      <c r="C56" s="29"/>
    </row>
    <row r="57" spans="2:3" x14ac:dyDescent="0.25">
      <c r="B57" s="6"/>
      <c r="C57" s="29"/>
    </row>
    <row r="58" spans="2:3" x14ac:dyDescent="0.25">
      <c r="B58" s="6"/>
      <c r="C58" s="29"/>
    </row>
    <row r="59" spans="2:3" x14ac:dyDescent="0.25">
      <c r="B59" s="6"/>
      <c r="C59" s="29"/>
    </row>
    <row r="60" spans="2:3" x14ac:dyDescent="0.25">
      <c r="B60" s="6"/>
      <c r="C60" s="29"/>
    </row>
    <row r="61" spans="2:3" x14ac:dyDescent="0.25">
      <c r="B61" s="6"/>
      <c r="C61" s="29"/>
    </row>
    <row r="62" spans="2:3" x14ac:dyDescent="0.25">
      <c r="B62" s="6"/>
      <c r="C62" s="29"/>
    </row>
    <row r="63" spans="2:3" x14ac:dyDescent="0.25">
      <c r="B63" s="6"/>
      <c r="C63" s="29"/>
    </row>
    <row r="64" spans="2:3" x14ac:dyDescent="0.25">
      <c r="B64" s="6"/>
      <c r="C64" s="29"/>
    </row>
    <row r="65" spans="2:3" x14ac:dyDescent="0.25">
      <c r="B65" s="6"/>
      <c r="C65" s="29"/>
    </row>
    <row r="66" spans="2:3" x14ac:dyDescent="0.25">
      <c r="B66" s="6"/>
      <c r="C66" s="29"/>
    </row>
    <row r="67" spans="2:3" x14ac:dyDescent="0.25">
      <c r="B67" s="6"/>
      <c r="C67" s="29"/>
    </row>
    <row r="68" spans="2:3" x14ac:dyDescent="0.25">
      <c r="B68" s="6"/>
      <c r="C68" s="29"/>
    </row>
    <row r="69" spans="2:3" x14ac:dyDescent="0.25">
      <c r="B69" s="6"/>
      <c r="C69" s="29"/>
    </row>
    <row r="70" spans="2:3" x14ac:dyDescent="0.25">
      <c r="B70" s="6"/>
      <c r="C70" s="29"/>
    </row>
    <row r="71" spans="2:3" x14ac:dyDescent="0.25">
      <c r="B71" s="6"/>
      <c r="C71" s="29"/>
    </row>
    <row r="72" spans="2:3" x14ac:dyDescent="0.25">
      <c r="B72" s="6"/>
      <c r="C72" s="29"/>
    </row>
    <row r="73" spans="2:3" x14ac:dyDescent="0.25">
      <c r="B73" s="6"/>
      <c r="C73" s="29"/>
    </row>
    <row r="74" spans="2:3" x14ac:dyDescent="0.25">
      <c r="B74" s="6"/>
      <c r="C74" s="29"/>
    </row>
    <row r="75" spans="2:3" x14ac:dyDescent="0.25">
      <c r="B75" s="6"/>
      <c r="C75" s="29"/>
    </row>
    <row r="76" spans="2:3" x14ac:dyDescent="0.25">
      <c r="B76" s="6"/>
      <c r="C76" s="29"/>
    </row>
    <row r="77" spans="2:3" x14ac:dyDescent="0.25">
      <c r="B77" s="6"/>
      <c r="C77" s="29"/>
    </row>
    <row r="78" spans="2:3" x14ac:dyDescent="0.25">
      <c r="B78" s="6"/>
      <c r="C78" s="29"/>
    </row>
    <row r="79" spans="2:3" x14ac:dyDescent="0.25">
      <c r="B79" s="6"/>
      <c r="C79" s="29"/>
    </row>
    <row r="80" spans="2:3" x14ac:dyDescent="0.25">
      <c r="B80" s="6"/>
      <c r="C80" s="29"/>
    </row>
    <row r="81" spans="2:3" x14ac:dyDescent="0.25">
      <c r="B81" s="6"/>
      <c r="C81" s="29"/>
    </row>
    <row r="82" spans="2:3" x14ac:dyDescent="0.25">
      <c r="B82" s="6"/>
      <c r="C82" s="29"/>
    </row>
    <row r="83" spans="2:3" x14ac:dyDescent="0.25">
      <c r="B83" s="6"/>
      <c r="C83" s="29"/>
    </row>
    <row r="84" spans="2:3" x14ac:dyDescent="0.25">
      <c r="B84" s="6"/>
      <c r="C84" s="29"/>
    </row>
    <row r="85" spans="2:3" x14ac:dyDescent="0.25">
      <c r="B85" s="6"/>
      <c r="C85" s="29"/>
    </row>
    <row r="86" spans="2:3" x14ac:dyDescent="0.25">
      <c r="B86" s="6"/>
      <c r="C86" s="29"/>
    </row>
    <row r="87" spans="2:3" x14ac:dyDescent="0.25">
      <c r="B87" s="6"/>
      <c r="C87" s="29"/>
    </row>
    <row r="88" spans="2:3" x14ac:dyDescent="0.25">
      <c r="B88" s="6"/>
      <c r="C88" s="29"/>
    </row>
    <row r="89" spans="2:3" x14ac:dyDescent="0.25">
      <c r="B89" s="6"/>
      <c r="C89" s="29"/>
    </row>
    <row r="90" spans="2:3" x14ac:dyDescent="0.25">
      <c r="B90" s="6"/>
      <c r="C90" s="29"/>
    </row>
    <row r="91" spans="2:3" x14ac:dyDescent="0.25">
      <c r="B91" s="6"/>
      <c r="C91" s="29"/>
    </row>
    <row r="92" spans="2:3" x14ac:dyDescent="0.25">
      <c r="B92" s="6"/>
      <c r="C92" s="29"/>
    </row>
    <row r="93" spans="2:3" x14ac:dyDescent="0.25">
      <c r="B93" s="6"/>
      <c r="C93" s="29"/>
    </row>
    <row r="94" spans="2:3" x14ac:dyDescent="0.25">
      <c r="B94" s="6"/>
      <c r="C94" s="29"/>
    </row>
    <row r="95" spans="2:3" x14ac:dyDescent="0.25">
      <c r="B95" s="6"/>
      <c r="C95" s="29"/>
    </row>
    <row r="96" spans="2:3" x14ac:dyDescent="0.25">
      <c r="B96" s="6"/>
      <c r="C96" s="29"/>
    </row>
    <row r="97" spans="2:3" x14ac:dyDescent="0.25">
      <c r="B97" s="6"/>
      <c r="C97" s="29"/>
    </row>
    <row r="98" spans="2:3" x14ac:dyDescent="0.25">
      <c r="B98" s="6"/>
      <c r="C98" s="29"/>
    </row>
    <row r="99" spans="2:3" x14ac:dyDescent="0.25">
      <c r="B99" s="6"/>
      <c r="C99" s="29"/>
    </row>
    <row r="100" spans="2:3" x14ac:dyDescent="0.25">
      <c r="B100" s="6"/>
      <c r="C100" s="29"/>
    </row>
    <row r="101" spans="2:3" x14ac:dyDescent="0.25">
      <c r="B101" s="6"/>
      <c r="C101" s="29"/>
    </row>
    <row r="102" spans="2:3" x14ac:dyDescent="0.25">
      <c r="B102" s="6"/>
      <c r="C102" s="29"/>
    </row>
    <row r="103" spans="2:3" x14ac:dyDescent="0.25">
      <c r="B103" s="6"/>
      <c r="C103" s="29"/>
    </row>
    <row r="104" spans="2:3" x14ac:dyDescent="0.25">
      <c r="B104" s="6"/>
      <c r="C104" s="29"/>
    </row>
    <row r="105" spans="2:3" x14ac:dyDescent="0.25">
      <c r="B105" s="6"/>
      <c r="C105" s="29"/>
    </row>
    <row r="106" spans="2:3" x14ac:dyDescent="0.25">
      <c r="B106" s="6"/>
      <c r="C106" s="29"/>
    </row>
    <row r="107" spans="2:3" x14ac:dyDescent="0.25">
      <c r="B107" s="6"/>
      <c r="C107" s="29"/>
    </row>
    <row r="108" spans="2:3" x14ac:dyDescent="0.25">
      <c r="B108" s="6"/>
      <c r="C108" s="29"/>
    </row>
    <row r="109" spans="2:3" x14ac:dyDescent="0.25">
      <c r="B109" s="6"/>
      <c r="C109" s="29"/>
    </row>
    <row r="110" spans="2:3" x14ac:dyDescent="0.25">
      <c r="B110" s="6"/>
      <c r="C110" s="29"/>
    </row>
    <row r="111" spans="2:3" x14ac:dyDescent="0.25">
      <c r="B111" s="6"/>
      <c r="C111" s="29"/>
    </row>
    <row r="112" spans="2:3" x14ac:dyDescent="0.25">
      <c r="B112" s="6"/>
      <c r="C112" s="29"/>
    </row>
    <row r="113" spans="2:3" x14ac:dyDescent="0.25">
      <c r="B113" s="6"/>
      <c r="C113" s="29"/>
    </row>
    <row r="114" spans="2:3" x14ac:dyDescent="0.25">
      <c r="B114" s="6"/>
      <c r="C114" s="29"/>
    </row>
    <row r="115" spans="2:3" x14ac:dyDescent="0.25">
      <c r="B115" s="6"/>
      <c r="C115" s="29"/>
    </row>
    <row r="116" spans="2:3" x14ac:dyDescent="0.25">
      <c r="B116" s="6"/>
      <c r="C116" s="29"/>
    </row>
    <row r="117" spans="2:3" x14ac:dyDescent="0.25">
      <c r="B117" s="6"/>
      <c r="C117" s="29"/>
    </row>
    <row r="118" spans="2:3" x14ac:dyDescent="0.25">
      <c r="B118" s="6"/>
      <c r="C118" s="29"/>
    </row>
    <row r="119" spans="2:3" x14ac:dyDescent="0.25">
      <c r="B119" s="6"/>
      <c r="C119" s="29"/>
    </row>
    <row r="120" spans="2:3" x14ac:dyDescent="0.25">
      <c r="B120" s="6"/>
      <c r="C120" s="29"/>
    </row>
    <row r="121" spans="2:3" x14ac:dyDescent="0.25">
      <c r="B121" s="6"/>
      <c r="C121" s="29"/>
    </row>
    <row r="122" spans="2:3" x14ac:dyDescent="0.25">
      <c r="B122" s="6"/>
      <c r="C122" s="29"/>
    </row>
    <row r="123" spans="2:3" x14ac:dyDescent="0.25">
      <c r="B123" s="6"/>
      <c r="C123" s="29"/>
    </row>
    <row r="124" spans="2:3" x14ac:dyDescent="0.25">
      <c r="B124" s="6"/>
      <c r="C124" s="29"/>
    </row>
    <row r="125" spans="2:3" x14ac:dyDescent="0.25">
      <c r="B125" s="6"/>
      <c r="C125" s="29"/>
    </row>
    <row r="126" spans="2:3" x14ac:dyDescent="0.25">
      <c r="B126" s="6"/>
      <c r="C126" s="29"/>
    </row>
    <row r="127" spans="2:3" x14ac:dyDescent="0.25">
      <c r="B127" s="6"/>
      <c r="C127" s="29"/>
    </row>
    <row r="128" spans="2:3" x14ac:dyDescent="0.25">
      <c r="B128" s="6"/>
      <c r="C128" s="29"/>
    </row>
    <row r="129" spans="2:3" x14ac:dyDescent="0.25">
      <c r="B129" s="6"/>
      <c r="C129" s="29"/>
    </row>
    <row r="130" spans="2:3" x14ac:dyDescent="0.25">
      <c r="B130" s="6"/>
      <c r="C130" s="29"/>
    </row>
    <row r="131" spans="2:3" x14ac:dyDescent="0.25">
      <c r="B131" s="6"/>
      <c r="C131" s="29"/>
    </row>
    <row r="132" spans="2:3" x14ac:dyDescent="0.25">
      <c r="B132" s="6"/>
      <c r="C132" s="29"/>
    </row>
    <row r="133" spans="2:3" x14ac:dyDescent="0.25">
      <c r="B133" s="6"/>
      <c r="C133" s="29"/>
    </row>
    <row r="134" spans="2:3" x14ac:dyDescent="0.25">
      <c r="B134" s="6"/>
      <c r="C134" s="29"/>
    </row>
    <row r="135" spans="2:3" x14ac:dyDescent="0.25">
      <c r="B135" s="6"/>
      <c r="C135" s="29"/>
    </row>
    <row r="136" spans="2:3" x14ac:dyDescent="0.25">
      <c r="B136" s="6"/>
      <c r="C136" s="29"/>
    </row>
    <row r="137" spans="2:3" x14ac:dyDescent="0.25">
      <c r="B137" s="6"/>
      <c r="C137" s="29"/>
    </row>
    <row r="138" spans="2:3" x14ac:dyDescent="0.25">
      <c r="B138" s="6"/>
      <c r="C138" s="29"/>
    </row>
    <row r="139" spans="2:3" x14ac:dyDescent="0.25">
      <c r="B139" s="6"/>
      <c r="C139" s="29"/>
    </row>
    <row r="140" spans="2:3" x14ac:dyDescent="0.25">
      <c r="B140" s="6"/>
      <c r="C140" s="29"/>
    </row>
    <row r="141" spans="2:3" x14ac:dyDescent="0.25">
      <c r="B141" s="6"/>
      <c r="C141" s="29"/>
    </row>
    <row r="142" spans="2:3" x14ac:dyDescent="0.25">
      <c r="B142" s="6"/>
      <c r="C142" s="29"/>
    </row>
    <row r="143" spans="2:3" x14ac:dyDescent="0.25">
      <c r="B143" s="6"/>
      <c r="C143" s="29"/>
    </row>
    <row r="144" spans="2:3" x14ac:dyDescent="0.25">
      <c r="B144" s="6"/>
      <c r="C144" s="29"/>
    </row>
    <row r="145" spans="2:3" x14ac:dyDescent="0.25">
      <c r="B145" s="6"/>
      <c r="C145" s="29"/>
    </row>
    <row r="146" spans="2:3" x14ac:dyDescent="0.25">
      <c r="B146" s="6"/>
      <c r="C146" s="29"/>
    </row>
    <row r="147" spans="2:3" x14ac:dyDescent="0.25">
      <c r="B147" s="6"/>
      <c r="C147" s="29"/>
    </row>
    <row r="148" spans="2:3" x14ac:dyDescent="0.25">
      <c r="B148" s="6"/>
      <c r="C148" s="29"/>
    </row>
    <row r="149" spans="2:3" x14ac:dyDescent="0.25">
      <c r="B149" s="6"/>
      <c r="C149" s="29"/>
    </row>
    <row r="150" spans="2:3" x14ac:dyDescent="0.25">
      <c r="B150" s="6"/>
      <c r="C150" s="29"/>
    </row>
    <row r="151" spans="2:3" x14ac:dyDescent="0.25">
      <c r="B151" s="6"/>
      <c r="C151" s="29"/>
    </row>
    <row r="152" spans="2:3" x14ac:dyDescent="0.25">
      <c r="B152" s="6"/>
      <c r="C152" s="29"/>
    </row>
    <row r="153" spans="2:3" x14ac:dyDescent="0.25">
      <c r="B153" s="6"/>
      <c r="C153" s="29"/>
    </row>
    <row r="154" spans="2:3" x14ac:dyDescent="0.25">
      <c r="B154" s="6"/>
      <c r="C154" s="29"/>
    </row>
    <row r="155" spans="2:3" x14ac:dyDescent="0.25">
      <c r="B155" s="6"/>
      <c r="C155" s="29"/>
    </row>
    <row r="156" spans="2:3" x14ac:dyDescent="0.25">
      <c r="B156" s="6"/>
      <c r="C156" s="29"/>
    </row>
    <row r="157" spans="2:3" x14ac:dyDescent="0.25">
      <c r="B157" s="6"/>
      <c r="C157" s="29"/>
    </row>
    <row r="158" spans="2:3" x14ac:dyDescent="0.25">
      <c r="B158" s="6"/>
      <c r="C158" s="29"/>
    </row>
    <row r="159" spans="2:3" x14ac:dyDescent="0.25">
      <c r="B159" s="6"/>
      <c r="C159" s="29"/>
    </row>
    <row r="160" spans="2:3" x14ac:dyDescent="0.25">
      <c r="B160" s="6"/>
      <c r="C160" s="29"/>
    </row>
    <row r="161" spans="2:3" x14ac:dyDescent="0.25">
      <c r="B161" s="6"/>
      <c r="C161" s="29"/>
    </row>
    <row r="162" spans="2:3" x14ac:dyDescent="0.25">
      <c r="B162" s="6"/>
      <c r="C162" s="29"/>
    </row>
    <row r="163" spans="2:3" x14ac:dyDescent="0.25">
      <c r="B163" s="6"/>
      <c r="C163" s="29"/>
    </row>
    <row r="164" spans="2:3" x14ac:dyDescent="0.25">
      <c r="B164" s="6"/>
      <c r="C164" s="29"/>
    </row>
    <row r="165" spans="2:3" x14ac:dyDescent="0.25">
      <c r="B165" s="6"/>
      <c r="C165" s="29"/>
    </row>
    <row r="166" spans="2:3" x14ac:dyDescent="0.25">
      <c r="B166" s="6"/>
      <c r="C166" s="29"/>
    </row>
    <row r="167" spans="2:3" x14ac:dyDescent="0.25">
      <c r="B167" s="6"/>
      <c r="C167" s="29"/>
    </row>
    <row r="168" spans="2:3" x14ac:dyDescent="0.25">
      <c r="B168" s="6"/>
      <c r="C168" s="29"/>
    </row>
    <row r="169" spans="2:3" x14ac:dyDescent="0.25">
      <c r="B169" s="6"/>
      <c r="C169" s="29"/>
    </row>
    <row r="170" spans="2:3" x14ac:dyDescent="0.25">
      <c r="B170" s="6"/>
      <c r="C170" s="29"/>
    </row>
    <row r="171" spans="2:3" x14ac:dyDescent="0.25">
      <c r="B171" s="6"/>
      <c r="C171" s="29"/>
    </row>
    <row r="172" spans="2:3" x14ac:dyDescent="0.25">
      <c r="B172" s="6"/>
      <c r="C172" s="29"/>
    </row>
    <row r="173" spans="2:3" x14ac:dyDescent="0.25">
      <c r="B173" s="6"/>
      <c r="C173" s="29"/>
    </row>
    <row r="174" spans="2:3" x14ac:dyDescent="0.25">
      <c r="B174" s="6"/>
      <c r="C174" s="29"/>
    </row>
    <row r="175" spans="2:3" x14ac:dyDescent="0.25">
      <c r="B175" s="6"/>
      <c r="C175" s="29"/>
    </row>
    <row r="176" spans="2:3" x14ac:dyDescent="0.25">
      <c r="B176" s="6"/>
      <c r="C176" s="29"/>
    </row>
    <row r="177" spans="2:3" x14ac:dyDescent="0.25">
      <c r="B177" s="6"/>
      <c r="C177" s="29"/>
    </row>
    <row r="178" spans="2:3" x14ac:dyDescent="0.25">
      <c r="B178" s="6"/>
      <c r="C178" s="29"/>
    </row>
    <row r="179" spans="2:3" x14ac:dyDescent="0.25">
      <c r="B179" s="6"/>
      <c r="C179" s="29"/>
    </row>
    <row r="180" spans="2:3" x14ac:dyDescent="0.25">
      <c r="B180" s="6"/>
      <c r="C180" s="29"/>
    </row>
    <row r="181" spans="2:3" x14ac:dyDescent="0.25">
      <c r="B181" s="6"/>
      <c r="C181" s="29"/>
    </row>
    <row r="182" spans="2:3" x14ac:dyDescent="0.25">
      <c r="B182" s="6"/>
      <c r="C182" s="29"/>
    </row>
    <row r="183" spans="2:3" x14ac:dyDescent="0.25">
      <c r="B183" s="6"/>
      <c r="C183" s="29"/>
    </row>
    <row r="184" spans="2:3" x14ac:dyDescent="0.25">
      <c r="B184" s="6"/>
      <c r="C184" s="29"/>
    </row>
    <row r="185" spans="2:3" x14ac:dyDescent="0.25">
      <c r="B185" s="6"/>
      <c r="C185" s="29"/>
    </row>
    <row r="186" spans="2:3" x14ac:dyDescent="0.25">
      <c r="B186" s="6"/>
      <c r="C186" s="29"/>
    </row>
    <row r="187" spans="2:3" x14ac:dyDescent="0.25">
      <c r="B187" s="6"/>
      <c r="C187" s="29"/>
    </row>
    <row r="188" spans="2:3" x14ac:dyDescent="0.25">
      <c r="B188" s="6"/>
      <c r="C188" s="29"/>
    </row>
    <row r="189" spans="2:3" x14ac:dyDescent="0.25">
      <c r="B189" s="6"/>
      <c r="C189" s="29"/>
    </row>
    <row r="190" spans="2:3" x14ac:dyDescent="0.25">
      <c r="B190" s="6"/>
      <c r="C190" s="29"/>
    </row>
    <row r="191" spans="2:3" x14ac:dyDescent="0.25">
      <c r="B191" s="6"/>
      <c r="C191" s="29"/>
    </row>
    <row r="192" spans="2:3" x14ac:dyDescent="0.25">
      <c r="B192" s="6"/>
      <c r="C192" s="29"/>
    </row>
    <row r="193" spans="2:3" x14ac:dyDescent="0.25">
      <c r="B193" s="6"/>
      <c r="C193" s="29"/>
    </row>
    <row r="194" spans="2:3" x14ac:dyDescent="0.25">
      <c r="B194" s="6"/>
      <c r="C194" s="29"/>
    </row>
    <row r="195" spans="2:3" x14ac:dyDescent="0.25">
      <c r="B195" s="6"/>
      <c r="C195" s="29"/>
    </row>
    <row r="196" spans="2:3" x14ac:dyDescent="0.25">
      <c r="B196" s="6"/>
      <c r="C196" s="29"/>
    </row>
    <row r="197" spans="2:3" x14ac:dyDescent="0.25">
      <c r="B197" s="6"/>
      <c r="C197" s="29"/>
    </row>
    <row r="198" spans="2:3" x14ac:dyDescent="0.25">
      <c r="B198" s="6"/>
      <c r="C198" s="29"/>
    </row>
    <row r="199" spans="2:3" x14ac:dyDescent="0.25">
      <c r="B199" s="6"/>
      <c r="C199" s="29"/>
    </row>
    <row r="200" spans="2:3" x14ac:dyDescent="0.25">
      <c r="B200" s="6"/>
      <c r="C200" s="29"/>
    </row>
    <row r="201" spans="2:3" x14ac:dyDescent="0.25">
      <c r="B201" s="6"/>
      <c r="C201" s="29"/>
    </row>
    <row r="202" spans="2:3" x14ac:dyDescent="0.25">
      <c r="B202" s="6"/>
      <c r="C202" s="29"/>
    </row>
    <row r="203" spans="2:3" x14ac:dyDescent="0.25">
      <c r="B203" s="6"/>
      <c r="C203" s="29"/>
    </row>
    <row r="204" spans="2:3" x14ac:dyDescent="0.25">
      <c r="B204" s="6"/>
      <c r="C204" s="29"/>
    </row>
    <row r="205" spans="2:3" x14ac:dyDescent="0.25">
      <c r="B205" s="6"/>
      <c r="C205" s="29"/>
    </row>
    <row r="206" spans="2:3" x14ac:dyDescent="0.25">
      <c r="B206" s="6"/>
      <c r="C206" s="29"/>
    </row>
    <row r="207" spans="2:3" x14ac:dyDescent="0.25">
      <c r="B207" s="6"/>
      <c r="C207" s="29"/>
    </row>
    <row r="208" spans="2:3" x14ac:dyDescent="0.25">
      <c r="B208" s="6"/>
      <c r="C208" s="29"/>
    </row>
    <row r="209" spans="2:3" x14ac:dyDescent="0.25">
      <c r="B209" s="6"/>
      <c r="C209" s="29"/>
    </row>
    <row r="210" spans="2:3" x14ac:dyDescent="0.25">
      <c r="B210" s="6"/>
      <c r="C210" s="29"/>
    </row>
    <row r="211" spans="2:3" x14ac:dyDescent="0.25">
      <c r="B211" s="6"/>
      <c r="C211" s="29"/>
    </row>
    <row r="212" spans="2:3" x14ac:dyDescent="0.25">
      <c r="B212" s="6"/>
      <c r="C212" s="29"/>
    </row>
    <row r="213" spans="2:3" x14ac:dyDescent="0.25">
      <c r="B213" s="6"/>
      <c r="C213" s="29"/>
    </row>
    <row r="214" spans="2:3" x14ac:dyDescent="0.25">
      <c r="B214" s="6"/>
      <c r="C214" s="29"/>
    </row>
    <row r="215" spans="2:3" x14ac:dyDescent="0.25">
      <c r="B215" s="6"/>
      <c r="C215" s="29"/>
    </row>
    <row r="216" spans="2:3" x14ac:dyDescent="0.25">
      <c r="B216" s="6"/>
      <c r="C216" s="29"/>
    </row>
    <row r="217" spans="2:3" x14ac:dyDescent="0.25">
      <c r="B217" s="6"/>
      <c r="C217" s="29"/>
    </row>
    <row r="218" spans="2:3" x14ac:dyDescent="0.25">
      <c r="B218" s="6"/>
      <c r="C218" s="29"/>
    </row>
    <row r="219" spans="2:3" x14ac:dyDescent="0.25">
      <c r="B219" s="6"/>
      <c r="C219" s="29"/>
    </row>
    <row r="220" spans="2:3" x14ac:dyDescent="0.25">
      <c r="B220" s="6"/>
      <c r="C220" s="29"/>
    </row>
    <row r="221" spans="2:3" x14ac:dyDescent="0.25">
      <c r="B221" s="6"/>
      <c r="C221" s="29"/>
    </row>
    <row r="222" spans="2:3" x14ac:dyDescent="0.25">
      <c r="B222" s="6"/>
      <c r="C222" s="29"/>
    </row>
    <row r="223" spans="2:3" x14ac:dyDescent="0.25">
      <c r="B223" s="6"/>
      <c r="C223" s="29"/>
    </row>
    <row r="224" spans="2:3" x14ac:dyDescent="0.25">
      <c r="B224" s="6"/>
      <c r="C224" s="29"/>
    </row>
    <row r="225" spans="2:3" x14ac:dyDescent="0.25">
      <c r="B225" s="6"/>
      <c r="C225" s="29"/>
    </row>
    <row r="226" spans="2:3" x14ac:dyDescent="0.25">
      <c r="B226" s="6"/>
      <c r="C226" s="29"/>
    </row>
    <row r="227" spans="2:3" x14ac:dyDescent="0.25">
      <c r="B227" s="6"/>
      <c r="C227" s="29"/>
    </row>
    <row r="228" spans="2:3" x14ac:dyDescent="0.25">
      <c r="B228" s="6"/>
      <c r="C228" s="29"/>
    </row>
    <row r="229" spans="2:3" x14ac:dyDescent="0.25">
      <c r="B229" s="6"/>
      <c r="C229" s="29"/>
    </row>
    <row r="230" spans="2:3" x14ac:dyDescent="0.25">
      <c r="B230" s="6"/>
      <c r="C230" s="29"/>
    </row>
    <row r="231" spans="2:3" x14ac:dyDescent="0.25">
      <c r="B231" s="6"/>
      <c r="C231" s="29"/>
    </row>
    <row r="232" spans="2:3" x14ac:dyDescent="0.25">
      <c r="B232" s="6"/>
      <c r="C232" s="29"/>
    </row>
    <row r="233" spans="2:3" x14ac:dyDescent="0.25">
      <c r="B233" s="6"/>
      <c r="C233" s="29"/>
    </row>
    <row r="234" spans="2:3" x14ac:dyDescent="0.25">
      <c r="B234" s="6"/>
      <c r="C234" s="29"/>
    </row>
    <row r="235" spans="2:3" x14ac:dyDescent="0.25">
      <c r="B235" s="6"/>
      <c r="C235" s="29"/>
    </row>
    <row r="236" spans="2:3" x14ac:dyDescent="0.25">
      <c r="B236" s="6"/>
      <c r="C236" s="29"/>
    </row>
    <row r="237" spans="2:3" x14ac:dyDescent="0.25">
      <c r="B237" s="6"/>
      <c r="C237" s="29"/>
    </row>
    <row r="238" spans="2:3" x14ac:dyDescent="0.25">
      <c r="B238" s="6"/>
      <c r="C238" s="29"/>
    </row>
    <row r="239" spans="2:3" x14ac:dyDescent="0.25">
      <c r="B239" s="6"/>
      <c r="C239" s="29"/>
    </row>
    <row r="240" spans="2:3" x14ac:dyDescent="0.25">
      <c r="B240" s="6"/>
      <c r="C240" s="29"/>
    </row>
    <row r="241" spans="2:3" x14ac:dyDescent="0.25">
      <c r="B241" s="6"/>
      <c r="C241" s="29"/>
    </row>
    <row r="242" spans="2:3" x14ac:dyDescent="0.25">
      <c r="B242" s="6"/>
      <c r="C242" s="29"/>
    </row>
    <row r="243" spans="2:3" x14ac:dyDescent="0.25">
      <c r="B243" s="6"/>
      <c r="C243" s="29"/>
    </row>
    <row r="244" spans="2:3" x14ac:dyDescent="0.25">
      <c r="B244" s="6"/>
      <c r="C244" s="29"/>
    </row>
    <row r="245" spans="2:3" x14ac:dyDescent="0.25">
      <c r="B245" s="6"/>
      <c r="C245" s="29"/>
    </row>
    <row r="246" spans="2:3" x14ac:dyDescent="0.25">
      <c r="B246" s="6"/>
      <c r="C246" s="29"/>
    </row>
    <row r="247" spans="2:3" x14ac:dyDescent="0.25">
      <c r="B247" s="6"/>
      <c r="C247" s="29"/>
    </row>
    <row r="248" spans="2:3" x14ac:dyDescent="0.25">
      <c r="B248" s="6"/>
      <c r="C248" s="29"/>
    </row>
    <row r="249" spans="2:3" x14ac:dyDescent="0.25">
      <c r="B249" s="6"/>
      <c r="C249" s="29"/>
    </row>
    <row r="250" spans="2:3" x14ac:dyDescent="0.25">
      <c r="B250" s="6"/>
      <c r="C250" s="29"/>
    </row>
    <row r="251" spans="2:3" x14ac:dyDescent="0.25">
      <c r="B251" s="6"/>
      <c r="C251" s="29"/>
    </row>
    <row r="252" spans="2:3" x14ac:dyDescent="0.25">
      <c r="B252" s="6"/>
      <c r="C252" s="29"/>
    </row>
    <row r="253" spans="2:3" x14ac:dyDescent="0.25">
      <c r="B253" s="6"/>
      <c r="C253" s="29"/>
    </row>
    <row r="254" spans="2:3" x14ac:dyDescent="0.25">
      <c r="B254" s="6"/>
      <c r="C254" s="29"/>
    </row>
    <row r="255" spans="2:3" x14ac:dyDescent="0.25">
      <c r="B255" s="6"/>
      <c r="C255" s="29"/>
    </row>
    <row r="256" spans="2:3" x14ac:dyDescent="0.25">
      <c r="B256" s="6"/>
      <c r="C256" s="29"/>
    </row>
    <row r="257" spans="2:3" x14ac:dyDescent="0.25">
      <c r="B257" s="6"/>
      <c r="C257" s="29"/>
    </row>
    <row r="258" spans="2:3" x14ac:dyDescent="0.25">
      <c r="B258" s="6"/>
      <c r="C258" s="29"/>
    </row>
    <row r="259" spans="2:3" x14ac:dyDescent="0.25">
      <c r="B259" s="6"/>
      <c r="C259" s="29"/>
    </row>
    <row r="260" spans="2:3" x14ac:dyDescent="0.25">
      <c r="B260" s="6"/>
      <c r="C260" s="29"/>
    </row>
    <row r="261" spans="2:3" x14ac:dyDescent="0.25">
      <c r="B261" s="6"/>
      <c r="C261" s="29"/>
    </row>
    <row r="262" spans="2:3" x14ac:dyDescent="0.25">
      <c r="B262" s="6"/>
      <c r="C262" s="29"/>
    </row>
    <row r="263" spans="2:3" x14ac:dyDescent="0.25">
      <c r="B263" s="6"/>
      <c r="C263" s="29"/>
    </row>
    <row r="264" spans="2:3" x14ac:dyDescent="0.25">
      <c r="B264" s="6"/>
      <c r="C264" s="29"/>
    </row>
    <row r="265" spans="2:3" x14ac:dyDescent="0.25">
      <c r="B265" s="6"/>
      <c r="C265" s="29"/>
    </row>
    <row r="266" spans="2:3" x14ac:dyDescent="0.25">
      <c r="B266" s="6"/>
      <c r="C266" s="29"/>
    </row>
    <row r="267" spans="2:3" x14ac:dyDescent="0.25">
      <c r="B267" s="6"/>
      <c r="C267" s="29"/>
    </row>
    <row r="268" spans="2:3" x14ac:dyDescent="0.25">
      <c r="B268" s="6"/>
      <c r="C268" s="29"/>
    </row>
    <row r="269" spans="2:3" x14ac:dyDescent="0.25">
      <c r="B269" s="6"/>
      <c r="C269" s="29"/>
    </row>
    <row r="270" spans="2:3" x14ac:dyDescent="0.25">
      <c r="B270" s="6"/>
      <c r="C270" s="29"/>
    </row>
    <row r="271" spans="2:3" x14ac:dyDescent="0.25">
      <c r="B271" s="6"/>
      <c r="C271" s="29"/>
    </row>
    <row r="272" spans="2:3" x14ac:dyDescent="0.25">
      <c r="B272" s="6"/>
      <c r="C272" s="29"/>
    </row>
    <row r="273" spans="2:3" x14ac:dyDescent="0.25">
      <c r="B273" s="6"/>
      <c r="C273" s="29"/>
    </row>
    <row r="274" spans="2:3" x14ac:dyDescent="0.25">
      <c r="B274" s="6"/>
      <c r="C274" s="29"/>
    </row>
    <row r="275" spans="2:3" x14ac:dyDescent="0.25">
      <c r="B275" s="6"/>
      <c r="C275" s="29"/>
    </row>
    <row r="276" spans="2:3" x14ac:dyDescent="0.25">
      <c r="B276" s="6"/>
      <c r="C276" s="29"/>
    </row>
    <row r="277" spans="2:3" x14ac:dyDescent="0.25">
      <c r="B277" s="6"/>
      <c r="C277" s="29"/>
    </row>
    <row r="278" spans="2:3" x14ac:dyDescent="0.25">
      <c r="B278" s="6"/>
      <c r="C278" s="29"/>
    </row>
    <row r="279" spans="2:3" x14ac:dyDescent="0.25">
      <c r="B279" s="6"/>
      <c r="C279" s="29"/>
    </row>
    <row r="280" spans="2:3" x14ac:dyDescent="0.25">
      <c r="B280" s="6"/>
      <c r="C280" s="29"/>
    </row>
    <row r="281" spans="2:3" x14ac:dyDescent="0.25">
      <c r="B281" s="6"/>
      <c r="C281" s="29"/>
    </row>
    <row r="282" spans="2:3" x14ac:dyDescent="0.25">
      <c r="B282" s="6"/>
      <c r="C282" s="29"/>
    </row>
    <row r="283" spans="2:3" x14ac:dyDescent="0.25">
      <c r="B283" s="6"/>
      <c r="C283" s="29"/>
    </row>
    <row r="284" spans="2:3" x14ac:dyDescent="0.25">
      <c r="B284" s="6"/>
      <c r="C284" s="29"/>
    </row>
    <row r="285" spans="2:3" x14ac:dyDescent="0.25">
      <c r="B285" s="6"/>
      <c r="C285" s="29"/>
    </row>
    <row r="286" spans="2:3" x14ac:dyDescent="0.25">
      <c r="B286" s="6"/>
      <c r="C286" s="29"/>
    </row>
    <row r="287" spans="2:3" x14ac:dyDescent="0.25">
      <c r="B287" s="6"/>
      <c r="C287" s="29"/>
    </row>
    <row r="288" spans="2:3" x14ac:dyDescent="0.25">
      <c r="B288" s="6"/>
      <c r="C288" s="29"/>
    </row>
    <row r="289" spans="2:3" x14ac:dyDescent="0.25">
      <c r="B289" s="6"/>
      <c r="C289" s="29"/>
    </row>
    <row r="290" spans="2:3" x14ac:dyDescent="0.25">
      <c r="B290" s="6"/>
      <c r="C290" s="29"/>
    </row>
    <row r="291" spans="2:3" x14ac:dyDescent="0.25">
      <c r="B291" s="6"/>
      <c r="C291" s="29"/>
    </row>
    <row r="292" spans="2:3" x14ac:dyDescent="0.25">
      <c r="B292" s="6"/>
      <c r="C292" s="29"/>
    </row>
    <row r="293" spans="2:3" x14ac:dyDescent="0.25">
      <c r="B293" s="6"/>
      <c r="C293" s="29"/>
    </row>
    <row r="294" spans="2:3" x14ac:dyDescent="0.25">
      <c r="B294" s="6"/>
      <c r="C294" s="29"/>
    </row>
    <row r="295" spans="2:3" x14ac:dyDescent="0.25">
      <c r="B295" s="6"/>
      <c r="C295" s="29"/>
    </row>
    <row r="296" spans="2:3" x14ac:dyDescent="0.25">
      <c r="B296" s="6"/>
      <c r="C296" s="29"/>
    </row>
    <row r="297" spans="2:3" x14ac:dyDescent="0.25">
      <c r="B297" s="6"/>
      <c r="C297" s="29"/>
    </row>
    <row r="298" spans="2:3" x14ac:dyDescent="0.25">
      <c r="B298" s="6"/>
      <c r="C298" s="29"/>
    </row>
    <row r="299" spans="2:3" x14ac:dyDescent="0.25">
      <c r="B299" s="6"/>
      <c r="C299" s="29"/>
    </row>
    <row r="300" spans="2:3" x14ac:dyDescent="0.25">
      <c r="B300" s="6"/>
      <c r="C300" s="29"/>
    </row>
    <row r="301" spans="2:3" x14ac:dyDescent="0.25">
      <c r="B301" s="6"/>
      <c r="C301" s="29"/>
    </row>
    <row r="302" spans="2:3" x14ac:dyDescent="0.25">
      <c r="B302" s="6"/>
      <c r="C302" s="29"/>
    </row>
    <row r="303" spans="2:3" x14ac:dyDescent="0.25">
      <c r="B303" s="6"/>
      <c r="C303" s="29"/>
    </row>
    <row r="304" spans="2:3" x14ac:dyDescent="0.25">
      <c r="B304" s="6"/>
      <c r="C304" s="29"/>
    </row>
    <row r="305" spans="2:3" x14ac:dyDescent="0.25">
      <c r="B305" s="6"/>
      <c r="C305" s="29"/>
    </row>
    <row r="306" spans="2:3" x14ac:dyDescent="0.25">
      <c r="B306" s="6"/>
      <c r="C306" s="29"/>
    </row>
    <row r="307" spans="2:3" x14ac:dyDescent="0.25">
      <c r="B307" s="6"/>
      <c r="C307" s="29"/>
    </row>
    <row r="308" spans="2:3" x14ac:dyDescent="0.25">
      <c r="B308" s="6"/>
      <c r="C308" s="29"/>
    </row>
    <row r="309" spans="2:3" x14ac:dyDescent="0.25">
      <c r="B309" s="6"/>
      <c r="C309" s="29"/>
    </row>
    <row r="310" spans="2:3" x14ac:dyDescent="0.25">
      <c r="B310" s="6"/>
      <c r="C310" s="29"/>
    </row>
    <row r="311" spans="2:3" x14ac:dyDescent="0.25">
      <c r="B311" s="6"/>
      <c r="C311" s="29"/>
    </row>
    <row r="312" spans="2:3" x14ac:dyDescent="0.25">
      <c r="B312" s="6"/>
      <c r="C312" s="29"/>
    </row>
    <row r="313" spans="2:3" x14ac:dyDescent="0.25">
      <c r="B313" s="6"/>
      <c r="C313" s="29"/>
    </row>
    <row r="314" spans="2:3" x14ac:dyDescent="0.25">
      <c r="B314" s="6"/>
      <c r="C314" s="29"/>
    </row>
    <row r="315" spans="2:3" x14ac:dyDescent="0.25">
      <c r="B315" s="6"/>
      <c r="C315" s="29"/>
    </row>
    <row r="316" spans="2:3" x14ac:dyDescent="0.25">
      <c r="B316" s="6"/>
      <c r="C316" s="29"/>
    </row>
    <row r="317" spans="2:3" x14ac:dyDescent="0.25">
      <c r="B317" s="6"/>
      <c r="C317" s="29"/>
    </row>
    <row r="318" spans="2:3" x14ac:dyDescent="0.25">
      <c r="B318" s="6"/>
      <c r="C318" s="29"/>
    </row>
    <row r="319" spans="2:3" x14ac:dyDescent="0.25">
      <c r="B319" s="6"/>
      <c r="C319" s="29"/>
    </row>
    <row r="320" spans="2:3" x14ac:dyDescent="0.25">
      <c r="B320" s="6"/>
      <c r="C320" s="29"/>
    </row>
    <row r="321" spans="2:3" x14ac:dyDescent="0.25">
      <c r="B321" s="6"/>
      <c r="C321" s="29"/>
    </row>
    <row r="322" spans="2:3" x14ac:dyDescent="0.25">
      <c r="B322" s="6"/>
      <c r="C322" s="29"/>
    </row>
    <row r="323" spans="2:3" x14ac:dyDescent="0.25">
      <c r="B323" s="6"/>
      <c r="C323" s="29"/>
    </row>
    <row r="324" spans="2:3" x14ac:dyDescent="0.25">
      <c r="B324" s="6"/>
      <c r="C324" s="29"/>
    </row>
    <row r="325" spans="2:3" x14ac:dyDescent="0.25">
      <c r="B325" s="6"/>
      <c r="C325" s="29"/>
    </row>
    <row r="326" spans="2:3" x14ac:dyDescent="0.25">
      <c r="B326" s="6"/>
      <c r="C326" s="29"/>
    </row>
    <row r="327" spans="2:3" x14ac:dyDescent="0.25">
      <c r="B327" s="6"/>
      <c r="C327" s="29"/>
    </row>
    <row r="328" spans="2:3" x14ac:dyDescent="0.25">
      <c r="B328" s="6"/>
      <c r="C328" s="29"/>
    </row>
    <row r="329" spans="2:3" x14ac:dyDescent="0.25">
      <c r="B329" s="6"/>
      <c r="C329" s="29"/>
    </row>
    <row r="330" spans="2:3" x14ac:dyDescent="0.25">
      <c r="B330" s="6"/>
      <c r="C330" s="29"/>
    </row>
    <row r="331" spans="2:3" x14ac:dyDescent="0.25">
      <c r="B331" s="6"/>
      <c r="C331" s="29"/>
    </row>
    <row r="332" spans="2:3" x14ac:dyDescent="0.25">
      <c r="B332" s="6"/>
      <c r="C332" s="29"/>
    </row>
    <row r="333" spans="2:3" x14ac:dyDescent="0.25">
      <c r="B333" s="6"/>
      <c r="C333" s="29"/>
    </row>
    <row r="334" spans="2:3" x14ac:dyDescent="0.25">
      <c r="B334" s="6"/>
      <c r="C334" s="29"/>
    </row>
    <row r="335" spans="2:3" x14ac:dyDescent="0.25">
      <c r="B335" s="6"/>
      <c r="C335" s="29"/>
    </row>
    <row r="336" spans="2:3" x14ac:dyDescent="0.25">
      <c r="B336" s="6"/>
      <c r="C336" s="29"/>
    </row>
    <row r="337" spans="2:3" x14ac:dyDescent="0.25">
      <c r="B337" s="6"/>
      <c r="C337" s="29"/>
    </row>
    <row r="338" spans="2:3" x14ac:dyDescent="0.25">
      <c r="B338" s="6"/>
      <c r="C338" s="29"/>
    </row>
    <row r="339" spans="2:3" x14ac:dyDescent="0.25">
      <c r="B339" s="6"/>
      <c r="C339" s="29"/>
    </row>
    <row r="340" spans="2:3" x14ac:dyDescent="0.25">
      <c r="B340" s="6"/>
      <c r="C340" s="29"/>
    </row>
    <row r="341" spans="2:3" x14ac:dyDescent="0.25">
      <c r="B341" s="6"/>
      <c r="C341" s="29"/>
    </row>
    <row r="342" spans="2:3" x14ac:dyDescent="0.25">
      <c r="B342" s="6"/>
      <c r="C342" s="29"/>
    </row>
    <row r="343" spans="2:3" x14ac:dyDescent="0.25">
      <c r="B343" s="6"/>
      <c r="C343" s="29"/>
    </row>
    <row r="344" spans="2:3" x14ac:dyDescent="0.25">
      <c r="B344" s="6"/>
      <c r="C344" s="29"/>
    </row>
    <row r="345" spans="2:3" x14ac:dyDescent="0.25">
      <c r="B345" s="6"/>
      <c r="C345" s="29"/>
    </row>
    <row r="346" spans="2:3" x14ac:dyDescent="0.25">
      <c r="B346" s="6"/>
      <c r="C346" s="29"/>
    </row>
    <row r="347" spans="2:3" x14ac:dyDescent="0.25">
      <c r="B347" s="6"/>
      <c r="C347" s="29"/>
    </row>
    <row r="348" spans="2:3" x14ac:dyDescent="0.25">
      <c r="B348" s="6"/>
      <c r="C348" s="29"/>
    </row>
    <row r="349" spans="2:3" x14ac:dyDescent="0.25">
      <c r="B349" s="6"/>
      <c r="C349" s="29"/>
    </row>
    <row r="350" spans="2:3" x14ac:dyDescent="0.25">
      <c r="B350" s="6"/>
      <c r="C350" s="29"/>
    </row>
    <row r="351" spans="2:3" x14ac:dyDescent="0.25">
      <c r="B351" s="6"/>
      <c r="C351" s="29"/>
    </row>
    <row r="352" spans="2:3" x14ac:dyDescent="0.25">
      <c r="B352" s="6"/>
      <c r="C352" s="29"/>
    </row>
    <row r="353" spans="2:3" x14ac:dyDescent="0.25">
      <c r="B353" s="6"/>
      <c r="C353" s="29"/>
    </row>
    <row r="354" spans="2:3" x14ac:dyDescent="0.25">
      <c r="B354" s="6"/>
      <c r="C354" s="29"/>
    </row>
    <row r="355" spans="2:3" x14ac:dyDescent="0.25">
      <c r="B355" s="6"/>
      <c r="C355" s="29"/>
    </row>
    <row r="356" spans="2:3" x14ac:dyDescent="0.25">
      <c r="B356" s="6"/>
      <c r="C356" s="29"/>
    </row>
    <row r="357" spans="2:3" x14ac:dyDescent="0.25">
      <c r="B357" s="6"/>
      <c r="C357" s="29"/>
    </row>
    <row r="358" spans="2:3" x14ac:dyDescent="0.25">
      <c r="B358" s="6"/>
      <c r="C358" s="29"/>
    </row>
    <row r="359" spans="2:3" x14ac:dyDescent="0.25">
      <c r="B359" s="6"/>
      <c r="C359" s="29"/>
    </row>
    <row r="360" spans="2:3" x14ac:dyDescent="0.25">
      <c r="B360" s="6"/>
      <c r="C360" s="29"/>
    </row>
    <row r="361" spans="2:3" x14ac:dyDescent="0.25">
      <c r="B361" s="6"/>
      <c r="C361" s="29"/>
    </row>
    <row r="362" spans="2:3" x14ac:dyDescent="0.25">
      <c r="B362" s="6"/>
      <c r="C362" s="29"/>
    </row>
    <row r="363" spans="2:3" x14ac:dyDescent="0.25">
      <c r="B363" s="6"/>
      <c r="C363" s="29"/>
    </row>
    <row r="364" spans="2:3" x14ac:dyDescent="0.25">
      <c r="B364" s="6"/>
      <c r="C364" s="29"/>
    </row>
    <row r="365" spans="2:3" x14ac:dyDescent="0.25">
      <c r="B365" s="6"/>
      <c r="C365" s="29"/>
    </row>
    <row r="366" spans="2:3" x14ac:dyDescent="0.25">
      <c r="B366" s="6"/>
      <c r="C366" s="29"/>
    </row>
    <row r="367" spans="2:3" x14ac:dyDescent="0.25">
      <c r="B367" s="6"/>
      <c r="C367" s="29"/>
    </row>
    <row r="368" spans="2:3" x14ac:dyDescent="0.25">
      <c r="B368" s="6"/>
      <c r="C368" s="29"/>
    </row>
    <row r="369" spans="2:3" x14ac:dyDescent="0.25">
      <c r="B369" s="6"/>
      <c r="C369" s="29"/>
    </row>
    <row r="370" spans="2:3" x14ac:dyDescent="0.25">
      <c r="B370" s="6"/>
      <c r="C370" s="29"/>
    </row>
    <row r="371" spans="2:3" x14ac:dyDescent="0.25">
      <c r="B371" s="6"/>
      <c r="C371" s="29"/>
    </row>
    <row r="372" spans="2:3" x14ac:dyDescent="0.25">
      <c r="B372" s="6"/>
      <c r="C372" s="29"/>
    </row>
    <row r="373" spans="2:3" x14ac:dyDescent="0.25">
      <c r="B373" s="6"/>
      <c r="C373" s="29"/>
    </row>
    <row r="374" spans="2:3" x14ac:dyDescent="0.25">
      <c r="B374" s="6"/>
      <c r="C374" s="29"/>
    </row>
    <row r="375" spans="2:3" x14ac:dyDescent="0.25">
      <c r="B375" s="6"/>
      <c r="C375" s="29"/>
    </row>
    <row r="376" spans="2:3" x14ac:dyDescent="0.25">
      <c r="B376" s="6"/>
      <c r="C376" s="29"/>
    </row>
    <row r="377" spans="2:3" x14ac:dyDescent="0.25">
      <c r="B377" s="6"/>
      <c r="C377" s="29"/>
    </row>
    <row r="378" spans="2:3" x14ac:dyDescent="0.25">
      <c r="B378" s="6"/>
      <c r="C378" s="29"/>
    </row>
    <row r="379" spans="2:3" x14ac:dyDescent="0.25">
      <c r="B379" s="6"/>
      <c r="C379" s="29"/>
    </row>
    <row r="380" spans="2:3" x14ac:dyDescent="0.25">
      <c r="B380" s="6"/>
      <c r="C380" s="29"/>
    </row>
    <row r="381" spans="2:3" x14ac:dyDescent="0.25">
      <c r="B381" s="6"/>
      <c r="C381" s="29"/>
    </row>
    <row r="382" spans="2:3" x14ac:dyDescent="0.25">
      <c r="B382" s="6"/>
      <c r="C382" s="29"/>
    </row>
    <row r="383" spans="2:3" x14ac:dyDescent="0.25">
      <c r="B383" s="6"/>
      <c r="C383" s="29"/>
    </row>
    <row r="384" spans="2:3" x14ac:dyDescent="0.25">
      <c r="B384" s="6"/>
      <c r="C384" s="29"/>
    </row>
    <row r="385" spans="2:3" x14ac:dyDescent="0.25">
      <c r="B385" s="6"/>
      <c r="C385" s="29"/>
    </row>
    <row r="386" spans="2:3" x14ac:dyDescent="0.25">
      <c r="B386" s="6"/>
      <c r="C386" s="29"/>
    </row>
    <row r="387" spans="2:3" x14ac:dyDescent="0.25">
      <c r="B387" s="6"/>
      <c r="C387" s="29"/>
    </row>
    <row r="388" spans="2:3" x14ac:dyDescent="0.25">
      <c r="B388" s="6"/>
      <c r="C388" s="29"/>
    </row>
    <row r="389" spans="2:3" x14ac:dyDescent="0.25">
      <c r="B389" s="6"/>
      <c r="C389" s="29"/>
    </row>
    <row r="390" spans="2:3" x14ac:dyDescent="0.25">
      <c r="B390" s="6"/>
      <c r="C390" s="29"/>
    </row>
    <row r="391" spans="2:3" x14ac:dyDescent="0.25">
      <c r="B391" s="6"/>
      <c r="C391" s="29"/>
    </row>
    <row r="392" spans="2:3" x14ac:dyDescent="0.25">
      <c r="B392" s="6"/>
      <c r="C392" s="29"/>
    </row>
    <row r="393" spans="2:3" x14ac:dyDescent="0.25">
      <c r="B393" s="6"/>
      <c r="C393" s="29"/>
    </row>
    <row r="394" spans="2:3" x14ac:dyDescent="0.25">
      <c r="B394" s="6"/>
      <c r="C394" s="29"/>
    </row>
    <row r="395" spans="2:3" x14ac:dyDescent="0.25">
      <c r="B395" s="6"/>
      <c r="C395" s="29"/>
    </row>
    <row r="396" spans="2:3" x14ac:dyDescent="0.25">
      <c r="B396" s="6"/>
      <c r="C396" s="29"/>
    </row>
    <row r="397" spans="2:3" x14ac:dyDescent="0.25">
      <c r="B397" s="6"/>
      <c r="C397" s="29"/>
    </row>
    <row r="398" spans="2:3" x14ac:dyDescent="0.25">
      <c r="B398" s="6"/>
      <c r="C398" s="29"/>
    </row>
    <row r="399" spans="2:3" x14ac:dyDescent="0.25">
      <c r="B399" s="6"/>
      <c r="C399" s="29"/>
    </row>
    <row r="400" spans="2:3" x14ac:dyDescent="0.25">
      <c r="B400" s="6"/>
      <c r="C400" s="29"/>
    </row>
    <row r="401" spans="2:3" x14ac:dyDescent="0.25">
      <c r="B401" s="6"/>
      <c r="C401" s="29"/>
    </row>
    <row r="402" spans="2:3" x14ac:dyDescent="0.25">
      <c r="B402" s="6"/>
      <c r="C402" s="29"/>
    </row>
    <row r="403" spans="2:3" x14ac:dyDescent="0.25">
      <c r="B403" s="6"/>
      <c r="C403" s="29"/>
    </row>
    <row r="404" spans="2:3" x14ac:dyDescent="0.25">
      <c r="B404" s="6"/>
      <c r="C404" s="29"/>
    </row>
    <row r="405" spans="2:3" x14ac:dyDescent="0.25">
      <c r="B405" s="6"/>
      <c r="C405" s="29"/>
    </row>
    <row r="406" spans="2:3" x14ac:dyDescent="0.25">
      <c r="B406" s="6"/>
      <c r="C406" s="29"/>
    </row>
    <row r="407" spans="2:3" x14ac:dyDescent="0.25">
      <c r="B407" s="6"/>
      <c r="C407" s="29"/>
    </row>
    <row r="408" spans="2:3" x14ac:dyDescent="0.25">
      <c r="B408" s="6"/>
      <c r="C408" s="29"/>
    </row>
    <row r="409" spans="2:3" x14ac:dyDescent="0.25">
      <c r="B409" s="6"/>
      <c r="C409" s="29"/>
    </row>
    <row r="410" spans="2:3" x14ac:dyDescent="0.25">
      <c r="B410" s="6"/>
      <c r="C410" s="29"/>
    </row>
    <row r="411" spans="2:3" x14ac:dyDescent="0.25">
      <c r="B411" s="6"/>
      <c r="C411" s="29"/>
    </row>
    <row r="412" spans="2:3" x14ac:dyDescent="0.25">
      <c r="B412" s="6"/>
      <c r="C412" s="29"/>
    </row>
    <row r="413" spans="2:3" x14ac:dyDescent="0.25">
      <c r="B413" s="6"/>
      <c r="C413" s="29"/>
    </row>
    <row r="414" spans="2:3" x14ac:dyDescent="0.25">
      <c r="B414" s="6"/>
      <c r="C414" s="29"/>
    </row>
    <row r="415" spans="2:3" x14ac:dyDescent="0.25">
      <c r="B415" s="6"/>
      <c r="C415" s="29"/>
    </row>
    <row r="416" spans="2:3" x14ac:dyDescent="0.25">
      <c r="B416" s="6"/>
      <c r="C416" s="29"/>
    </row>
    <row r="417" spans="2:3" x14ac:dyDescent="0.25">
      <c r="B417" s="6"/>
      <c r="C417" s="29"/>
    </row>
    <row r="418" spans="2:3" x14ac:dyDescent="0.25">
      <c r="B418" s="6"/>
      <c r="C418" s="29"/>
    </row>
    <row r="419" spans="2:3" x14ac:dyDescent="0.25">
      <c r="B419" s="6"/>
      <c r="C419" s="29"/>
    </row>
    <row r="420" spans="2:3" x14ac:dyDescent="0.25">
      <c r="B420" s="6"/>
      <c r="C420" s="29"/>
    </row>
    <row r="421" spans="2:3" x14ac:dyDescent="0.25">
      <c r="B421" s="6"/>
      <c r="C421" s="29"/>
    </row>
    <row r="422" spans="2:3" x14ac:dyDescent="0.25">
      <c r="B422" s="6"/>
      <c r="C422" s="29"/>
    </row>
    <row r="423" spans="2:3" x14ac:dyDescent="0.25">
      <c r="B423" s="6"/>
      <c r="C423" s="29"/>
    </row>
    <row r="424" spans="2:3" x14ac:dyDescent="0.25">
      <c r="B424" s="6"/>
      <c r="C424" s="29"/>
    </row>
    <row r="425" spans="2:3" x14ac:dyDescent="0.25">
      <c r="B425" s="6"/>
      <c r="C425" s="29"/>
    </row>
    <row r="426" spans="2:3" x14ac:dyDescent="0.25">
      <c r="B426" s="6"/>
      <c r="C426" s="29"/>
    </row>
    <row r="427" spans="2:3" x14ac:dyDescent="0.25">
      <c r="B427" s="6"/>
      <c r="C427" s="29"/>
    </row>
    <row r="428" spans="2:3" x14ac:dyDescent="0.25">
      <c r="B428" s="6"/>
      <c r="C428" s="29"/>
    </row>
    <row r="429" spans="2:3" x14ac:dyDescent="0.25">
      <c r="B429" s="6"/>
      <c r="C429" s="29"/>
    </row>
    <row r="430" spans="2:3" x14ac:dyDescent="0.25">
      <c r="B430" s="6"/>
      <c r="C430" s="29"/>
    </row>
    <row r="431" spans="2:3" x14ac:dyDescent="0.25">
      <c r="B431" s="6"/>
      <c r="C431" s="29"/>
    </row>
    <row r="432" spans="2:3" x14ac:dyDescent="0.25">
      <c r="B432" s="6"/>
      <c r="C432" s="29"/>
    </row>
    <row r="433" spans="2:3" x14ac:dyDescent="0.25">
      <c r="B433" s="6"/>
      <c r="C433" s="29"/>
    </row>
    <row r="434" spans="2:3" x14ac:dyDescent="0.25">
      <c r="B434" s="6"/>
      <c r="C434" s="29"/>
    </row>
    <row r="435" spans="2:3" x14ac:dyDescent="0.25">
      <c r="B435" s="6"/>
      <c r="C435" s="29"/>
    </row>
    <row r="436" spans="2:3" x14ac:dyDescent="0.25">
      <c r="B436" s="6"/>
      <c r="C436" s="29"/>
    </row>
    <row r="437" spans="2:3" x14ac:dyDescent="0.25">
      <c r="B437" s="6"/>
      <c r="C437" s="29"/>
    </row>
    <row r="438" spans="2:3" x14ac:dyDescent="0.25">
      <c r="B438" s="6"/>
      <c r="C438" s="29"/>
    </row>
    <row r="439" spans="2:3" x14ac:dyDescent="0.25">
      <c r="B439" s="6"/>
      <c r="C439" s="29"/>
    </row>
    <row r="440" spans="2:3" x14ac:dyDescent="0.25">
      <c r="B440" s="6"/>
      <c r="C440" s="29"/>
    </row>
    <row r="441" spans="2:3" x14ac:dyDescent="0.25">
      <c r="B441" s="6"/>
      <c r="C441" s="29"/>
    </row>
    <row r="442" spans="2:3" x14ac:dyDescent="0.25">
      <c r="B442" s="6"/>
      <c r="C442" s="29"/>
    </row>
    <row r="443" spans="2:3" x14ac:dyDescent="0.25">
      <c r="B443" s="6"/>
      <c r="C443" s="29"/>
    </row>
    <row r="444" spans="2:3" x14ac:dyDescent="0.25">
      <c r="B444" s="6"/>
      <c r="C444" s="29"/>
    </row>
    <row r="445" spans="2:3" x14ac:dyDescent="0.25">
      <c r="B445" s="6"/>
      <c r="C445" s="29"/>
    </row>
    <row r="446" spans="2:3" x14ac:dyDescent="0.25">
      <c r="B446" s="6"/>
      <c r="C446" s="29"/>
    </row>
    <row r="447" spans="2:3" x14ac:dyDescent="0.25">
      <c r="B447" s="6"/>
      <c r="C447" s="29"/>
    </row>
    <row r="448" spans="2:3" x14ac:dyDescent="0.25">
      <c r="B448" s="6"/>
      <c r="C448" s="29"/>
    </row>
    <row r="449" spans="2:3" x14ac:dyDescent="0.25">
      <c r="B449" s="6"/>
      <c r="C449" s="29"/>
    </row>
    <row r="450" spans="2:3" x14ac:dyDescent="0.25">
      <c r="B450" s="6"/>
      <c r="C450" s="29"/>
    </row>
    <row r="451" spans="2:3" x14ac:dyDescent="0.25">
      <c r="B451" s="6"/>
      <c r="C451" s="29"/>
    </row>
    <row r="452" spans="2:3" x14ac:dyDescent="0.25">
      <c r="B452" s="6"/>
      <c r="C452" s="29"/>
    </row>
    <row r="453" spans="2:3" x14ac:dyDescent="0.25">
      <c r="B453" s="6"/>
      <c r="C453" s="29"/>
    </row>
    <row r="454" spans="2:3" x14ac:dyDescent="0.25">
      <c r="B454" s="6"/>
      <c r="C454" s="29"/>
    </row>
    <row r="455" spans="2:3" x14ac:dyDescent="0.25">
      <c r="B455" s="6"/>
      <c r="C455" s="29"/>
    </row>
    <row r="456" spans="2:3" x14ac:dyDescent="0.25">
      <c r="B456" s="6"/>
      <c r="C456" s="29"/>
    </row>
    <row r="457" spans="2:3" x14ac:dyDescent="0.25">
      <c r="B457" s="6"/>
      <c r="C457" s="29"/>
    </row>
    <row r="458" spans="2:3" x14ac:dyDescent="0.25">
      <c r="B458" s="6"/>
      <c r="C458" s="29"/>
    </row>
    <row r="459" spans="2:3" x14ac:dyDescent="0.25">
      <c r="B459" s="6"/>
      <c r="C459" s="29"/>
    </row>
    <row r="460" spans="2:3" x14ac:dyDescent="0.25">
      <c r="B460" s="6"/>
      <c r="C460" s="29"/>
    </row>
    <row r="461" spans="2:3" x14ac:dyDescent="0.25">
      <c r="B461" s="6"/>
      <c r="C461" s="29"/>
    </row>
    <row r="462" spans="2:3" x14ac:dyDescent="0.25">
      <c r="B462" s="6"/>
      <c r="C462" s="29"/>
    </row>
    <row r="463" spans="2:3" x14ac:dyDescent="0.25">
      <c r="B463" s="6"/>
      <c r="C463" s="29"/>
    </row>
    <row r="464" spans="2:3" x14ac:dyDescent="0.25">
      <c r="B464" s="6"/>
      <c r="C464" s="29"/>
    </row>
    <row r="465" spans="2:3" x14ac:dyDescent="0.25">
      <c r="B465" s="6"/>
      <c r="C465" s="29"/>
    </row>
    <row r="466" spans="2:3" x14ac:dyDescent="0.25">
      <c r="B466" s="6"/>
      <c r="C466" s="29"/>
    </row>
    <row r="467" spans="2:3" x14ac:dyDescent="0.25">
      <c r="B467" s="6"/>
      <c r="C467" s="29"/>
    </row>
    <row r="468" spans="2:3" x14ac:dyDescent="0.25">
      <c r="B468" s="6"/>
      <c r="C468" s="29"/>
    </row>
    <row r="469" spans="2:3" x14ac:dyDescent="0.25">
      <c r="B469" s="6"/>
      <c r="C469" s="29"/>
    </row>
    <row r="470" spans="2:3" x14ac:dyDescent="0.25">
      <c r="B470" s="6"/>
      <c r="C470" s="29"/>
    </row>
    <row r="471" spans="2:3" x14ac:dyDescent="0.25">
      <c r="B471" s="6"/>
      <c r="C471" s="29"/>
    </row>
    <row r="472" spans="2:3" x14ac:dyDescent="0.25">
      <c r="B472" s="6"/>
      <c r="C472" s="29"/>
    </row>
    <row r="473" spans="2:3" x14ac:dyDescent="0.25">
      <c r="B473" s="6"/>
      <c r="C473" s="29"/>
    </row>
    <row r="474" spans="2:3" x14ac:dyDescent="0.25">
      <c r="B474" s="6"/>
      <c r="C474" s="29"/>
    </row>
    <row r="475" spans="2:3" x14ac:dyDescent="0.25">
      <c r="B475" s="6"/>
      <c r="C475" s="29"/>
    </row>
    <row r="476" spans="2:3" x14ac:dyDescent="0.25">
      <c r="B476" s="6"/>
      <c r="C476" s="29"/>
    </row>
    <row r="477" spans="2:3" x14ac:dyDescent="0.25">
      <c r="B477" s="6"/>
      <c r="C477" s="29"/>
    </row>
    <row r="478" spans="2:3" x14ac:dyDescent="0.25">
      <c r="B478" s="6"/>
      <c r="C478" s="29"/>
    </row>
    <row r="479" spans="2:3" x14ac:dyDescent="0.25">
      <c r="B479" s="6"/>
      <c r="C479" s="29"/>
    </row>
    <row r="480" spans="2:3" x14ac:dyDescent="0.25">
      <c r="B480" s="6"/>
      <c r="C480" s="29"/>
    </row>
    <row r="481" spans="2:3" x14ac:dyDescent="0.25">
      <c r="B481" s="6"/>
      <c r="C481" s="29"/>
    </row>
    <row r="482" spans="2:3" x14ac:dyDescent="0.25">
      <c r="B482" s="6"/>
      <c r="C482" s="29"/>
    </row>
    <row r="483" spans="2:3" x14ac:dyDescent="0.25">
      <c r="B483" s="6"/>
      <c r="C483" s="29"/>
    </row>
    <row r="484" spans="2:3" x14ac:dyDescent="0.25">
      <c r="B484" s="6"/>
      <c r="C484" s="29"/>
    </row>
    <row r="485" spans="2:3" x14ac:dyDescent="0.25">
      <c r="B485" s="6"/>
      <c r="C485" s="29"/>
    </row>
    <row r="486" spans="2:3" x14ac:dyDescent="0.25">
      <c r="B486" s="6"/>
      <c r="C486" s="29"/>
    </row>
    <row r="487" spans="2:3" x14ac:dyDescent="0.25">
      <c r="B487" s="6"/>
      <c r="C487" s="29"/>
    </row>
    <row r="488" spans="2:3" x14ac:dyDescent="0.25">
      <c r="B488" s="6"/>
      <c r="C488" s="29"/>
    </row>
    <row r="489" spans="2:3" x14ac:dyDescent="0.25">
      <c r="B489" s="6"/>
      <c r="C489" s="29"/>
    </row>
    <row r="490" spans="2:3" x14ac:dyDescent="0.25">
      <c r="B490" s="6"/>
      <c r="C490" s="29"/>
    </row>
    <row r="491" spans="2:3" x14ac:dyDescent="0.25">
      <c r="B491" s="6"/>
      <c r="C491" s="29"/>
    </row>
    <row r="492" spans="2:3" x14ac:dyDescent="0.25">
      <c r="B492" s="6"/>
      <c r="C492" s="29"/>
    </row>
    <row r="493" spans="2:3" x14ac:dyDescent="0.25">
      <c r="B493" s="6"/>
      <c r="C493" s="29"/>
    </row>
    <row r="494" spans="2:3" x14ac:dyDescent="0.25">
      <c r="B494" s="6"/>
      <c r="C494" s="29"/>
    </row>
    <row r="495" spans="2:3" x14ac:dyDescent="0.25">
      <c r="B495" s="6"/>
      <c r="C495" s="29"/>
    </row>
    <row r="496" spans="2:3" x14ac:dyDescent="0.25">
      <c r="B496" s="6"/>
      <c r="C496" s="29"/>
    </row>
    <row r="497" spans="2:3" x14ac:dyDescent="0.25">
      <c r="B497" s="6"/>
      <c r="C497" s="29"/>
    </row>
    <row r="498" spans="2:3" x14ac:dyDescent="0.25">
      <c r="B498" s="6"/>
      <c r="C498" s="29"/>
    </row>
    <row r="499" spans="2:3" x14ac:dyDescent="0.25">
      <c r="B499" s="6"/>
      <c r="C499" s="29"/>
    </row>
    <row r="500" spans="2:3" x14ac:dyDescent="0.25">
      <c r="B500" s="6"/>
      <c r="C500" s="29"/>
    </row>
    <row r="501" spans="2:3" x14ac:dyDescent="0.25">
      <c r="B501" s="6"/>
      <c r="C501" s="29"/>
    </row>
    <row r="502" spans="2:3" x14ac:dyDescent="0.25">
      <c r="B502" s="6"/>
      <c r="C502" s="29"/>
    </row>
    <row r="503" spans="2:3" x14ac:dyDescent="0.25">
      <c r="B503" s="6"/>
      <c r="C503" s="29"/>
    </row>
    <row r="504" spans="2:3" x14ac:dyDescent="0.25">
      <c r="B504" s="6"/>
      <c r="C504" s="29"/>
    </row>
    <row r="505" spans="2:3" x14ac:dyDescent="0.25">
      <c r="B505" s="6"/>
      <c r="C505" s="29"/>
    </row>
    <row r="506" spans="2:3" x14ac:dyDescent="0.25">
      <c r="B506" s="6"/>
      <c r="C506" s="29"/>
    </row>
    <row r="507" spans="2:3" x14ac:dyDescent="0.25">
      <c r="B507" s="6"/>
      <c r="C507" s="29"/>
    </row>
    <row r="508" spans="2:3" x14ac:dyDescent="0.25">
      <c r="B508" s="6"/>
      <c r="C508" s="29"/>
    </row>
    <row r="509" spans="2:3" x14ac:dyDescent="0.25">
      <c r="B509" s="6"/>
      <c r="C509" s="29"/>
    </row>
    <row r="510" spans="2:3" x14ac:dyDescent="0.25">
      <c r="B510" s="6"/>
      <c r="C510" s="29"/>
    </row>
    <row r="511" spans="2:3" x14ac:dyDescent="0.25">
      <c r="B511" s="6"/>
      <c r="C511" s="29"/>
    </row>
    <row r="512" spans="2:3" x14ac:dyDescent="0.25">
      <c r="B512" s="6"/>
      <c r="C512" s="29"/>
    </row>
    <row r="513" spans="2:3" x14ac:dyDescent="0.25">
      <c r="B513" s="6"/>
      <c r="C513" s="29"/>
    </row>
    <row r="514" spans="2:3" x14ac:dyDescent="0.25">
      <c r="B514" s="6"/>
      <c r="C514" s="29"/>
    </row>
    <row r="515" spans="2:3" x14ac:dyDescent="0.25">
      <c r="B515" s="6"/>
      <c r="C515" s="29"/>
    </row>
    <row r="516" spans="2:3" x14ac:dyDescent="0.25">
      <c r="B516" s="6"/>
      <c r="C516" s="29"/>
    </row>
    <row r="517" spans="2:3" x14ac:dyDescent="0.25">
      <c r="B517" s="6"/>
      <c r="C517" s="29"/>
    </row>
    <row r="518" spans="2:3" x14ac:dyDescent="0.25">
      <c r="B518" s="6"/>
      <c r="C518" s="29"/>
    </row>
    <row r="519" spans="2:3" x14ac:dyDescent="0.25">
      <c r="B519" s="6"/>
      <c r="C519" s="29"/>
    </row>
    <row r="520" spans="2:3" x14ac:dyDescent="0.25">
      <c r="B520" s="6"/>
      <c r="C520" s="29"/>
    </row>
    <row r="521" spans="2:3" x14ac:dyDescent="0.25">
      <c r="B521" s="6"/>
      <c r="C521" s="29"/>
    </row>
    <row r="522" spans="2:3" x14ac:dyDescent="0.25">
      <c r="B522" s="6"/>
      <c r="C522" s="29"/>
    </row>
    <row r="523" spans="2:3" x14ac:dyDescent="0.25">
      <c r="B523" s="6"/>
      <c r="C523" s="29"/>
    </row>
    <row r="524" spans="2:3" x14ac:dyDescent="0.25">
      <c r="B524" s="6"/>
      <c r="C524" s="29"/>
    </row>
    <row r="525" spans="2:3" x14ac:dyDescent="0.25">
      <c r="B525" s="6"/>
      <c r="C525" s="29"/>
    </row>
    <row r="526" spans="2:3" x14ac:dyDescent="0.25">
      <c r="B526" s="6"/>
      <c r="C526" s="29"/>
    </row>
    <row r="527" spans="2:3" x14ac:dyDescent="0.25">
      <c r="B527" s="6"/>
      <c r="C527" s="29"/>
    </row>
    <row r="528" spans="2:3" x14ac:dyDescent="0.25">
      <c r="B528" s="6"/>
      <c r="C528" s="29"/>
    </row>
    <row r="529" spans="2:3" x14ac:dyDescent="0.25">
      <c r="B529" s="6"/>
      <c r="C529" s="29"/>
    </row>
    <row r="530" spans="2:3" x14ac:dyDescent="0.25">
      <c r="B530" s="6"/>
      <c r="C530" s="29"/>
    </row>
    <row r="531" spans="2:3" x14ac:dyDescent="0.25">
      <c r="B531" s="6"/>
      <c r="C531" s="29"/>
    </row>
    <row r="532" spans="2:3" x14ac:dyDescent="0.25">
      <c r="B532" s="6"/>
      <c r="C532" s="29"/>
    </row>
    <row r="533" spans="2:3" x14ac:dyDescent="0.25">
      <c r="B533" s="6"/>
      <c r="C533" s="29"/>
    </row>
    <row r="534" spans="2:3" x14ac:dyDescent="0.25">
      <c r="B534" s="6"/>
      <c r="C534" s="29"/>
    </row>
    <row r="535" spans="2:3" x14ac:dyDescent="0.25">
      <c r="B535" s="6"/>
      <c r="C535" s="29"/>
    </row>
    <row r="536" spans="2:3" x14ac:dyDescent="0.25">
      <c r="B536" s="6"/>
      <c r="C536" s="29"/>
    </row>
    <row r="537" spans="2:3" x14ac:dyDescent="0.25">
      <c r="B537" s="6"/>
      <c r="C537" s="29"/>
    </row>
    <row r="538" spans="2:3" x14ac:dyDescent="0.25">
      <c r="B538" s="6"/>
      <c r="C538" s="29"/>
    </row>
    <row r="539" spans="2:3" x14ac:dyDescent="0.25">
      <c r="B539" s="6"/>
      <c r="C539" s="29"/>
    </row>
    <row r="540" spans="2:3" x14ac:dyDescent="0.25">
      <c r="B540" s="6"/>
      <c r="C540" s="29"/>
    </row>
    <row r="541" spans="2:3" x14ac:dyDescent="0.25">
      <c r="B541" s="6"/>
      <c r="C541" s="29"/>
    </row>
    <row r="542" spans="2:3" x14ac:dyDescent="0.25">
      <c r="B542" s="6"/>
      <c r="C542" s="29"/>
    </row>
    <row r="543" spans="2:3" x14ac:dyDescent="0.25">
      <c r="B543" s="6"/>
      <c r="C543" s="29"/>
    </row>
    <row r="544" spans="2:3" x14ac:dyDescent="0.25">
      <c r="B544" s="6"/>
      <c r="C544" s="29"/>
    </row>
    <row r="545" spans="2:3" x14ac:dyDescent="0.25">
      <c r="B545" s="6"/>
      <c r="C545" s="29"/>
    </row>
    <row r="546" spans="2:3" x14ac:dyDescent="0.25">
      <c r="B546" s="6"/>
      <c r="C546" s="29"/>
    </row>
    <row r="547" spans="2:3" x14ac:dyDescent="0.25">
      <c r="B547" s="6"/>
      <c r="C547" s="29"/>
    </row>
    <row r="548" spans="2:3" x14ac:dyDescent="0.25">
      <c r="B548" s="6"/>
      <c r="C548" s="29"/>
    </row>
    <row r="549" spans="2:3" x14ac:dyDescent="0.25">
      <c r="B549" s="6"/>
      <c r="C549" s="29"/>
    </row>
    <row r="550" spans="2:3" x14ac:dyDescent="0.25">
      <c r="B550" s="6"/>
      <c r="C550" s="29"/>
    </row>
    <row r="551" spans="2:3" x14ac:dyDescent="0.25">
      <c r="B551" s="6"/>
      <c r="C551" s="29"/>
    </row>
    <row r="552" spans="2:3" x14ac:dyDescent="0.25">
      <c r="B552" s="6"/>
      <c r="C552" s="29"/>
    </row>
    <row r="553" spans="2:3" x14ac:dyDescent="0.25">
      <c r="B553" s="6"/>
      <c r="C553" s="29"/>
    </row>
    <row r="554" spans="2:3" x14ac:dyDescent="0.25">
      <c r="B554" s="6"/>
      <c r="C554" s="29"/>
    </row>
    <row r="555" spans="2:3" x14ac:dyDescent="0.25">
      <c r="B555" s="6"/>
      <c r="C555" s="29"/>
    </row>
    <row r="556" spans="2:3" x14ac:dyDescent="0.25">
      <c r="B556" s="6"/>
      <c r="C556" s="29"/>
    </row>
    <row r="557" spans="2:3" x14ac:dyDescent="0.25">
      <c r="B557" s="6"/>
      <c r="C557" s="29"/>
    </row>
    <row r="558" spans="2:3" x14ac:dyDescent="0.25">
      <c r="B558" s="6"/>
      <c r="C558" s="29"/>
    </row>
    <row r="559" spans="2:3" x14ac:dyDescent="0.25">
      <c r="B559" s="6"/>
      <c r="C559" s="29"/>
    </row>
    <row r="560" spans="2:3" x14ac:dyDescent="0.25">
      <c r="B560" s="6"/>
      <c r="C560" s="29"/>
    </row>
    <row r="561" spans="2:3" x14ac:dyDescent="0.25">
      <c r="B561" s="6"/>
      <c r="C561" s="29"/>
    </row>
    <row r="562" spans="2:3" x14ac:dyDescent="0.25">
      <c r="B562" s="6"/>
      <c r="C562" s="29"/>
    </row>
    <row r="563" spans="2:3" x14ac:dyDescent="0.25">
      <c r="B563" s="6"/>
      <c r="C563" s="29"/>
    </row>
    <row r="564" spans="2:3" x14ac:dyDescent="0.25">
      <c r="B564" s="6"/>
      <c r="C564" s="29"/>
    </row>
    <row r="565" spans="2:3" x14ac:dyDescent="0.25">
      <c r="B565" s="6"/>
      <c r="C565" s="29"/>
    </row>
    <row r="566" spans="2:3" x14ac:dyDescent="0.25">
      <c r="B566" s="6"/>
      <c r="C566" s="29"/>
    </row>
    <row r="567" spans="2:3" x14ac:dyDescent="0.25">
      <c r="B567" s="6"/>
      <c r="C567" s="29"/>
    </row>
    <row r="568" spans="2:3" x14ac:dyDescent="0.25">
      <c r="B568" s="6"/>
      <c r="C568" s="29"/>
    </row>
    <row r="569" spans="2:3" x14ac:dyDescent="0.25">
      <c r="B569" s="6"/>
      <c r="C569" s="29"/>
    </row>
    <row r="570" spans="2:3" x14ac:dyDescent="0.25">
      <c r="B570" s="6"/>
      <c r="C570" s="29"/>
    </row>
    <row r="571" spans="2:3" x14ac:dyDescent="0.25">
      <c r="B571" s="6"/>
      <c r="C571" s="29"/>
    </row>
    <row r="572" spans="2:3" x14ac:dyDescent="0.25">
      <c r="B572" s="6"/>
      <c r="C572" s="29"/>
    </row>
    <row r="573" spans="2:3" x14ac:dyDescent="0.25">
      <c r="B573" s="6"/>
      <c r="C573" s="29"/>
    </row>
    <row r="574" spans="2:3" x14ac:dyDescent="0.25">
      <c r="B574" s="6"/>
      <c r="C574" s="29"/>
    </row>
    <row r="575" spans="2:3" x14ac:dyDescent="0.25">
      <c r="B575" s="6"/>
      <c r="C575" s="29"/>
    </row>
    <row r="576" spans="2:3" x14ac:dyDescent="0.25">
      <c r="B576" s="6"/>
      <c r="C576" s="29"/>
    </row>
    <row r="577" spans="2:3" x14ac:dyDescent="0.25">
      <c r="B577" s="6"/>
      <c r="C577" s="29"/>
    </row>
    <row r="578" spans="2:3" x14ac:dyDescent="0.25">
      <c r="B578" s="6"/>
      <c r="C578" s="29"/>
    </row>
    <row r="579" spans="2:3" x14ac:dyDescent="0.25">
      <c r="B579" s="6"/>
      <c r="C579" s="29"/>
    </row>
    <row r="580" spans="2:3" x14ac:dyDescent="0.25">
      <c r="B580" s="6"/>
      <c r="C580" s="29"/>
    </row>
    <row r="581" spans="2:3" x14ac:dyDescent="0.25">
      <c r="B581" s="6"/>
      <c r="C581" s="29"/>
    </row>
    <row r="582" spans="2:3" x14ac:dyDescent="0.25">
      <c r="B582" s="6"/>
      <c r="C582" s="29"/>
    </row>
    <row r="583" spans="2:3" x14ac:dyDescent="0.25">
      <c r="B583" s="6"/>
      <c r="C583" s="29"/>
    </row>
    <row r="584" spans="2:3" x14ac:dyDescent="0.25">
      <c r="B584" s="6"/>
      <c r="C584" s="29"/>
    </row>
    <row r="585" spans="2:3" x14ac:dyDescent="0.25">
      <c r="B585" s="6"/>
      <c r="C585" s="29"/>
    </row>
    <row r="586" spans="2:3" x14ac:dyDescent="0.25">
      <c r="B586" s="6"/>
      <c r="C586" s="29"/>
    </row>
    <row r="587" spans="2:3" x14ac:dyDescent="0.25">
      <c r="B587" s="6"/>
      <c r="C587" s="29"/>
    </row>
    <row r="588" spans="2:3" x14ac:dyDescent="0.25">
      <c r="B588" s="6"/>
      <c r="C588" s="29"/>
    </row>
    <row r="589" spans="2:3" x14ac:dyDescent="0.25">
      <c r="B589" s="6"/>
      <c r="C589" s="29"/>
    </row>
    <row r="590" spans="2:3" x14ac:dyDescent="0.25">
      <c r="B590" s="6"/>
      <c r="C590" s="29"/>
    </row>
    <row r="591" spans="2:3" x14ac:dyDescent="0.25">
      <c r="B591" s="6"/>
      <c r="C591" s="29"/>
    </row>
    <row r="592" spans="2:3" x14ac:dyDescent="0.25">
      <c r="B592" s="6"/>
      <c r="C592" s="29"/>
    </row>
    <row r="593" spans="2:3" x14ac:dyDescent="0.25">
      <c r="B593" s="6"/>
      <c r="C593" s="29"/>
    </row>
    <row r="594" spans="2:3" x14ac:dyDescent="0.25">
      <c r="B594" s="6"/>
      <c r="C594" s="29"/>
    </row>
    <row r="595" spans="2:3" x14ac:dyDescent="0.25">
      <c r="B595" s="6"/>
      <c r="C595" s="29"/>
    </row>
    <row r="596" spans="2:3" x14ac:dyDescent="0.25">
      <c r="B596" s="6"/>
      <c r="C596" s="29"/>
    </row>
    <row r="597" spans="2:3" x14ac:dyDescent="0.25">
      <c r="B597" s="6"/>
      <c r="C597" s="29"/>
    </row>
    <row r="598" spans="2:3" x14ac:dyDescent="0.25">
      <c r="B598" s="6"/>
      <c r="C598" s="29"/>
    </row>
    <row r="599" spans="2:3" x14ac:dyDescent="0.25">
      <c r="B599" s="6"/>
      <c r="C599" s="29"/>
    </row>
    <row r="600" spans="2:3" x14ac:dyDescent="0.25">
      <c r="B600" s="6"/>
      <c r="C600" s="29"/>
    </row>
    <row r="601" spans="2:3" x14ac:dyDescent="0.25">
      <c r="B601" s="6"/>
      <c r="C601" s="29"/>
    </row>
    <row r="602" spans="2:3" x14ac:dyDescent="0.25">
      <c r="B602" s="6"/>
      <c r="C602" s="29"/>
    </row>
    <row r="603" spans="2:3" x14ac:dyDescent="0.25">
      <c r="B603" s="6"/>
      <c r="C603" s="29"/>
    </row>
    <row r="604" spans="2:3" x14ac:dyDescent="0.25">
      <c r="B604" s="6"/>
      <c r="C604" s="29"/>
    </row>
    <row r="605" spans="2:3" x14ac:dyDescent="0.25">
      <c r="B605" s="6"/>
      <c r="C605" s="29"/>
    </row>
    <row r="606" spans="2:3" x14ac:dyDescent="0.25">
      <c r="B606" s="6"/>
      <c r="C606" s="29"/>
    </row>
    <row r="607" spans="2:3" x14ac:dyDescent="0.25">
      <c r="B607" s="6"/>
      <c r="C607" s="29"/>
    </row>
    <row r="608" spans="2:3" x14ac:dyDescent="0.25">
      <c r="B608" s="6"/>
      <c r="C608" s="29"/>
    </row>
    <row r="609" spans="2:3" x14ac:dyDescent="0.25">
      <c r="B609" s="6"/>
      <c r="C609" s="29"/>
    </row>
    <row r="610" spans="2:3" x14ac:dyDescent="0.25">
      <c r="B610" s="6"/>
      <c r="C610" s="29"/>
    </row>
    <row r="611" spans="2:3" x14ac:dyDescent="0.25">
      <c r="B611" s="6"/>
      <c r="C611" s="29"/>
    </row>
    <row r="612" spans="2:3" x14ac:dyDescent="0.25">
      <c r="B612" s="6"/>
      <c r="C612" s="29"/>
    </row>
    <row r="613" spans="2:3" x14ac:dyDescent="0.25">
      <c r="B613" s="6"/>
      <c r="C613" s="29"/>
    </row>
    <row r="614" spans="2:3" x14ac:dyDescent="0.25">
      <c r="B614" s="6"/>
      <c r="C614" s="29"/>
    </row>
    <row r="615" spans="2:3" x14ac:dyDescent="0.25">
      <c r="B615" s="6"/>
      <c r="C615" s="29"/>
    </row>
    <row r="616" spans="2:3" x14ac:dyDescent="0.25">
      <c r="B616" s="6"/>
      <c r="C616" s="29"/>
    </row>
    <row r="617" spans="2:3" x14ac:dyDescent="0.25">
      <c r="B617" s="6"/>
      <c r="C617" s="29"/>
    </row>
    <row r="618" spans="2:3" x14ac:dyDescent="0.25">
      <c r="B618" s="6"/>
      <c r="C618" s="29"/>
    </row>
    <row r="619" spans="2:3" x14ac:dyDescent="0.25">
      <c r="B619" s="6"/>
      <c r="C619" s="29"/>
    </row>
    <row r="620" spans="2:3" x14ac:dyDescent="0.25">
      <c r="B620" s="6"/>
      <c r="C620" s="29"/>
    </row>
    <row r="621" spans="2:3" x14ac:dyDescent="0.25">
      <c r="B621" s="6"/>
      <c r="C621" s="29"/>
    </row>
    <row r="622" spans="2:3" x14ac:dyDescent="0.25">
      <c r="B622" s="6"/>
      <c r="C622" s="29"/>
    </row>
    <row r="623" spans="2:3" x14ac:dyDescent="0.25">
      <c r="B623" s="6"/>
      <c r="C623" s="29"/>
    </row>
    <row r="624" spans="2:3" x14ac:dyDescent="0.25">
      <c r="B624" s="6"/>
      <c r="C624" s="29"/>
    </row>
    <row r="625" spans="2:3" x14ac:dyDescent="0.25">
      <c r="B625" s="6"/>
      <c r="C625" s="29"/>
    </row>
    <row r="626" spans="2:3" x14ac:dyDescent="0.25">
      <c r="B626" s="6"/>
      <c r="C626" s="29"/>
    </row>
    <row r="627" spans="2:3" x14ac:dyDescent="0.25">
      <c r="B627" s="6"/>
      <c r="C627" s="29"/>
    </row>
    <row r="628" spans="2:3" x14ac:dyDescent="0.25">
      <c r="B628" s="6"/>
      <c r="C628" s="29"/>
    </row>
    <row r="629" spans="2:3" x14ac:dyDescent="0.25">
      <c r="B629" s="6"/>
      <c r="C629" s="29"/>
    </row>
    <row r="630" spans="2:3" x14ac:dyDescent="0.25">
      <c r="B630" s="6"/>
      <c r="C630" s="29"/>
    </row>
    <row r="631" spans="2:3" x14ac:dyDescent="0.25">
      <c r="B631" s="6"/>
      <c r="C631" s="29"/>
    </row>
    <row r="632" spans="2:3" x14ac:dyDescent="0.25">
      <c r="B632" s="6"/>
      <c r="C632" s="29"/>
    </row>
    <row r="633" spans="2:3" x14ac:dyDescent="0.25">
      <c r="B633" s="6"/>
      <c r="C633" s="29"/>
    </row>
    <row r="634" spans="2:3" x14ac:dyDescent="0.25">
      <c r="B634" s="6"/>
      <c r="C634" s="29"/>
    </row>
    <row r="635" spans="2:3" x14ac:dyDescent="0.25">
      <c r="B635" s="6"/>
      <c r="C635" s="29"/>
    </row>
    <row r="636" spans="2:3" x14ac:dyDescent="0.25">
      <c r="B636" s="6"/>
      <c r="C636" s="29"/>
    </row>
    <row r="637" spans="2:3" x14ac:dyDescent="0.25">
      <c r="B637" s="6"/>
      <c r="C637" s="29"/>
    </row>
    <row r="638" spans="2:3" x14ac:dyDescent="0.25">
      <c r="B638" s="6"/>
      <c r="C638" s="29"/>
    </row>
    <row r="639" spans="2:3" x14ac:dyDescent="0.25">
      <c r="B639" s="6"/>
      <c r="C639" s="29"/>
    </row>
    <row r="640" spans="2:3" x14ac:dyDescent="0.25">
      <c r="B640" s="6"/>
      <c r="C640" s="29"/>
    </row>
    <row r="641" spans="2:3" x14ac:dyDescent="0.25">
      <c r="B641" s="6"/>
      <c r="C641" s="29"/>
    </row>
    <row r="642" spans="2:3" x14ac:dyDescent="0.25">
      <c r="B642" s="6"/>
      <c r="C642" s="29"/>
    </row>
    <row r="643" spans="2:3" x14ac:dyDescent="0.25">
      <c r="B643" s="6"/>
      <c r="C643" s="29"/>
    </row>
    <row r="644" spans="2:3" x14ac:dyDescent="0.25">
      <c r="B644" s="6"/>
      <c r="C644" s="29"/>
    </row>
    <row r="645" spans="2:3" x14ac:dyDescent="0.25">
      <c r="B645" s="6"/>
      <c r="C645" s="29"/>
    </row>
    <row r="646" spans="2:3" x14ac:dyDescent="0.25">
      <c r="B646" s="6"/>
      <c r="C646" s="29"/>
    </row>
    <row r="647" spans="2:3" x14ac:dyDescent="0.25">
      <c r="B647" s="6"/>
      <c r="C647" s="29"/>
    </row>
    <row r="648" spans="2:3" x14ac:dyDescent="0.25">
      <c r="B648" s="6"/>
      <c r="C648" s="29"/>
    </row>
    <row r="649" spans="2:3" x14ac:dyDescent="0.25">
      <c r="B649" s="6"/>
      <c r="C649" s="29"/>
    </row>
    <row r="650" spans="2:3" x14ac:dyDescent="0.25">
      <c r="B650" s="6"/>
      <c r="C650" s="29"/>
    </row>
    <row r="651" spans="2:3" x14ac:dyDescent="0.25">
      <c r="B651" s="6"/>
      <c r="C651" s="29"/>
    </row>
    <row r="652" spans="2:3" x14ac:dyDescent="0.25">
      <c r="B652" s="6"/>
      <c r="C652" s="29"/>
    </row>
    <row r="653" spans="2:3" x14ac:dyDescent="0.25">
      <c r="B653" s="6"/>
      <c r="C653" s="29"/>
    </row>
    <row r="654" spans="2:3" x14ac:dyDescent="0.25">
      <c r="B654" s="6"/>
      <c r="C654" s="29"/>
    </row>
    <row r="655" spans="2:3" x14ac:dyDescent="0.25">
      <c r="B655" s="6"/>
      <c r="C655" s="29"/>
    </row>
    <row r="656" spans="2:3" x14ac:dyDescent="0.25">
      <c r="B656" s="6"/>
      <c r="C656" s="29"/>
    </row>
    <row r="657" spans="2:3" x14ac:dyDescent="0.25">
      <c r="B657" s="6"/>
      <c r="C657" s="29"/>
    </row>
    <row r="658" spans="2:3" x14ac:dyDescent="0.25">
      <c r="B658" s="6"/>
      <c r="C658" s="29"/>
    </row>
    <row r="659" spans="2:3" x14ac:dyDescent="0.25">
      <c r="B659" s="6"/>
      <c r="C659" s="29"/>
    </row>
    <row r="660" spans="2:3" x14ac:dyDescent="0.25">
      <c r="B660" s="6"/>
      <c r="C660" s="29"/>
    </row>
    <row r="661" spans="2:3" x14ac:dyDescent="0.25">
      <c r="B661" s="6"/>
      <c r="C661" s="29"/>
    </row>
    <row r="662" spans="2:3" x14ac:dyDescent="0.25">
      <c r="B662" s="6"/>
      <c r="C662" s="29"/>
    </row>
    <row r="663" spans="2:3" x14ac:dyDescent="0.25">
      <c r="B663" s="6"/>
      <c r="C663" s="29"/>
    </row>
    <row r="664" spans="2:3" x14ac:dyDescent="0.25">
      <c r="B664" s="6"/>
      <c r="C664" s="29"/>
    </row>
    <row r="665" spans="2:3" x14ac:dyDescent="0.25">
      <c r="B665" s="6"/>
      <c r="C665" s="29"/>
    </row>
    <row r="666" spans="2:3" x14ac:dyDescent="0.25">
      <c r="B666" s="6"/>
      <c r="C666" s="29"/>
    </row>
    <row r="667" spans="2:3" x14ac:dyDescent="0.25">
      <c r="B667" s="6"/>
      <c r="C667" s="29"/>
    </row>
    <row r="668" spans="2:3" x14ac:dyDescent="0.25">
      <c r="B668" s="6"/>
      <c r="C668" s="29"/>
    </row>
    <row r="669" spans="2:3" x14ac:dyDescent="0.25">
      <c r="B669" s="6"/>
      <c r="C669" s="29"/>
    </row>
    <row r="670" spans="2:3" x14ac:dyDescent="0.25">
      <c r="B670" s="6"/>
      <c r="C670" s="29"/>
    </row>
    <row r="671" spans="2:3" x14ac:dyDescent="0.25">
      <c r="B671" s="6"/>
      <c r="C671" s="29"/>
    </row>
    <row r="672" spans="2:3" x14ac:dyDescent="0.25">
      <c r="B672" s="6"/>
      <c r="C672" s="29"/>
    </row>
    <row r="673" spans="2:3" x14ac:dyDescent="0.25">
      <c r="B673" s="6"/>
      <c r="C673" s="29"/>
    </row>
    <row r="674" spans="2:3" x14ac:dyDescent="0.25">
      <c r="B674" s="6"/>
      <c r="C674" s="29"/>
    </row>
    <row r="675" spans="2:3" x14ac:dyDescent="0.25">
      <c r="B675" s="6"/>
      <c r="C675" s="29"/>
    </row>
    <row r="676" spans="2:3" x14ac:dyDescent="0.25">
      <c r="B676" s="6"/>
      <c r="C676" s="29"/>
    </row>
    <row r="677" spans="2:3" x14ac:dyDescent="0.25">
      <c r="B677" s="6"/>
      <c r="C677" s="29"/>
    </row>
    <row r="678" spans="2:3" x14ac:dyDescent="0.25">
      <c r="B678" s="6"/>
      <c r="C678" s="29"/>
    </row>
    <row r="679" spans="2:3" x14ac:dyDescent="0.25">
      <c r="B679" s="6"/>
      <c r="C679" s="29"/>
    </row>
    <row r="680" spans="2:3" x14ac:dyDescent="0.25">
      <c r="B680" s="6"/>
      <c r="C680" s="29"/>
    </row>
    <row r="681" spans="2:3" x14ac:dyDescent="0.25">
      <c r="B681" s="6"/>
      <c r="C681" s="29"/>
    </row>
    <row r="682" spans="2:3" x14ac:dyDescent="0.25">
      <c r="B682" s="6"/>
      <c r="C682" s="29"/>
    </row>
    <row r="683" spans="2:3" x14ac:dyDescent="0.25">
      <c r="B683" s="6"/>
      <c r="C683" s="29"/>
    </row>
    <row r="684" spans="2:3" x14ac:dyDescent="0.25">
      <c r="B684" s="6"/>
      <c r="C684" s="29"/>
    </row>
    <row r="685" spans="2:3" x14ac:dyDescent="0.25">
      <c r="B685" s="6"/>
      <c r="C685" s="29"/>
    </row>
    <row r="686" spans="2:3" x14ac:dyDescent="0.25">
      <c r="B686" s="6"/>
      <c r="C686" s="29"/>
    </row>
    <row r="687" spans="2:3" x14ac:dyDescent="0.25">
      <c r="B687" s="6"/>
      <c r="C687" s="29"/>
    </row>
    <row r="688" spans="2:3" x14ac:dyDescent="0.25">
      <c r="B688" s="6"/>
      <c r="C688" s="29"/>
    </row>
    <row r="689" spans="2:3" x14ac:dyDescent="0.25">
      <c r="B689" s="6"/>
      <c r="C689" s="29"/>
    </row>
    <row r="690" spans="2:3" x14ac:dyDescent="0.25">
      <c r="B690" s="6"/>
      <c r="C690" s="29"/>
    </row>
    <row r="691" spans="2:3" x14ac:dyDescent="0.25">
      <c r="B691" s="6"/>
      <c r="C691" s="29"/>
    </row>
    <row r="692" spans="2:3" x14ac:dyDescent="0.25">
      <c r="B692" s="6"/>
      <c r="C692" s="29"/>
    </row>
    <row r="693" spans="2:3" x14ac:dyDescent="0.25">
      <c r="B693" s="6"/>
      <c r="C693" s="29"/>
    </row>
    <row r="694" spans="2:3" x14ac:dyDescent="0.25">
      <c r="B694" s="6"/>
      <c r="C694" s="29"/>
    </row>
    <row r="695" spans="2:3" x14ac:dyDescent="0.25">
      <c r="B695" s="6"/>
      <c r="C695" s="29"/>
    </row>
    <row r="696" spans="2:3" x14ac:dyDescent="0.25">
      <c r="B696" s="6"/>
      <c r="C696" s="29"/>
    </row>
    <row r="697" spans="2:3" x14ac:dyDescent="0.25">
      <c r="B697" s="6"/>
      <c r="C697" s="29"/>
    </row>
    <row r="698" spans="2:3" x14ac:dyDescent="0.25">
      <c r="B698" s="6"/>
      <c r="C698" s="29"/>
    </row>
    <row r="699" spans="2:3" x14ac:dyDescent="0.25">
      <c r="B699" s="6"/>
      <c r="C699" s="29"/>
    </row>
    <row r="700" spans="2:3" x14ac:dyDescent="0.25">
      <c r="B700" s="6"/>
      <c r="C700" s="29"/>
    </row>
    <row r="701" spans="2:3" x14ac:dyDescent="0.25">
      <c r="B701" s="6"/>
      <c r="C701" s="29"/>
    </row>
    <row r="702" spans="2:3" x14ac:dyDescent="0.25">
      <c r="B702" s="6"/>
      <c r="C702" s="29"/>
    </row>
    <row r="703" spans="2:3" x14ac:dyDescent="0.25">
      <c r="B703" s="6"/>
      <c r="C703" s="29"/>
    </row>
    <row r="704" spans="2:3" x14ac:dyDescent="0.25">
      <c r="B704" s="6"/>
      <c r="C704" s="29"/>
    </row>
    <row r="705" spans="2:3" x14ac:dyDescent="0.25">
      <c r="B705" s="6"/>
      <c r="C705" s="29"/>
    </row>
    <row r="706" spans="2:3" x14ac:dyDescent="0.25">
      <c r="B706" s="6"/>
      <c r="C706" s="29"/>
    </row>
    <row r="707" spans="2:3" x14ac:dyDescent="0.25">
      <c r="B707" s="6"/>
      <c r="C707" s="29"/>
    </row>
    <row r="708" spans="2:3" x14ac:dyDescent="0.25">
      <c r="B708" s="6"/>
      <c r="C708" s="29"/>
    </row>
    <row r="709" spans="2:3" x14ac:dyDescent="0.25">
      <c r="B709" s="6"/>
      <c r="C709" s="29"/>
    </row>
    <row r="710" spans="2:3" x14ac:dyDescent="0.25">
      <c r="B710" s="6"/>
      <c r="C710" s="29"/>
    </row>
    <row r="711" spans="2:3" x14ac:dyDescent="0.25">
      <c r="B711" s="6"/>
      <c r="C711" s="29"/>
    </row>
    <row r="712" spans="2:3" x14ac:dyDescent="0.25">
      <c r="B712" s="6"/>
      <c r="C712" s="29"/>
    </row>
    <row r="713" spans="2:3" x14ac:dyDescent="0.25">
      <c r="B713" s="6"/>
      <c r="C713" s="29"/>
    </row>
    <row r="714" spans="2:3" x14ac:dyDescent="0.25">
      <c r="B714" s="6"/>
      <c r="C714" s="29"/>
    </row>
    <row r="715" spans="2:3" x14ac:dyDescent="0.25">
      <c r="B715" s="6"/>
      <c r="C715" s="29"/>
    </row>
    <row r="716" spans="2:3" x14ac:dyDescent="0.25">
      <c r="B716" s="6"/>
      <c r="C716" s="29"/>
    </row>
    <row r="717" spans="2:3" x14ac:dyDescent="0.25">
      <c r="B717" s="6"/>
      <c r="C717" s="29"/>
    </row>
    <row r="718" spans="2:3" x14ac:dyDescent="0.25">
      <c r="B718" s="6"/>
      <c r="C718" s="29"/>
    </row>
    <row r="719" spans="2:3" x14ac:dyDescent="0.25">
      <c r="B719" s="6"/>
      <c r="C719" s="29"/>
    </row>
    <row r="720" spans="2:3" x14ac:dyDescent="0.25">
      <c r="B720" s="6"/>
      <c r="C720" s="29"/>
    </row>
    <row r="721" spans="2:3" x14ac:dyDescent="0.25">
      <c r="B721" s="6"/>
      <c r="C721" s="29"/>
    </row>
    <row r="722" spans="2:3" x14ac:dyDescent="0.25">
      <c r="B722" s="6"/>
      <c r="C722" s="29"/>
    </row>
    <row r="723" spans="2:3" x14ac:dyDescent="0.25">
      <c r="B723" s="6"/>
      <c r="C723" s="29"/>
    </row>
    <row r="724" spans="2:3" x14ac:dyDescent="0.25">
      <c r="B724" s="6"/>
      <c r="C724" s="29"/>
    </row>
    <row r="725" spans="2:3" x14ac:dyDescent="0.25">
      <c r="B725" s="6"/>
      <c r="C725" s="29"/>
    </row>
    <row r="726" spans="2:3" x14ac:dyDescent="0.25">
      <c r="B726" s="6"/>
      <c r="C726" s="29"/>
    </row>
    <row r="727" spans="2:3" x14ac:dyDescent="0.25">
      <c r="B727" s="6"/>
      <c r="C727" s="29"/>
    </row>
    <row r="728" spans="2:3" x14ac:dyDescent="0.25">
      <c r="B728" s="6"/>
      <c r="C728" s="29"/>
    </row>
    <row r="729" spans="2:3" x14ac:dyDescent="0.25">
      <c r="B729" s="6"/>
      <c r="C729" s="29"/>
    </row>
    <row r="730" spans="2:3" x14ac:dyDescent="0.25">
      <c r="B730" s="6"/>
      <c r="C730" s="29"/>
    </row>
    <row r="731" spans="2:3" x14ac:dyDescent="0.25">
      <c r="B731" s="6"/>
      <c r="C731" s="29"/>
    </row>
    <row r="732" spans="2:3" x14ac:dyDescent="0.25">
      <c r="B732" s="6"/>
      <c r="C732" s="29"/>
    </row>
    <row r="733" spans="2:3" x14ac:dyDescent="0.25">
      <c r="B733" s="6"/>
      <c r="C733" s="29"/>
    </row>
    <row r="734" spans="2:3" x14ac:dyDescent="0.25">
      <c r="B734" s="6"/>
      <c r="C734" s="29"/>
    </row>
    <row r="735" spans="2:3" x14ac:dyDescent="0.25">
      <c r="B735" s="6"/>
      <c r="C735" s="29"/>
    </row>
    <row r="736" spans="2:3" x14ac:dyDescent="0.25">
      <c r="B736" s="6"/>
      <c r="C736" s="29"/>
    </row>
    <row r="737" spans="2:3" x14ac:dyDescent="0.25">
      <c r="B737" s="6"/>
      <c r="C737" s="29"/>
    </row>
    <row r="738" spans="2:3" x14ac:dyDescent="0.25">
      <c r="B738" s="6"/>
      <c r="C738" s="29"/>
    </row>
    <row r="739" spans="2:3" x14ac:dyDescent="0.25">
      <c r="B739" s="6"/>
      <c r="C739" s="29"/>
    </row>
    <row r="740" spans="2:3" x14ac:dyDescent="0.25">
      <c r="B740" s="6"/>
      <c r="C740" s="29"/>
    </row>
    <row r="741" spans="2:3" x14ac:dyDescent="0.25">
      <c r="B741" s="6"/>
      <c r="C741" s="29"/>
    </row>
    <row r="742" spans="2:3" x14ac:dyDescent="0.25">
      <c r="B742" s="6"/>
      <c r="C742" s="29"/>
    </row>
    <row r="743" spans="2:3" x14ac:dyDescent="0.25">
      <c r="B743" s="6"/>
      <c r="C743" s="29"/>
    </row>
    <row r="744" spans="2:3" x14ac:dyDescent="0.25">
      <c r="B744" s="6"/>
      <c r="C744" s="29"/>
    </row>
    <row r="745" spans="2:3" x14ac:dyDescent="0.25">
      <c r="B745" s="6"/>
      <c r="C745" s="29"/>
    </row>
    <row r="746" spans="2:3" x14ac:dyDescent="0.25">
      <c r="B746" s="6"/>
      <c r="C746" s="29"/>
    </row>
    <row r="747" spans="2:3" x14ac:dyDescent="0.25">
      <c r="B747" s="6"/>
      <c r="C747" s="29"/>
    </row>
    <row r="748" spans="2:3" x14ac:dyDescent="0.25">
      <c r="B748" s="6"/>
      <c r="C748" s="29"/>
    </row>
    <row r="749" spans="2:3" x14ac:dyDescent="0.25">
      <c r="B749" s="6"/>
      <c r="C749" s="29"/>
    </row>
    <row r="750" spans="2:3" x14ac:dyDescent="0.25">
      <c r="B750" s="6"/>
      <c r="C750" s="29"/>
    </row>
    <row r="751" spans="2:3" x14ac:dyDescent="0.25">
      <c r="B751" s="6"/>
      <c r="C751" s="29"/>
    </row>
    <row r="752" spans="2:3" x14ac:dyDescent="0.25">
      <c r="B752" s="6"/>
      <c r="C752" s="29"/>
    </row>
    <row r="753" spans="2:3" x14ac:dyDescent="0.25">
      <c r="B753" s="6"/>
      <c r="C753" s="29"/>
    </row>
    <row r="754" spans="2:3" x14ac:dyDescent="0.25">
      <c r="B754" s="6"/>
      <c r="C754" s="29"/>
    </row>
    <row r="755" spans="2:3" x14ac:dyDescent="0.25">
      <c r="B755" s="6"/>
      <c r="C755" s="29"/>
    </row>
    <row r="756" spans="2:3" x14ac:dyDescent="0.25">
      <c r="B756" s="6"/>
      <c r="C756" s="29"/>
    </row>
    <row r="757" spans="2:3" x14ac:dyDescent="0.25">
      <c r="B757" s="6"/>
      <c r="C757" s="29"/>
    </row>
    <row r="758" spans="2:3" x14ac:dyDescent="0.25">
      <c r="B758" s="6"/>
      <c r="C758" s="29"/>
    </row>
    <row r="759" spans="2:3" x14ac:dyDescent="0.25">
      <c r="B759" s="6"/>
      <c r="C759" s="29"/>
    </row>
    <row r="760" spans="2:3" x14ac:dyDescent="0.25">
      <c r="B760" s="6"/>
      <c r="C760" s="29"/>
    </row>
    <row r="761" spans="2:3" x14ac:dyDescent="0.25">
      <c r="B761" s="6"/>
      <c r="C761" s="29"/>
    </row>
    <row r="762" spans="2:3" x14ac:dyDescent="0.25">
      <c r="B762" s="6"/>
      <c r="C762" s="29"/>
    </row>
    <row r="763" spans="2:3" x14ac:dyDescent="0.25">
      <c r="B763" s="6"/>
      <c r="C763" s="29"/>
    </row>
    <row r="764" spans="2:3" x14ac:dyDescent="0.25">
      <c r="B764" s="6"/>
      <c r="C764" s="29"/>
    </row>
    <row r="765" spans="2:3" x14ac:dyDescent="0.25">
      <c r="B765" s="6"/>
      <c r="C765" s="29"/>
    </row>
    <row r="766" spans="2:3" x14ac:dyDescent="0.25">
      <c r="B766" s="6"/>
      <c r="C766" s="29"/>
    </row>
    <row r="767" spans="2:3" x14ac:dyDescent="0.25">
      <c r="B767" s="6"/>
      <c r="C767" s="29"/>
    </row>
    <row r="768" spans="2:3" x14ac:dyDescent="0.25">
      <c r="B768" s="6"/>
      <c r="C768" s="29"/>
    </row>
    <row r="769" spans="2:3" x14ac:dyDescent="0.25">
      <c r="B769" s="6"/>
      <c r="C769" s="29"/>
    </row>
    <row r="770" spans="2:3" x14ac:dyDescent="0.25">
      <c r="B770" s="6"/>
      <c r="C770" s="29"/>
    </row>
    <row r="771" spans="2:3" x14ac:dyDescent="0.25">
      <c r="B771" s="6"/>
      <c r="C771" s="29"/>
    </row>
    <row r="772" spans="2:3" x14ac:dyDescent="0.25">
      <c r="B772" s="6"/>
      <c r="C772" s="29"/>
    </row>
    <row r="773" spans="2:3" x14ac:dyDescent="0.25">
      <c r="B773" s="6"/>
      <c r="C773" s="29"/>
    </row>
    <row r="774" spans="2:3" x14ac:dyDescent="0.25">
      <c r="B774" s="6"/>
      <c r="C774" s="29"/>
    </row>
    <row r="775" spans="2:3" x14ac:dyDescent="0.25">
      <c r="B775" s="6"/>
      <c r="C775" s="29"/>
    </row>
    <row r="776" spans="2:3" x14ac:dyDescent="0.25">
      <c r="B776" s="6"/>
      <c r="C776" s="29"/>
    </row>
    <row r="777" spans="2:3" x14ac:dyDescent="0.25">
      <c r="B777" s="6"/>
      <c r="C777" s="29"/>
    </row>
    <row r="778" spans="2:3" x14ac:dyDescent="0.25">
      <c r="B778" s="6"/>
      <c r="C778" s="29"/>
    </row>
    <row r="779" spans="2:3" x14ac:dyDescent="0.25">
      <c r="B779" s="6"/>
      <c r="C779" s="29"/>
    </row>
    <row r="780" spans="2:3" x14ac:dyDescent="0.25">
      <c r="B780" s="6"/>
      <c r="C780" s="29"/>
    </row>
    <row r="781" spans="2:3" x14ac:dyDescent="0.25">
      <c r="B781" s="6"/>
      <c r="C781" s="29"/>
    </row>
    <row r="782" spans="2:3" x14ac:dyDescent="0.25">
      <c r="B782" s="6"/>
      <c r="C782" s="29"/>
    </row>
    <row r="783" spans="2:3" x14ac:dyDescent="0.25">
      <c r="B783" s="6"/>
      <c r="C783" s="29"/>
    </row>
    <row r="784" spans="2:3" x14ac:dyDescent="0.25">
      <c r="B784" s="6"/>
      <c r="C784" s="29"/>
    </row>
    <row r="785" spans="2:3" x14ac:dyDescent="0.25">
      <c r="B785" s="6"/>
      <c r="C785" s="29"/>
    </row>
    <row r="786" spans="2:3" x14ac:dyDescent="0.25">
      <c r="B786" s="6"/>
      <c r="C786" s="29"/>
    </row>
    <row r="787" spans="2:3" x14ac:dyDescent="0.25">
      <c r="B787" s="6"/>
      <c r="C787" s="29"/>
    </row>
    <row r="788" spans="2:3" x14ac:dyDescent="0.25">
      <c r="B788" s="6"/>
      <c r="C788" s="29"/>
    </row>
    <row r="789" spans="2:3" x14ac:dyDescent="0.25">
      <c r="B789" s="6"/>
      <c r="C789" s="29"/>
    </row>
    <row r="790" spans="2:3" x14ac:dyDescent="0.25">
      <c r="B790" s="6"/>
      <c r="C790" s="29"/>
    </row>
    <row r="791" spans="2:3" x14ac:dyDescent="0.25">
      <c r="B791" s="6"/>
      <c r="C791" s="29"/>
    </row>
    <row r="792" spans="2:3" x14ac:dyDescent="0.25">
      <c r="B792" s="6"/>
      <c r="C792" s="29"/>
    </row>
    <row r="793" spans="2:3" x14ac:dyDescent="0.25">
      <c r="B793" s="6"/>
      <c r="C793" s="29"/>
    </row>
    <row r="794" spans="2:3" x14ac:dyDescent="0.25">
      <c r="B794" s="6"/>
      <c r="C794" s="29"/>
    </row>
    <row r="795" spans="2:3" x14ac:dyDescent="0.25">
      <c r="B795" s="6"/>
      <c r="C795" s="29"/>
    </row>
    <row r="796" spans="2:3" x14ac:dyDescent="0.25">
      <c r="B796" s="6"/>
      <c r="C796" s="29"/>
    </row>
    <row r="797" spans="2:3" x14ac:dyDescent="0.25">
      <c r="B797" s="6"/>
      <c r="C797" s="29"/>
    </row>
    <row r="798" spans="2:3" x14ac:dyDescent="0.25">
      <c r="B798" s="6"/>
      <c r="C798" s="29"/>
    </row>
    <row r="799" spans="2:3" x14ac:dyDescent="0.25">
      <c r="B799" s="6"/>
      <c r="C799" s="29"/>
    </row>
    <row r="800" spans="2:3" x14ac:dyDescent="0.25">
      <c r="B800" s="6"/>
      <c r="C800" s="29"/>
    </row>
    <row r="801" spans="2:3" x14ac:dyDescent="0.25">
      <c r="B801" s="6"/>
      <c r="C801" s="29"/>
    </row>
    <row r="802" spans="2:3" x14ac:dyDescent="0.25">
      <c r="B802" s="6"/>
      <c r="C802" s="29"/>
    </row>
    <row r="803" spans="2:3" x14ac:dyDescent="0.25">
      <c r="B803" s="6"/>
      <c r="C803" s="29"/>
    </row>
    <row r="804" spans="2:3" x14ac:dyDescent="0.25">
      <c r="B804" s="6"/>
      <c r="C804" s="29"/>
    </row>
    <row r="805" spans="2:3" x14ac:dyDescent="0.25">
      <c r="B805" s="6"/>
      <c r="C805" s="29"/>
    </row>
    <row r="806" spans="2:3" x14ac:dyDescent="0.25">
      <c r="B806" s="6"/>
      <c r="C806" s="29"/>
    </row>
    <row r="807" spans="2:3" x14ac:dyDescent="0.25">
      <c r="B807" s="6"/>
      <c r="C807" s="29"/>
    </row>
    <row r="808" spans="2:3" x14ac:dyDescent="0.25">
      <c r="B808" s="6"/>
      <c r="C808" s="29"/>
    </row>
    <row r="809" spans="2:3" x14ac:dyDescent="0.25">
      <c r="B809" s="6"/>
      <c r="C809" s="29"/>
    </row>
    <row r="810" spans="2:3" x14ac:dyDescent="0.25">
      <c r="B810" s="6"/>
      <c r="C810" s="29"/>
    </row>
    <row r="811" spans="2:3" x14ac:dyDescent="0.25">
      <c r="B811" s="6"/>
      <c r="C811" s="29"/>
    </row>
    <row r="812" spans="2:3" x14ac:dyDescent="0.25">
      <c r="B812" s="6"/>
      <c r="C812" s="29"/>
    </row>
    <row r="813" spans="2:3" x14ac:dyDescent="0.25">
      <c r="B813" s="6"/>
      <c r="C813" s="29"/>
    </row>
    <row r="814" spans="2:3" x14ac:dyDescent="0.25">
      <c r="B814" s="6"/>
      <c r="C814" s="29"/>
    </row>
    <row r="815" spans="2:3" x14ac:dyDescent="0.25">
      <c r="B815" s="6"/>
      <c r="C815" s="29"/>
    </row>
    <row r="816" spans="2:3" x14ac:dyDescent="0.25">
      <c r="B816" s="6"/>
      <c r="C816" s="29"/>
    </row>
    <row r="817" spans="2:3" x14ac:dyDescent="0.25">
      <c r="B817" s="6"/>
      <c r="C817" s="29"/>
    </row>
    <row r="818" spans="2:3" x14ac:dyDescent="0.25">
      <c r="B818" s="6"/>
      <c r="C818" s="29"/>
    </row>
    <row r="819" spans="2:3" x14ac:dyDescent="0.25">
      <c r="B819" s="6"/>
      <c r="C819" s="29"/>
    </row>
    <row r="820" spans="2:3" x14ac:dyDescent="0.25">
      <c r="B820" s="6"/>
      <c r="C820" s="29"/>
    </row>
    <row r="821" spans="2:3" x14ac:dyDescent="0.25">
      <c r="B821" s="6"/>
      <c r="C821" s="29"/>
    </row>
    <row r="822" spans="2:3" x14ac:dyDescent="0.25">
      <c r="B822" s="6"/>
      <c r="C822" s="29"/>
    </row>
    <row r="823" spans="2:3" x14ac:dyDescent="0.25">
      <c r="B823" s="6"/>
      <c r="C823" s="29"/>
    </row>
    <row r="824" spans="2:3" x14ac:dyDescent="0.25">
      <c r="B824" s="6"/>
      <c r="C824" s="29"/>
    </row>
    <row r="825" spans="2:3" x14ac:dyDescent="0.25">
      <c r="B825" s="6"/>
      <c r="C825" s="29"/>
    </row>
    <row r="826" spans="2:3" x14ac:dyDescent="0.25">
      <c r="B826" s="6"/>
      <c r="C826" s="29"/>
    </row>
    <row r="827" spans="2:3" x14ac:dyDescent="0.25">
      <c r="B827" s="6"/>
      <c r="C827" s="29"/>
    </row>
    <row r="828" spans="2:3" x14ac:dyDescent="0.25">
      <c r="B828" s="6"/>
      <c r="C828" s="29"/>
    </row>
    <row r="829" spans="2:3" x14ac:dyDescent="0.25">
      <c r="B829" s="6"/>
      <c r="C829" s="29"/>
    </row>
    <row r="830" spans="2:3" x14ac:dyDescent="0.25">
      <c r="B830" s="6"/>
      <c r="C830" s="29"/>
    </row>
    <row r="831" spans="2:3" x14ac:dyDescent="0.25">
      <c r="B831" s="6"/>
      <c r="C831" s="29"/>
    </row>
    <row r="832" spans="2:3" x14ac:dyDescent="0.25">
      <c r="B832" s="6"/>
      <c r="C832" s="29"/>
    </row>
    <row r="833" spans="2:3" x14ac:dyDescent="0.25">
      <c r="B833" s="6"/>
      <c r="C833" s="29"/>
    </row>
    <row r="834" spans="2:3" x14ac:dyDescent="0.25">
      <c r="B834" s="6"/>
      <c r="C834" s="29"/>
    </row>
    <row r="835" spans="2:3" x14ac:dyDescent="0.25">
      <c r="B835" s="6"/>
      <c r="C835" s="29"/>
    </row>
    <row r="836" spans="2:3" x14ac:dyDescent="0.25">
      <c r="B836" s="6"/>
      <c r="C836" s="29"/>
    </row>
    <row r="837" spans="2:3" x14ac:dyDescent="0.25">
      <c r="B837" s="6"/>
      <c r="C837" s="29"/>
    </row>
    <row r="838" spans="2:3" x14ac:dyDescent="0.25">
      <c r="B838" s="6"/>
      <c r="C838" s="29"/>
    </row>
    <row r="839" spans="2:3" x14ac:dyDescent="0.25">
      <c r="B839" s="6"/>
      <c r="C839" s="29"/>
    </row>
    <row r="840" spans="2:3" x14ac:dyDescent="0.25">
      <c r="B840" s="6"/>
      <c r="C840" s="29"/>
    </row>
    <row r="841" spans="2:3" x14ac:dyDescent="0.25">
      <c r="B841" s="6"/>
      <c r="C841" s="29"/>
    </row>
    <row r="842" spans="2:3" x14ac:dyDescent="0.25">
      <c r="B842" s="6"/>
      <c r="C842" s="29"/>
    </row>
    <row r="843" spans="2:3" x14ac:dyDescent="0.25">
      <c r="B843" s="6"/>
      <c r="C843" s="29"/>
    </row>
    <row r="844" spans="2:3" x14ac:dyDescent="0.25">
      <c r="B844" s="6"/>
      <c r="C844" s="29"/>
    </row>
    <row r="845" spans="2:3" x14ac:dyDescent="0.25">
      <c r="B845" s="6"/>
      <c r="C845" s="29"/>
    </row>
    <row r="846" spans="2:3" x14ac:dyDescent="0.25">
      <c r="B846" s="6"/>
      <c r="C846" s="29"/>
    </row>
    <row r="847" spans="2:3" x14ac:dyDescent="0.25">
      <c r="B847" s="6"/>
      <c r="C847" s="29"/>
    </row>
    <row r="848" spans="2:3" x14ac:dyDescent="0.25">
      <c r="B848" s="6"/>
      <c r="C848" s="29"/>
    </row>
    <row r="849" spans="2:3" x14ac:dyDescent="0.25">
      <c r="B849" s="6"/>
      <c r="C849" s="29"/>
    </row>
    <row r="850" spans="2:3" x14ac:dyDescent="0.25">
      <c r="B850" s="6"/>
      <c r="C850" s="29"/>
    </row>
    <row r="851" spans="2:3" x14ac:dyDescent="0.25">
      <c r="B851" s="6"/>
      <c r="C851" s="29"/>
    </row>
    <row r="852" spans="2:3" x14ac:dyDescent="0.25">
      <c r="B852" s="6"/>
      <c r="C852" s="29"/>
    </row>
    <row r="853" spans="2:3" x14ac:dyDescent="0.25">
      <c r="B853" s="6"/>
      <c r="C853" s="29"/>
    </row>
    <row r="854" spans="2:3" x14ac:dyDescent="0.25">
      <c r="B854" s="6"/>
      <c r="C854" s="29"/>
    </row>
    <row r="855" spans="2:3" x14ac:dyDescent="0.25">
      <c r="B855" s="6"/>
      <c r="C855" s="29"/>
    </row>
    <row r="856" spans="2:3" x14ac:dyDescent="0.25">
      <c r="B856" s="6"/>
      <c r="C856" s="29"/>
    </row>
    <row r="857" spans="2:3" x14ac:dyDescent="0.25">
      <c r="B857" s="6"/>
      <c r="C857" s="29"/>
    </row>
    <row r="858" spans="2:3" x14ac:dyDescent="0.25">
      <c r="B858" s="6"/>
      <c r="C858" s="29"/>
    </row>
    <row r="859" spans="2:3" x14ac:dyDescent="0.25">
      <c r="B859" s="6"/>
      <c r="C859" s="29"/>
    </row>
    <row r="860" spans="2:3" x14ac:dyDescent="0.25">
      <c r="B860" s="6"/>
      <c r="C860" s="29"/>
    </row>
    <row r="861" spans="2:3" x14ac:dyDescent="0.25">
      <c r="B861" s="6"/>
      <c r="C861" s="29"/>
    </row>
    <row r="862" spans="2:3" x14ac:dyDescent="0.25">
      <c r="B862" s="6"/>
      <c r="C862" s="29"/>
    </row>
    <row r="863" spans="2:3" x14ac:dyDescent="0.25">
      <c r="B863" s="6"/>
      <c r="C863" s="29"/>
    </row>
    <row r="864" spans="2:3" x14ac:dyDescent="0.25">
      <c r="B864" s="6"/>
      <c r="C864" s="29"/>
    </row>
    <row r="865" spans="2:3" x14ac:dyDescent="0.25">
      <c r="B865" s="6"/>
      <c r="C865" s="29"/>
    </row>
    <row r="866" spans="2:3" x14ac:dyDescent="0.25">
      <c r="B866" s="6"/>
      <c r="C866" s="29"/>
    </row>
    <row r="867" spans="2:3" x14ac:dyDescent="0.25">
      <c r="B867" s="6"/>
      <c r="C867" s="29"/>
    </row>
    <row r="868" spans="2:3" x14ac:dyDescent="0.25">
      <c r="B868" s="6"/>
      <c r="C868" s="29"/>
    </row>
    <row r="869" spans="2:3" x14ac:dyDescent="0.25">
      <c r="B869" s="6"/>
      <c r="C869" s="29"/>
    </row>
    <row r="870" spans="2:3" x14ac:dyDescent="0.25">
      <c r="B870" s="6"/>
      <c r="C870" s="29"/>
    </row>
    <row r="871" spans="2:3" x14ac:dyDescent="0.25">
      <c r="B871" s="6"/>
      <c r="C871" s="29"/>
    </row>
    <row r="872" spans="2:3" x14ac:dyDescent="0.25">
      <c r="B872" s="6"/>
      <c r="C872" s="29"/>
    </row>
    <row r="873" spans="2:3" x14ac:dyDescent="0.25">
      <c r="B873" s="6"/>
      <c r="C873" s="29"/>
    </row>
    <row r="874" spans="2:3" x14ac:dyDescent="0.25">
      <c r="B874" s="6"/>
      <c r="C874" s="29"/>
    </row>
    <row r="875" spans="2:3" x14ac:dyDescent="0.25">
      <c r="B875" s="6"/>
      <c r="C875" s="29"/>
    </row>
    <row r="876" spans="2:3" x14ac:dyDescent="0.25">
      <c r="B876" s="6"/>
      <c r="C876" s="29"/>
    </row>
    <row r="877" spans="2:3" x14ac:dyDescent="0.25">
      <c r="B877" s="6"/>
      <c r="C877" s="29"/>
    </row>
    <row r="878" spans="2:3" x14ac:dyDescent="0.25">
      <c r="B878" s="6"/>
      <c r="C878" s="29"/>
    </row>
    <row r="879" spans="2:3" x14ac:dyDescent="0.25">
      <c r="B879" s="6"/>
      <c r="C879" s="29"/>
    </row>
    <row r="880" spans="2:3" x14ac:dyDescent="0.25">
      <c r="B880" s="6"/>
      <c r="C880" s="29"/>
    </row>
    <row r="881" spans="2:3" x14ac:dyDescent="0.25">
      <c r="B881" s="6"/>
      <c r="C881" s="29"/>
    </row>
    <row r="882" spans="2:3" x14ac:dyDescent="0.25">
      <c r="B882" s="6"/>
      <c r="C882" s="29"/>
    </row>
    <row r="883" spans="2:3" x14ac:dyDescent="0.25">
      <c r="B883" s="6"/>
      <c r="C883" s="29"/>
    </row>
    <row r="884" spans="2:3" x14ac:dyDescent="0.25">
      <c r="B884" s="6"/>
      <c r="C884" s="29"/>
    </row>
    <row r="885" spans="2:3" x14ac:dyDescent="0.25">
      <c r="B885" s="6"/>
      <c r="C885" s="29"/>
    </row>
    <row r="886" spans="2:3" x14ac:dyDescent="0.25">
      <c r="B886" s="6"/>
      <c r="C886" s="29"/>
    </row>
    <row r="887" spans="2:3" x14ac:dyDescent="0.25">
      <c r="B887" s="6"/>
      <c r="C887" s="29"/>
    </row>
    <row r="888" spans="2:3" x14ac:dyDescent="0.25">
      <c r="B888" s="6"/>
      <c r="C888" s="29"/>
    </row>
    <row r="889" spans="2:3" x14ac:dyDescent="0.25">
      <c r="B889" s="6"/>
      <c r="C889" s="29"/>
    </row>
    <row r="890" spans="2:3" x14ac:dyDescent="0.25">
      <c r="B890" s="6"/>
      <c r="C890" s="29"/>
    </row>
    <row r="891" spans="2:3" x14ac:dyDescent="0.25">
      <c r="B891" s="6"/>
      <c r="C891" s="29"/>
    </row>
    <row r="892" spans="2:3" x14ac:dyDescent="0.25">
      <c r="B892" s="6"/>
      <c r="C892" s="29"/>
    </row>
    <row r="893" spans="2:3" x14ac:dyDescent="0.25">
      <c r="B893" s="6"/>
      <c r="C893" s="29"/>
    </row>
    <row r="894" spans="2:3" x14ac:dyDescent="0.25">
      <c r="B894" s="6"/>
      <c r="C894" s="29"/>
    </row>
    <row r="895" spans="2:3" x14ac:dyDescent="0.25">
      <c r="B895" s="6"/>
      <c r="C895" s="29"/>
    </row>
    <row r="896" spans="2:3" x14ac:dyDescent="0.25">
      <c r="B896" s="6"/>
      <c r="C896" s="29"/>
    </row>
    <row r="897" spans="2:3" x14ac:dyDescent="0.25">
      <c r="B897" s="6"/>
      <c r="C897" s="29"/>
    </row>
    <row r="898" spans="2:3" x14ac:dyDescent="0.25">
      <c r="B898" s="6"/>
      <c r="C898" s="29"/>
    </row>
    <row r="899" spans="2:3" x14ac:dyDescent="0.25">
      <c r="B899" s="6"/>
      <c r="C899" s="29"/>
    </row>
    <row r="900" spans="2:3" x14ac:dyDescent="0.25">
      <c r="B900" s="6"/>
      <c r="C900" s="29"/>
    </row>
    <row r="901" spans="2:3" x14ac:dyDescent="0.25">
      <c r="B901" s="6"/>
      <c r="C901" s="29"/>
    </row>
    <row r="902" spans="2:3" x14ac:dyDescent="0.25">
      <c r="B902" s="6"/>
      <c r="C902" s="29"/>
    </row>
    <row r="903" spans="2:3" x14ac:dyDescent="0.25">
      <c r="B903" s="6"/>
      <c r="C903" s="29"/>
    </row>
    <row r="904" spans="2:3" x14ac:dyDescent="0.25">
      <c r="B904" s="6"/>
      <c r="C904" s="29"/>
    </row>
    <row r="905" spans="2:3" x14ac:dyDescent="0.25">
      <c r="B905" s="6"/>
      <c r="C905" s="29"/>
    </row>
    <row r="906" spans="2:3" x14ac:dyDescent="0.25">
      <c r="B906" s="6"/>
      <c r="C906" s="29"/>
    </row>
    <row r="907" spans="2:3" x14ac:dyDescent="0.25">
      <c r="B907" s="6"/>
      <c r="C907" s="29"/>
    </row>
    <row r="908" spans="2:3" x14ac:dyDescent="0.25">
      <c r="B908" s="6"/>
      <c r="C908" s="29"/>
    </row>
    <row r="909" spans="2:3" x14ac:dyDescent="0.25">
      <c r="B909" s="6"/>
      <c r="C909" s="29"/>
    </row>
    <row r="910" spans="2:3" x14ac:dyDescent="0.25">
      <c r="B910" s="6"/>
      <c r="C910" s="29"/>
    </row>
    <row r="911" spans="2:3" x14ac:dyDescent="0.25">
      <c r="B911" s="6"/>
      <c r="C911" s="29"/>
    </row>
    <row r="912" spans="2:3" x14ac:dyDescent="0.25">
      <c r="B912" s="6"/>
      <c r="C912" s="29"/>
    </row>
    <row r="913" spans="2:3" x14ac:dyDescent="0.25">
      <c r="B913" s="6"/>
      <c r="C913" s="29"/>
    </row>
    <row r="914" spans="2:3" x14ac:dyDescent="0.25">
      <c r="B914" s="6"/>
      <c r="C914" s="29"/>
    </row>
    <row r="915" spans="2:3" x14ac:dyDescent="0.25">
      <c r="B915" s="6"/>
      <c r="C915" s="29"/>
    </row>
    <row r="916" spans="2:3" x14ac:dyDescent="0.25">
      <c r="B916" s="6"/>
      <c r="C916" s="29"/>
    </row>
    <row r="917" spans="2:3" x14ac:dyDescent="0.25">
      <c r="B917" s="6"/>
      <c r="C917" s="29"/>
    </row>
    <row r="918" spans="2:3" x14ac:dyDescent="0.25">
      <c r="B918" s="6"/>
      <c r="C918" s="29"/>
    </row>
    <row r="919" spans="2:3" x14ac:dyDescent="0.25">
      <c r="B919" s="6"/>
      <c r="C919" s="29"/>
    </row>
    <row r="920" spans="2:3" x14ac:dyDescent="0.25">
      <c r="B920" s="6"/>
      <c r="C920" s="29"/>
    </row>
    <row r="921" spans="2:3" x14ac:dyDescent="0.25">
      <c r="B921" s="6"/>
      <c r="C921" s="29"/>
    </row>
    <row r="922" spans="2:3" x14ac:dyDescent="0.25">
      <c r="B922" s="6"/>
      <c r="C922" s="29"/>
    </row>
    <row r="923" spans="2:3" x14ac:dyDescent="0.25">
      <c r="B923" s="6"/>
      <c r="C923" s="29"/>
    </row>
    <row r="924" spans="2:3" x14ac:dyDescent="0.25">
      <c r="B924" s="6"/>
      <c r="C924" s="29"/>
    </row>
    <row r="925" spans="2:3" x14ac:dyDescent="0.25">
      <c r="B925" s="6"/>
      <c r="C925" s="29"/>
    </row>
    <row r="926" spans="2:3" x14ac:dyDescent="0.25">
      <c r="B926" s="6"/>
      <c r="C926" s="29"/>
    </row>
    <row r="927" spans="2:3" x14ac:dyDescent="0.25">
      <c r="B927" s="6"/>
      <c r="C927" s="29"/>
    </row>
    <row r="928" spans="2:3" x14ac:dyDescent="0.25">
      <c r="B928" s="6"/>
      <c r="C928" s="29"/>
    </row>
    <row r="929" spans="2:3" x14ac:dyDescent="0.25">
      <c r="B929" s="6"/>
      <c r="C929" s="29"/>
    </row>
    <row r="930" spans="2:3" x14ac:dyDescent="0.25">
      <c r="B930" s="6"/>
      <c r="C930" s="29"/>
    </row>
    <row r="931" spans="2:3" x14ac:dyDescent="0.25">
      <c r="B931" s="6"/>
      <c r="C931" s="29"/>
    </row>
    <row r="932" spans="2:3" x14ac:dyDescent="0.25">
      <c r="B932" s="6"/>
      <c r="C932" s="29"/>
    </row>
    <row r="933" spans="2:3" x14ac:dyDescent="0.25">
      <c r="B933" s="6"/>
      <c r="C933" s="29"/>
    </row>
    <row r="934" spans="2:3" x14ac:dyDescent="0.25">
      <c r="B934" s="6"/>
      <c r="C934" s="29"/>
    </row>
    <row r="935" spans="2:3" x14ac:dyDescent="0.25">
      <c r="B935" s="6"/>
      <c r="C935" s="29"/>
    </row>
    <row r="936" spans="2:3" x14ac:dyDescent="0.25">
      <c r="B936" s="6"/>
      <c r="C936" s="29"/>
    </row>
    <row r="937" spans="2:3" x14ac:dyDescent="0.25">
      <c r="B937" s="6"/>
      <c r="C937" s="29"/>
    </row>
    <row r="938" spans="2:3" x14ac:dyDescent="0.25">
      <c r="B938" s="6"/>
      <c r="C938" s="29"/>
    </row>
    <row r="939" spans="2:3" x14ac:dyDescent="0.25">
      <c r="B939" s="6"/>
      <c r="C939" s="29"/>
    </row>
    <row r="940" spans="2:3" x14ac:dyDescent="0.25">
      <c r="B940" s="6"/>
      <c r="C940" s="29"/>
    </row>
    <row r="941" spans="2:3" x14ac:dyDescent="0.25">
      <c r="B941" s="6"/>
      <c r="C941" s="29"/>
    </row>
    <row r="942" spans="2:3" x14ac:dyDescent="0.25">
      <c r="B942" s="6"/>
      <c r="C942" s="29"/>
    </row>
    <row r="943" spans="2:3" x14ac:dyDescent="0.25">
      <c r="B943" s="6"/>
      <c r="C943" s="29"/>
    </row>
    <row r="944" spans="2:3" x14ac:dyDescent="0.25">
      <c r="B944" s="6"/>
      <c r="C944" s="29"/>
    </row>
    <row r="945" spans="2:3" x14ac:dyDescent="0.25">
      <c r="B945" s="6"/>
      <c r="C945" s="29"/>
    </row>
    <row r="946" spans="2:3" x14ac:dyDescent="0.25">
      <c r="B946" s="6"/>
      <c r="C946" s="29"/>
    </row>
    <row r="947" spans="2:3" x14ac:dyDescent="0.25">
      <c r="B947" s="6"/>
      <c r="C947" s="29"/>
    </row>
    <row r="948" spans="2:3" x14ac:dyDescent="0.25">
      <c r="B948" s="6"/>
      <c r="C948" s="29"/>
    </row>
    <row r="949" spans="2:3" x14ac:dyDescent="0.25">
      <c r="B949" s="6"/>
      <c r="C949" s="29"/>
    </row>
    <row r="950" spans="2:3" x14ac:dyDescent="0.25">
      <c r="B950" s="6"/>
      <c r="C950" s="29"/>
    </row>
    <row r="951" spans="2:3" x14ac:dyDescent="0.25">
      <c r="B951" s="6"/>
      <c r="C951" s="29"/>
    </row>
    <row r="952" spans="2:3" x14ac:dyDescent="0.25">
      <c r="B952" s="6"/>
      <c r="C952" s="29"/>
    </row>
    <row r="953" spans="2:3" x14ac:dyDescent="0.25">
      <c r="B953" s="6"/>
      <c r="C953" s="29"/>
    </row>
    <row r="954" spans="2:3" x14ac:dyDescent="0.25">
      <c r="B954" s="6"/>
      <c r="C954" s="29"/>
    </row>
    <row r="955" spans="2:3" x14ac:dyDescent="0.25">
      <c r="B955" s="6"/>
      <c r="C955" s="29"/>
    </row>
    <row r="956" spans="2:3" x14ac:dyDescent="0.25">
      <c r="B956" s="6"/>
      <c r="C956" s="29"/>
    </row>
    <row r="957" spans="2:3" x14ac:dyDescent="0.25">
      <c r="B957" s="6"/>
      <c r="C957" s="29"/>
    </row>
    <row r="958" spans="2:3" x14ac:dyDescent="0.25">
      <c r="B958" s="6"/>
      <c r="C958" s="29"/>
    </row>
    <row r="959" spans="2:3" x14ac:dyDescent="0.25">
      <c r="B959" s="6"/>
      <c r="C959" s="29"/>
    </row>
    <row r="960" spans="2:3" x14ac:dyDescent="0.25">
      <c r="B960" s="6"/>
      <c r="C960" s="29"/>
    </row>
    <row r="961" spans="2:3" x14ac:dyDescent="0.25">
      <c r="B961" s="6"/>
      <c r="C961" s="29"/>
    </row>
    <row r="962" spans="2:3" x14ac:dyDescent="0.25">
      <c r="B962" s="6"/>
      <c r="C962" s="29"/>
    </row>
    <row r="963" spans="2:3" x14ac:dyDescent="0.25">
      <c r="B963" s="6"/>
      <c r="C963" s="29"/>
    </row>
    <row r="964" spans="2:3" x14ac:dyDescent="0.25">
      <c r="B964" s="6"/>
      <c r="C964" s="29"/>
    </row>
    <row r="965" spans="2:3" x14ac:dyDescent="0.25">
      <c r="B965" s="6"/>
      <c r="C965" s="29"/>
    </row>
    <row r="966" spans="2:3" x14ac:dyDescent="0.25">
      <c r="B966" s="6"/>
      <c r="C966" s="29"/>
    </row>
    <row r="967" spans="2:3" x14ac:dyDescent="0.25">
      <c r="B967" s="6"/>
      <c r="C967" s="29"/>
    </row>
    <row r="968" spans="2:3" x14ac:dyDescent="0.25">
      <c r="B968" s="6"/>
      <c r="C968" s="29"/>
    </row>
    <row r="969" spans="2:3" x14ac:dyDescent="0.25">
      <c r="B969" s="6"/>
      <c r="C969" s="29"/>
    </row>
    <row r="970" spans="2:3" x14ac:dyDescent="0.25">
      <c r="B970" s="6"/>
      <c r="C970" s="29"/>
    </row>
    <row r="971" spans="2:3" x14ac:dyDescent="0.25">
      <c r="B971" s="6"/>
      <c r="C971" s="29"/>
    </row>
    <row r="972" spans="2:3" x14ac:dyDescent="0.25">
      <c r="B972" s="6"/>
      <c r="C972" s="29"/>
    </row>
    <row r="973" spans="2:3" x14ac:dyDescent="0.25">
      <c r="B973" s="6"/>
      <c r="C973" s="29"/>
    </row>
    <row r="974" spans="2:3" x14ac:dyDescent="0.25">
      <c r="B974" s="6"/>
      <c r="C974" s="29"/>
    </row>
    <row r="975" spans="2:3" x14ac:dyDescent="0.25">
      <c r="B975" s="6"/>
      <c r="C975" s="29"/>
    </row>
    <row r="976" spans="2:3" x14ac:dyDescent="0.25">
      <c r="B976" s="6"/>
      <c r="C976" s="29"/>
    </row>
    <row r="977" spans="2:3" x14ac:dyDescent="0.25">
      <c r="B977" s="6"/>
      <c r="C977" s="29"/>
    </row>
    <row r="978" spans="2:3" x14ac:dyDescent="0.25">
      <c r="B978" s="6"/>
      <c r="C978" s="29"/>
    </row>
    <row r="979" spans="2:3" x14ac:dyDescent="0.25">
      <c r="B979" s="6"/>
      <c r="C979" s="29"/>
    </row>
    <row r="980" spans="2:3" x14ac:dyDescent="0.25">
      <c r="B980" s="6"/>
      <c r="C980" s="29"/>
    </row>
    <row r="981" spans="2:3" x14ac:dyDescent="0.25">
      <c r="B981" s="6"/>
      <c r="C981" s="29"/>
    </row>
    <row r="982" spans="2:3" x14ac:dyDescent="0.25">
      <c r="B982" s="6"/>
      <c r="C982" s="29"/>
    </row>
    <row r="983" spans="2:3" x14ac:dyDescent="0.25">
      <c r="B983" s="6"/>
      <c r="C983" s="29"/>
    </row>
    <row r="984" spans="2:3" x14ac:dyDescent="0.25">
      <c r="B984" s="6"/>
      <c r="C984" s="29"/>
    </row>
    <row r="985" spans="2:3" x14ac:dyDescent="0.25">
      <c r="B985" s="6"/>
      <c r="C985" s="29"/>
    </row>
    <row r="986" spans="2:3" x14ac:dyDescent="0.25">
      <c r="B986" s="6"/>
      <c r="C986" s="29"/>
    </row>
    <row r="987" spans="2:3" x14ac:dyDescent="0.25">
      <c r="B987" s="6"/>
      <c r="C987" s="29"/>
    </row>
    <row r="988" spans="2:3" x14ac:dyDescent="0.25">
      <c r="B988" s="6"/>
      <c r="C988" s="29"/>
    </row>
    <row r="989" spans="2:3" x14ac:dyDescent="0.25">
      <c r="B989" s="6"/>
      <c r="C989" s="29"/>
    </row>
    <row r="990" spans="2:3" x14ac:dyDescent="0.25">
      <c r="B990" s="6"/>
      <c r="C990" s="29"/>
    </row>
    <row r="991" spans="2:3" x14ac:dyDescent="0.25">
      <c r="B991" s="6"/>
      <c r="C991" s="29"/>
    </row>
    <row r="992" spans="2:3" x14ac:dyDescent="0.25">
      <c r="B992" s="6"/>
      <c r="C992" s="29"/>
    </row>
    <row r="993" spans="2:3" x14ac:dyDescent="0.25">
      <c r="B993" s="6"/>
      <c r="C993" s="29"/>
    </row>
    <row r="994" spans="2:3" x14ac:dyDescent="0.25">
      <c r="B994" s="6"/>
      <c r="C994" s="29"/>
    </row>
    <row r="995" spans="2:3" x14ac:dyDescent="0.25">
      <c r="B995" s="6"/>
      <c r="C995" s="29"/>
    </row>
    <row r="996" spans="2:3" x14ac:dyDescent="0.25">
      <c r="B996" s="6"/>
      <c r="C996" s="29"/>
    </row>
    <row r="997" spans="2:3" x14ac:dyDescent="0.25">
      <c r="B997" s="6"/>
      <c r="C997" s="29"/>
    </row>
    <row r="998" spans="2:3" x14ac:dyDescent="0.25">
      <c r="B998" s="6"/>
      <c r="C998" s="29"/>
    </row>
    <row r="999" spans="2:3" x14ac:dyDescent="0.25">
      <c r="B999" s="6"/>
      <c r="C999" s="29"/>
    </row>
    <row r="1000" spans="2:3" x14ac:dyDescent="0.25">
      <c r="B1000" s="6"/>
      <c r="C1000" s="29"/>
    </row>
    <row r="1001" spans="2:3" x14ac:dyDescent="0.25">
      <c r="B1001" s="6"/>
      <c r="C1001" s="29"/>
    </row>
    <row r="1002" spans="2:3" x14ac:dyDescent="0.25">
      <c r="B1002" s="6"/>
      <c r="C1002" s="29"/>
    </row>
    <row r="1003" spans="2:3" x14ac:dyDescent="0.25">
      <c r="B1003" s="6"/>
      <c r="C1003" s="29"/>
    </row>
    <row r="1004" spans="2:3" x14ac:dyDescent="0.25">
      <c r="B1004" s="6"/>
      <c r="C1004" s="29"/>
    </row>
    <row r="1005" spans="2:3" x14ac:dyDescent="0.25">
      <c r="B1005" s="6"/>
      <c r="C1005" s="29"/>
    </row>
    <row r="1006" spans="2:3" x14ac:dyDescent="0.25">
      <c r="B1006" s="6"/>
      <c r="C1006" s="29"/>
    </row>
    <row r="1007" spans="2:3" x14ac:dyDescent="0.25">
      <c r="B1007" s="6"/>
      <c r="C1007" s="29"/>
    </row>
    <row r="1008" spans="2:3" x14ac:dyDescent="0.25">
      <c r="B1008" s="6"/>
      <c r="C1008" s="29"/>
    </row>
    <row r="1009" spans="2:3" x14ac:dyDescent="0.25">
      <c r="B1009" s="6"/>
      <c r="C1009" s="29"/>
    </row>
    <row r="1010" spans="2:3" x14ac:dyDescent="0.25">
      <c r="B1010" s="6"/>
      <c r="C1010" s="29"/>
    </row>
    <row r="1011" spans="2:3" x14ac:dyDescent="0.25">
      <c r="B1011" s="6"/>
      <c r="C1011" s="29"/>
    </row>
  </sheetData>
  <mergeCells count="10">
    <mergeCell ref="N34:O35"/>
    <mergeCell ref="R33:S34"/>
    <mergeCell ref="R1:S1"/>
    <mergeCell ref="F1:G1"/>
    <mergeCell ref="J1:K1"/>
    <mergeCell ref="N1:O1"/>
    <mergeCell ref="N32:O32"/>
    <mergeCell ref="R31:S31"/>
    <mergeCell ref="J22:K22"/>
    <mergeCell ref="J24:K25"/>
  </mergeCells>
  <pageMargins left="0.7" right="0.7" top="0.75" bottom="0.75" header="0.3" footer="0.3"/>
  <drawing r:id="rId13"/>
  <tableParts count="1">
    <tablePart r:id="rId14"/>
  </tableParts>
  <extLst>
    <ext xmlns:x14="http://schemas.microsoft.com/office/spreadsheetml/2009/9/main" uri="{78C0D931-6437-407d-A8EE-F0AAD7539E65}">
      <x14:conditionalFormattings>
        <x14:conditionalFormatting xmlns:xm="http://schemas.microsoft.com/office/excel/2006/main">
          <x14:cfRule type="iconSet" priority="1" id="{43B91A35-EB38-4D21-8150-C4E39B4FC7B9}">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H4:H15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9" tint="0.79998168889431442"/>
  </sheetPr>
  <dimension ref="B2:Q64"/>
  <sheetViews>
    <sheetView zoomScale="50" zoomScaleNormal="50" workbookViewId="0">
      <selection activeCell="H38" sqref="H38"/>
    </sheetView>
  </sheetViews>
  <sheetFormatPr defaultRowHeight="15" x14ac:dyDescent="0.25"/>
  <cols>
    <col min="1" max="1" width="9.140625" style="15"/>
    <col min="2" max="2" width="15.5703125" style="15" customWidth="1"/>
    <col min="3" max="3" width="21.5703125" style="15" customWidth="1"/>
    <col min="4" max="4" width="20.42578125" style="15" customWidth="1"/>
    <col min="5" max="5" width="21" style="15" customWidth="1"/>
    <col min="6" max="6" width="2.85546875" style="15" customWidth="1"/>
    <col min="7" max="7" width="15.5703125" style="15" customWidth="1"/>
    <col min="8" max="8" width="20.42578125" style="15" customWidth="1"/>
    <col min="9" max="9" width="17.7109375" style="15" customWidth="1"/>
    <col min="10" max="10" width="22.140625" style="15" customWidth="1"/>
    <col min="11" max="11" width="2.85546875" style="15" customWidth="1"/>
    <col min="12" max="12" width="13.28515625" style="15" customWidth="1"/>
    <col min="13" max="13" width="15.5703125" style="15" customWidth="1"/>
    <col min="14" max="14" width="20.42578125" style="15" customWidth="1"/>
    <col min="15" max="15" width="13.28515625" style="15" customWidth="1"/>
    <col min="16" max="16" width="18.85546875" style="15" customWidth="1"/>
    <col min="17" max="20" width="19" style="15" bestFit="1" customWidth="1"/>
    <col min="21" max="16384" width="9.140625" style="15"/>
  </cols>
  <sheetData>
    <row r="2" spans="2:17" x14ac:dyDescent="0.25">
      <c r="B2" s="337" t="s">
        <v>1090</v>
      </c>
      <c r="C2" s="337"/>
      <c r="G2" s="337" t="s">
        <v>1091</v>
      </c>
      <c r="H2" s="337"/>
    </row>
    <row r="3" spans="2:17" x14ac:dyDescent="0.25">
      <c r="B3" s="14" t="s">
        <v>546</v>
      </c>
      <c r="C3" s="15" t="s">
        <v>545</v>
      </c>
      <c r="G3" s="14" t="s">
        <v>546</v>
      </c>
      <c r="H3" s="15" t="s">
        <v>545</v>
      </c>
      <c r="L3" s="20" t="s">
        <v>42</v>
      </c>
      <c r="M3" s="188">
        <v>2.4572294399963912</v>
      </c>
      <c r="N3" s="16" t="s">
        <v>556</v>
      </c>
      <c r="O3" s="188">
        <v>-0.71259746799332635</v>
      </c>
      <c r="P3" s="16" t="s">
        <v>555</v>
      </c>
    </row>
    <row r="4" spans="2:17" x14ac:dyDescent="0.25">
      <c r="B4" s="17" t="s">
        <v>547</v>
      </c>
      <c r="C4" s="98">
        <v>102989.92000000003</v>
      </c>
      <c r="D4" s="18"/>
      <c r="E4" s="18"/>
      <c r="F4" s="18"/>
      <c r="G4" s="17" t="s">
        <v>547</v>
      </c>
      <c r="H4" s="19"/>
      <c r="I4" s="17" t="s">
        <v>547</v>
      </c>
      <c r="J4" s="19"/>
      <c r="L4" s="20" t="s">
        <v>14</v>
      </c>
      <c r="M4" s="188">
        <v>2.1387347006141475</v>
      </c>
      <c r="N4" s="16" t="s">
        <v>1068</v>
      </c>
      <c r="O4" s="188">
        <v>-0.62250991116838661</v>
      </c>
      <c r="P4" s="16" t="s">
        <v>557</v>
      </c>
      <c r="Q4"/>
    </row>
    <row r="5" spans="2:17" x14ac:dyDescent="0.25">
      <c r="B5" s="17" t="s">
        <v>554</v>
      </c>
      <c r="C5" s="98">
        <v>128723.41999999995</v>
      </c>
      <c r="D5" s="18"/>
      <c r="E5" s="18"/>
      <c r="F5" s="18"/>
      <c r="G5" s="17" t="s">
        <v>554</v>
      </c>
      <c r="H5" s="21">
        <v>0.24986425856044864</v>
      </c>
      <c r="I5" s="17" t="s">
        <v>554</v>
      </c>
      <c r="J5" s="21"/>
      <c r="L5" s="20" t="s">
        <v>39</v>
      </c>
      <c r="M5" s="188">
        <v>0.83902021184035935</v>
      </c>
      <c r="N5" s="16" t="s">
        <v>554</v>
      </c>
      <c r="O5" s="188">
        <v>-0.55103631206278225</v>
      </c>
      <c r="P5" s="16" t="s">
        <v>549</v>
      </c>
      <c r="Q5"/>
    </row>
    <row r="6" spans="2:17" x14ac:dyDescent="0.25">
      <c r="B6" s="17" t="s">
        <v>548</v>
      </c>
      <c r="C6" s="98">
        <v>118450.73999999999</v>
      </c>
      <c r="D6" s="18"/>
      <c r="E6" s="18"/>
      <c r="F6" s="18"/>
      <c r="G6" s="17" t="s">
        <v>548</v>
      </c>
      <c r="H6" s="21">
        <v>-7.9804281147905859E-2</v>
      </c>
      <c r="I6" s="17" t="s">
        <v>548</v>
      </c>
      <c r="J6" s="21"/>
      <c r="L6" s="20" t="s">
        <v>61</v>
      </c>
      <c r="M6" s="188">
        <v>4.0116014231573871</v>
      </c>
      <c r="N6" s="16" t="s">
        <v>558</v>
      </c>
      <c r="O6" s="188">
        <v>-0.73253928043466443</v>
      </c>
      <c r="P6" s="16" t="s">
        <v>554</v>
      </c>
      <c r="Q6"/>
    </row>
    <row r="7" spans="2:17" x14ac:dyDescent="0.25">
      <c r="B7" s="17" t="s">
        <v>555</v>
      </c>
      <c r="C7" s="98">
        <v>115753.37</v>
      </c>
      <c r="D7" s="18"/>
      <c r="E7" s="18"/>
      <c r="F7" s="18"/>
      <c r="G7" s="17" t="s">
        <v>555</v>
      </c>
      <c r="H7" s="21">
        <v>-2.2772082301891872E-2</v>
      </c>
      <c r="I7" s="17" t="s">
        <v>555</v>
      </c>
      <c r="J7" s="21"/>
      <c r="L7" s="20" t="s">
        <v>32</v>
      </c>
      <c r="M7" s="188">
        <v>1.8697855470747036</v>
      </c>
      <c r="N7" s="16" t="s">
        <v>552</v>
      </c>
      <c r="O7" s="188">
        <v>-0.50083791462084426</v>
      </c>
      <c r="P7" s="16" t="s">
        <v>559</v>
      </c>
      <c r="Q7"/>
    </row>
    <row r="8" spans="2:17" x14ac:dyDescent="0.25">
      <c r="B8" s="17" t="s">
        <v>556</v>
      </c>
      <c r="C8" s="98">
        <v>125637.77999999998</v>
      </c>
      <c r="D8" s="18"/>
      <c r="E8" s="18"/>
      <c r="F8" s="18"/>
      <c r="G8" s="17" t="s">
        <v>556</v>
      </c>
      <c r="H8" s="21">
        <v>8.5391984699883808E-2</v>
      </c>
      <c r="I8" s="17" t="s">
        <v>556</v>
      </c>
      <c r="J8" s="21"/>
      <c r="L8" s="20" t="s">
        <v>19</v>
      </c>
      <c r="M8" s="188">
        <v>1.7608582344599268</v>
      </c>
      <c r="N8" s="16" t="s">
        <v>553</v>
      </c>
      <c r="O8" s="188">
        <v>-0.72755785126919148</v>
      </c>
      <c r="P8" s="16" t="s">
        <v>1068</v>
      </c>
      <c r="Q8"/>
    </row>
    <row r="9" spans="2:17" x14ac:dyDescent="0.25">
      <c r="B9" s="17" t="s">
        <v>549</v>
      </c>
      <c r="C9" s="98">
        <v>126802.88</v>
      </c>
      <c r="D9" s="18"/>
      <c r="E9" s="18"/>
      <c r="F9" s="18"/>
      <c r="G9" s="17" t="s">
        <v>549</v>
      </c>
      <c r="H9" s="21">
        <v>9.2734844566659848E-3</v>
      </c>
      <c r="I9" s="17" t="s">
        <v>549</v>
      </c>
      <c r="J9" s="21"/>
      <c r="L9" s="20" t="s">
        <v>28</v>
      </c>
      <c r="M9" s="188">
        <v>2.9704874665882852</v>
      </c>
      <c r="N9" s="16" t="s">
        <v>552</v>
      </c>
      <c r="O9" s="188">
        <v>-0.72132389643300532</v>
      </c>
      <c r="P9" s="16" t="s">
        <v>558</v>
      </c>
      <c r="Q9"/>
    </row>
    <row r="10" spans="2:17" x14ac:dyDescent="0.25">
      <c r="B10" s="17" t="s">
        <v>557</v>
      </c>
      <c r="C10" s="98">
        <v>140198.13</v>
      </c>
      <c r="D10" s="18"/>
      <c r="E10" s="18"/>
      <c r="F10" s="18"/>
      <c r="G10" s="17" t="s">
        <v>557</v>
      </c>
      <c r="H10" s="21">
        <v>0.10563837351328298</v>
      </c>
      <c r="I10" s="17" t="s">
        <v>557</v>
      </c>
      <c r="J10" s="21"/>
      <c r="L10" s="22"/>
      <c r="M10" s="22"/>
      <c r="N10" s="22"/>
      <c r="O10" s="6"/>
      <c r="P10" s="7"/>
      <c r="Q10"/>
    </row>
    <row r="11" spans="2:17" x14ac:dyDescent="0.25">
      <c r="B11" s="17" t="s">
        <v>1068</v>
      </c>
      <c r="C11" s="98">
        <v>96240.749999999985</v>
      </c>
      <c r="D11" s="18"/>
      <c r="E11" s="18"/>
      <c r="F11" s="18"/>
      <c r="G11" s="17" t="s">
        <v>1068</v>
      </c>
      <c r="H11" s="21">
        <v>-0.31353756287619539</v>
      </c>
      <c r="I11" s="17" t="s">
        <v>1068</v>
      </c>
      <c r="J11" s="21"/>
      <c r="L11" s="16"/>
      <c r="M11" s="16"/>
      <c r="N11" s="16"/>
      <c r="O11" s="6"/>
      <c r="P11" s="29"/>
      <c r="Q11"/>
    </row>
    <row r="12" spans="2:17" x14ac:dyDescent="0.25">
      <c r="B12" s="17" t="s">
        <v>558</v>
      </c>
      <c r="C12" s="98">
        <v>98831.169999999955</v>
      </c>
      <c r="D12" s="18"/>
      <c r="E12" s="18"/>
      <c r="F12" s="18"/>
      <c r="G12" s="17" t="s">
        <v>558</v>
      </c>
      <c r="H12" s="21">
        <v>2.6916041281889111E-2</v>
      </c>
      <c r="I12" s="17" t="s">
        <v>558</v>
      </c>
      <c r="J12" s="21"/>
      <c r="L12" s="16"/>
      <c r="M12" s="16"/>
      <c r="N12" s="16"/>
      <c r="O12"/>
      <c r="P12"/>
      <c r="Q12"/>
    </row>
    <row r="13" spans="2:17" x14ac:dyDescent="0.25">
      <c r="B13" s="17" t="s">
        <v>552</v>
      </c>
      <c r="C13" s="98">
        <v>146726.46000000002</v>
      </c>
      <c r="D13" s="18"/>
      <c r="E13" s="18"/>
      <c r="F13" s="18"/>
      <c r="G13" s="17" t="s">
        <v>552</v>
      </c>
      <c r="H13" s="21">
        <v>0.48461725182450122</v>
      </c>
      <c r="I13" s="17" t="s">
        <v>552</v>
      </c>
      <c r="J13" s="21"/>
      <c r="L13" s="16"/>
      <c r="M13" s="16"/>
      <c r="N13" s="16"/>
      <c r="O13"/>
      <c r="P13"/>
      <c r="Q13"/>
    </row>
    <row r="14" spans="2:17" x14ac:dyDescent="0.25">
      <c r="B14" s="17" t="s">
        <v>559</v>
      </c>
      <c r="C14" s="98">
        <v>131542.52999999994</v>
      </c>
      <c r="D14" s="18"/>
      <c r="E14" s="18"/>
      <c r="F14" s="18"/>
      <c r="G14" s="17" t="s">
        <v>559</v>
      </c>
      <c r="H14" s="21">
        <v>-0.10348460666194821</v>
      </c>
      <c r="I14" s="17" t="s">
        <v>559</v>
      </c>
      <c r="J14" s="21"/>
      <c r="L14" s="16"/>
      <c r="M14" s="16"/>
      <c r="N14" s="16"/>
      <c r="O14"/>
      <c r="P14"/>
      <c r="Q14"/>
    </row>
    <row r="15" spans="2:17" x14ac:dyDescent="0.25">
      <c r="B15" s="17" t="s">
        <v>553</v>
      </c>
      <c r="C15" s="98">
        <v>127951.48000000003</v>
      </c>
      <c r="D15" s="18"/>
      <c r="E15" s="18"/>
      <c r="F15" s="18"/>
      <c r="G15" s="17" t="s">
        <v>553</v>
      </c>
      <c r="H15" s="21">
        <v>-2.7299535747107168E-2</v>
      </c>
      <c r="I15" s="17" t="s">
        <v>553</v>
      </c>
      <c r="J15" s="21"/>
      <c r="L15" s="16"/>
      <c r="M15" s="16"/>
      <c r="N15" s="16"/>
      <c r="O15"/>
      <c r="P15"/>
      <c r="Q15"/>
    </row>
    <row r="16" spans="2:17" x14ac:dyDescent="0.25">
      <c r="B16" s="17"/>
      <c r="C16" s="18"/>
      <c r="D16" s="18"/>
      <c r="E16" s="18"/>
      <c r="F16" s="18"/>
      <c r="G16" s="17"/>
      <c r="H16" s="21"/>
      <c r="I16" s="21"/>
      <c r="J16" s="21"/>
      <c r="L16" s="16"/>
      <c r="M16" s="16"/>
      <c r="N16" s="16"/>
      <c r="O16"/>
      <c r="P16"/>
      <c r="Q16"/>
    </row>
    <row r="17" spans="2:17" x14ac:dyDescent="0.25">
      <c r="B17" s="39" t="s">
        <v>1067</v>
      </c>
      <c r="C17" s="24" t="s">
        <v>1066</v>
      </c>
      <c r="D17" s="40" t="s">
        <v>1070</v>
      </c>
      <c r="E17" s="40" t="s">
        <v>1071</v>
      </c>
      <c r="F17" s="18"/>
      <c r="G17" s="39" t="s">
        <v>1067</v>
      </c>
      <c r="H17" s="24" t="s">
        <v>1069</v>
      </c>
      <c r="I17" s="40" t="s">
        <v>1070</v>
      </c>
      <c r="J17" s="40" t="s">
        <v>1071</v>
      </c>
      <c r="L17" s="16"/>
      <c r="M17" s="16"/>
      <c r="N17" s="16"/>
      <c r="O17"/>
      <c r="P17"/>
      <c r="Q17"/>
    </row>
    <row r="18" spans="2:17" x14ac:dyDescent="0.25">
      <c r="B18" s="41" t="s">
        <v>547</v>
      </c>
      <c r="C18" s="42">
        <f>IFERROR(VLOOKUP(B18,$B$4:$C$15,2,0),0)</f>
        <v>102989.92000000003</v>
      </c>
      <c r="D18" s="42" t="e">
        <f>IF(C18=MAX($C$18:$C$29),C18,NA())</f>
        <v>#N/A</v>
      </c>
      <c r="E18" s="42" t="e">
        <f>IF(C18=MIN($C$18:$C$29),C18,NA())</f>
        <v>#N/A</v>
      </c>
      <c r="F18" s="18"/>
      <c r="G18" s="41" t="s">
        <v>547</v>
      </c>
      <c r="H18" s="43">
        <f>IFERROR(VLOOKUP(G18,$G$4:$H$15,2,0),0)</f>
        <v>0</v>
      </c>
      <c r="I18" s="43" t="e">
        <f>IF(H18=MAX($H$18:$H$29),H18,NA())</f>
        <v>#N/A</v>
      </c>
      <c r="J18" s="43" t="e">
        <f>IF(H18=MIN($H$18:$H$29),H18,NA())</f>
        <v>#N/A</v>
      </c>
      <c r="L18" s="16"/>
      <c r="M18" s="16"/>
      <c r="N18" s="16"/>
      <c r="O18"/>
      <c r="P18"/>
      <c r="Q18"/>
    </row>
    <row r="19" spans="2:17" x14ac:dyDescent="0.25">
      <c r="B19" s="41" t="s">
        <v>554</v>
      </c>
      <c r="C19" s="42">
        <f t="shared" ref="C19:C29" si="0">IFERROR(VLOOKUP(B19,$B$4:$C$15,2,0),0)</f>
        <v>128723.41999999995</v>
      </c>
      <c r="D19" s="42" t="e">
        <f t="shared" ref="D19:D30" si="1">IF(C19=MAX($C$18:$C$29),C19,NA())</f>
        <v>#N/A</v>
      </c>
      <c r="E19" s="42" t="e">
        <f t="shared" ref="E19:E30" si="2">IF(C19=MIN($C$18:$C$29),C19,NA())</f>
        <v>#N/A</v>
      </c>
      <c r="F19" s="18"/>
      <c r="G19" s="41" t="s">
        <v>554</v>
      </c>
      <c r="H19" s="43">
        <f t="shared" ref="H19:H29" si="3">IFERROR(VLOOKUP(G19,$G$4:$H$15,2,0),0)</f>
        <v>0.24986425856044864</v>
      </c>
      <c r="I19" s="43" t="e">
        <f t="shared" ref="I19:I29" si="4">IF(H19=MAX($H$18:$H$29),H19,NA())</f>
        <v>#N/A</v>
      </c>
      <c r="J19" s="43" t="e">
        <f t="shared" ref="J19:J29" si="5">IF(H19=MIN($H$18:$H$29),H19,NA())</f>
        <v>#N/A</v>
      </c>
      <c r="L19" s="16"/>
      <c r="M19" s="16"/>
      <c r="N19" s="16"/>
      <c r="O19"/>
      <c r="P19"/>
      <c r="Q19"/>
    </row>
    <row r="20" spans="2:17" x14ac:dyDescent="0.25">
      <c r="B20" s="41" t="s">
        <v>548</v>
      </c>
      <c r="C20" s="42">
        <f t="shared" si="0"/>
        <v>118450.73999999999</v>
      </c>
      <c r="D20" s="42" t="e">
        <f t="shared" si="1"/>
        <v>#N/A</v>
      </c>
      <c r="E20" s="42" t="e">
        <f t="shared" si="2"/>
        <v>#N/A</v>
      </c>
      <c r="F20" s="18"/>
      <c r="G20" s="41" t="s">
        <v>548</v>
      </c>
      <c r="H20" s="43">
        <f t="shared" si="3"/>
        <v>-7.9804281147905859E-2</v>
      </c>
      <c r="I20" s="43" t="e">
        <f t="shared" si="4"/>
        <v>#N/A</v>
      </c>
      <c r="J20" s="43" t="e">
        <f t="shared" si="5"/>
        <v>#N/A</v>
      </c>
      <c r="O20"/>
      <c r="P20"/>
      <c r="Q20"/>
    </row>
    <row r="21" spans="2:17" x14ac:dyDescent="0.25">
      <c r="B21" s="41" t="s">
        <v>555</v>
      </c>
      <c r="C21" s="42">
        <f t="shared" si="0"/>
        <v>115753.37</v>
      </c>
      <c r="D21" s="42" t="e">
        <f t="shared" si="1"/>
        <v>#N/A</v>
      </c>
      <c r="E21" s="42" t="e">
        <f t="shared" si="2"/>
        <v>#N/A</v>
      </c>
      <c r="F21" s="18"/>
      <c r="G21" s="41" t="s">
        <v>555</v>
      </c>
      <c r="H21" s="43">
        <f t="shared" si="3"/>
        <v>-2.2772082301891872E-2</v>
      </c>
      <c r="I21" s="43" t="e">
        <f t="shared" si="4"/>
        <v>#N/A</v>
      </c>
      <c r="J21" s="43" t="e">
        <f t="shared" si="5"/>
        <v>#N/A</v>
      </c>
      <c r="O21"/>
      <c r="P21"/>
      <c r="Q21"/>
    </row>
    <row r="22" spans="2:17" x14ac:dyDescent="0.25">
      <c r="B22" s="41" t="s">
        <v>556</v>
      </c>
      <c r="C22" s="42">
        <f t="shared" si="0"/>
        <v>125637.77999999998</v>
      </c>
      <c r="D22" s="42" t="e">
        <f t="shared" si="1"/>
        <v>#N/A</v>
      </c>
      <c r="E22" s="42" t="e">
        <f t="shared" si="2"/>
        <v>#N/A</v>
      </c>
      <c r="F22" s="18"/>
      <c r="G22" s="41" t="s">
        <v>556</v>
      </c>
      <c r="H22" s="43">
        <f t="shared" si="3"/>
        <v>8.5391984699883808E-2</v>
      </c>
      <c r="I22" s="43" t="e">
        <f t="shared" si="4"/>
        <v>#N/A</v>
      </c>
      <c r="J22" s="43" t="e">
        <f t="shared" si="5"/>
        <v>#N/A</v>
      </c>
    </row>
    <row r="23" spans="2:17" x14ac:dyDescent="0.25">
      <c r="B23" s="41" t="s">
        <v>549</v>
      </c>
      <c r="C23" s="42">
        <f t="shared" si="0"/>
        <v>126802.88</v>
      </c>
      <c r="D23" s="42" t="e">
        <f t="shared" si="1"/>
        <v>#N/A</v>
      </c>
      <c r="E23" s="42" t="e">
        <f t="shared" si="2"/>
        <v>#N/A</v>
      </c>
      <c r="F23" s="18"/>
      <c r="G23" s="41" t="s">
        <v>549</v>
      </c>
      <c r="H23" s="43">
        <f t="shared" si="3"/>
        <v>9.2734844566659848E-3</v>
      </c>
      <c r="I23" s="43" t="e">
        <f t="shared" si="4"/>
        <v>#N/A</v>
      </c>
      <c r="J23" s="43" t="e">
        <f t="shared" si="5"/>
        <v>#N/A</v>
      </c>
    </row>
    <row r="24" spans="2:17" x14ac:dyDescent="0.25">
      <c r="B24" s="41" t="s">
        <v>557</v>
      </c>
      <c r="C24" s="42">
        <f t="shared" si="0"/>
        <v>140198.13</v>
      </c>
      <c r="D24" s="42" t="e">
        <f t="shared" si="1"/>
        <v>#N/A</v>
      </c>
      <c r="E24" s="42" t="e">
        <f t="shared" si="2"/>
        <v>#N/A</v>
      </c>
      <c r="F24" s="18"/>
      <c r="G24" s="41" t="s">
        <v>557</v>
      </c>
      <c r="H24" s="43">
        <f t="shared" si="3"/>
        <v>0.10563837351328298</v>
      </c>
      <c r="I24" s="43" t="e">
        <f t="shared" si="4"/>
        <v>#N/A</v>
      </c>
      <c r="J24" s="43" t="e">
        <f t="shared" si="5"/>
        <v>#N/A</v>
      </c>
    </row>
    <row r="25" spans="2:17" x14ac:dyDescent="0.25">
      <c r="B25" s="41" t="s">
        <v>1068</v>
      </c>
      <c r="C25" s="42">
        <f t="shared" si="0"/>
        <v>96240.749999999985</v>
      </c>
      <c r="D25" s="42" t="e">
        <f t="shared" si="1"/>
        <v>#N/A</v>
      </c>
      <c r="E25" s="42">
        <f t="shared" si="2"/>
        <v>96240.749999999985</v>
      </c>
      <c r="F25" s="18"/>
      <c r="G25" s="41" t="s">
        <v>1068</v>
      </c>
      <c r="H25" s="43">
        <f t="shared" si="3"/>
        <v>-0.31353756287619539</v>
      </c>
      <c r="I25" s="43" t="e">
        <f t="shared" si="4"/>
        <v>#N/A</v>
      </c>
      <c r="J25" s="43">
        <f t="shared" si="5"/>
        <v>-0.31353756287619539</v>
      </c>
    </row>
    <row r="26" spans="2:17" x14ac:dyDescent="0.25">
      <c r="B26" s="41" t="s">
        <v>558</v>
      </c>
      <c r="C26" s="42">
        <f t="shared" si="0"/>
        <v>98831.169999999955</v>
      </c>
      <c r="D26" s="42" t="e">
        <f t="shared" si="1"/>
        <v>#N/A</v>
      </c>
      <c r="E26" s="42" t="e">
        <f t="shared" si="2"/>
        <v>#N/A</v>
      </c>
      <c r="F26" s="18"/>
      <c r="G26" s="41" t="s">
        <v>558</v>
      </c>
      <c r="H26" s="43">
        <f t="shared" si="3"/>
        <v>2.6916041281889111E-2</v>
      </c>
      <c r="I26" s="43" t="e">
        <f t="shared" si="4"/>
        <v>#N/A</v>
      </c>
      <c r="J26" s="43" t="e">
        <f t="shared" si="5"/>
        <v>#N/A</v>
      </c>
    </row>
    <row r="27" spans="2:17" x14ac:dyDescent="0.25">
      <c r="B27" s="41" t="s">
        <v>552</v>
      </c>
      <c r="C27" s="42">
        <f t="shared" si="0"/>
        <v>146726.46000000002</v>
      </c>
      <c r="D27" s="42">
        <f t="shared" si="1"/>
        <v>146726.46000000002</v>
      </c>
      <c r="E27" s="42" t="e">
        <f t="shared" si="2"/>
        <v>#N/A</v>
      </c>
      <c r="F27" s="18"/>
      <c r="G27" s="41" t="s">
        <v>552</v>
      </c>
      <c r="H27" s="43">
        <f t="shared" si="3"/>
        <v>0.48461725182450122</v>
      </c>
      <c r="I27" s="43">
        <f t="shared" si="4"/>
        <v>0.48461725182450122</v>
      </c>
      <c r="J27" s="43" t="e">
        <f t="shared" si="5"/>
        <v>#N/A</v>
      </c>
      <c r="Q27" s="15" t="s">
        <v>1124</v>
      </c>
    </row>
    <row r="28" spans="2:17" x14ac:dyDescent="0.25">
      <c r="B28" s="41" t="s">
        <v>559</v>
      </c>
      <c r="C28" s="42">
        <f t="shared" si="0"/>
        <v>131542.52999999994</v>
      </c>
      <c r="D28" s="42" t="e">
        <f t="shared" si="1"/>
        <v>#N/A</v>
      </c>
      <c r="E28" s="42" t="e">
        <f t="shared" si="2"/>
        <v>#N/A</v>
      </c>
      <c r="F28" s="18"/>
      <c r="G28" s="41" t="s">
        <v>559</v>
      </c>
      <c r="H28" s="43">
        <f t="shared" si="3"/>
        <v>-0.10348460666194821</v>
      </c>
      <c r="I28" s="43" t="e">
        <f t="shared" si="4"/>
        <v>#N/A</v>
      </c>
      <c r="J28" s="43" t="e">
        <f t="shared" si="5"/>
        <v>#N/A</v>
      </c>
      <c r="M28" s="14" t="s">
        <v>546</v>
      </c>
      <c r="N28" s="15" t="s">
        <v>545</v>
      </c>
    </row>
    <row r="29" spans="2:17" x14ac:dyDescent="0.25">
      <c r="B29" s="41" t="s">
        <v>553</v>
      </c>
      <c r="C29" s="42">
        <f t="shared" si="0"/>
        <v>127951.48000000003</v>
      </c>
      <c r="D29" s="42" t="e">
        <f t="shared" si="1"/>
        <v>#N/A</v>
      </c>
      <c r="E29" s="42" t="e">
        <f t="shared" si="2"/>
        <v>#N/A</v>
      </c>
      <c r="F29" s="18"/>
      <c r="G29" s="41" t="s">
        <v>553</v>
      </c>
      <c r="H29" s="43">
        <f t="shared" si="3"/>
        <v>-2.7299535747107168E-2</v>
      </c>
      <c r="I29" s="43" t="e">
        <f t="shared" si="4"/>
        <v>#N/A</v>
      </c>
      <c r="J29" s="43" t="e">
        <f t="shared" si="5"/>
        <v>#N/A</v>
      </c>
      <c r="M29" s="17" t="s">
        <v>547</v>
      </c>
      <c r="N29" s="21">
        <v>7.0548355414081554E-2</v>
      </c>
    </row>
    <row r="30" spans="2:17" x14ac:dyDescent="0.25">
      <c r="B30" s="47"/>
      <c r="C30" s="48"/>
      <c r="D30" s="48" t="e">
        <f t="shared" si="1"/>
        <v>#N/A</v>
      </c>
      <c r="E30" s="42" t="e">
        <f t="shared" si="2"/>
        <v>#N/A</v>
      </c>
      <c r="F30" s="18"/>
      <c r="H30" s="49"/>
      <c r="I30" s="49"/>
      <c r="J30" s="49"/>
      <c r="M30" s="17" t="s">
        <v>554</v>
      </c>
      <c r="N30" s="21">
        <v>8.817586793228005E-2</v>
      </c>
    </row>
    <row r="31" spans="2:17" ht="14.25" customHeight="1" x14ac:dyDescent="0.25">
      <c r="B31" s="338" t="s">
        <v>1093</v>
      </c>
      <c r="C31" s="338"/>
      <c r="D31" s="18"/>
      <c r="E31" s="18"/>
      <c r="F31" s="18"/>
      <c r="G31" s="158"/>
      <c r="H31" s="158"/>
      <c r="I31" s="158"/>
      <c r="M31" s="17" t="s">
        <v>548</v>
      </c>
      <c r="N31" s="21">
        <v>8.1139056177351759E-2</v>
      </c>
    </row>
    <row r="32" spans="2:17" x14ac:dyDescent="0.25">
      <c r="B32" s="14" t="s">
        <v>546</v>
      </c>
      <c r="C32" s="15" t="s">
        <v>1092</v>
      </c>
      <c r="D32" s="15" t="s">
        <v>545</v>
      </c>
      <c r="E32"/>
      <c r="I32"/>
      <c r="J32"/>
      <c r="L32" s="118"/>
      <c r="M32" s="17" t="s">
        <v>555</v>
      </c>
      <c r="N32" s="21">
        <v>7.929135091218327E-2</v>
      </c>
    </row>
    <row r="33" spans="2:14" x14ac:dyDescent="0.25">
      <c r="B33" s="20" t="s">
        <v>42</v>
      </c>
      <c r="C33" s="18">
        <v>177959.75999999992</v>
      </c>
      <c r="D33" s="21">
        <v>0.12190288523269699</v>
      </c>
      <c r="E33"/>
      <c r="G33" s="20"/>
      <c r="H33" s="99"/>
      <c r="I33"/>
      <c r="J33"/>
      <c r="M33" s="17" t="s">
        <v>556</v>
      </c>
      <c r="N33" s="21">
        <v>8.6062196736109542E-2</v>
      </c>
    </row>
    <row r="34" spans="2:14" x14ac:dyDescent="0.25">
      <c r="B34" s="20" t="s">
        <v>14</v>
      </c>
      <c r="C34" s="18">
        <v>186632.60999999993</v>
      </c>
      <c r="D34" s="21">
        <v>0.12784380939549872</v>
      </c>
      <c r="E34"/>
      <c r="G34" s="20"/>
      <c r="H34" s="99"/>
      <c r="I34"/>
      <c r="J34"/>
      <c r="M34" s="17" t="s">
        <v>549</v>
      </c>
      <c r="N34" s="21">
        <v>8.6860293179848391E-2</v>
      </c>
    </row>
    <row r="35" spans="2:14" x14ac:dyDescent="0.25">
      <c r="B35" s="20" t="s">
        <v>39</v>
      </c>
      <c r="C35" s="18">
        <v>191782.69999999998</v>
      </c>
      <c r="D35" s="21">
        <v>0.13137163405770363</v>
      </c>
      <c r="E35"/>
      <c r="G35" s="20"/>
      <c r="H35" s="99"/>
      <c r="I35"/>
      <c r="J35"/>
      <c r="M35" s="17" t="s">
        <v>557</v>
      </c>
      <c r="N35" s="21">
        <v>9.603607327425448E-2</v>
      </c>
    </row>
    <row r="36" spans="2:14" x14ac:dyDescent="0.25">
      <c r="B36" s="20" t="s">
        <v>61</v>
      </c>
      <c r="C36" s="18">
        <v>202201.71</v>
      </c>
      <c r="D36" s="21">
        <v>0.138508682232349</v>
      </c>
      <c r="E36"/>
      <c r="G36" s="20"/>
      <c r="H36" s="99"/>
      <c r="I36"/>
      <c r="J36"/>
      <c r="M36" s="17" t="s">
        <v>1068</v>
      </c>
      <c r="N36" s="21">
        <v>6.5925156911645008E-2</v>
      </c>
    </row>
    <row r="37" spans="2:14" x14ac:dyDescent="0.25">
      <c r="B37" s="20" t="s">
        <v>32</v>
      </c>
      <c r="C37" s="18">
        <v>229435.44999999987</v>
      </c>
      <c r="D37" s="21">
        <v>0.1571638629410502</v>
      </c>
      <c r="E37"/>
      <c r="G37" s="20"/>
      <c r="H37" s="99"/>
      <c r="I37"/>
      <c r="J37"/>
      <c r="M37" s="17" t="s">
        <v>558</v>
      </c>
      <c r="N37" s="21">
        <v>6.7699601156593861E-2</v>
      </c>
    </row>
    <row r="38" spans="2:14" x14ac:dyDescent="0.25">
      <c r="B38" s="20" t="s">
        <v>19</v>
      </c>
      <c r="C38" s="18">
        <v>231784.47999999992</v>
      </c>
      <c r="D38" s="21">
        <v>0.1587729544261037</v>
      </c>
      <c r="E38"/>
      <c r="G38" s="20"/>
      <c r="H38" s="99"/>
      <c r="I38"/>
      <c r="J38"/>
      <c r="M38" s="17" t="s">
        <v>552</v>
      </c>
      <c r="N38" s="21">
        <v>0.10050799581871719</v>
      </c>
    </row>
    <row r="39" spans="2:14" x14ac:dyDescent="0.25">
      <c r="B39" s="20" t="s">
        <v>28</v>
      </c>
      <c r="C39" s="18">
        <v>240051.9200000001</v>
      </c>
      <c r="D39" s="21">
        <v>0.16443617171459765</v>
      </c>
      <c r="E39"/>
      <c r="G39" s="20"/>
      <c r="H39" s="99"/>
      <c r="I39"/>
      <c r="J39"/>
      <c r="M39" s="17" t="s">
        <v>559</v>
      </c>
      <c r="N39" s="21">
        <v>9.0106965405036515E-2</v>
      </c>
    </row>
    <row r="40" spans="2:14" x14ac:dyDescent="0.25">
      <c r="B40"/>
      <c r="C40"/>
      <c r="M40" s="17" t="s">
        <v>553</v>
      </c>
      <c r="N40" s="21">
        <v>8.7647087081898375E-2</v>
      </c>
    </row>
    <row r="41" spans="2:14" x14ac:dyDescent="0.25">
      <c r="B41"/>
      <c r="C41"/>
      <c r="L41"/>
    </row>
    <row r="42" spans="2:14" x14ac:dyDescent="0.25">
      <c r="B42" s="337" t="s">
        <v>1094</v>
      </c>
      <c r="C42" s="337"/>
      <c r="D42" s="337"/>
      <c r="G42" s="159"/>
      <c r="H42" s="159"/>
      <c r="I42" s="159"/>
      <c r="L42"/>
    </row>
    <row r="43" spans="2:14" x14ac:dyDescent="0.25">
      <c r="B43" s="14" t="s">
        <v>546</v>
      </c>
      <c r="C43" s="15" t="s">
        <v>545</v>
      </c>
      <c r="D43" s="15" t="s">
        <v>1092</v>
      </c>
      <c r="L43"/>
    </row>
    <row r="44" spans="2:14" x14ac:dyDescent="0.25">
      <c r="B44" s="20" t="s">
        <v>11</v>
      </c>
      <c r="C44" s="18">
        <v>192770.14999999997</v>
      </c>
      <c r="D44" s="21">
        <v>0.13204803980259239</v>
      </c>
      <c r="G44" s="20"/>
      <c r="H44" s="99"/>
      <c r="I44" s="99"/>
      <c r="L44"/>
    </row>
    <row r="45" spans="2:14" x14ac:dyDescent="0.25">
      <c r="B45" s="20" t="s">
        <v>38</v>
      </c>
      <c r="C45" s="18">
        <v>238826.94000000003</v>
      </c>
      <c r="D45" s="21">
        <v>0.16359705731956611</v>
      </c>
      <c r="G45" s="20"/>
      <c r="H45" s="99"/>
      <c r="I45" s="99"/>
      <c r="L45"/>
    </row>
    <row r="46" spans="2:14" x14ac:dyDescent="0.25">
      <c r="B46" s="20" t="s">
        <v>34</v>
      </c>
      <c r="C46" s="18">
        <v>239055.77999999997</v>
      </c>
      <c r="D46" s="21">
        <v>0.16375381329775265</v>
      </c>
      <c r="G46" s="20"/>
      <c r="H46" s="99"/>
      <c r="I46" s="99"/>
      <c r="L46"/>
    </row>
    <row r="47" spans="2:14" x14ac:dyDescent="0.25">
      <c r="B47" s="20" t="s">
        <v>30</v>
      </c>
      <c r="C47" s="18">
        <v>257039.03999999989</v>
      </c>
      <c r="D47" s="21">
        <v>0.17607239183421361</v>
      </c>
      <c r="G47" s="20"/>
      <c r="H47" s="99"/>
      <c r="I47" s="99"/>
    </row>
    <row r="48" spans="2:14" x14ac:dyDescent="0.25">
      <c r="B48" s="20" t="s">
        <v>25</v>
      </c>
      <c r="C48" s="18">
        <v>261631.67999999993</v>
      </c>
      <c r="D48" s="21">
        <v>0.17921836183796669</v>
      </c>
      <c r="G48" s="20"/>
      <c r="H48" s="99"/>
      <c r="I48" s="99"/>
    </row>
    <row r="49" spans="2:9" x14ac:dyDescent="0.25">
      <c r="B49" s="20" t="s">
        <v>17</v>
      </c>
      <c r="C49" s="18">
        <v>270525.0400000001</v>
      </c>
      <c r="D49" s="21">
        <v>0.18531033590790855</v>
      </c>
      <c r="G49" s="20"/>
      <c r="H49" s="99"/>
      <c r="I49" s="99"/>
    </row>
    <row r="50" spans="2:9" x14ac:dyDescent="0.25">
      <c r="B50"/>
      <c r="C50"/>
      <c r="D50"/>
    </row>
    <row r="51" spans="2:9" x14ac:dyDescent="0.25">
      <c r="B51" s="337" t="s">
        <v>1112</v>
      </c>
      <c r="C51" s="337"/>
      <c r="D51"/>
    </row>
    <row r="52" spans="2:9" x14ac:dyDescent="0.25">
      <c r="B52" s="14" t="s">
        <v>546</v>
      </c>
      <c r="C52" s="15" t="s">
        <v>545</v>
      </c>
      <c r="D52" s="15" t="s">
        <v>1092</v>
      </c>
      <c r="I52"/>
    </row>
    <row r="53" spans="2:9" x14ac:dyDescent="0.25">
      <c r="B53" s="20" t="s">
        <v>20</v>
      </c>
      <c r="C53" s="18">
        <v>483057.52000000019</v>
      </c>
      <c r="D53" s="21">
        <v>0.33089562169195597</v>
      </c>
      <c r="G53" s="18"/>
      <c r="H53" s="18"/>
      <c r="I53"/>
    </row>
    <row r="54" spans="2:9" x14ac:dyDescent="0.25">
      <c r="B54" s="20" t="s">
        <v>15</v>
      </c>
      <c r="C54" s="18">
        <v>470665.9800000001</v>
      </c>
      <c r="D54" s="21">
        <v>0.3224073854835211</v>
      </c>
      <c r="G54"/>
      <c r="H54"/>
      <c r="I54"/>
    </row>
    <row r="55" spans="2:9" x14ac:dyDescent="0.25">
      <c r="B55" s="20" t="s">
        <v>36</v>
      </c>
      <c r="C55" s="18">
        <v>506125.1299999996</v>
      </c>
      <c r="D55" s="21">
        <v>0.34669699282452293</v>
      </c>
      <c r="G55"/>
      <c r="H55"/>
      <c r="I55"/>
    </row>
    <row r="56" spans="2:9" x14ac:dyDescent="0.25">
      <c r="B56"/>
      <c r="C56"/>
      <c r="D56"/>
    </row>
    <row r="57" spans="2:9" x14ac:dyDescent="0.25">
      <c r="B57" s="337" t="s">
        <v>1113</v>
      </c>
      <c r="C57" s="337"/>
      <c r="D57" s="73"/>
    </row>
    <row r="58" spans="2:9" x14ac:dyDescent="0.25">
      <c r="B58" s="14" t="s">
        <v>546</v>
      </c>
      <c r="C58" s="15" t="s">
        <v>545</v>
      </c>
      <c r="D58" s="15" t="s">
        <v>1092</v>
      </c>
    </row>
    <row r="59" spans="2:9" x14ac:dyDescent="0.25">
      <c r="B59" s="20" t="s">
        <v>35</v>
      </c>
      <c r="C59" s="18">
        <v>203885.75000000009</v>
      </c>
      <c r="D59" s="21">
        <v>0.13966225388724043</v>
      </c>
    </row>
    <row r="60" spans="2:9" x14ac:dyDescent="0.25">
      <c r="B60" s="20" t="s">
        <v>26</v>
      </c>
      <c r="C60" s="18">
        <v>223235.78000000012</v>
      </c>
      <c r="D60" s="21">
        <v>0.15291707332697921</v>
      </c>
    </row>
    <row r="61" spans="2:9" x14ac:dyDescent="0.25">
      <c r="B61" s="20" t="s">
        <v>22</v>
      </c>
      <c r="C61" s="18">
        <v>230560.18999999994</v>
      </c>
      <c r="D61" s="21">
        <v>0.15793431268281558</v>
      </c>
    </row>
    <row r="62" spans="2:9" x14ac:dyDescent="0.25">
      <c r="B62" s="20" t="s">
        <v>31</v>
      </c>
      <c r="C62" s="18">
        <v>246771.00999999998</v>
      </c>
      <c r="D62" s="21">
        <v>0.16903876534103401</v>
      </c>
    </row>
    <row r="63" spans="2:9" x14ac:dyDescent="0.25">
      <c r="B63" s="20" t="s">
        <v>12</v>
      </c>
      <c r="C63" s="18">
        <v>270824.45999999996</v>
      </c>
      <c r="D63" s="21">
        <v>0.1855154393644223</v>
      </c>
    </row>
    <row r="64" spans="2:9" x14ac:dyDescent="0.25">
      <c r="B64" s="20" t="s">
        <v>55</v>
      </c>
      <c r="C64" s="18">
        <v>284571.43999999989</v>
      </c>
      <c r="D64" s="21">
        <v>0.19493215539750852</v>
      </c>
    </row>
  </sheetData>
  <mergeCells count="6">
    <mergeCell ref="B57:C57"/>
    <mergeCell ref="B51:C51"/>
    <mergeCell ref="B2:C2"/>
    <mergeCell ref="G2:H2"/>
    <mergeCell ref="B31:C31"/>
    <mergeCell ref="B42:D42"/>
  </mergeCells>
  <pageMargins left="0.7" right="0.7" top="0.75" bottom="0.75" header="0.3" footer="0.3"/>
  <pageSetup paperSize="9" orientation="portrait" r:id="rId8"/>
  <extLst>
    <ext xmlns:x14="http://schemas.microsoft.com/office/spreadsheetml/2009/9/main" uri="{78C0D931-6437-407d-A8EE-F0AAD7539E65}">
      <x14:conditionalFormattings>
        <x14:conditionalFormatting xmlns:xm="http://schemas.microsoft.com/office/excel/2006/main" pivot="1">
          <x14:cfRule type="iconSet" priority="7"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H4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9" tint="0.79998168889431442"/>
  </sheetPr>
  <dimension ref="B1:K14"/>
  <sheetViews>
    <sheetView workbookViewId="0">
      <selection activeCell="H20" sqref="H20"/>
    </sheetView>
  </sheetViews>
  <sheetFormatPr defaultRowHeight="15" x14ac:dyDescent="0.25"/>
  <cols>
    <col min="2" max="2" width="13.140625" bestFit="1" customWidth="1"/>
    <col min="3" max="3" width="15.7109375" bestFit="1" customWidth="1"/>
    <col min="4" max="4" width="20.42578125" bestFit="1" customWidth="1"/>
    <col min="10" max="10" width="12.28515625" customWidth="1"/>
  </cols>
  <sheetData>
    <row r="1" spans="2:11" x14ac:dyDescent="0.25">
      <c r="B1" s="334" t="s">
        <v>1114</v>
      </c>
      <c r="C1" s="334"/>
      <c r="D1" s="334"/>
    </row>
    <row r="2" spans="2:11" x14ac:dyDescent="0.25">
      <c r="B2" s="14" t="s">
        <v>546</v>
      </c>
      <c r="C2" s="15" t="s">
        <v>1064</v>
      </c>
      <c r="D2" s="15" t="s">
        <v>545</v>
      </c>
      <c r="K2" s="35" t="s">
        <v>1115</v>
      </c>
    </row>
    <row r="3" spans="2:11" x14ac:dyDescent="0.25">
      <c r="B3" s="17" t="s">
        <v>547</v>
      </c>
      <c r="C3" s="105">
        <v>70</v>
      </c>
      <c r="D3" s="106">
        <v>102989.92000000003</v>
      </c>
      <c r="F3" t="s">
        <v>547</v>
      </c>
      <c r="G3">
        <f>IFERROR(VLOOKUP(F3,$B$3:$D$14,2,0),0)</f>
        <v>70</v>
      </c>
      <c r="H3" s="85">
        <f>IFERROR(VLOOKUP(F3,$B$3:$D$14,3,0),0)</f>
        <v>102989.92000000003</v>
      </c>
      <c r="I3" t="str">
        <f t="array" ref="I3">IF(AND(H3=$K$3,ROW()=MIN(IF($H$3:$H$14=$K$3,ROW($H$3:$H$14)))),F3,"")</f>
        <v/>
      </c>
      <c r="J3" s="86"/>
      <c r="K3">
        <f>_xlfn.AGGREGATE(4,5,H3:H14)</f>
        <v>146726.46000000002</v>
      </c>
    </row>
    <row r="4" spans="2:11" x14ac:dyDescent="0.25">
      <c r="B4" s="17" t="s">
        <v>554</v>
      </c>
      <c r="C4" s="100">
        <v>93</v>
      </c>
      <c r="D4" s="101">
        <v>128723.41999999995</v>
      </c>
      <c r="F4" t="s">
        <v>554</v>
      </c>
      <c r="G4">
        <f t="shared" ref="G4:G14" si="0">IFERROR(VLOOKUP(F4,$B$3:$D$14,2,0),0)</f>
        <v>93</v>
      </c>
      <c r="H4" s="85">
        <f t="shared" ref="H4:H14" si="1">IFERROR(VLOOKUP(F4,$B$3:$D$14,3,0),0)</f>
        <v>128723.41999999995</v>
      </c>
      <c r="I4" t="str">
        <f t="array" ref="I4">IF(AND(H4=$K$3,ROW()=MIN(IF($H$3:$H$14=$K$3,ROW($H$3:$H$14)))),F4,"")</f>
        <v/>
      </c>
      <c r="J4" s="86" t="str">
        <f t="shared" ref="J4:J14" si="2">I4</f>
        <v/>
      </c>
    </row>
    <row r="5" spans="2:11" x14ac:dyDescent="0.25">
      <c r="B5" s="17" t="s">
        <v>548</v>
      </c>
      <c r="C5" s="100">
        <v>86</v>
      </c>
      <c r="D5" s="101">
        <v>118450.73999999999</v>
      </c>
      <c r="F5" t="s">
        <v>548</v>
      </c>
      <c r="G5">
        <f t="shared" si="0"/>
        <v>86</v>
      </c>
      <c r="H5" s="85">
        <f t="shared" si="1"/>
        <v>118450.73999999999</v>
      </c>
      <c r="I5" t="str">
        <f t="array" ref="I5">IF(AND(H5=$K$3,ROW()=MIN(IF($H$3:$H$14=$K$3,ROW($H$3:$H$14)))),F5,"")</f>
        <v/>
      </c>
      <c r="J5" s="86" t="str">
        <f t="shared" si="2"/>
        <v/>
      </c>
    </row>
    <row r="6" spans="2:11" x14ac:dyDescent="0.25">
      <c r="B6" s="17" t="s">
        <v>555</v>
      </c>
      <c r="C6" s="100">
        <v>77</v>
      </c>
      <c r="D6" s="101">
        <v>115753.37</v>
      </c>
      <c r="F6" t="s">
        <v>555</v>
      </c>
      <c r="G6">
        <f t="shared" si="0"/>
        <v>77</v>
      </c>
      <c r="H6" s="85">
        <f t="shared" si="1"/>
        <v>115753.37</v>
      </c>
      <c r="I6" t="str">
        <f t="array" ref="I6">IF(AND(H6=$K$3,ROW()=MIN(IF($H$3:$H$14=$K$3,ROW($H$3:$H$14)))),F6,"")</f>
        <v/>
      </c>
      <c r="J6" s="86" t="str">
        <f t="shared" si="2"/>
        <v/>
      </c>
    </row>
    <row r="7" spans="2:11" x14ac:dyDescent="0.25">
      <c r="B7" s="17" t="s">
        <v>556</v>
      </c>
      <c r="C7" s="100">
        <v>91</v>
      </c>
      <c r="D7" s="101">
        <v>125637.77999999998</v>
      </c>
      <c r="F7" t="s">
        <v>556</v>
      </c>
      <c r="G7">
        <f t="shared" si="0"/>
        <v>91</v>
      </c>
      <c r="H7" s="85">
        <f t="shared" si="1"/>
        <v>125637.77999999998</v>
      </c>
      <c r="I7" t="str">
        <f t="array" ref="I7">IF(AND(H7=$K$3,ROW()=MIN(IF($H$3:$H$14=$K$3,ROW($H$3:$H$14)))),F7,"")</f>
        <v/>
      </c>
      <c r="J7" s="86" t="str">
        <f t="shared" si="2"/>
        <v/>
      </c>
    </row>
    <row r="8" spans="2:11" x14ac:dyDescent="0.25">
      <c r="B8" s="17" t="s">
        <v>549</v>
      </c>
      <c r="C8" s="100">
        <v>91</v>
      </c>
      <c r="D8" s="101">
        <v>126802.88</v>
      </c>
      <c r="F8" t="s">
        <v>549</v>
      </c>
      <c r="G8">
        <f t="shared" si="0"/>
        <v>91</v>
      </c>
      <c r="H8" s="85">
        <f t="shared" si="1"/>
        <v>126802.88</v>
      </c>
      <c r="I8" t="str">
        <f t="array" ref="I8">IF(AND(H8=$K$3,ROW()=MIN(IF($H$3:$H$14=$K$3,ROW($H$3:$H$14)))),F8,"")</f>
        <v/>
      </c>
      <c r="J8" s="86" t="str">
        <f t="shared" si="2"/>
        <v/>
      </c>
    </row>
    <row r="9" spans="2:11" x14ac:dyDescent="0.25">
      <c r="B9" s="17" t="s">
        <v>557</v>
      </c>
      <c r="C9" s="100">
        <v>90</v>
      </c>
      <c r="D9" s="101">
        <v>140198.13</v>
      </c>
      <c r="F9" t="s">
        <v>557</v>
      </c>
      <c r="G9">
        <f t="shared" si="0"/>
        <v>90</v>
      </c>
      <c r="H9" s="85">
        <f t="shared" si="1"/>
        <v>140198.13</v>
      </c>
      <c r="I9" t="str">
        <f t="array" ref="I9">IF(AND(H9=$K$3,ROW()=MIN(IF($H$3:$H$14=$K$3,ROW($H$3:$H$14)))),F9,"")</f>
        <v/>
      </c>
      <c r="J9" s="86" t="str">
        <f t="shared" si="2"/>
        <v/>
      </c>
    </row>
    <row r="10" spans="2:11" x14ac:dyDescent="0.25">
      <c r="B10" s="17" t="s">
        <v>1068</v>
      </c>
      <c r="C10" s="100">
        <v>77</v>
      </c>
      <c r="D10" s="101">
        <v>96240.749999999985</v>
      </c>
      <c r="F10" t="s">
        <v>1068</v>
      </c>
      <c r="G10">
        <f t="shared" si="0"/>
        <v>77</v>
      </c>
      <c r="H10" s="85">
        <f t="shared" si="1"/>
        <v>96240.749999999985</v>
      </c>
      <c r="I10" t="str">
        <f t="array" ref="I10">IF(AND(H10=$K$3,ROW()=MIN(IF($H$3:$H$14=$K$3,ROW($H$3:$H$14)))),F10,"")</f>
        <v/>
      </c>
      <c r="J10" s="86" t="str">
        <f t="shared" si="2"/>
        <v/>
      </c>
    </row>
    <row r="11" spans="2:11" x14ac:dyDescent="0.25">
      <c r="B11" s="17" t="s">
        <v>558</v>
      </c>
      <c r="C11" s="100">
        <v>70</v>
      </c>
      <c r="D11" s="101">
        <v>98831.169999999955</v>
      </c>
      <c r="F11" t="s">
        <v>558</v>
      </c>
      <c r="G11">
        <f t="shared" si="0"/>
        <v>70</v>
      </c>
      <c r="H11" s="85">
        <f t="shared" si="1"/>
        <v>98831.169999999955</v>
      </c>
      <c r="I11" t="str">
        <f t="array" ref="I11">IF(AND(H11=$K$3,ROW()=MIN(IF($H$3:$H$14=$K$3,ROW($H$3:$H$14)))),F11,"")</f>
        <v/>
      </c>
      <c r="J11" s="86" t="str">
        <f t="shared" si="2"/>
        <v/>
      </c>
    </row>
    <row r="12" spans="2:11" x14ac:dyDescent="0.25">
      <c r="B12" s="17" t="s">
        <v>552</v>
      </c>
      <c r="C12" s="100">
        <v>98</v>
      </c>
      <c r="D12" s="101">
        <v>146726.46000000002</v>
      </c>
      <c r="F12" t="s">
        <v>552</v>
      </c>
      <c r="G12">
        <f t="shared" si="0"/>
        <v>98</v>
      </c>
      <c r="H12" s="85">
        <f t="shared" si="1"/>
        <v>146726.46000000002</v>
      </c>
      <c r="I12" t="str">
        <f t="array" ref="I12">IF(AND(H12=$K$3,ROW()=MIN(IF($H$3:$H$14=$K$3,ROW($H$3:$H$14)))),F12,"")</f>
        <v>Okt</v>
      </c>
      <c r="J12" s="86"/>
    </row>
    <row r="13" spans="2:11" x14ac:dyDescent="0.25">
      <c r="B13" s="17" t="s">
        <v>559</v>
      </c>
      <c r="C13" s="100">
        <v>76</v>
      </c>
      <c r="D13" s="101">
        <v>131542.52999999994</v>
      </c>
      <c r="F13" t="s">
        <v>559</v>
      </c>
      <c r="G13">
        <f t="shared" si="0"/>
        <v>76</v>
      </c>
      <c r="H13" s="85">
        <f t="shared" si="1"/>
        <v>131542.52999999994</v>
      </c>
      <c r="I13" t="str">
        <f t="array" ref="I13">IF(AND(H13=$K$3,ROW()=MIN(IF($H$3:$H$14=$K$3,ROW($H$3:$H$14)))),F13,"")</f>
        <v/>
      </c>
      <c r="J13" s="86" t="str">
        <f t="shared" si="2"/>
        <v/>
      </c>
    </row>
    <row r="14" spans="2:11" x14ac:dyDescent="0.25">
      <c r="B14" s="17" t="s">
        <v>553</v>
      </c>
      <c r="C14" s="100">
        <v>87</v>
      </c>
      <c r="D14" s="101">
        <v>127951.48000000003</v>
      </c>
      <c r="F14" t="s">
        <v>553</v>
      </c>
      <c r="G14">
        <f t="shared" si="0"/>
        <v>87</v>
      </c>
      <c r="H14" s="85">
        <f t="shared" si="1"/>
        <v>127951.48000000003</v>
      </c>
      <c r="I14" t="str">
        <f t="array" ref="I14">IF(AND(H14=$K$3,ROW()=MIN(IF($H$3:$H$14=$K$3,ROW($H$3:$H$14)))),F14,"")</f>
        <v/>
      </c>
      <c r="J14" s="86" t="str">
        <f t="shared" si="2"/>
        <v/>
      </c>
    </row>
  </sheetData>
  <mergeCells count="1">
    <mergeCell ref="B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9" tint="0.79998168889431442"/>
  </sheetPr>
  <dimension ref="A1:AF55"/>
  <sheetViews>
    <sheetView zoomScale="60" zoomScaleNormal="60" workbookViewId="0">
      <selection activeCell="L37" sqref="L37"/>
    </sheetView>
  </sheetViews>
  <sheetFormatPr defaultRowHeight="15" x14ac:dyDescent="0.25"/>
  <cols>
    <col min="1" max="1" width="24.5703125" customWidth="1"/>
    <col min="2" max="5" width="10.7109375" customWidth="1"/>
    <col min="6" max="6" width="9.42578125" customWidth="1"/>
    <col min="7" max="7" width="10.7109375" customWidth="1"/>
    <col min="8" max="8" width="14.85546875" customWidth="1"/>
    <col min="10" max="10" width="12.42578125" customWidth="1"/>
    <col min="11" max="16" width="10.7109375" customWidth="1"/>
    <col min="17" max="19" width="12.140625" customWidth="1"/>
    <col min="20" max="20" width="14.7109375" customWidth="1"/>
    <col min="21" max="21" width="24.140625" bestFit="1" customWidth="1"/>
    <col min="22" max="23" width="20.28515625" customWidth="1"/>
    <col min="24" max="24" width="10.5703125" customWidth="1"/>
    <col min="25" max="25" width="26.5703125" customWidth="1"/>
    <col min="26" max="26" width="16.7109375" customWidth="1"/>
    <col min="29" max="29" width="8.85546875" bestFit="1" customWidth="1"/>
    <col min="30" max="30" width="24.140625" bestFit="1" customWidth="1"/>
    <col min="31" max="31" width="19.28515625" bestFit="1" customWidth="1"/>
    <col min="32" max="32" width="19.5703125" customWidth="1"/>
  </cols>
  <sheetData>
    <row r="1" spans="1:32" ht="15.75" x14ac:dyDescent="0.25">
      <c r="A1" s="4" t="s">
        <v>551</v>
      </c>
      <c r="B1" s="4" t="s">
        <v>1063</v>
      </c>
      <c r="J1" s="4" t="s">
        <v>551</v>
      </c>
      <c r="K1" s="4" t="s">
        <v>1063</v>
      </c>
      <c r="T1" s="38" t="s">
        <v>1132</v>
      </c>
      <c r="U1" s="102" t="s">
        <v>1095</v>
      </c>
      <c r="V1" s="38" t="s">
        <v>1096</v>
      </c>
      <c r="W1" s="38"/>
      <c r="X1" s="103" t="s">
        <v>1100</v>
      </c>
      <c r="AF1" t="s">
        <v>543</v>
      </c>
    </row>
    <row r="2" spans="1:32" ht="30" x14ac:dyDescent="0.25">
      <c r="A2" s="4" t="s">
        <v>2</v>
      </c>
      <c r="B2" t="s">
        <v>30</v>
      </c>
      <c r="C2" t="s">
        <v>25</v>
      </c>
      <c r="D2" t="s">
        <v>11</v>
      </c>
      <c r="E2" t="s">
        <v>34</v>
      </c>
      <c r="F2" t="s">
        <v>38</v>
      </c>
      <c r="G2" t="s">
        <v>17</v>
      </c>
      <c r="H2" t="s">
        <v>550</v>
      </c>
      <c r="J2" s="4" t="s">
        <v>2</v>
      </c>
      <c r="K2" t="s">
        <v>12</v>
      </c>
      <c r="L2" t="s">
        <v>26</v>
      </c>
      <c r="M2" t="s">
        <v>31</v>
      </c>
      <c r="N2" t="s">
        <v>22</v>
      </c>
      <c r="O2" t="s">
        <v>55</v>
      </c>
      <c r="P2" t="s">
        <v>35</v>
      </c>
      <c r="Q2" t="s">
        <v>550</v>
      </c>
      <c r="T2" s="8">
        <f>_xlfn.RANK.EQ(V2,$V$2:$V$37,0)+COUNTIF($V$2:V2,V2)-1</f>
        <v>10</v>
      </c>
      <c r="U2" s="6" t="str">
        <f t="shared" ref="U2:U7" si="0">$B$11&amp;"-"&amp;A12</f>
        <v>Adidas-Boots</v>
      </c>
      <c r="V2" s="8">
        <f t="shared" ref="V2:V7" si="1">B12</f>
        <v>329</v>
      </c>
      <c r="W2" s="208"/>
      <c r="X2" t="s">
        <v>1098</v>
      </c>
      <c r="Y2" t="s">
        <v>1099</v>
      </c>
      <c r="Z2" s="123" t="s">
        <v>1096</v>
      </c>
      <c r="AA2" s="122" t="s">
        <v>1109</v>
      </c>
    </row>
    <row r="3" spans="1:32" x14ac:dyDescent="0.25">
      <c r="A3" s="6" t="s">
        <v>12</v>
      </c>
      <c r="B3" s="8">
        <v>329</v>
      </c>
      <c r="C3" s="8">
        <v>386</v>
      </c>
      <c r="D3" s="8">
        <v>264</v>
      </c>
      <c r="E3" s="8">
        <v>299</v>
      </c>
      <c r="F3" s="8">
        <v>246</v>
      </c>
      <c r="G3" s="8">
        <v>343</v>
      </c>
      <c r="H3" s="8">
        <v>1867</v>
      </c>
      <c r="J3" s="6" t="s">
        <v>23</v>
      </c>
      <c r="K3" s="8">
        <v>266</v>
      </c>
      <c r="L3" s="8">
        <v>164</v>
      </c>
      <c r="M3" s="8">
        <v>228</v>
      </c>
      <c r="N3" s="8">
        <v>261</v>
      </c>
      <c r="O3" s="8">
        <v>387</v>
      </c>
      <c r="P3" s="8">
        <v>207</v>
      </c>
      <c r="Q3" s="8">
        <v>1513</v>
      </c>
      <c r="R3" s="8"/>
      <c r="S3" s="8"/>
      <c r="T3" s="8">
        <f>_xlfn.RANK.EQ(V3,$V$2:$V$37,0)+COUNTIF($V$2:V3,V3)-1</f>
        <v>29</v>
      </c>
      <c r="U3" s="6" t="str">
        <f t="shared" si="0"/>
        <v>Adidas-Casual</v>
      </c>
      <c r="V3" s="8">
        <f t="shared" si="1"/>
        <v>252</v>
      </c>
      <c r="W3" s="208"/>
      <c r="X3">
        <v>1</v>
      </c>
      <c r="Y3" t="str">
        <f>VLOOKUP(X3,$T$2:$V$37,2,0)</f>
        <v>Adidas-Sneakers</v>
      </c>
      <c r="Z3">
        <f>VLOOKUP(X3,$T$2:$V$37,3,0)</f>
        <v>438</v>
      </c>
      <c r="AA3">
        <f>COUNTIF($T$2:$T$37,1)</f>
        <v>1</v>
      </c>
    </row>
    <row r="4" spans="1:32" x14ac:dyDescent="0.25">
      <c r="A4" s="6" t="s">
        <v>26</v>
      </c>
      <c r="B4" s="8">
        <v>252</v>
      </c>
      <c r="C4" s="8">
        <v>286</v>
      </c>
      <c r="D4" s="8">
        <v>231</v>
      </c>
      <c r="E4" s="8">
        <v>269</v>
      </c>
      <c r="F4" s="8">
        <v>370</v>
      </c>
      <c r="G4" s="8">
        <v>307</v>
      </c>
      <c r="H4" s="8">
        <v>1715</v>
      </c>
      <c r="J4" s="6" t="s">
        <v>41</v>
      </c>
      <c r="K4" s="8">
        <v>339</v>
      </c>
      <c r="L4" s="8">
        <v>354</v>
      </c>
      <c r="M4" s="8">
        <v>245</v>
      </c>
      <c r="N4" s="8">
        <v>297</v>
      </c>
      <c r="O4" s="8">
        <v>264</v>
      </c>
      <c r="P4" s="8">
        <v>231</v>
      </c>
      <c r="Q4" s="8">
        <v>1730</v>
      </c>
      <c r="R4" s="8"/>
      <c r="S4" s="8"/>
      <c r="T4" s="8">
        <f>_xlfn.RANK.EQ(V4,$V$2:$V$37,0)+COUNTIF($V$2:V4,V4)-1</f>
        <v>19</v>
      </c>
      <c r="U4" s="6" t="str">
        <f t="shared" si="0"/>
        <v>Adidas-Formal</v>
      </c>
      <c r="V4" s="8">
        <f t="shared" si="1"/>
        <v>291</v>
      </c>
      <c r="W4" s="208"/>
      <c r="X4">
        <v>2</v>
      </c>
      <c r="Y4" t="str">
        <f>VLOOKUP(X4,$T$2:$V$37,2,0)</f>
        <v>Skechers-Running</v>
      </c>
      <c r="Z4">
        <f>VLOOKUP(X4,$T$2:$V$37,3,0)</f>
        <v>398</v>
      </c>
      <c r="AA4">
        <f>COUNTIF($T$2:$T$37,2)</f>
        <v>1</v>
      </c>
    </row>
    <row r="5" spans="1:32" x14ac:dyDescent="0.25">
      <c r="A5" s="6" t="s">
        <v>31</v>
      </c>
      <c r="B5" s="8">
        <v>291</v>
      </c>
      <c r="C5" s="8">
        <v>351</v>
      </c>
      <c r="D5" s="8">
        <v>271</v>
      </c>
      <c r="E5" s="8">
        <v>374</v>
      </c>
      <c r="F5" s="8">
        <v>304</v>
      </c>
      <c r="G5" s="8">
        <v>301</v>
      </c>
      <c r="H5" s="8">
        <v>1892</v>
      </c>
      <c r="J5" s="6" t="s">
        <v>18</v>
      </c>
      <c r="K5" s="8">
        <v>376</v>
      </c>
      <c r="L5" s="8">
        <v>340</v>
      </c>
      <c r="M5" s="8">
        <v>289</v>
      </c>
      <c r="N5" s="8">
        <v>334</v>
      </c>
      <c r="O5" s="8">
        <v>356</v>
      </c>
      <c r="P5" s="8">
        <v>201</v>
      </c>
      <c r="Q5" s="8">
        <v>1896</v>
      </c>
      <c r="R5" s="8"/>
      <c r="S5" s="8"/>
      <c r="T5" s="8">
        <f>_xlfn.RANK.EQ(V5,$V$2:$V$37,0)+COUNTIF($V$2:V5,V5)-1</f>
        <v>15</v>
      </c>
      <c r="U5" s="6" t="str">
        <f t="shared" si="0"/>
        <v>Adidas-Running</v>
      </c>
      <c r="V5" s="8">
        <f t="shared" si="1"/>
        <v>305</v>
      </c>
      <c r="W5" s="208"/>
      <c r="X5">
        <v>3</v>
      </c>
      <c r="Y5" t="str">
        <f>VLOOKUP(X5,$T$2:$V$37,2,0)</f>
        <v>New Balance-Boots</v>
      </c>
      <c r="Z5">
        <f>VLOOKUP(X5,$T$2:$V$37,3,0)</f>
        <v>386</v>
      </c>
      <c r="AA5">
        <f>COUNTIF($T$2:$T$37,3)</f>
        <v>1</v>
      </c>
    </row>
    <row r="6" spans="1:32" x14ac:dyDescent="0.25">
      <c r="A6" s="6" t="s">
        <v>22</v>
      </c>
      <c r="B6" s="8">
        <v>305</v>
      </c>
      <c r="C6" s="8">
        <v>276</v>
      </c>
      <c r="D6" s="8">
        <v>181</v>
      </c>
      <c r="E6" s="8">
        <v>258</v>
      </c>
      <c r="F6" s="8">
        <v>256</v>
      </c>
      <c r="G6" s="8">
        <v>398</v>
      </c>
      <c r="H6" s="8">
        <v>1674</v>
      </c>
      <c r="J6" s="6" t="s">
        <v>27</v>
      </c>
      <c r="K6" s="8">
        <v>256</v>
      </c>
      <c r="L6" s="8">
        <v>266</v>
      </c>
      <c r="M6" s="8">
        <v>434</v>
      </c>
      <c r="N6" s="8">
        <v>275</v>
      </c>
      <c r="O6" s="8">
        <v>322</v>
      </c>
      <c r="P6" s="8">
        <v>215</v>
      </c>
      <c r="Q6" s="8">
        <v>1768</v>
      </c>
      <c r="R6" s="8"/>
      <c r="S6" s="8"/>
      <c r="T6" s="8">
        <f>_xlfn.RANK.EQ(V6,$V$2:$V$37,0)+COUNTIF($V$2:V6,V6)-1</f>
        <v>1</v>
      </c>
      <c r="U6" s="6" t="str">
        <f t="shared" si="0"/>
        <v>Adidas-Sneakers</v>
      </c>
      <c r="V6" s="8">
        <f t="shared" si="1"/>
        <v>438</v>
      </c>
      <c r="W6" s="208"/>
      <c r="X6">
        <v>4</v>
      </c>
      <c r="Y6" t="str">
        <f t="shared" ref="Y6:Y12" si="2">IFERROR(VLOOKUP(X6,$T$2:$V$37,2,0),"No-Product")</f>
        <v>Puma-Formal</v>
      </c>
      <c r="Z6">
        <f t="shared" ref="Z6:Z12" si="3">IFERROR(VLOOKUP(X6,$T$2:$V$37,3,0),0)</f>
        <v>374</v>
      </c>
      <c r="AA6">
        <f>COUNTIF($T$2:$T$37,4)</f>
        <v>1</v>
      </c>
    </row>
    <row r="7" spans="1:32" x14ac:dyDescent="0.25">
      <c r="A7" s="6" t="s">
        <v>55</v>
      </c>
      <c r="B7" s="8">
        <v>438</v>
      </c>
      <c r="C7" s="8">
        <v>324</v>
      </c>
      <c r="D7" s="8">
        <v>354</v>
      </c>
      <c r="E7" s="8">
        <v>256</v>
      </c>
      <c r="F7" s="8">
        <v>283</v>
      </c>
      <c r="G7" s="8">
        <v>343</v>
      </c>
      <c r="H7" s="8">
        <v>1998</v>
      </c>
      <c r="J7" s="6" t="s">
        <v>13</v>
      </c>
      <c r="K7" s="8">
        <v>360</v>
      </c>
      <c r="L7" s="8">
        <v>234</v>
      </c>
      <c r="M7" s="8">
        <v>329</v>
      </c>
      <c r="N7" s="8">
        <v>255</v>
      </c>
      <c r="O7" s="8">
        <v>380</v>
      </c>
      <c r="P7" s="8">
        <v>380</v>
      </c>
      <c r="Q7" s="8">
        <v>1938</v>
      </c>
      <c r="R7" s="8"/>
      <c r="S7" s="8"/>
      <c r="T7" s="8">
        <f>_xlfn.RANK.EQ(V7,$V$2:$V$37,0)+COUNTIF($V$2:V7,V7)-1</f>
        <v>32</v>
      </c>
      <c r="U7" s="6" t="str">
        <f t="shared" si="0"/>
        <v>Adidas-Sports</v>
      </c>
      <c r="V7" s="8">
        <f t="shared" si="1"/>
        <v>238</v>
      </c>
      <c r="W7" s="208"/>
      <c r="X7">
        <v>5</v>
      </c>
      <c r="Y7" t="str">
        <f t="shared" si="2"/>
        <v>Reebok-Casual</v>
      </c>
      <c r="Z7">
        <f t="shared" si="3"/>
        <v>370</v>
      </c>
      <c r="AA7">
        <f>COUNTIF($T$2:$T$37,5)</f>
        <v>1</v>
      </c>
    </row>
    <row r="8" spans="1:32" x14ac:dyDescent="0.25">
      <c r="A8" s="6" t="s">
        <v>35</v>
      </c>
      <c r="B8" s="8">
        <v>238</v>
      </c>
      <c r="C8" s="8">
        <v>219</v>
      </c>
      <c r="D8" s="8">
        <v>170</v>
      </c>
      <c r="E8" s="8">
        <v>319</v>
      </c>
      <c r="F8" s="8">
        <v>241</v>
      </c>
      <c r="G8" s="8">
        <v>318</v>
      </c>
      <c r="H8" s="8">
        <v>1505</v>
      </c>
      <c r="J8" s="6" t="s">
        <v>45</v>
      </c>
      <c r="K8" s="8">
        <v>270</v>
      </c>
      <c r="L8" s="8">
        <v>357</v>
      </c>
      <c r="M8" s="8">
        <v>367</v>
      </c>
      <c r="N8" s="8">
        <v>252</v>
      </c>
      <c r="O8" s="8">
        <v>289</v>
      </c>
      <c r="P8" s="8">
        <v>271</v>
      </c>
      <c r="Q8" s="8">
        <v>1806</v>
      </c>
      <c r="R8" s="8"/>
      <c r="S8" s="8"/>
      <c r="T8" s="8">
        <f>_xlfn.RANK.EQ(V8,$V$2:$V$37,0)+COUNTIF($V$2:V8,V8)-1</f>
        <v>3</v>
      </c>
      <c r="U8" s="6" t="str">
        <f t="shared" ref="U8:U13" si="4">$C$11&amp;"-"&amp;A12</f>
        <v>New Balance-Boots</v>
      </c>
      <c r="V8" s="8">
        <f t="shared" ref="V8:V13" si="5">C12</f>
        <v>386</v>
      </c>
      <c r="W8" s="208"/>
      <c r="X8">
        <v>6</v>
      </c>
      <c r="Y8" t="str">
        <f t="shared" si="2"/>
        <v>Nike-Sneakers</v>
      </c>
      <c r="Z8">
        <f t="shared" si="3"/>
        <v>354</v>
      </c>
      <c r="AA8">
        <f>COUNTIF($T$2:$T$37,6)</f>
        <v>1</v>
      </c>
    </row>
    <row r="9" spans="1:32" x14ac:dyDescent="0.25">
      <c r="A9" s="6"/>
      <c r="B9" s="8"/>
      <c r="C9" s="8"/>
      <c r="D9" s="8"/>
      <c r="E9" s="8"/>
      <c r="F9" s="8"/>
      <c r="G9" s="8"/>
      <c r="H9" s="8"/>
      <c r="L9" s="8"/>
      <c r="M9" s="8"/>
      <c r="N9" s="8"/>
      <c r="O9" s="8"/>
      <c r="P9" s="8"/>
      <c r="T9" s="8">
        <f>_xlfn.RANK.EQ(V9,$V$2:$V$37,0)+COUNTIF($V$2:V9,V9)-1</f>
        <v>20</v>
      </c>
      <c r="U9" s="6" t="str">
        <f t="shared" si="4"/>
        <v>New Balance-Casual</v>
      </c>
      <c r="V9" s="8">
        <f t="shared" si="5"/>
        <v>286</v>
      </c>
      <c r="W9" s="208"/>
      <c r="X9">
        <v>7</v>
      </c>
      <c r="Y9" t="str">
        <f t="shared" si="2"/>
        <v>New Balance-Formal</v>
      </c>
      <c r="Z9">
        <f t="shared" si="3"/>
        <v>351</v>
      </c>
      <c r="AA9">
        <f>COUNTIF($T$2:$T$37,7)</f>
        <v>1</v>
      </c>
    </row>
    <row r="10" spans="1:32" x14ac:dyDescent="0.25">
      <c r="L10" s="8"/>
      <c r="M10" s="8"/>
      <c r="N10" s="8"/>
      <c r="O10" s="8"/>
      <c r="P10" s="8"/>
      <c r="Q10" s="34"/>
      <c r="R10" s="34"/>
      <c r="S10" s="34"/>
      <c r="T10" s="8">
        <f>_xlfn.RANK.EQ(V10,$V$2:$V$37,0)+COUNTIF($V$2:V10,V10)-1</f>
        <v>7</v>
      </c>
      <c r="U10" s="6" t="str">
        <f t="shared" si="4"/>
        <v>New Balance-Formal</v>
      </c>
      <c r="V10" s="8">
        <f t="shared" si="5"/>
        <v>351</v>
      </c>
      <c r="W10" s="208"/>
      <c r="X10">
        <v>8</v>
      </c>
      <c r="Y10" t="str">
        <f t="shared" si="2"/>
        <v>Skechers-Boots</v>
      </c>
      <c r="Z10">
        <f t="shared" si="3"/>
        <v>343</v>
      </c>
      <c r="AA10">
        <f>COUNTIF($T$2:$T$37,8)</f>
        <v>1</v>
      </c>
    </row>
    <row r="11" spans="1:32" x14ac:dyDescent="0.25">
      <c r="A11" s="24"/>
      <c r="B11" s="25" t="s">
        <v>30</v>
      </c>
      <c r="C11" s="25" t="s">
        <v>25</v>
      </c>
      <c r="D11" s="25" t="s">
        <v>11</v>
      </c>
      <c r="E11" s="25" t="s">
        <v>34</v>
      </c>
      <c r="F11" s="25" t="s">
        <v>38</v>
      </c>
      <c r="G11" s="25" t="s">
        <v>17</v>
      </c>
      <c r="H11" s="24" t="s">
        <v>1065</v>
      </c>
      <c r="J11" s="24"/>
      <c r="K11" s="25" t="s">
        <v>12</v>
      </c>
      <c r="L11" s="25" t="s">
        <v>26</v>
      </c>
      <c r="M11" s="25" t="s">
        <v>31</v>
      </c>
      <c r="N11" s="25" t="s">
        <v>22</v>
      </c>
      <c r="O11" s="25" t="s">
        <v>55</v>
      </c>
      <c r="P11" s="78" t="s">
        <v>35</v>
      </c>
      <c r="Q11" s="74"/>
      <c r="R11" s="74"/>
      <c r="S11" s="74"/>
      <c r="T11" s="8">
        <f>_xlfn.RANK.EQ(V11,$V$2:$V$37,0)+COUNTIF($V$2:V11,V11)-1</f>
        <v>22</v>
      </c>
      <c r="U11" s="6" t="str">
        <f t="shared" si="4"/>
        <v>New Balance-Running</v>
      </c>
      <c r="V11" s="8">
        <f t="shared" si="5"/>
        <v>276</v>
      </c>
      <c r="W11" s="208"/>
      <c r="X11">
        <v>9</v>
      </c>
      <c r="Y11" t="str">
        <f t="shared" si="2"/>
        <v>Skechers-Sneakers</v>
      </c>
      <c r="Z11">
        <f t="shared" si="3"/>
        <v>343</v>
      </c>
      <c r="AA11">
        <f>COUNTIF($T$2:$T$37,9)</f>
        <v>1</v>
      </c>
    </row>
    <row r="12" spans="1:32" x14ac:dyDescent="0.25">
      <c r="A12" s="24" t="s">
        <v>12</v>
      </c>
      <c r="B12" s="26">
        <f t="shared" ref="B12:G12" si="6">IFERROR(VLOOKUP($A$12,$A$3:$G$8,MATCH(B11,$A$2:$G$2,0),0),0)</f>
        <v>329</v>
      </c>
      <c r="C12" s="26">
        <f t="shared" si="6"/>
        <v>386</v>
      </c>
      <c r="D12" s="26">
        <f t="shared" si="6"/>
        <v>264</v>
      </c>
      <c r="E12" s="26">
        <f t="shared" si="6"/>
        <v>299</v>
      </c>
      <c r="F12" s="26">
        <f t="shared" si="6"/>
        <v>246</v>
      </c>
      <c r="G12" s="26">
        <f t="shared" si="6"/>
        <v>343</v>
      </c>
      <c r="H12" s="27">
        <f t="shared" ref="H12:H17" si="7">SUM(B12:G12)</f>
        <v>1867</v>
      </c>
      <c r="J12" s="61" t="s">
        <v>45</v>
      </c>
      <c r="K12" s="24">
        <f t="shared" ref="K12:P12" si="8">IFERROR(VLOOKUP($J$12,$J$3:$P$8,MATCH(K11,$J$2:$P$2,0),0)," ")</f>
        <v>270</v>
      </c>
      <c r="L12" s="24">
        <f t="shared" si="8"/>
        <v>357</v>
      </c>
      <c r="M12" s="24">
        <f t="shared" si="8"/>
        <v>367</v>
      </c>
      <c r="N12" s="24">
        <f t="shared" si="8"/>
        <v>252</v>
      </c>
      <c r="O12" s="24">
        <f t="shared" si="8"/>
        <v>289</v>
      </c>
      <c r="P12" s="24">
        <f t="shared" si="8"/>
        <v>271</v>
      </c>
      <c r="Q12" s="34"/>
      <c r="R12" s="34"/>
      <c r="S12" s="34"/>
      <c r="T12" s="8">
        <f>_xlfn.RANK.EQ(V12,$V$2:$V$37,0)+COUNTIF($V$2:V12,V12)-1</f>
        <v>11</v>
      </c>
      <c r="U12" s="6" t="str">
        <f t="shared" si="4"/>
        <v>New Balance-Sneakers</v>
      </c>
      <c r="V12" s="8">
        <f t="shared" si="5"/>
        <v>324</v>
      </c>
      <c r="W12" s="208"/>
      <c r="X12">
        <v>10</v>
      </c>
      <c r="Y12" t="str">
        <f t="shared" si="2"/>
        <v>Adidas-Boots</v>
      </c>
      <c r="Z12">
        <f t="shared" si="3"/>
        <v>329</v>
      </c>
      <c r="AA12">
        <f>COUNTIF($T$2:$T$37,10)</f>
        <v>1</v>
      </c>
    </row>
    <row r="13" spans="1:32" x14ac:dyDescent="0.25">
      <c r="A13" s="24" t="s">
        <v>26</v>
      </c>
      <c r="B13" s="26">
        <f t="shared" ref="B13:G13" si="9">IFERROR(VLOOKUP($A$13,$A$3:$G$8,MATCH(B11,$A$2:$G$2,0),0),0)</f>
        <v>252</v>
      </c>
      <c r="C13" s="26">
        <f t="shared" si="9"/>
        <v>286</v>
      </c>
      <c r="D13" s="26">
        <f t="shared" si="9"/>
        <v>231</v>
      </c>
      <c r="E13" s="26">
        <f t="shared" si="9"/>
        <v>269</v>
      </c>
      <c r="F13" s="26">
        <f t="shared" si="9"/>
        <v>370</v>
      </c>
      <c r="G13" s="26">
        <f t="shared" si="9"/>
        <v>307</v>
      </c>
      <c r="H13" s="27">
        <f t="shared" si="7"/>
        <v>1715</v>
      </c>
      <c r="J13" s="26" t="s">
        <v>13</v>
      </c>
      <c r="K13" s="24">
        <f t="shared" ref="K13:P13" si="10">IFERROR(VLOOKUP($J$13,$J$3:$P$8,MATCH(K11,$J$2:$P$2,0),0),"")</f>
        <v>360</v>
      </c>
      <c r="L13" s="24">
        <f t="shared" si="10"/>
        <v>234</v>
      </c>
      <c r="M13" s="24">
        <f t="shared" si="10"/>
        <v>329</v>
      </c>
      <c r="N13" s="24">
        <f t="shared" si="10"/>
        <v>255</v>
      </c>
      <c r="O13" s="24">
        <f t="shared" si="10"/>
        <v>380</v>
      </c>
      <c r="P13" s="24">
        <f t="shared" si="10"/>
        <v>380</v>
      </c>
      <c r="Q13" s="34"/>
      <c r="R13" s="34"/>
      <c r="S13" s="34"/>
      <c r="T13" s="8">
        <f>_xlfn.RANK.EQ(V13,$V$2:$V$37,0)+COUNTIF($V$2:V13,V13)-1</f>
        <v>34</v>
      </c>
      <c r="U13" s="6" t="str">
        <f t="shared" si="4"/>
        <v>New Balance-Sports</v>
      </c>
      <c r="V13" s="8">
        <f t="shared" si="5"/>
        <v>219</v>
      </c>
      <c r="W13" s="208"/>
    </row>
    <row r="14" spans="1:32" x14ac:dyDescent="0.25">
      <c r="A14" s="24" t="s">
        <v>31</v>
      </c>
      <c r="B14" s="26">
        <f t="shared" ref="B14:G14" si="11">IFERROR(VLOOKUP($A$14,$A$3:$G$8,MATCH(B11,$A$2:$G$2,0),0),0)</f>
        <v>291</v>
      </c>
      <c r="C14" s="26">
        <f t="shared" si="11"/>
        <v>351</v>
      </c>
      <c r="D14" s="26">
        <f t="shared" si="11"/>
        <v>271</v>
      </c>
      <c r="E14" s="26">
        <f t="shared" si="11"/>
        <v>374</v>
      </c>
      <c r="F14" s="26">
        <f t="shared" si="11"/>
        <v>304</v>
      </c>
      <c r="G14" s="26">
        <f t="shared" si="11"/>
        <v>301</v>
      </c>
      <c r="H14" s="27">
        <f t="shared" si="7"/>
        <v>1892</v>
      </c>
      <c r="J14" s="26" t="s">
        <v>27</v>
      </c>
      <c r="K14" s="24">
        <f t="shared" ref="K14:P14" si="12">IFERROR(VLOOKUP($J$14,$J$3:$P$8,MATCH(K11,$J$2:$P$2,0),0)," ")</f>
        <v>256</v>
      </c>
      <c r="L14" s="24">
        <f t="shared" si="12"/>
        <v>266</v>
      </c>
      <c r="M14" s="24">
        <f t="shared" si="12"/>
        <v>434</v>
      </c>
      <c r="N14" s="24">
        <f t="shared" si="12"/>
        <v>275</v>
      </c>
      <c r="O14" s="24">
        <f t="shared" si="12"/>
        <v>322</v>
      </c>
      <c r="P14" s="24">
        <f t="shared" si="12"/>
        <v>215</v>
      </c>
      <c r="Q14" s="34"/>
      <c r="R14" s="34"/>
      <c r="S14" s="34"/>
      <c r="T14" s="8">
        <f>_xlfn.RANK.EQ(V14,$V$2:$V$37,0)+COUNTIF($V$2:V14,V14)-1</f>
        <v>25</v>
      </c>
      <c r="U14" s="6" t="str">
        <f t="shared" ref="U14:U19" si="13">$D$11&amp;"-"&amp;A12</f>
        <v>Nike-Boots</v>
      </c>
      <c r="V14" s="8">
        <f t="shared" ref="V14:V19" si="14">D12</f>
        <v>264</v>
      </c>
      <c r="W14" s="208"/>
    </row>
    <row r="15" spans="1:32" x14ac:dyDescent="0.25">
      <c r="A15" s="24" t="s">
        <v>22</v>
      </c>
      <c r="B15" s="26">
        <f t="shared" ref="B15:G15" si="15">IFERROR(VLOOKUP($A$15,$A$3:$G$8,MATCH(B11,$A$2:$G$2,0),0),0)</f>
        <v>305</v>
      </c>
      <c r="C15" s="26">
        <f t="shared" si="15"/>
        <v>276</v>
      </c>
      <c r="D15" s="26">
        <f t="shared" si="15"/>
        <v>181</v>
      </c>
      <c r="E15" s="26">
        <f t="shared" si="15"/>
        <v>258</v>
      </c>
      <c r="F15" s="26">
        <f t="shared" si="15"/>
        <v>256</v>
      </c>
      <c r="G15" s="26">
        <f t="shared" si="15"/>
        <v>398</v>
      </c>
      <c r="H15" s="27">
        <f t="shared" si="7"/>
        <v>1674</v>
      </c>
      <c r="J15" s="26" t="s">
        <v>23</v>
      </c>
      <c r="K15" s="24">
        <f t="shared" ref="K15:P15" si="16">IFERROR(VLOOKUP($J$15,$J$3:$P$8,MATCH(K11,$J$2:$P$2,0),0),"")</f>
        <v>266</v>
      </c>
      <c r="L15" s="24">
        <f t="shared" si="16"/>
        <v>164</v>
      </c>
      <c r="M15" s="24">
        <f t="shared" si="16"/>
        <v>228</v>
      </c>
      <c r="N15" s="24">
        <f t="shared" si="16"/>
        <v>261</v>
      </c>
      <c r="O15" s="24">
        <f t="shared" si="16"/>
        <v>387</v>
      </c>
      <c r="P15" s="24">
        <f t="shared" si="16"/>
        <v>207</v>
      </c>
      <c r="Q15" s="34"/>
      <c r="R15" s="34"/>
      <c r="S15" s="34"/>
      <c r="T15" s="8">
        <f>_xlfn.RANK.EQ(V15,$V$2:$V$37,0)+COUNTIF($V$2:V15,V15)-1</f>
        <v>33</v>
      </c>
      <c r="U15" s="6" t="str">
        <f t="shared" si="13"/>
        <v>Nike-Casual</v>
      </c>
      <c r="V15" s="8">
        <f t="shared" si="14"/>
        <v>231</v>
      </c>
      <c r="W15" s="208"/>
    </row>
    <row r="16" spans="1:32" x14ac:dyDescent="0.25">
      <c r="A16" s="24" t="s">
        <v>55</v>
      </c>
      <c r="B16" s="26">
        <f t="shared" ref="B16:G16" si="17">IFERROR(VLOOKUP($A$16,$A$3:$G$8,MATCH(B11,$A$2:$G$2,0),0),0)</f>
        <v>438</v>
      </c>
      <c r="C16" s="26">
        <f t="shared" si="17"/>
        <v>324</v>
      </c>
      <c r="D16" s="26">
        <f t="shared" si="17"/>
        <v>354</v>
      </c>
      <c r="E16" s="26">
        <f t="shared" si="17"/>
        <v>256</v>
      </c>
      <c r="F16" s="26">
        <f t="shared" si="17"/>
        <v>283</v>
      </c>
      <c r="G16" s="26">
        <f t="shared" si="17"/>
        <v>343</v>
      </c>
      <c r="H16" s="27">
        <f t="shared" si="7"/>
        <v>1998</v>
      </c>
      <c r="J16" s="26" t="s">
        <v>41</v>
      </c>
      <c r="K16" s="24">
        <f t="shared" ref="K16:P16" si="18">IFERROR(VLOOKUP($J$16,$J$3:$P$8,MATCH(K11,$J$2:$P$2,0),0)," ")</f>
        <v>339</v>
      </c>
      <c r="L16" s="24">
        <f t="shared" si="18"/>
        <v>354</v>
      </c>
      <c r="M16" s="24">
        <f t="shared" si="18"/>
        <v>245</v>
      </c>
      <c r="N16" s="24">
        <f t="shared" si="18"/>
        <v>297</v>
      </c>
      <c r="O16" s="24">
        <f t="shared" si="18"/>
        <v>264</v>
      </c>
      <c r="P16" s="24">
        <f t="shared" si="18"/>
        <v>231</v>
      </c>
      <c r="Q16" s="34"/>
      <c r="R16" s="34"/>
      <c r="S16" s="34"/>
      <c r="T16" s="8">
        <f>_xlfn.RANK.EQ(V16,$V$2:$V$37,0)+COUNTIF($V$2:V16,V16)-1</f>
        <v>23</v>
      </c>
      <c r="U16" s="6" t="str">
        <f t="shared" si="13"/>
        <v>Nike-Formal</v>
      </c>
      <c r="V16" s="8">
        <f t="shared" si="14"/>
        <v>271</v>
      </c>
      <c r="W16" s="208"/>
    </row>
    <row r="17" spans="1:23" x14ac:dyDescent="0.25">
      <c r="A17" s="24" t="s">
        <v>35</v>
      </c>
      <c r="B17" s="26">
        <f t="shared" ref="B17:G17" si="19">IFERROR(VLOOKUP($A$17,$A$3:$G$8,MATCH(B11,$A$2:$G$2,0),0),0)</f>
        <v>238</v>
      </c>
      <c r="C17" s="26">
        <f t="shared" si="19"/>
        <v>219</v>
      </c>
      <c r="D17" s="26">
        <f t="shared" si="19"/>
        <v>170</v>
      </c>
      <c r="E17" s="26">
        <f t="shared" si="19"/>
        <v>319</v>
      </c>
      <c r="F17" s="76">
        <f t="shared" si="19"/>
        <v>241</v>
      </c>
      <c r="G17" s="76">
        <f t="shared" si="19"/>
        <v>318</v>
      </c>
      <c r="H17" s="77">
        <f t="shared" si="7"/>
        <v>1505</v>
      </c>
      <c r="J17" s="155" t="s">
        <v>18</v>
      </c>
      <c r="K17" s="156">
        <f t="shared" ref="K17:P17" si="20">IFERROR(VLOOKUP($J$17,$J$3:$P$8,MATCH(K11,$J$2:$P$2,0),0),"")</f>
        <v>376</v>
      </c>
      <c r="L17" s="24">
        <f t="shared" si="20"/>
        <v>340</v>
      </c>
      <c r="M17" s="24">
        <f t="shared" si="20"/>
        <v>289</v>
      </c>
      <c r="N17" s="24">
        <f t="shared" si="20"/>
        <v>334</v>
      </c>
      <c r="O17" s="24">
        <f t="shared" si="20"/>
        <v>356</v>
      </c>
      <c r="P17" s="24">
        <f t="shared" si="20"/>
        <v>201</v>
      </c>
      <c r="Q17" s="34"/>
      <c r="R17" s="34"/>
      <c r="S17" s="34"/>
      <c r="T17" s="8">
        <f>_xlfn.RANK.EQ(V17,$V$2:$V$37,0)+COUNTIF($V$2:V17,V17)-1</f>
        <v>35</v>
      </c>
      <c r="U17" s="6" t="str">
        <f t="shared" si="13"/>
        <v>Nike-Running</v>
      </c>
      <c r="V17" s="8">
        <f t="shared" si="14"/>
        <v>181</v>
      </c>
      <c r="W17" s="208"/>
    </row>
    <row r="18" spans="1:23" x14ac:dyDescent="0.25">
      <c r="A18" s="6"/>
      <c r="B18" s="8"/>
      <c r="C18" s="8"/>
      <c r="D18" s="8"/>
      <c r="E18" s="8"/>
      <c r="F18" s="46"/>
      <c r="G18" s="46"/>
      <c r="H18" s="46"/>
      <c r="I18" s="34"/>
      <c r="J18" s="157"/>
      <c r="K18" s="34"/>
      <c r="L18" s="34"/>
      <c r="M18" s="34"/>
      <c r="N18" s="34"/>
      <c r="O18" s="34"/>
      <c r="P18" s="34"/>
      <c r="Q18" s="34"/>
      <c r="R18" s="34"/>
      <c r="S18" s="34"/>
      <c r="T18" s="8">
        <f>_xlfn.RANK.EQ(V18,$V$2:$V$37,0)+COUNTIF($V$2:V18,V18)-1</f>
        <v>6</v>
      </c>
      <c r="U18" s="6" t="str">
        <f t="shared" si="13"/>
        <v>Nike-Sneakers</v>
      </c>
      <c r="V18" s="8">
        <f t="shared" si="14"/>
        <v>354</v>
      </c>
      <c r="W18" s="208"/>
    </row>
    <row r="19" spans="1:23" x14ac:dyDescent="0.25">
      <c r="A19" s="4" t="s">
        <v>545</v>
      </c>
      <c r="B19" s="4" t="s">
        <v>1063</v>
      </c>
      <c r="I19" s="79"/>
      <c r="J19" s="79"/>
      <c r="K19" s="79"/>
      <c r="L19" s="46"/>
      <c r="M19" s="8"/>
      <c r="N19" s="8"/>
      <c r="O19" s="8"/>
      <c r="P19" s="8"/>
      <c r="Q19" s="34"/>
      <c r="R19" s="34"/>
      <c r="S19" s="34"/>
      <c r="T19" s="8">
        <f>_xlfn.RANK.EQ(V19,$V$2:$V$37,0)+COUNTIF($V$2:V19,V19)-1</f>
        <v>36</v>
      </c>
      <c r="U19" s="6" t="str">
        <f t="shared" si="13"/>
        <v>Nike-Sports</v>
      </c>
      <c r="V19" s="8">
        <f t="shared" si="14"/>
        <v>170</v>
      </c>
      <c r="W19" s="208"/>
    </row>
    <row r="20" spans="1:23" x14ac:dyDescent="0.25">
      <c r="A20" s="4" t="s">
        <v>2</v>
      </c>
      <c r="B20" t="s">
        <v>30</v>
      </c>
      <c r="C20" t="s">
        <v>25</v>
      </c>
      <c r="D20" t="s">
        <v>11</v>
      </c>
      <c r="E20" t="s">
        <v>34</v>
      </c>
      <c r="F20" t="s">
        <v>38</v>
      </c>
      <c r="G20" t="s">
        <v>17</v>
      </c>
      <c r="H20" t="s">
        <v>550</v>
      </c>
      <c r="I20" s="34"/>
      <c r="K20" s="34"/>
      <c r="L20" s="46"/>
      <c r="M20" s="8"/>
      <c r="N20" s="8"/>
      <c r="O20" s="8"/>
      <c r="P20" s="8"/>
      <c r="Q20" s="34"/>
      <c r="R20" s="34"/>
      <c r="S20" s="34"/>
      <c r="T20" s="8">
        <f>_xlfn.RANK.EQ(V20,$V$2:$V$37,0)+COUNTIF($V$2:V20,V20)-1</f>
        <v>18</v>
      </c>
      <c r="U20" s="6" t="str">
        <f t="shared" ref="U20:U25" si="21">$E$11&amp;"-"&amp;A12</f>
        <v>Puma-Boots</v>
      </c>
      <c r="V20" s="8">
        <f t="shared" ref="V20:V25" si="22">E12</f>
        <v>299</v>
      </c>
      <c r="W20" s="208"/>
    </row>
    <row r="21" spans="1:23" x14ac:dyDescent="0.25">
      <c r="A21" s="6" t="s">
        <v>12</v>
      </c>
      <c r="B21" s="7">
        <v>50183.710000000006</v>
      </c>
      <c r="C21" s="7">
        <v>54219.250000000007</v>
      </c>
      <c r="D21" s="7">
        <v>33979.630000000005</v>
      </c>
      <c r="E21" s="7">
        <v>41299.510000000009</v>
      </c>
      <c r="F21" s="7">
        <v>37884.750000000015</v>
      </c>
      <c r="G21" s="7">
        <v>53257.609999999993</v>
      </c>
      <c r="H21" s="7">
        <v>270824.46000000002</v>
      </c>
      <c r="I21" s="34"/>
      <c r="K21" s="34"/>
      <c r="L21" s="46"/>
      <c r="M21" s="8"/>
      <c r="N21" s="8"/>
      <c r="O21" s="8"/>
      <c r="P21" s="8"/>
      <c r="Q21" s="34"/>
      <c r="R21" s="34"/>
      <c r="S21" s="34"/>
      <c r="T21" s="8">
        <f>_xlfn.RANK.EQ(V21,$V$2:$V$37,0)+COUNTIF($V$2:V21,V21)-1</f>
        <v>24</v>
      </c>
      <c r="U21" s="6" t="str">
        <f t="shared" si="21"/>
        <v>Puma-Casual</v>
      </c>
      <c r="V21" s="8">
        <f t="shared" si="22"/>
        <v>269</v>
      </c>
      <c r="W21" s="208"/>
    </row>
    <row r="22" spans="1:23" x14ac:dyDescent="0.25">
      <c r="A22" s="6" t="s">
        <v>26</v>
      </c>
      <c r="B22" s="7">
        <v>34745.35</v>
      </c>
      <c r="C22" s="7">
        <v>39336.620000000003</v>
      </c>
      <c r="D22" s="7">
        <v>26312.95</v>
      </c>
      <c r="E22" s="7">
        <v>41021.06</v>
      </c>
      <c r="F22" s="7">
        <v>50502.639999999985</v>
      </c>
      <c r="G22" s="7">
        <v>31317.160000000003</v>
      </c>
      <c r="H22" s="7">
        <v>223235.77999999997</v>
      </c>
      <c r="I22" s="34"/>
      <c r="K22" s="153"/>
      <c r="L22" s="46"/>
      <c r="M22" s="8"/>
      <c r="N22" s="8"/>
      <c r="O22" s="8"/>
      <c r="P22" s="8"/>
      <c r="T22" s="8">
        <f>_xlfn.RANK.EQ(V22,$V$2:$V$37,0)+COUNTIF($V$2:V22,V22)-1</f>
        <v>4</v>
      </c>
      <c r="U22" s="6" t="str">
        <f t="shared" si="21"/>
        <v>Puma-Formal</v>
      </c>
      <c r="V22" s="8">
        <f t="shared" si="22"/>
        <v>374</v>
      </c>
      <c r="W22" s="208"/>
    </row>
    <row r="23" spans="1:23" x14ac:dyDescent="0.25">
      <c r="A23" s="6" t="s">
        <v>31</v>
      </c>
      <c r="B23" s="7">
        <v>38554.060000000012</v>
      </c>
      <c r="C23" s="7">
        <v>50619.07</v>
      </c>
      <c r="D23" s="7">
        <v>29066.219999999998</v>
      </c>
      <c r="E23" s="7">
        <v>40568.22</v>
      </c>
      <c r="F23" s="7">
        <v>40580.980000000018</v>
      </c>
      <c r="G23" s="7">
        <v>47382.46</v>
      </c>
      <c r="H23" s="7">
        <v>246771.01</v>
      </c>
      <c r="I23" s="34"/>
      <c r="K23" s="34"/>
      <c r="L23" s="46"/>
      <c r="M23" s="8"/>
      <c r="N23" s="8"/>
      <c r="O23" s="8"/>
      <c r="P23" s="8"/>
      <c r="T23" s="8">
        <f>_xlfn.RANK.EQ(V23,$V$2:$V$37,0)+COUNTIF($V$2:V23,V23)-1</f>
        <v>26</v>
      </c>
      <c r="U23" s="6" t="str">
        <f t="shared" si="21"/>
        <v>Puma-Running</v>
      </c>
      <c r="V23" s="8">
        <f t="shared" si="22"/>
        <v>258</v>
      </c>
      <c r="W23" s="208"/>
    </row>
    <row r="24" spans="1:23" x14ac:dyDescent="0.25">
      <c r="A24" s="6" t="s">
        <v>22</v>
      </c>
      <c r="B24" s="7">
        <v>37825.119999999995</v>
      </c>
      <c r="C24" s="7">
        <v>38833.170000000006</v>
      </c>
      <c r="D24" s="7">
        <v>29991.47</v>
      </c>
      <c r="E24" s="7">
        <v>31821.069999999996</v>
      </c>
      <c r="F24" s="7">
        <v>37668.19</v>
      </c>
      <c r="G24" s="7">
        <v>54421.170000000013</v>
      </c>
      <c r="H24" s="7">
        <v>230560.19000000003</v>
      </c>
      <c r="I24" s="34"/>
      <c r="K24" s="154"/>
      <c r="L24" s="34"/>
      <c r="T24" s="8">
        <f>_xlfn.RANK.EQ(V24,$V$2:$V$37,0)+COUNTIF($V$2:V24,V24)-1</f>
        <v>27</v>
      </c>
      <c r="U24" s="6" t="str">
        <f t="shared" si="21"/>
        <v>Puma-Sneakers</v>
      </c>
      <c r="V24" s="8">
        <f t="shared" si="22"/>
        <v>256</v>
      </c>
      <c r="W24" s="208"/>
    </row>
    <row r="25" spans="1:23" x14ac:dyDescent="0.25">
      <c r="A25" s="6" t="s">
        <v>55</v>
      </c>
      <c r="B25" s="7">
        <v>63679.1</v>
      </c>
      <c r="C25" s="7">
        <v>50486.649999999987</v>
      </c>
      <c r="D25" s="7">
        <v>47911.530000000006</v>
      </c>
      <c r="E25" s="7">
        <v>43394.23</v>
      </c>
      <c r="F25" s="7">
        <v>39802.639999999992</v>
      </c>
      <c r="G25" s="7">
        <v>39297.290000000015</v>
      </c>
      <c r="H25" s="7">
        <v>284571.44</v>
      </c>
      <c r="I25" s="34"/>
      <c r="K25" s="34"/>
      <c r="L25" s="34"/>
      <c r="T25" s="8">
        <f>_xlfn.RANK.EQ(V25,$V$2:$V$37,0)+COUNTIF($V$2:V25,V25)-1</f>
        <v>12</v>
      </c>
      <c r="U25" s="6" t="str">
        <f t="shared" si="21"/>
        <v>Puma-Sports</v>
      </c>
      <c r="V25" s="8">
        <f t="shared" si="22"/>
        <v>319</v>
      </c>
      <c r="W25" s="208"/>
    </row>
    <row r="26" spans="1:23" x14ac:dyDescent="0.25">
      <c r="A26" s="6" t="s">
        <v>35</v>
      </c>
      <c r="B26" s="7">
        <v>32051.7</v>
      </c>
      <c r="C26" s="7">
        <v>28136.92</v>
      </c>
      <c r="D26" s="7">
        <v>25508.35</v>
      </c>
      <c r="E26" s="7">
        <v>40951.69000000001</v>
      </c>
      <c r="F26" s="7">
        <v>32387.739999999998</v>
      </c>
      <c r="G26" s="7">
        <v>44849.349999999984</v>
      </c>
      <c r="H26" s="7">
        <v>203885.74999999997</v>
      </c>
      <c r="I26" s="34"/>
      <c r="J26" s="34"/>
      <c r="K26" s="154"/>
      <c r="L26" s="34"/>
      <c r="T26" s="8">
        <f>_xlfn.RANK.EQ(V26,$V$2:$V$37,0)+COUNTIF($V$2:V26,V26)-1</f>
        <v>30</v>
      </c>
      <c r="U26" s="6" t="str">
        <f t="shared" ref="U26:U31" si="23">$F$11&amp;"-"&amp;A12</f>
        <v>Reebok-Boots</v>
      </c>
      <c r="V26" s="8">
        <f t="shared" ref="V26:V31" si="24">F12</f>
        <v>246</v>
      </c>
      <c r="W26" s="208"/>
    </row>
    <row r="27" spans="1:23" x14ac:dyDescent="0.25">
      <c r="C27" s="34"/>
      <c r="D27" s="34"/>
      <c r="E27" s="34"/>
      <c r="F27" s="34"/>
      <c r="G27" s="34"/>
      <c r="H27" s="75"/>
      <c r="I27" s="34"/>
      <c r="J27" s="34"/>
      <c r="K27" s="34"/>
      <c r="L27" s="34"/>
      <c r="T27" s="8">
        <f>_xlfn.RANK.EQ(V27,$V$2:$V$37,0)+COUNTIF($V$2:V27,V27)-1</f>
        <v>5</v>
      </c>
      <c r="U27" s="6" t="str">
        <f t="shared" si="23"/>
        <v>Reebok-Casual</v>
      </c>
      <c r="V27" s="8">
        <f t="shared" si="24"/>
        <v>370</v>
      </c>
      <c r="W27" s="208"/>
    </row>
    <row r="28" spans="1:23" x14ac:dyDescent="0.25">
      <c r="A28" s="24"/>
      <c r="B28" s="25" t="s">
        <v>30</v>
      </c>
      <c r="C28" s="25" t="s">
        <v>25</v>
      </c>
      <c r="D28" s="25" t="s">
        <v>11</v>
      </c>
      <c r="E28" s="25" t="s">
        <v>34</v>
      </c>
      <c r="F28" s="25" t="s">
        <v>38</v>
      </c>
      <c r="G28" s="25" t="s">
        <v>17</v>
      </c>
      <c r="H28" s="75"/>
      <c r="I28" s="34"/>
      <c r="J28" s="34"/>
      <c r="K28" s="34"/>
      <c r="L28" s="34"/>
      <c r="T28" s="8">
        <f>_xlfn.RANK.EQ(V28,$V$2:$V$37,0)+COUNTIF($V$2:V28,V28)-1</f>
        <v>16</v>
      </c>
      <c r="U28" s="6" t="str">
        <f t="shared" si="23"/>
        <v>Reebok-Formal</v>
      </c>
      <c r="V28" s="8">
        <f t="shared" si="24"/>
        <v>304</v>
      </c>
      <c r="W28" s="208"/>
    </row>
    <row r="29" spans="1:23" x14ac:dyDescent="0.25">
      <c r="A29" s="24" t="s">
        <v>12</v>
      </c>
      <c r="B29" s="124">
        <f>IFERROR(VLOOKUP($A$29,$A$21:$G$26,MATCH(B28,$A$20:$G$20,0),0),)</f>
        <v>50183.710000000006</v>
      </c>
      <c r="C29" s="124">
        <f t="shared" ref="C29:G29" si="25">IFERROR(VLOOKUP($A$29,$A$21:$G$26,MATCH(C28,$A$20:$G$20,0),0),)</f>
        <v>54219.250000000007</v>
      </c>
      <c r="D29" s="124">
        <f t="shared" si="25"/>
        <v>33979.630000000005</v>
      </c>
      <c r="E29" s="124">
        <f t="shared" si="25"/>
        <v>41299.510000000009</v>
      </c>
      <c r="F29" s="124">
        <f t="shared" si="25"/>
        <v>37884.750000000015</v>
      </c>
      <c r="G29" s="124">
        <f t="shared" si="25"/>
        <v>53257.609999999993</v>
      </c>
      <c r="H29" s="23"/>
      <c r="T29" s="8">
        <f>_xlfn.RANK.EQ(V29,$V$2:$V$37,0)+COUNTIF($V$2:V29,V29)-1</f>
        <v>28</v>
      </c>
      <c r="U29" s="6" t="str">
        <f t="shared" si="23"/>
        <v>Reebok-Running</v>
      </c>
      <c r="V29" s="8">
        <f t="shared" si="24"/>
        <v>256</v>
      </c>
      <c r="W29" s="208"/>
    </row>
    <row r="30" spans="1:23" x14ac:dyDescent="0.25">
      <c r="A30" s="24" t="s">
        <v>26</v>
      </c>
      <c r="B30" s="124">
        <f t="shared" ref="B30:G30" si="26">IFERROR(VLOOKUP($A$30,$A$21:$G$26,MATCH(B28,$A$20:$G$20,0),0),)</f>
        <v>34745.35</v>
      </c>
      <c r="C30" s="124">
        <f t="shared" si="26"/>
        <v>39336.620000000003</v>
      </c>
      <c r="D30" s="124">
        <f t="shared" si="26"/>
        <v>26312.95</v>
      </c>
      <c r="E30" s="124">
        <f t="shared" si="26"/>
        <v>41021.06</v>
      </c>
      <c r="F30" s="124">
        <f t="shared" si="26"/>
        <v>50502.639999999985</v>
      </c>
      <c r="G30" s="124">
        <f t="shared" si="26"/>
        <v>31317.160000000003</v>
      </c>
      <c r="H30" s="23"/>
      <c r="T30" s="8">
        <f>_xlfn.RANK.EQ(V30,$V$2:$V$37,0)+COUNTIF($V$2:V30,V30)-1</f>
        <v>21</v>
      </c>
      <c r="U30" s="6" t="str">
        <f t="shared" si="23"/>
        <v>Reebok-Sneakers</v>
      </c>
      <c r="V30" s="8">
        <f t="shared" si="24"/>
        <v>283</v>
      </c>
      <c r="W30" s="208"/>
    </row>
    <row r="31" spans="1:23" x14ac:dyDescent="0.25">
      <c r="A31" s="24" t="s">
        <v>31</v>
      </c>
      <c r="B31" s="124">
        <f t="shared" ref="B31:G31" si="27">IFERROR(VLOOKUP($A$31,$A$21:$G$26,MATCH(B28,$A$20:$G$20,0),0),)</f>
        <v>38554.060000000012</v>
      </c>
      <c r="C31" s="124">
        <f t="shared" si="27"/>
        <v>50619.07</v>
      </c>
      <c r="D31" s="124">
        <f t="shared" si="27"/>
        <v>29066.219999999998</v>
      </c>
      <c r="E31" s="124">
        <f t="shared" si="27"/>
        <v>40568.22</v>
      </c>
      <c r="F31" s="124">
        <f t="shared" si="27"/>
        <v>40580.980000000018</v>
      </c>
      <c r="G31" s="124">
        <f t="shared" si="27"/>
        <v>47382.46</v>
      </c>
      <c r="H31" s="23"/>
      <c r="T31" s="8">
        <f>_xlfn.RANK.EQ(V31,$V$2:$V$37,0)+COUNTIF($V$2:V31,V31)-1</f>
        <v>31</v>
      </c>
      <c r="U31" s="6" t="str">
        <f t="shared" si="23"/>
        <v>Reebok-Sports</v>
      </c>
      <c r="V31" s="8">
        <f t="shared" si="24"/>
        <v>241</v>
      </c>
      <c r="W31" s="208"/>
    </row>
    <row r="32" spans="1:23" x14ac:dyDescent="0.25">
      <c r="A32" s="24" t="s">
        <v>22</v>
      </c>
      <c r="B32" s="124">
        <f t="shared" ref="B32:G32" si="28">IFERROR(VLOOKUP($A$32,$A$21:$G$26,MATCH(B28,$A$20:$G$20,0),0),)</f>
        <v>37825.119999999995</v>
      </c>
      <c r="C32" s="124">
        <f t="shared" si="28"/>
        <v>38833.170000000006</v>
      </c>
      <c r="D32" s="124">
        <f t="shared" si="28"/>
        <v>29991.47</v>
      </c>
      <c r="E32" s="124">
        <f t="shared" si="28"/>
        <v>31821.069999999996</v>
      </c>
      <c r="F32" s="124">
        <f t="shared" si="28"/>
        <v>37668.19</v>
      </c>
      <c r="G32" s="124">
        <f t="shared" si="28"/>
        <v>54421.170000000013</v>
      </c>
      <c r="T32" s="8">
        <f>_xlfn.RANK.EQ(V32,$V$2:$V$37,0)+COUNTIF($V$2:V32,V32)-1</f>
        <v>8</v>
      </c>
      <c r="U32" s="6" t="str">
        <f t="shared" ref="U32:U37" si="29">$G$11&amp;"-"&amp;A12</f>
        <v>Skechers-Boots</v>
      </c>
      <c r="V32" s="8">
        <f t="shared" ref="V32:V37" si="30">G12</f>
        <v>343</v>
      </c>
      <c r="W32" s="208"/>
    </row>
    <row r="33" spans="1:23" x14ac:dyDescent="0.25">
      <c r="A33" s="24" t="s">
        <v>55</v>
      </c>
      <c r="B33" s="124">
        <f t="shared" ref="B33:G33" si="31">IFERROR(VLOOKUP($A$33,$A$21:$G$26,MATCH(B28,$A$20:$G$20,0),0),)</f>
        <v>63679.1</v>
      </c>
      <c r="C33" s="124">
        <f t="shared" si="31"/>
        <v>50486.649999999987</v>
      </c>
      <c r="D33" s="124">
        <f t="shared" si="31"/>
        <v>47911.530000000006</v>
      </c>
      <c r="E33" s="124">
        <f t="shared" si="31"/>
        <v>43394.23</v>
      </c>
      <c r="F33" s="124">
        <f t="shared" si="31"/>
        <v>39802.639999999992</v>
      </c>
      <c r="G33" s="124">
        <f t="shared" si="31"/>
        <v>39297.290000000015</v>
      </c>
      <c r="T33" s="8">
        <f>_xlfn.RANK.EQ(V33,$V$2:$V$37,0)+COUNTIF($V$2:V33,V33)-1</f>
        <v>14</v>
      </c>
      <c r="U33" s="6" t="str">
        <f t="shared" si="29"/>
        <v>Skechers-Casual</v>
      </c>
      <c r="V33" s="8">
        <f t="shared" si="30"/>
        <v>307</v>
      </c>
      <c r="W33" s="208"/>
    </row>
    <row r="34" spans="1:23" x14ac:dyDescent="0.25">
      <c r="A34" s="24" t="s">
        <v>35</v>
      </c>
      <c r="B34" s="124">
        <f t="shared" ref="B34:G34" si="32">IFERROR(VLOOKUP($A$34,$A$21:$G$26,MATCH(B28,$A$20:$G$20,0),0),)</f>
        <v>32051.7</v>
      </c>
      <c r="C34" s="124">
        <f t="shared" si="32"/>
        <v>28136.92</v>
      </c>
      <c r="D34" s="124">
        <f t="shared" si="32"/>
        <v>25508.35</v>
      </c>
      <c r="E34" s="124">
        <f t="shared" si="32"/>
        <v>40951.69000000001</v>
      </c>
      <c r="F34" s="124">
        <f t="shared" si="32"/>
        <v>32387.739999999998</v>
      </c>
      <c r="G34" s="124">
        <f t="shared" si="32"/>
        <v>44849.349999999984</v>
      </c>
      <c r="T34" s="8">
        <f>_xlfn.RANK.EQ(V34,$V$2:$V$37,0)+COUNTIF($V$2:V34,V34)-1</f>
        <v>17</v>
      </c>
      <c r="U34" s="6" t="str">
        <f t="shared" si="29"/>
        <v>Skechers-Formal</v>
      </c>
      <c r="V34" s="8">
        <f t="shared" si="30"/>
        <v>301</v>
      </c>
      <c r="W34" s="208"/>
    </row>
    <row r="35" spans="1:23" x14ac:dyDescent="0.25">
      <c r="T35" s="8">
        <f>_xlfn.RANK.EQ(V35,$V$2:$V$37,0)+COUNTIF($V$2:V35,V35)-1</f>
        <v>2</v>
      </c>
      <c r="U35" s="6" t="str">
        <f t="shared" si="29"/>
        <v>Skechers-Running</v>
      </c>
      <c r="V35" s="8">
        <f t="shared" si="30"/>
        <v>398</v>
      </c>
      <c r="W35" s="208"/>
    </row>
    <row r="36" spans="1:23" x14ac:dyDescent="0.25">
      <c r="T36" s="8">
        <f>_xlfn.RANK.EQ(V36,$V$2:$V$37,0)+COUNTIF($V$2:V36,V36)-1</f>
        <v>9</v>
      </c>
      <c r="U36" s="6" t="str">
        <f t="shared" si="29"/>
        <v>Skechers-Sneakers</v>
      </c>
      <c r="V36" s="8">
        <f t="shared" si="30"/>
        <v>343</v>
      </c>
      <c r="W36" s="208"/>
    </row>
    <row r="37" spans="1:23" x14ac:dyDescent="0.25">
      <c r="T37" s="8">
        <f>_xlfn.RANK.EQ(V37,$V$2:$V$37,0)+COUNTIF($V$2:V37,V37)-1</f>
        <v>13</v>
      </c>
      <c r="U37" s="6" t="str">
        <f t="shared" si="29"/>
        <v>Skechers-Sports</v>
      </c>
      <c r="V37" s="8">
        <f t="shared" si="30"/>
        <v>318</v>
      </c>
      <c r="W37" s="208"/>
    </row>
    <row r="38" spans="1:23" x14ac:dyDescent="0.25">
      <c r="U38" s="6">
        <f>COUNTA(U2:U37)</f>
        <v>36</v>
      </c>
    </row>
    <row r="40" spans="1:23" x14ac:dyDescent="0.25">
      <c r="A40" s="4" t="s">
        <v>1128</v>
      </c>
      <c r="B40" s="4" t="s">
        <v>1063</v>
      </c>
    </row>
    <row r="41" spans="1:23" x14ac:dyDescent="0.25">
      <c r="A41" s="4" t="s">
        <v>2</v>
      </c>
      <c r="B41" t="s">
        <v>30</v>
      </c>
      <c r="C41" t="s">
        <v>25</v>
      </c>
      <c r="D41" t="s">
        <v>11</v>
      </c>
      <c r="E41" t="s">
        <v>34</v>
      </c>
      <c r="F41" t="s">
        <v>38</v>
      </c>
      <c r="G41" t="s">
        <v>17</v>
      </c>
    </row>
    <row r="42" spans="1:23" x14ac:dyDescent="0.25">
      <c r="A42" s="6" t="s">
        <v>12</v>
      </c>
      <c r="B42" s="8">
        <v>152.53407294832829</v>
      </c>
      <c r="C42" s="8">
        <v>140.46437823834199</v>
      </c>
      <c r="D42" s="8">
        <v>128.7107196969697</v>
      </c>
      <c r="E42" s="8">
        <v>138.12545150501674</v>
      </c>
      <c r="F42" s="8">
        <v>154.00304878048786</v>
      </c>
      <c r="G42" s="8">
        <v>155.26999999999998</v>
      </c>
    </row>
    <row r="43" spans="1:23" x14ac:dyDescent="0.25">
      <c r="A43" s="6" t="s">
        <v>26</v>
      </c>
      <c r="B43" s="8">
        <v>137.87837301587302</v>
      </c>
      <c r="C43" s="8">
        <v>137.54062937062938</v>
      </c>
      <c r="D43" s="8">
        <v>113.90887445887446</v>
      </c>
      <c r="E43" s="8">
        <v>152.4946468401487</v>
      </c>
      <c r="F43" s="8">
        <v>136.49362162162157</v>
      </c>
      <c r="G43" s="8">
        <v>102.01029315960913</v>
      </c>
    </row>
    <row r="44" spans="1:23" x14ac:dyDescent="0.25">
      <c r="A44" s="6" t="s">
        <v>31</v>
      </c>
      <c r="B44" s="8">
        <v>132.48817869415811</v>
      </c>
      <c r="C44" s="8">
        <v>144.21387464387465</v>
      </c>
      <c r="D44" s="8">
        <v>107.25542435424353</v>
      </c>
      <c r="E44" s="8">
        <v>108.47117647058823</v>
      </c>
      <c r="F44" s="8">
        <v>133.49006578947373</v>
      </c>
      <c r="G44" s="8">
        <v>157.41681063122923</v>
      </c>
    </row>
    <row r="45" spans="1:23" x14ac:dyDescent="0.25">
      <c r="A45" s="6" t="s">
        <v>22</v>
      </c>
      <c r="B45" s="8">
        <v>124.01678688524589</v>
      </c>
      <c r="C45" s="8">
        <v>140.69989130434786</v>
      </c>
      <c r="D45" s="8">
        <v>165.69872928176795</v>
      </c>
      <c r="E45" s="8">
        <v>123.33748062015502</v>
      </c>
      <c r="F45" s="8">
        <v>147.14136718750001</v>
      </c>
      <c r="G45" s="8">
        <v>136.73660804020105</v>
      </c>
    </row>
    <row r="46" spans="1:23" x14ac:dyDescent="0.25">
      <c r="A46" s="6" t="s">
        <v>55</v>
      </c>
      <c r="B46" s="8">
        <v>145.38607305936074</v>
      </c>
      <c r="C46" s="8">
        <v>155.82299382716045</v>
      </c>
      <c r="D46" s="8">
        <v>135.34330508474579</v>
      </c>
      <c r="E46" s="8">
        <v>169.50871093750001</v>
      </c>
      <c r="F46" s="8">
        <v>140.64537102473494</v>
      </c>
      <c r="G46" s="8">
        <v>114.56935860058313</v>
      </c>
    </row>
    <row r="47" spans="1:23" x14ac:dyDescent="0.25">
      <c r="A47" s="6" t="s">
        <v>35</v>
      </c>
      <c r="B47" s="8">
        <v>134.67100840336136</v>
      </c>
      <c r="C47" s="8">
        <v>128.47908675799087</v>
      </c>
      <c r="D47" s="8">
        <v>150.04911764705881</v>
      </c>
      <c r="E47" s="8">
        <v>128.37520376175553</v>
      </c>
      <c r="F47" s="8">
        <v>134.38896265560166</v>
      </c>
      <c r="G47" s="8">
        <v>141.03569182389933</v>
      </c>
    </row>
    <row r="49" spans="1:7" x14ac:dyDescent="0.25">
      <c r="A49" s="24"/>
      <c r="B49" s="25" t="s">
        <v>30</v>
      </c>
      <c r="C49" s="25" t="s">
        <v>25</v>
      </c>
      <c r="D49" s="25" t="s">
        <v>11</v>
      </c>
      <c r="E49" s="25" t="s">
        <v>34</v>
      </c>
      <c r="F49" s="25" t="s">
        <v>38</v>
      </c>
      <c r="G49" s="25" t="s">
        <v>17</v>
      </c>
    </row>
    <row r="50" spans="1:7" x14ac:dyDescent="0.25">
      <c r="A50" s="24" t="s">
        <v>12</v>
      </c>
      <c r="B50" s="209">
        <f>IFERROR(VLOOKUP(A50,$A$42:$G$47,MATCH($B$49,$A$41:$G$41,0),0),)</f>
        <v>152.53407294832829</v>
      </c>
      <c r="C50" s="209">
        <f>IFERROR(VLOOKUP(A50,$A$42:$G$47,MATCH($C$49,$A$41:$G$41,0),0),)</f>
        <v>140.46437823834199</v>
      </c>
      <c r="D50" s="209">
        <f>IFERROR(VLOOKUP(A50,$A$42:$G$47,MATCH($D$49,$A$41:$G$41,0),0),)</f>
        <v>128.7107196969697</v>
      </c>
      <c r="E50" s="209">
        <f>IFERROR(VLOOKUP(A50,$A$42:$G$47,MATCH($E$49,$A$41:$G$41,0),0),)</f>
        <v>138.12545150501674</v>
      </c>
      <c r="F50" s="209">
        <f>IFERROR(VLOOKUP(A50,$A$42:$G$47,MATCH($F$49,$A$41:$G$41,0),0),)</f>
        <v>154.00304878048786</v>
      </c>
      <c r="G50" s="209">
        <f>IFERROR(VLOOKUP(A50,$A$42:$G$47,MATCH($G$49,$A$41:$G$41,0),0),)</f>
        <v>155.26999999999998</v>
      </c>
    </row>
    <row r="51" spans="1:7" x14ac:dyDescent="0.25">
      <c r="A51" s="24" t="s">
        <v>26</v>
      </c>
      <c r="B51" s="209">
        <f t="shared" ref="B51:B55" si="33">IFERROR(VLOOKUP(A51,$A$42:$G$47,MATCH($B$49,$A$41:$G$41,0),0),)</f>
        <v>137.87837301587302</v>
      </c>
      <c r="C51" s="209">
        <f t="shared" ref="C51:C55" si="34">IFERROR(VLOOKUP(A51,$A$42:$G$47,MATCH($C$49,$A$41:$G$41,0),0),)</f>
        <v>137.54062937062938</v>
      </c>
      <c r="D51" s="209">
        <f t="shared" ref="D51:D55" si="35">IFERROR(VLOOKUP(A51,$A$42:$G$47,MATCH($D$49,$A$41:$G$41,0),0),)</f>
        <v>113.90887445887446</v>
      </c>
      <c r="E51" s="209">
        <f t="shared" ref="E51:E55" si="36">IFERROR(VLOOKUP(A51,$A$42:$G$47,MATCH($E$49,$A$41:$G$41,0),0),)</f>
        <v>152.4946468401487</v>
      </c>
      <c r="F51" s="209">
        <f t="shared" ref="F51:F55" si="37">IFERROR(VLOOKUP(A51,$A$42:$G$47,MATCH($F$49,$A$41:$G$41,0),0),)</f>
        <v>136.49362162162157</v>
      </c>
      <c r="G51" s="209">
        <f t="shared" ref="G51:G55" si="38">IFERROR(VLOOKUP(A51,$A$42:$G$47,MATCH($G$49,$A$41:$G$41,0),0),)</f>
        <v>102.01029315960913</v>
      </c>
    </row>
    <row r="52" spans="1:7" x14ac:dyDescent="0.25">
      <c r="A52" s="24" t="s">
        <v>31</v>
      </c>
      <c r="B52" s="209">
        <f t="shared" si="33"/>
        <v>132.48817869415811</v>
      </c>
      <c r="C52" s="209">
        <f t="shared" si="34"/>
        <v>144.21387464387465</v>
      </c>
      <c r="D52" s="209">
        <f t="shared" si="35"/>
        <v>107.25542435424353</v>
      </c>
      <c r="E52" s="209">
        <f t="shared" si="36"/>
        <v>108.47117647058823</v>
      </c>
      <c r="F52" s="209">
        <f t="shared" si="37"/>
        <v>133.49006578947373</v>
      </c>
      <c r="G52" s="209">
        <f t="shared" si="38"/>
        <v>157.41681063122923</v>
      </c>
    </row>
    <row r="53" spans="1:7" x14ac:dyDescent="0.25">
      <c r="A53" s="24" t="s">
        <v>22</v>
      </c>
      <c r="B53" s="209">
        <f t="shared" si="33"/>
        <v>124.01678688524589</v>
      </c>
      <c r="C53" s="209">
        <f t="shared" si="34"/>
        <v>140.69989130434786</v>
      </c>
      <c r="D53" s="209">
        <f t="shared" si="35"/>
        <v>165.69872928176795</v>
      </c>
      <c r="E53" s="209">
        <f t="shared" si="36"/>
        <v>123.33748062015502</v>
      </c>
      <c r="F53" s="209">
        <f t="shared" si="37"/>
        <v>147.14136718750001</v>
      </c>
      <c r="G53" s="209">
        <f t="shared" si="38"/>
        <v>136.73660804020105</v>
      </c>
    </row>
    <row r="54" spans="1:7" x14ac:dyDescent="0.25">
      <c r="A54" s="24" t="s">
        <v>55</v>
      </c>
      <c r="B54" s="209">
        <f t="shared" si="33"/>
        <v>145.38607305936074</v>
      </c>
      <c r="C54" s="209">
        <f t="shared" si="34"/>
        <v>155.82299382716045</v>
      </c>
      <c r="D54" s="209">
        <f t="shared" si="35"/>
        <v>135.34330508474579</v>
      </c>
      <c r="E54" s="209">
        <f t="shared" si="36"/>
        <v>169.50871093750001</v>
      </c>
      <c r="F54" s="209">
        <f t="shared" si="37"/>
        <v>140.64537102473494</v>
      </c>
      <c r="G54" s="209">
        <f t="shared" si="38"/>
        <v>114.56935860058313</v>
      </c>
    </row>
    <row r="55" spans="1:7" x14ac:dyDescent="0.25">
      <c r="A55" s="24" t="s">
        <v>35</v>
      </c>
      <c r="B55" s="209">
        <f t="shared" si="33"/>
        <v>134.67100840336136</v>
      </c>
      <c r="C55" s="209">
        <f t="shared" si="34"/>
        <v>128.47908675799087</v>
      </c>
      <c r="D55" s="209">
        <f t="shared" si="35"/>
        <v>150.04911764705881</v>
      </c>
      <c r="E55" s="209">
        <f t="shared" si="36"/>
        <v>128.37520376175553</v>
      </c>
      <c r="F55" s="209">
        <f t="shared" si="37"/>
        <v>134.38896265560166</v>
      </c>
      <c r="G55" s="209">
        <f t="shared" si="38"/>
        <v>141.03569182389933</v>
      </c>
    </row>
  </sheetData>
  <pageMargins left="0.7" right="0.7" top="0.75" bottom="0.75" header="0.3" footer="0.3"/>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3:B71"/>
  <sheetViews>
    <sheetView zoomScale="80" zoomScaleNormal="80" workbookViewId="0">
      <selection activeCell="H27" sqref="H27"/>
    </sheetView>
  </sheetViews>
  <sheetFormatPr defaultRowHeight="15" x14ac:dyDescent="0.25"/>
  <cols>
    <col min="1" max="1" width="14.140625" customWidth="1"/>
    <col min="2" max="2" width="17.7109375" customWidth="1"/>
    <col min="3" max="3" width="12.85546875" customWidth="1"/>
    <col min="4" max="6" width="8.42578125" customWidth="1"/>
    <col min="7" max="7" width="9.140625" customWidth="1"/>
    <col min="8" max="8" width="11.5703125" bestFit="1" customWidth="1"/>
  </cols>
  <sheetData>
    <row r="3" spans="1:2" x14ac:dyDescent="0.25">
      <c r="A3" s="4" t="s">
        <v>546</v>
      </c>
      <c r="B3" t="s">
        <v>551</v>
      </c>
    </row>
    <row r="4" spans="1:2" x14ac:dyDescent="0.25">
      <c r="A4" s="304" t="s">
        <v>547</v>
      </c>
      <c r="B4" s="29"/>
    </row>
    <row r="5" spans="1:2" x14ac:dyDescent="0.25">
      <c r="A5" s="305" t="s">
        <v>2295</v>
      </c>
      <c r="B5" s="29">
        <v>9</v>
      </c>
    </row>
    <row r="6" spans="1:2" x14ac:dyDescent="0.25">
      <c r="A6" s="305" t="s">
        <v>2296</v>
      </c>
      <c r="B6" s="29">
        <v>32</v>
      </c>
    </row>
    <row r="7" spans="1:2" x14ac:dyDescent="0.25">
      <c r="A7" s="305" t="s">
        <v>2297</v>
      </c>
      <c r="B7" s="29">
        <v>24</v>
      </c>
    </row>
    <row r="8" spans="1:2" x14ac:dyDescent="0.25">
      <c r="A8" s="305" t="s">
        <v>2298</v>
      </c>
      <c r="B8" s="29">
        <v>32</v>
      </c>
    </row>
    <row r="9" spans="1:2" x14ac:dyDescent="0.25">
      <c r="A9" s="305" t="s">
        <v>2299</v>
      </c>
      <c r="B9" s="29">
        <v>56</v>
      </c>
    </row>
    <row r="10" spans="1:2" x14ac:dyDescent="0.25">
      <c r="A10" s="304" t="s">
        <v>554</v>
      </c>
      <c r="B10" s="29"/>
    </row>
    <row r="11" spans="1:2" x14ac:dyDescent="0.25">
      <c r="A11" s="305" t="s">
        <v>2295</v>
      </c>
      <c r="B11" s="29">
        <v>27</v>
      </c>
    </row>
    <row r="12" spans="1:2" x14ac:dyDescent="0.25">
      <c r="A12" s="305" t="s">
        <v>2296</v>
      </c>
      <c r="B12" s="29">
        <v>58</v>
      </c>
    </row>
    <row r="13" spans="1:2" x14ac:dyDescent="0.25">
      <c r="A13" s="305" t="s">
        <v>2297</v>
      </c>
      <c r="B13" s="29">
        <v>86</v>
      </c>
    </row>
    <row r="14" spans="1:2" x14ac:dyDescent="0.25">
      <c r="A14" s="305" t="s">
        <v>2298</v>
      </c>
      <c r="B14" s="29">
        <v>57</v>
      </c>
    </row>
    <row r="15" spans="1:2" x14ac:dyDescent="0.25">
      <c r="A15" s="304" t="s">
        <v>548</v>
      </c>
      <c r="B15" s="29"/>
    </row>
    <row r="16" spans="1:2" x14ac:dyDescent="0.25">
      <c r="A16" s="305" t="s">
        <v>2295</v>
      </c>
      <c r="B16" s="29">
        <v>34</v>
      </c>
    </row>
    <row r="17" spans="1:2" x14ac:dyDescent="0.25">
      <c r="A17" s="305" t="s">
        <v>2296</v>
      </c>
      <c r="B17" s="29">
        <v>11</v>
      </c>
    </row>
    <row r="18" spans="1:2" x14ac:dyDescent="0.25">
      <c r="A18" s="305" t="s">
        <v>2297</v>
      </c>
      <c r="B18" s="29">
        <v>50</v>
      </c>
    </row>
    <row r="19" spans="1:2" x14ac:dyDescent="0.25">
      <c r="A19" s="305" t="s">
        <v>2298</v>
      </c>
      <c r="B19" s="29">
        <v>36</v>
      </c>
    </row>
    <row r="20" spans="1:2" x14ac:dyDescent="0.25">
      <c r="A20" s="305" t="s">
        <v>2299</v>
      </c>
      <c r="B20" s="29">
        <v>15</v>
      </c>
    </row>
    <row r="21" spans="1:2" x14ac:dyDescent="0.25">
      <c r="A21" s="304" t="s">
        <v>555</v>
      </c>
      <c r="B21" s="29"/>
    </row>
    <row r="22" spans="1:2" x14ac:dyDescent="0.25">
      <c r="A22" s="305" t="s">
        <v>2295</v>
      </c>
      <c r="B22" s="29">
        <v>44</v>
      </c>
    </row>
    <row r="23" spans="1:2" x14ac:dyDescent="0.25">
      <c r="A23" s="305" t="s">
        <v>2296</v>
      </c>
      <c r="B23" s="29">
        <v>21</v>
      </c>
    </row>
    <row r="24" spans="1:2" x14ac:dyDescent="0.25">
      <c r="A24" s="305" t="s">
        <v>2297</v>
      </c>
      <c r="B24" s="29">
        <v>23</v>
      </c>
    </row>
    <row r="25" spans="1:2" x14ac:dyDescent="0.25">
      <c r="A25" s="305" t="s">
        <v>2298</v>
      </c>
      <c r="B25" s="29">
        <v>100</v>
      </c>
    </row>
    <row r="26" spans="1:2" x14ac:dyDescent="0.25">
      <c r="A26" s="304" t="s">
        <v>556</v>
      </c>
      <c r="B26" s="29"/>
    </row>
    <row r="27" spans="1:2" x14ac:dyDescent="0.25">
      <c r="A27" s="305" t="s">
        <v>2295</v>
      </c>
      <c r="B27" s="29">
        <v>41</v>
      </c>
    </row>
    <row r="28" spans="1:2" x14ac:dyDescent="0.25">
      <c r="A28" s="305" t="s">
        <v>2296</v>
      </c>
      <c r="B28" s="29">
        <v>21</v>
      </c>
    </row>
    <row r="29" spans="1:2" x14ac:dyDescent="0.25">
      <c r="A29" s="305" t="s">
        <v>2297</v>
      </c>
      <c r="B29" s="29">
        <v>69</v>
      </c>
    </row>
    <row r="30" spans="1:2" x14ac:dyDescent="0.25">
      <c r="A30" s="305" t="s">
        <v>2298</v>
      </c>
      <c r="B30" s="29">
        <v>26</v>
      </c>
    </row>
    <row r="31" spans="1:2" x14ac:dyDescent="0.25">
      <c r="A31" s="304" t="s">
        <v>549</v>
      </c>
      <c r="B31" s="29"/>
    </row>
    <row r="32" spans="1:2" x14ac:dyDescent="0.25">
      <c r="A32" s="305" t="s">
        <v>2295</v>
      </c>
      <c r="B32" s="29">
        <v>20</v>
      </c>
    </row>
    <row r="33" spans="1:2" x14ac:dyDescent="0.25">
      <c r="A33" s="305" t="s">
        <v>2296</v>
      </c>
      <c r="B33" s="29">
        <v>71</v>
      </c>
    </row>
    <row r="34" spans="1:2" x14ac:dyDescent="0.25">
      <c r="A34" s="305" t="s">
        <v>2297</v>
      </c>
      <c r="B34" s="29">
        <v>11</v>
      </c>
    </row>
    <row r="35" spans="1:2" x14ac:dyDescent="0.25">
      <c r="A35" s="305" t="s">
        <v>2298</v>
      </c>
      <c r="B35" s="29">
        <v>66</v>
      </c>
    </row>
    <row r="36" spans="1:2" x14ac:dyDescent="0.25">
      <c r="A36" s="305" t="s">
        <v>2299</v>
      </c>
      <c r="B36" s="29">
        <v>27</v>
      </c>
    </row>
    <row r="37" spans="1:2" x14ac:dyDescent="0.25">
      <c r="A37" s="304" t="s">
        <v>557</v>
      </c>
      <c r="B37" s="29"/>
    </row>
    <row r="38" spans="1:2" x14ac:dyDescent="0.25">
      <c r="A38" s="305" t="s">
        <v>2295</v>
      </c>
      <c r="B38" s="29">
        <v>7</v>
      </c>
    </row>
    <row r="39" spans="1:2" x14ac:dyDescent="0.25">
      <c r="A39" s="305" t="s">
        <v>2296</v>
      </c>
      <c r="B39" s="29">
        <v>51</v>
      </c>
    </row>
    <row r="40" spans="1:2" x14ac:dyDescent="0.25">
      <c r="A40" s="305" t="s">
        <v>2297</v>
      </c>
      <c r="B40" s="29">
        <v>38</v>
      </c>
    </row>
    <row r="41" spans="1:2" x14ac:dyDescent="0.25">
      <c r="A41" s="305" t="s">
        <v>2298</v>
      </c>
      <c r="B41" s="29">
        <v>68</v>
      </c>
    </row>
    <row r="42" spans="1:2" x14ac:dyDescent="0.25">
      <c r="A42" s="305" t="s">
        <v>2299</v>
      </c>
      <c r="B42" s="29">
        <v>11</v>
      </c>
    </row>
    <row r="43" spans="1:2" x14ac:dyDescent="0.25">
      <c r="A43" s="304" t="s">
        <v>1068</v>
      </c>
      <c r="B43" s="29"/>
    </row>
    <row r="44" spans="1:2" x14ac:dyDescent="0.25">
      <c r="A44" s="305" t="s">
        <v>2295</v>
      </c>
      <c r="B44" s="29">
        <v>56</v>
      </c>
    </row>
    <row r="45" spans="1:2" x14ac:dyDescent="0.25">
      <c r="A45" s="305" t="s">
        <v>2296</v>
      </c>
      <c r="B45" s="29">
        <v>13</v>
      </c>
    </row>
    <row r="46" spans="1:2" x14ac:dyDescent="0.25">
      <c r="A46" s="305" t="s">
        <v>2297</v>
      </c>
      <c r="B46" s="29">
        <v>63</v>
      </c>
    </row>
    <row r="47" spans="1:2" x14ac:dyDescent="0.25">
      <c r="A47" s="305" t="s">
        <v>2298</v>
      </c>
      <c r="B47" s="29">
        <v>4</v>
      </c>
    </row>
    <row r="48" spans="1:2" x14ac:dyDescent="0.25">
      <c r="A48" s="305" t="s">
        <v>2299</v>
      </c>
      <c r="B48" s="29">
        <v>55</v>
      </c>
    </row>
    <row r="49" spans="1:2" x14ac:dyDescent="0.25">
      <c r="A49" s="304" t="s">
        <v>558</v>
      </c>
      <c r="B49" s="29"/>
    </row>
    <row r="50" spans="1:2" x14ac:dyDescent="0.25">
      <c r="A50" s="305" t="s">
        <v>2295</v>
      </c>
      <c r="B50" s="29">
        <v>20</v>
      </c>
    </row>
    <row r="51" spans="1:2" x14ac:dyDescent="0.25">
      <c r="A51" s="305" t="s">
        <v>2296</v>
      </c>
      <c r="B51" s="29">
        <v>14</v>
      </c>
    </row>
    <row r="52" spans="1:2" x14ac:dyDescent="0.25">
      <c r="A52" s="305" t="s">
        <v>2297</v>
      </c>
      <c r="B52" s="29">
        <v>35</v>
      </c>
    </row>
    <row r="53" spans="1:2" x14ac:dyDescent="0.25">
      <c r="A53" s="305" t="s">
        <v>2298</v>
      </c>
      <c r="B53" s="29">
        <v>28</v>
      </c>
    </row>
    <row r="54" spans="1:2" x14ac:dyDescent="0.25">
      <c r="A54" s="304" t="s">
        <v>552</v>
      </c>
      <c r="B54" s="29"/>
    </row>
    <row r="55" spans="1:2" x14ac:dyDescent="0.25">
      <c r="A55" s="305" t="s">
        <v>2295</v>
      </c>
      <c r="B55" s="29">
        <v>24</v>
      </c>
    </row>
    <row r="56" spans="1:2" x14ac:dyDescent="0.25">
      <c r="A56" s="305" t="s">
        <v>2296</v>
      </c>
      <c r="B56" s="29">
        <v>74</v>
      </c>
    </row>
    <row r="57" spans="1:2" x14ac:dyDescent="0.25">
      <c r="A57" s="305" t="s">
        <v>2297</v>
      </c>
      <c r="B57" s="29">
        <v>26</v>
      </c>
    </row>
    <row r="58" spans="1:2" x14ac:dyDescent="0.25">
      <c r="A58" s="305" t="s">
        <v>2298</v>
      </c>
      <c r="B58" s="29">
        <v>71</v>
      </c>
    </row>
    <row r="59" spans="1:2" x14ac:dyDescent="0.25">
      <c r="A59" s="305" t="s">
        <v>2299</v>
      </c>
      <c r="B59" s="29">
        <v>19</v>
      </c>
    </row>
    <row r="60" spans="1:2" x14ac:dyDescent="0.25">
      <c r="A60" s="304" t="s">
        <v>559</v>
      </c>
      <c r="B60" s="29"/>
    </row>
    <row r="61" spans="1:2" x14ac:dyDescent="0.25">
      <c r="A61" s="305" t="s">
        <v>2295</v>
      </c>
      <c r="B61" s="29">
        <v>33</v>
      </c>
    </row>
    <row r="62" spans="1:2" x14ac:dyDescent="0.25">
      <c r="A62" s="305" t="s">
        <v>2296</v>
      </c>
      <c r="B62" s="29">
        <v>7</v>
      </c>
    </row>
    <row r="63" spans="1:2" x14ac:dyDescent="0.25">
      <c r="A63" s="305" t="s">
        <v>2297</v>
      </c>
      <c r="B63" s="29">
        <v>26</v>
      </c>
    </row>
    <row r="64" spans="1:2" x14ac:dyDescent="0.25">
      <c r="A64" s="305" t="s">
        <v>2298</v>
      </c>
      <c r="B64" s="29">
        <v>27</v>
      </c>
    </row>
    <row r="65" spans="1:2" x14ac:dyDescent="0.25">
      <c r="A65" s="305" t="s">
        <v>2299</v>
      </c>
      <c r="B65" s="29">
        <v>18</v>
      </c>
    </row>
    <row r="66" spans="1:2" x14ac:dyDescent="0.25">
      <c r="A66" s="304" t="s">
        <v>553</v>
      </c>
      <c r="B66" s="29"/>
    </row>
    <row r="67" spans="1:2" x14ac:dyDescent="0.25">
      <c r="A67" s="305" t="s">
        <v>2295</v>
      </c>
      <c r="B67" s="29">
        <v>20</v>
      </c>
    </row>
    <row r="68" spans="1:2" x14ac:dyDescent="0.25">
      <c r="A68" s="305" t="s">
        <v>2296</v>
      </c>
      <c r="B68" s="29">
        <v>58</v>
      </c>
    </row>
    <row r="69" spans="1:2" x14ac:dyDescent="0.25">
      <c r="A69" s="305" t="s">
        <v>2297</v>
      </c>
      <c r="B69" s="29">
        <v>11</v>
      </c>
    </row>
    <row r="70" spans="1:2" x14ac:dyDescent="0.25">
      <c r="A70" s="305" t="s">
        <v>2298</v>
      </c>
      <c r="B70" s="29">
        <v>48</v>
      </c>
    </row>
    <row r="71" spans="1:2" x14ac:dyDescent="0.25">
      <c r="A71" s="305" t="s">
        <v>2299</v>
      </c>
      <c r="B71" s="29">
        <v>18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theme="0" tint="-0.499984740745262"/>
  </sheetPr>
  <dimension ref="A1:AK1007"/>
  <sheetViews>
    <sheetView topLeftCell="P2" zoomScale="80" zoomScaleNormal="80" workbookViewId="0">
      <selection activeCell="T18" sqref="T18:V30"/>
    </sheetView>
  </sheetViews>
  <sheetFormatPr defaultRowHeight="15" x14ac:dyDescent="0.25"/>
  <cols>
    <col min="1" max="1" width="9.85546875" bestFit="1" customWidth="1"/>
    <col min="2" max="2" width="21.5703125" customWidth="1"/>
    <col min="3" max="3" width="15" customWidth="1"/>
    <col min="4" max="4" width="15.28515625"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1" max="11" width="10.7109375" customWidth="1"/>
    <col min="12" max="12" width="11.140625" customWidth="1"/>
    <col min="13" max="13" width="14.5703125" customWidth="1"/>
    <col min="14" max="15" width="10.7109375" customWidth="1"/>
    <col min="16" max="16" width="13.5703125" customWidth="1"/>
    <col min="17" max="17" width="16.5703125" bestFit="1" customWidth="1"/>
    <col min="18" max="18" width="15.28515625" customWidth="1"/>
    <col min="19" max="19" width="2.28515625" customWidth="1"/>
    <col min="20" max="20" width="13.5703125" customWidth="1"/>
    <col min="21" max="21" width="23.7109375" customWidth="1"/>
    <col min="22" max="22" width="21" customWidth="1"/>
    <col min="23" max="23" width="2.140625" customWidth="1"/>
    <col min="24" max="24" width="13.5703125" bestFit="1" customWidth="1"/>
    <col min="25" max="25" width="14.5703125" customWidth="1"/>
    <col min="26" max="26" width="24.5703125" customWidth="1"/>
    <col min="27" max="27" width="10.7109375" customWidth="1"/>
    <col min="28" max="28" width="16.5703125" customWidth="1"/>
    <col min="29" max="31" width="13.85546875" customWidth="1"/>
    <col min="32" max="32" width="20.42578125" customWidth="1"/>
    <col min="33" max="33" width="13" bestFit="1" customWidth="1"/>
    <col min="34" max="34" width="13.7109375" bestFit="1" customWidth="1"/>
    <col min="35" max="36" width="20.5703125" bestFit="1" customWidth="1"/>
    <col min="37" max="37" width="35.5703125" customWidth="1"/>
  </cols>
  <sheetData>
    <row r="1" spans="1:29" x14ac:dyDescent="0.25">
      <c r="A1" s="206" t="s">
        <v>0</v>
      </c>
      <c r="B1" s="107" t="s">
        <v>1</v>
      </c>
      <c r="C1" s="107" t="s">
        <v>2</v>
      </c>
      <c r="D1" s="107" t="s">
        <v>3</v>
      </c>
      <c r="E1" s="107" t="s">
        <v>4</v>
      </c>
      <c r="F1" s="107" t="s">
        <v>5</v>
      </c>
      <c r="G1" s="107" t="s">
        <v>6</v>
      </c>
      <c r="H1" s="108" t="s">
        <v>7</v>
      </c>
      <c r="I1" s="107" t="s">
        <v>8</v>
      </c>
      <c r="J1" s="108" t="s">
        <v>9</v>
      </c>
      <c r="K1" s="205" t="s">
        <v>1129</v>
      </c>
      <c r="L1" s="192" t="s">
        <v>2293</v>
      </c>
      <c r="M1" t="s">
        <v>2292</v>
      </c>
      <c r="N1" s="192" t="s">
        <v>2294</v>
      </c>
      <c r="O1" s="192"/>
      <c r="P1" s="192"/>
      <c r="Q1" s="192"/>
      <c r="R1" s="192"/>
      <c r="S1" s="192"/>
      <c r="T1" s="192"/>
      <c r="U1" s="192"/>
      <c r="V1" s="192"/>
      <c r="W1" s="192"/>
      <c r="X1" s="192"/>
      <c r="Y1" s="192"/>
      <c r="Z1" s="192"/>
    </row>
    <row r="2" spans="1:29" x14ac:dyDescent="0.25">
      <c r="A2" s="207" t="s">
        <v>138</v>
      </c>
      <c r="B2" s="112">
        <v>45661</v>
      </c>
      <c r="C2" s="109" t="s">
        <v>34</v>
      </c>
      <c r="D2" s="109" t="s">
        <v>31</v>
      </c>
      <c r="E2" s="109" t="s">
        <v>41</v>
      </c>
      <c r="F2" s="109" t="s">
        <v>42</v>
      </c>
      <c r="G2" s="109" t="s">
        <v>20</v>
      </c>
      <c r="H2" s="110">
        <v>36.909999999999997</v>
      </c>
      <c r="I2" s="109">
        <v>12</v>
      </c>
      <c r="J2" s="110">
        <v>442.92</v>
      </c>
      <c r="K2" t="str">
        <f t="shared" ref="K2:K65" si="0">TEXT(B2,"dddd")</f>
        <v>Sabtu</v>
      </c>
      <c r="L2" t="str">
        <f t="shared" ref="L2:L65" si="1">YEAR(B2) &amp; "-W" &amp; TEXT(WEEKNUM(B2), "00")</f>
        <v>2025-W01</v>
      </c>
      <c r="M2" t="str">
        <f t="shared" ref="M2:M65" si="2">"Week " &amp; INT((DAY(B2)-1)/7)+1</f>
        <v>Week 1</v>
      </c>
      <c r="N2">
        <f t="shared" ref="N2:N65" si="3">WEEKNUM(B2, 2)</f>
        <v>1</v>
      </c>
      <c r="P2" s="225" t="s">
        <v>1133</v>
      </c>
      <c r="Q2" s="226" t="s">
        <v>544</v>
      </c>
      <c r="R2" s="226" t="s">
        <v>1127</v>
      </c>
      <c r="S2" s="28"/>
      <c r="T2" s="225" t="s">
        <v>1133</v>
      </c>
      <c r="U2" s="226" t="s">
        <v>1125</v>
      </c>
      <c r="V2" s="226" t="s">
        <v>545</v>
      </c>
      <c r="X2" s="225" t="s">
        <v>1133</v>
      </c>
      <c r="Y2" s="226" t="s">
        <v>1165</v>
      </c>
      <c r="Z2" s="226" t="s">
        <v>2291</v>
      </c>
      <c r="AA2" s="14" t="s">
        <v>1133</v>
      </c>
      <c r="AB2" s="15" t="s">
        <v>544</v>
      </c>
      <c r="AC2" s="15" t="s">
        <v>543</v>
      </c>
    </row>
    <row r="3" spans="1:29" x14ac:dyDescent="0.25">
      <c r="A3" s="207" t="s">
        <v>284</v>
      </c>
      <c r="B3" s="112">
        <v>45661</v>
      </c>
      <c r="C3" s="109" t="s">
        <v>34</v>
      </c>
      <c r="D3" s="109" t="s">
        <v>26</v>
      </c>
      <c r="E3" s="109" t="s">
        <v>23</v>
      </c>
      <c r="F3" s="109" t="s">
        <v>39</v>
      </c>
      <c r="G3" s="109" t="s">
        <v>36</v>
      </c>
      <c r="H3" s="110">
        <v>124.2</v>
      </c>
      <c r="I3" s="109">
        <v>7</v>
      </c>
      <c r="J3" s="110">
        <v>869.4</v>
      </c>
      <c r="K3" t="str">
        <f t="shared" si="0"/>
        <v>Sabtu</v>
      </c>
      <c r="L3" t="str">
        <f t="shared" si="1"/>
        <v>2025-W01</v>
      </c>
      <c r="M3" t="str">
        <f t="shared" si="2"/>
        <v>Week 1</v>
      </c>
      <c r="N3">
        <f t="shared" si="3"/>
        <v>1</v>
      </c>
      <c r="P3" s="227" t="s">
        <v>547</v>
      </c>
      <c r="Q3" s="228">
        <v>70</v>
      </c>
      <c r="R3" s="228">
        <v>747</v>
      </c>
      <c r="S3" s="28"/>
      <c r="T3" s="227" t="s">
        <v>547</v>
      </c>
      <c r="U3" s="229">
        <v>1471.2845714285718</v>
      </c>
      <c r="V3" s="229">
        <v>102989.92000000003</v>
      </c>
      <c r="X3" s="227" t="s">
        <v>547</v>
      </c>
      <c r="Y3" s="229">
        <v>102989.92000000003</v>
      </c>
      <c r="Z3" s="229">
        <v>1471.2845714285718</v>
      </c>
      <c r="AA3" s="17" t="s">
        <v>547</v>
      </c>
      <c r="AB3" s="99">
        <v>70</v>
      </c>
      <c r="AC3" s="210">
        <v>102989.92000000003</v>
      </c>
    </row>
    <row r="4" spans="1:29" x14ac:dyDescent="0.25">
      <c r="A4" s="207" t="s">
        <v>420</v>
      </c>
      <c r="B4" s="112">
        <v>45660</v>
      </c>
      <c r="C4" s="109" t="s">
        <v>30</v>
      </c>
      <c r="D4" s="109" t="s">
        <v>31</v>
      </c>
      <c r="E4" s="109" t="s">
        <v>27</v>
      </c>
      <c r="F4" s="109" t="s">
        <v>61</v>
      </c>
      <c r="G4" s="109" t="s">
        <v>36</v>
      </c>
      <c r="H4" s="110">
        <v>168.37</v>
      </c>
      <c r="I4" s="109">
        <v>18</v>
      </c>
      <c r="J4" s="110">
        <v>3030.66</v>
      </c>
      <c r="K4" t="str">
        <f t="shared" si="0"/>
        <v>Jumat</v>
      </c>
      <c r="L4" t="str">
        <f t="shared" si="1"/>
        <v>2025-W01</v>
      </c>
      <c r="M4" t="str">
        <f t="shared" si="2"/>
        <v>Week 1</v>
      </c>
      <c r="N4">
        <f t="shared" si="3"/>
        <v>1</v>
      </c>
      <c r="P4" s="227" t="s">
        <v>554</v>
      </c>
      <c r="Q4" s="228">
        <v>93</v>
      </c>
      <c r="R4" s="228">
        <v>988</v>
      </c>
      <c r="S4" s="28"/>
      <c r="T4" s="227" t="s">
        <v>554</v>
      </c>
      <c r="U4" s="229">
        <v>1384.1227956989242</v>
      </c>
      <c r="V4" s="229">
        <v>128723.41999999995</v>
      </c>
      <c r="X4" s="227" t="s">
        <v>554</v>
      </c>
      <c r="Y4" s="229">
        <v>128723.41999999995</v>
      </c>
      <c r="Z4" s="229">
        <v>1384.1227956989242</v>
      </c>
      <c r="AA4" s="17" t="s">
        <v>554</v>
      </c>
      <c r="AB4" s="99">
        <v>93</v>
      </c>
      <c r="AC4" s="210">
        <v>128723.41999999995</v>
      </c>
    </row>
    <row r="5" spans="1:29" x14ac:dyDescent="0.25">
      <c r="A5" s="207" t="s">
        <v>785</v>
      </c>
      <c r="B5" s="112">
        <v>45662</v>
      </c>
      <c r="C5" s="109" t="s">
        <v>17</v>
      </c>
      <c r="D5" s="109" t="s">
        <v>12</v>
      </c>
      <c r="E5" s="109" t="s">
        <v>23</v>
      </c>
      <c r="F5" s="109" t="s">
        <v>32</v>
      </c>
      <c r="G5" s="109" t="s">
        <v>36</v>
      </c>
      <c r="H5" s="110">
        <v>44.63</v>
      </c>
      <c r="I5" s="109">
        <v>5</v>
      </c>
      <c r="J5" s="110">
        <v>223.15</v>
      </c>
      <c r="K5" t="str">
        <f t="shared" si="0"/>
        <v>Minggu</v>
      </c>
      <c r="L5" t="str">
        <f t="shared" si="1"/>
        <v>2025-W02</v>
      </c>
      <c r="M5" t="str">
        <f t="shared" si="2"/>
        <v>Week 1</v>
      </c>
      <c r="N5">
        <f t="shared" si="3"/>
        <v>1</v>
      </c>
      <c r="P5" s="227" t="s">
        <v>548</v>
      </c>
      <c r="Q5" s="228">
        <v>86</v>
      </c>
      <c r="R5" s="228">
        <v>869</v>
      </c>
      <c r="S5" s="28"/>
      <c r="T5" s="227" t="s">
        <v>548</v>
      </c>
      <c r="U5" s="229">
        <v>1377.3341860465116</v>
      </c>
      <c r="V5" s="229">
        <v>118450.73999999999</v>
      </c>
      <c r="X5" s="227" t="s">
        <v>548</v>
      </c>
      <c r="Y5" s="229">
        <v>118450.73999999999</v>
      </c>
      <c r="Z5" s="229">
        <v>1377.3341860465116</v>
      </c>
      <c r="AA5" s="17" t="s">
        <v>548</v>
      </c>
      <c r="AB5" s="99">
        <v>86</v>
      </c>
      <c r="AC5" s="210">
        <v>118450.73999999999</v>
      </c>
    </row>
    <row r="6" spans="1:29" x14ac:dyDescent="0.25">
      <c r="A6" s="207" t="s">
        <v>837</v>
      </c>
      <c r="B6" s="112">
        <v>45660</v>
      </c>
      <c r="C6" s="109" t="s">
        <v>38</v>
      </c>
      <c r="D6" s="109" t="s">
        <v>12</v>
      </c>
      <c r="E6" s="109" t="s">
        <v>23</v>
      </c>
      <c r="F6" s="109" t="s">
        <v>19</v>
      </c>
      <c r="G6" s="109" t="s">
        <v>15</v>
      </c>
      <c r="H6" s="110">
        <v>205.4</v>
      </c>
      <c r="I6" s="109">
        <v>11</v>
      </c>
      <c r="J6" s="110">
        <v>2259.4</v>
      </c>
      <c r="K6" t="str">
        <f t="shared" si="0"/>
        <v>Jumat</v>
      </c>
      <c r="L6" t="str">
        <f t="shared" si="1"/>
        <v>2025-W01</v>
      </c>
      <c r="M6" t="str">
        <f t="shared" si="2"/>
        <v>Week 1</v>
      </c>
      <c r="N6">
        <f t="shared" si="3"/>
        <v>1</v>
      </c>
      <c r="P6" s="227" t="s">
        <v>555</v>
      </c>
      <c r="Q6" s="228">
        <v>77</v>
      </c>
      <c r="R6" s="228">
        <v>819</v>
      </c>
      <c r="S6" s="28"/>
      <c r="T6" s="227" t="s">
        <v>555</v>
      </c>
      <c r="U6" s="229">
        <v>1503.2905194805194</v>
      </c>
      <c r="V6" s="229">
        <v>115753.37</v>
      </c>
      <c r="X6" s="227" t="s">
        <v>555</v>
      </c>
      <c r="Y6" s="229">
        <v>115753.37</v>
      </c>
      <c r="Z6" s="229">
        <v>1503.2905194805194</v>
      </c>
      <c r="AA6" s="17" t="s">
        <v>555</v>
      </c>
      <c r="AB6" s="99">
        <v>77</v>
      </c>
      <c r="AC6" s="210">
        <v>115753.37</v>
      </c>
    </row>
    <row r="7" spans="1:29" x14ac:dyDescent="0.25">
      <c r="A7" s="207" t="s">
        <v>844</v>
      </c>
      <c r="B7" s="112">
        <v>45662</v>
      </c>
      <c r="C7" s="109" t="s">
        <v>17</v>
      </c>
      <c r="D7" s="109" t="s">
        <v>35</v>
      </c>
      <c r="E7" s="109" t="s">
        <v>41</v>
      </c>
      <c r="F7" s="109" t="s">
        <v>14</v>
      </c>
      <c r="G7" s="109" t="s">
        <v>20</v>
      </c>
      <c r="H7" s="110">
        <v>149.4</v>
      </c>
      <c r="I7" s="109">
        <v>4</v>
      </c>
      <c r="J7" s="110">
        <v>597.6</v>
      </c>
      <c r="K7" t="str">
        <f t="shared" si="0"/>
        <v>Minggu</v>
      </c>
      <c r="L7" t="str">
        <f t="shared" si="1"/>
        <v>2025-W02</v>
      </c>
      <c r="M7" t="str">
        <f t="shared" si="2"/>
        <v>Week 1</v>
      </c>
      <c r="N7">
        <f t="shared" si="3"/>
        <v>1</v>
      </c>
      <c r="P7" s="227" t="s">
        <v>556</v>
      </c>
      <c r="Q7" s="228">
        <v>91</v>
      </c>
      <c r="R7" s="228">
        <v>911</v>
      </c>
      <c r="S7" s="28"/>
      <c r="T7" s="227" t="s">
        <v>556</v>
      </c>
      <c r="U7" s="229">
        <v>1380.6349450549449</v>
      </c>
      <c r="V7" s="229">
        <v>125637.77999999998</v>
      </c>
      <c r="X7" s="227" t="s">
        <v>556</v>
      </c>
      <c r="Y7" s="229">
        <v>125637.77999999998</v>
      </c>
      <c r="Z7" s="229">
        <v>1380.6349450549449</v>
      </c>
      <c r="AA7" s="17" t="s">
        <v>556</v>
      </c>
      <c r="AB7" s="99">
        <v>91</v>
      </c>
      <c r="AC7" s="210">
        <v>125637.77999999998</v>
      </c>
    </row>
    <row r="8" spans="1:29" x14ac:dyDescent="0.25">
      <c r="A8" s="207" t="s">
        <v>872</v>
      </c>
      <c r="B8" s="112">
        <v>45660</v>
      </c>
      <c r="C8" s="109" t="s">
        <v>30</v>
      </c>
      <c r="D8" s="109" t="s">
        <v>26</v>
      </c>
      <c r="E8" s="109" t="s">
        <v>27</v>
      </c>
      <c r="F8" s="109" t="s">
        <v>28</v>
      </c>
      <c r="G8" s="109" t="s">
        <v>20</v>
      </c>
      <c r="H8" s="110">
        <v>54.91</v>
      </c>
      <c r="I8" s="109">
        <v>11</v>
      </c>
      <c r="J8" s="110">
        <v>604.01</v>
      </c>
      <c r="K8" t="str">
        <f t="shared" si="0"/>
        <v>Jumat</v>
      </c>
      <c r="L8" t="str">
        <f t="shared" si="1"/>
        <v>2025-W01</v>
      </c>
      <c r="M8" t="str">
        <f t="shared" si="2"/>
        <v>Week 1</v>
      </c>
      <c r="N8">
        <f t="shared" si="3"/>
        <v>1</v>
      </c>
      <c r="P8" s="227" t="s">
        <v>549</v>
      </c>
      <c r="Q8" s="228">
        <v>91</v>
      </c>
      <c r="R8" s="228">
        <v>982</v>
      </c>
      <c r="S8" s="28"/>
      <c r="T8" s="227" t="s">
        <v>549</v>
      </c>
      <c r="U8" s="229">
        <v>1393.4382417582417</v>
      </c>
      <c r="V8" s="229">
        <v>126802.88</v>
      </c>
      <c r="X8" s="227" t="s">
        <v>549</v>
      </c>
      <c r="Y8" s="229">
        <v>126802.88</v>
      </c>
      <c r="Z8" s="229">
        <v>1393.4382417582417</v>
      </c>
      <c r="AA8" s="17" t="s">
        <v>549</v>
      </c>
      <c r="AB8" s="99">
        <v>91</v>
      </c>
      <c r="AC8" s="210">
        <v>126802.88</v>
      </c>
    </row>
    <row r="9" spans="1:29" x14ac:dyDescent="0.25">
      <c r="A9" s="207" t="s">
        <v>913</v>
      </c>
      <c r="B9" s="112">
        <v>45661</v>
      </c>
      <c r="C9" s="109" t="s">
        <v>25</v>
      </c>
      <c r="D9" s="109" t="s">
        <v>22</v>
      </c>
      <c r="E9" s="109" t="s">
        <v>18</v>
      </c>
      <c r="F9" s="109" t="s">
        <v>19</v>
      </c>
      <c r="G9" s="109" t="s">
        <v>36</v>
      </c>
      <c r="H9" s="110">
        <v>44.76</v>
      </c>
      <c r="I9" s="109">
        <v>19</v>
      </c>
      <c r="J9" s="110">
        <v>850.44</v>
      </c>
      <c r="K9" t="str">
        <f t="shared" si="0"/>
        <v>Sabtu</v>
      </c>
      <c r="L9" t="str">
        <f t="shared" si="1"/>
        <v>2025-W01</v>
      </c>
      <c r="M9" t="str">
        <f t="shared" si="2"/>
        <v>Week 1</v>
      </c>
      <c r="N9">
        <f t="shared" si="3"/>
        <v>1</v>
      </c>
      <c r="P9" s="227" t="s">
        <v>557</v>
      </c>
      <c r="Q9" s="228">
        <v>90</v>
      </c>
      <c r="R9" s="228">
        <v>1039</v>
      </c>
      <c r="S9" s="28"/>
      <c r="T9" s="227" t="s">
        <v>557</v>
      </c>
      <c r="U9" s="229">
        <v>1557.7570000000001</v>
      </c>
      <c r="V9" s="229">
        <v>140198.13</v>
      </c>
      <c r="X9" s="227" t="s">
        <v>557</v>
      </c>
      <c r="Y9" s="229">
        <v>140198.13</v>
      </c>
      <c r="Z9" s="229">
        <v>1557.7570000000001</v>
      </c>
      <c r="AA9" s="17" t="s">
        <v>557</v>
      </c>
      <c r="AB9" s="99">
        <v>90</v>
      </c>
      <c r="AC9" s="210">
        <v>140198.13</v>
      </c>
    </row>
    <row r="10" spans="1:29" x14ac:dyDescent="0.25">
      <c r="A10" s="207" t="s">
        <v>934</v>
      </c>
      <c r="B10" s="112">
        <v>45660</v>
      </c>
      <c r="C10" s="109" t="s">
        <v>30</v>
      </c>
      <c r="D10" s="109" t="s">
        <v>31</v>
      </c>
      <c r="E10" s="109" t="s">
        <v>18</v>
      </c>
      <c r="F10" s="109" t="s">
        <v>19</v>
      </c>
      <c r="G10" s="109" t="s">
        <v>20</v>
      </c>
      <c r="H10" s="110">
        <v>89.56</v>
      </c>
      <c r="I10" s="109">
        <v>9</v>
      </c>
      <c r="J10" s="110">
        <v>806.04</v>
      </c>
      <c r="K10" t="str">
        <f t="shared" si="0"/>
        <v>Jumat</v>
      </c>
      <c r="L10" t="str">
        <f t="shared" si="1"/>
        <v>2025-W01</v>
      </c>
      <c r="M10" t="str">
        <f t="shared" si="2"/>
        <v>Week 1</v>
      </c>
      <c r="N10">
        <f t="shared" si="3"/>
        <v>1</v>
      </c>
      <c r="P10" s="227" t="s">
        <v>1068</v>
      </c>
      <c r="Q10" s="228">
        <v>77</v>
      </c>
      <c r="R10" s="228">
        <v>666</v>
      </c>
      <c r="S10" s="28"/>
      <c r="T10" s="227" t="s">
        <v>1068</v>
      </c>
      <c r="U10" s="229">
        <v>1249.8798701298699</v>
      </c>
      <c r="V10" s="229">
        <v>96240.749999999985</v>
      </c>
      <c r="X10" s="227" t="s">
        <v>1068</v>
      </c>
      <c r="Y10" s="229">
        <v>96240.749999999985</v>
      </c>
      <c r="Z10" s="229">
        <v>1249.8798701298699</v>
      </c>
      <c r="AA10" s="17" t="s">
        <v>1068</v>
      </c>
      <c r="AB10" s="99">
        <v>77</v>
      </c>
      <c r="AC10" s="210">
        <v>96240.749999999985</v>
      </c>
    </row>
    <row r="11" spans="1:29" x14ac:dyDescent="0.25">
      <c r="A11" s="207" t="s">
        <v>1006</v>
      </c>
      <c r="B11" s="112">
        <v>45662</v>
      </c>
      <c r="C11" s="109" t="s">
        <v>25</v>
      </c>
      <c r="D11" s="109" t="s">
        <v>12</v>
      </c>
      <c r="E11" s="109" t="s">
        <v>41</v>
      </c>
      <c r="F11" s="109" t="s">
        <v>28</v>
      </c>
      <c r="G11" s="109" t="s">
        <v>20</v>
      </c>
      <c r="H11" s="110">
        <v>212.54</v>
      </c>
      <c r="I11" s="109">
        <v>2</v>
      </c>
      <c r="J11" s="110">
        <v>425.08</v>
      </c>
      <c r="K11" t="str">
        <f t="shared" si="0"/>
        <v>Minggu</v>
      </c>
      <c r="L11" t="str">
        <f t="shared" si="1"/>
        <v>2025-W02</v>
      </c>
      <c r="M11" t="str">
        <f t="shared" si="2"/>
        <v>Week 1</v>
      </c>
      <c r="N11">
        <f t="shared" si="3"/>
        <v>1</v>
      </c>
      <c r="P11" s="227" t="s">
        <v>558</v>
      </c>
      <c r="Q11" s="228">
        <v>70</v>
      </c>
      <c r="R11" s="228">
        <v>752</v>
      </c>
      <c r="S11" s="28"/>
      <c r="T11" s="227" t="s">
        <v>558</v>
      </c>
      <c r="U11" s="229">
        <v>1411.8738571428564</v>
      </c>
      <c r="V11" s="229">
        <v>98831.169999999955</v>
      </c>
      <c r="X11" s="227" t="s">
        <v>558</v>
      </c>
      <c r="Y11" s="229">
        <v>98831.169999999955</v>
      </c>
      <c r="Z11" s="229">
        <v>1411.8738571428564</v>
      </c>
      <c r="AA11" s="17" t="s">
        <v>558</v>
      </c>
      <c r="AB11" s="99">
        <v>70</v>
      </c>
      <c r="AC11" s="210">
        <v>98831.169999999955</v>
      </c>
    </row>
    <row r="12" spans="1:29" x14ac:dyDescent="0.25">
      <c r="A12" s="207" t="s">
        <v>1038</v>
      </c>
      <c r="B12" s="112">
        <v>45661</v>
      </c>
      <c r="C12" s="109" t="s">
        <v>30</v>
      </c>
      <c r="D12" s="109" t="s">
        <v>26</v>
      </c>
      <c r="E12" s="109" t="s">
        <v>13</v>
      </c>
      <c r="F12" s="109" t="s">
        <v>19</v>
      </c>
      <c r="G12" s="109" t="s">
        <v>20</v>
      </c>
      <c r="H12" s="110">
        <v>87.7</v>
      </c>
      <c r="I12" s="109">
        <v>10</v>
      </c>
      <c r="J12" s="110">
        <v>877</v>
      </c>
      <c r="K12" t="str">
        <f t="shared" si="0"/>
        <v>Sabtu</v>
      </c>
      <c r="L12" t="str">
        <f t="shared" si="1"/>
        <v>2025-W01</v>
      </c>
      <c r="M12" t="str">
        <f t="shared" si="2"/>
        <v>Week 1</v>
      </c>
      <c r="N12">
        <f t="shared" si="3"/>
        <v>1</v>
      </c>
      <c r="P12" s="227" t="s">
        <v>552</v>
      </c>
      <c r="Q12" s="228">
        <v>98</v>
      </c>
      <c r="R12" s="228">
        <v>1023</v>
      </c>
      <c r="S12" s="28"/>
      <c r="T12" s="227" t="s">
        <v>552</v>
      </c>
      <c r="U12" s="229">
        <v>1497.2087755102043</v>
      </c>
      <c r="V12" s="229">
        <v>146726.46000000002</v>
      </c>
      <c r="X12" s="227" t="s">
        <v>552</v>
      </c>
      <c r="Y12" s="229">
        <v>146726.46000000002</v>
      </c>
      <c r="Z12" s="229">
        <v>1497.2087755102043</v>
      </c>
      <c r="AA12" s="17" t="s">
        <v>552</v>
      </c>
      <c r="AB12" s="99">
        <v>98</v>
      </c>
      <c r="AC12" s="210">
        <v>146726.46000000002</v>
      </c>
    </row>
    <row r="13" spans="1:29" x14ac:dyDescent="0.25">
      <c r="A13" s="207" t="s">
        <v>162</v>
      </c>
      <c r="B13" s="112">
        <v>45663</v>
      </c>
      <c r="C13" s="109" t="s">
        <v>30</v>
      </c>
      <c r="D13" s="109" t="s">
        <v>22</v>
      </c>
      <c r="E13" s="109" t="s">
        <v>23</v>
      </c>
      <c r="F13" s="109" t="s">
        <v>28</v>
      </c>
      <c r="G13" s="109" t="s">
        <v>36</v>
      </c>
      <c r="H13" s="110">
        <v>80.150000000000006</v>
      </c>
      <c r="I13" s="109">
        <v>17</v>
      </c>
      <c r="J13" s="110">
        <v>1362.55</v>
      </c>
      <c r="K13" t="str">
        <f t="shared" si="0"/>
        <v>Senin</v>
      </c>
      <c r="L13" t="str">
        <f t="shared" si="1"/>
        <v>2025-W02</v>
      </c>
      <c r="M13" t="str">
        <f t="shared" si="2"/>
        <v>Week 1</v>
      </c>
      <c r="N13">
        <f t="shared" si="3"/>
        <v>2</v>
      </c>
      <c r="P13" s="227" t="s">
        <v>559</v>
      </c>
      <c r="Q13" s="228">
        <v>76</v>
      </c>
      <c r="R13" s="228">
        <v>849</v>
      </c>
      <c r="S13" s="28"/>
      <c r="T13" s="227" t="s">
        <v>559</v>
      </c>
      <c r="U13" s="229">
        <v>1730.8227631578939</v>
      </c>
      <c r="V13" s="229">
        <v>131542.52999999994</v>
      </c>
      <c r="X13" s="227" t="s">
        <v>559</v>
      </c>
      <c r="Y13" s="229">
        <v>131542.52999999994</v>
      </c>
      <c r="Z13" s="229">
        <v>1730.8227631578939</v>
      </c>
      <c r="AA13" s="17" t="s">
        <v>559</v>
      </c>
      <c r="AB13" s="99">
        <v>76</v>
      </c>
      <c r="AC13" s="210">
        <v>131542.52999999994</v>
      </c>
    </row>
    <row r="14" spans="1:29" x14ac:dyDescent="0.25">
      <c r="A14" s="207" t="s">
        <v>288</v>
      </c>
      <c r="B14" s="112">
        <v>45667</v>
      </c>
      <c r="C14" s="109" t="s">
        <v>11</v>
      </c>
      <c r="D14" s="109" t="s">
        <v>35</v>
      </c>
      <c r="E14" s="109" t="s">
        <v>18</v>
      </c>
      <c r="F14" s="109" t="s">
        <v>61</v>
      </c>
      <c r="G14" s="109" t="s">
        <v>20</v>
      </c>
      <c r="H14" s="110">
        <v>94.78</v>
      </c>
      <c r="I14" s="109">
        <v>15</v>
      </c>
      <c r="J14" s="110">
        <v>1421.7</v>
      </c>
      <c r="K14" t="str">
        <f t="shared" si="0"/>
        <v>Jumat</v>
      </c>
      <c r="L14" t="str">
        <f t="shared" si="1"/>
        <v>2025-W02</v>
      </c>
      <c r="M14" t="str">
        <f t="shared" si="2"/>
        <v>Week 2</v>
      </c>
      <c r="N14">
        <f t="shared" si="3"/>
        <v>2</v>
      </c>
      <c r="P14" s="227" t="s">
        <v>553</v>
      </c>
      <c r="Q14" s="228">
        <v>87</v>
      </c>
      <c r="R14" s="228">
        <v>1006</v>
      </c>
      <c r="S14" s="28"/>
      <c r="T14" s="227" t="s">
        <v>553</v>
      </c>
      <c r="U14" s="229">
        <v>1470.7066666666669</v>
      </c>
      <c r="V14" s="229">
        <v>127951.48000000003</v>
      </c>
      <c r="X14" s="227" t="s">
        <v>553</v>
      </c>
      <c r="Y14" s="229">
        <v>127951.48000000003</v>
      </c>
      <c r="Z14" s="229">
        <v>1470.7066666666669</v>
      </c>
      <c r="AA14" s="17" t="s">
        <v>553</v>
      </c>
      <c r="AB14" s="99">
        <v>87</v>
      </c>
      <c r="AC14" s="210">
        <v>127951.48000000003</v>
      </c>
    </row>
    <row r="15" spans="1:29" x14ac:dyDescent="0.25">
      <c r="A15" s="207" t="s">
        <v>476</v>
      </c>
      <c r="B15" s="112">
        <v>45666</v>
      </c>
      <c r="C15" s="109" t="s">
        <v>25</v>
      </c>
      <c r="D15" s="109" t="s">
        <v>55</v>
      </c>
      <c r="E15" s="109" t="s">
        <v>18</v>
      </c>
      <c r="F15" s="109" t="s">
        <v>28</v>
      </c>
      <c r="G15" s="109" t="s">
        <v>36</v>
      </c>
      <c r="H15" s="110">
        <v>185.37</v>
      </c>
      <c r="I15" s="109">
        <v>9</v>
      </c>
      <c r="J15" s="110">
        <v>1668.33</v>
      </c>
      <c r="K15" t="str">
        <f t="shared" si="0"/>
        <v>Kamis</v>
      </c>
      <c r="L15" t="str">
        <f t="shared" si="1"/>
        <v>2025-W02</v>
      </c>
      <c r="M15" t="str">
        <f t="shared" si="2"/>
        <v>Week 2</v>
      </c>
      <c r="N15">
        <f t="shared" si="3"/>
        <v>2</v>
      </c>
    </row>
    <row r="16" spans="1:29" ht="15.75" thickBot="1" x14ac:dyDescent="0.3">
      <c r="A16" s="207" t="s">
        <v>486</v>
      </c>
      <c r="B16" s="112">
        <v>45666</v>
      </c>
      <c r="C16" s="109" t="s">
        <v>17</v>
      </c>
      <c r="D16" s="109" t="s">
        <v>35</v>
      </c>
      <c r="E16" s="109" t="s">
        <v>18</v>
      </c>
      <c r="F16" s="109" t="s">
        <v>32</v>
      </c>
      <c r="G16" s="109" t="s">
        <v>15</v>
      </c>
      <c r="H16" s="110">
        <v>112.78</v>
      </c>
      <c r="I16" s="109">
        <v>17</v>
      </c>
      <c r="J16" s="110">
        <v>1917.26</v>
      </c>
      <c r="K16" t="str">
        <f t="shared" si="0"/>
        <v>Kamis</v>
      </c>
      <c r="L16" t="str">
        <f t="shared" si="1"/>
        <v>2025-W02</v>
      </c>
      <c r="M16" t="str">
        <f t="shared" si="2"/>
        <v>Week 2</v>
      </c>
      <c r="N16">
        <f t="shared" si="3"/>
        <v>2</v>
      </c>
      <c r="AA16" s="221" t="s">
        <v>1131</v>
      </c>
    </row>
    <row r="17" spans="1:37" x14ac:dyDescent="0.25">
      <c r="A17" s="207" t="s">
        <v>496</v>
      </c>
      <c r="B17" s="112">
        <v>45666</v>
      </c>
      <c r="C17" s="109" t="s">
        <v>25</v>
      </c>
      <c r="D17" s="109" t="s">
        <v>26</v>
      </c>
      <c r="E17" s="109" t="s">
        <v>27</v>
      </c>
      <c r="F17" s="109" t="s">
        <v>39</v>
      </c>
      <c r="G17" s="109" t="s">
        <v>36</v>
      </c>
      <c r="H17" s="110">
        <v>42.39</v>
      </c>
      <c r="I17" s="109">
        <v>7</v>
      </c>
      <c r="J17" s="110">
        <v>296.73</v>
      </c>
      <c r="K17" t="str">
        <f t="shared" si="0"/>
        <v>Kamis</v>
      </c>
      <c r="L17" t="str">
        <f t="shared" si="1"/>
        <v>2025-W02</v>
      </c>
      <c r="M17" t="str">
        <f t="shared" si="2"/>
        <v>Week 2</v>
      </c>
      <c r="N17">
        <f t="shared" si="3"/>
        <v>2</v>
      </c>
      <c r="X17" t="s">
        <v>1133</v>
      </c>
      <c r="Y17" t="s">
        <v>1165</v>
      </c>
      <c r="Z17" t="s">
        <v>2291</v>
      </c>
      <c r="AA17" s="217"/>
      <c r="AB17" s="217" t="s">
        <v>1125</v>
      </c>
      <c r="AC17" s="217" t="s">
        <v>1163</v>
      </c>
      <c r="AD17" s="217" t="s">
        <v>1126</v>
      </c>
      <c r="AE17" s="217" t="s">
        <v>1127</v>
      </c>
      <c r="AF17" s="217" t="s">
        <v>543</v>
      </c>
      <c r="AH17" s="214" t="s">
        <v>1097</v>
      </c>
      <c r="AI17" s="215" t="s">
        <v>1136</v>
      </c>
      <c r="AJ17" s="215" t="s">
        <v>1134</v>
      </c>
      <c r="AK17" s="214" t="s">
        <v>1135</v>
      </c>
    </row>
    <row r="18" spans="1:37" ht="20.25" customHeight="1" x14ac:dyDescent="0.25">
      <c r="A18" s="207" t="s">
        <v>629</v>
      </c>
      <c r="B18" s="112">
        <v>45663</v>
      </c>
      <c r="C18" s="109" t="s">
        <v>38</v>
      </c>
      <c r="D18" s="109" t="s">
        <v>35</v>
      </c>
      <c r="E18" s="109" t="s">
        <v>18</v>
      </c>
      <c r="F18" s="109" t="s">
        <v>42</v>
      </c>
      <c r="G18" s="109" t="s">
        <v>20</v>
      </c>
      <c r="H18" s="110">
        <v>116.29</v>
      </c>
      <c r="I18" s="109">
        <v>6</v>
      </c>
      <c r="J18" s="110">
        <v>697.74</v>
      </c>
      <c r="K18" t="str">
        <f t="shared" si="0"/>
        <v>Senin</v>
      </c>
      <c r="L18" t="str">
        <f t="shared" si="1"/>
        <v>2025-W02</v>
      </c>
      <c r="M18" t="str">
        <f t="shared" si="2"/>
        <v>Week 1</v>
      </c>
      <c r="N18">
        <f t="shared" si="3"/>
        <v>2</v>
      </c>
      <c r="T18" t="s">
        <v>1133</v>
      </c>
      <c r="U18" t="s">
        <v>1125</v>
      </c>
      <c r="V18" t="s">
        <v>545</v>
      </c>
      <c r="X18" t="s">
        <v>547</v>
      </c>
      <c r="Y18">
        <v>102989.92000000003</v>
      </c>
      <c r="Z18">
        <v>1471.2845714285718</v>
      </c>
      <c r="AA18" s="219" t="s">
        <v>1125</v>
      </c>
      <c r="AB18" s="9">
        <v>1</v>
      </c>
      <c r="AC18" s="9"/>
      <c r="AD18" s="9"/>
      <c r="AE18" s="9"/>
      <c r="AF18" s="9"/>
      <c r="AH18" s="211">
        <v>1</v>
      </c>
      <c r="AI18" s="212" t="s">
        <v>1127</v>
      </c>
      <c r="AJ18" s="212">
        <v>0.91140571470489606</v>
      </c>
      <c r="AK18" s="224" t="s">
        <v>1137</v>
      </c>
    </row>
    <row r="19" spans="1:37" ht="20.25" customHeight="1" x14ac:dyDescent="0.25">
      <c r="A19" s="207" t="s">
        <v>662</v>
      </c>
      <c r="B19" s="112">
        <v>45669</v>
      </c>
      <c r="C19" s="109" t="s">
        <v>30</v>
      </c>
      <c r="D19" s="109" t="s">
        <v>12</v>
      </c>
      <c r="E19" s="109" t="s">
        <v>41</v>
      </c>
      <c r="F19" s="109" t="s">
        <v>39</v>
      </c>
      <c r="G19" s="109" t="s">
        <v>15</v>
      </c>
      <c r="H19" s="110">
        <v>38.99</v>
      </c>
      <c r="I19" s="109">
        <v>3</v>
      </c>
      <c r="J19" s="110">
        <v>116.97</v>
      </c>
      <c r="K19" t="str">
        <f t="shared" si="0"/>
        <v>Minggu</v>
      </c>
      <c r="L19" t="str">
        <f t="shared" si="1"/>
        <v>2025-W03</v>
      </c>
      <c r="M19" t="str">
        <f t="shared" si="2"/>
        <v>Week 2</v>
      </c>
      <c r="N19">
        <f t="shared" si="3"/>
        <v>2</v>
      </c>
      <c r="T19" t="s">
        <v>547</v>
      </c>
      <c r="U19">
        <v>1471.2845714285718</v>
      </c>
      <c r="V19">
        <v>102989.92000000003</v>
      </c>
      <c r="X19" t="s">
        <v>554</v>
      </c>
      <c r="Y19">
        <v>128723.41999999995</v>
      </c>
      <c r="Z19">
        <v>1384.1227956989242</v>
      </c>
      <c r="AA19" s="219" t="s">
        <v>1163</v>
      </c>
      <c r="AB19" s="9">
        <v>0.46187783825856049</v>
      </c>
      <c r="AC19" s="9">
        <v>1</v>
      </c>
      <c r="AD19" s="9"/>
      <c r="AE19" s="9"/>
      <c r="AF19" s="9"/>
      <c r="AH19" s="211">
        <v>2</v>
      </c>
      <c r="AI19" s="212" t="s">
        <v>544</v>
      </c>
      <c r="AJ19" s="212">
        <v>0.80517554848654782</v>
      </c>
      <c r="AK19" s="224" t="s">
        <v>1137</v>
      </c>
    </row>
    <row r="20" spans="1:37" ht="20.25" customHeight="1" x14ac:dyDescent="0.25">
      <c r="A20" s="207" t="s">
        <v>984</v>
      </c>
      <c r="B20" s="112">
        <v>45663</v>
      </c>
      <c r="C20" s="109" t="s">
        <v>25</v>
      </c>
      <c r="D20" s="109" t="s">
        <v>26</v>
      </c>
      <c r="E20" s="109" t="s">
        <v>13</v>
      </c>
      <c r="F20" s="109" t="s">
        <v>32</v>
      </c>
      <c r="G20" s="109" t="s">
        <v>36</v>
      </c>
      <c r="H20" s="110">
        <v>137.22999999999999</v>
      </c>
      <c r="I20" s="109">
        <v>1</v>
      </c>
      <c r="J20" s="110">
        <v>137.22999999999999</v>
      </c>
      <c r="K20" t="str">
        <f t="shared" si="0"/>
        <v>Senin</v>
      </c>
      <c r="L20" t="str">
        <f t="shared" si="1"/>
        <v>2025-W02</v>
      </c>
      <c r="M20" t="str">
        <f t="shared" si="2"/>
        <v>Week 1</v>
      </c>
      <c r="N20">
        <f t="shared" si="3"/>
        <v>2</v>
      </c>
      <c r="T20" t="s">
        <v>554</v>
      </c>
      <c r="U20">
        <v>1384.1227956989242</v>
      </c>
      <c r="V20">
        <v>128723.41999999995</v>
      </c>
      <c r="X20" t="s">
        <v>548</v>
      </c>
      <c r="Y20">
        <v>118450.73999999999</v>
      </c>
      <c r="Z20">
        <v>1377.3341860465116</v>
      </c>
      <c r="AA20" s="219" t="s">
        <v>1126</v>
      </c>
      <c r="AB20" s="9">
        <v>-9.963076597617937E-2</v>
      </c>
      <c r="AC20" s="9">
        <v>-0.27296926279904465</v>
      </c>
      <c r="AD20" s="9">
        <v>1</v>
      </c>
      <c r="AE20" s="9"/>
      <c r="AF20" s="9"/>
      <c r="AH20" s="211">
        <v>3</v>
      </c>
      <c r="AI20" s="212" t="s">
        <v>1130</v>
      </c>
      <c r="AJ20" s="212">
        <v>0.50821678306819895</v>
      </c>
      <c r="AK20" s="213" t="s">
        <v>1138</v>
      </c>
    </row>
    <row r="21" spans="1:37" ht="20.25" customHeight="1" x14ac:dyDescent="0.25">
      <c r="A21" s="207" t="s">
        <v>993</v>
      </c>
      <c r="B21" s="112">
        <v>45667</v>
      </c>
      <c r="C21" s="109" t="s">
        <v>11</v>
      </c>
      <c r="D21" s="109" t="s">
        <v>55</v>
      </c>
      <c r="E21" s="109" t="s">
        <v>45</v>
      </c>
      <c r="F21" s="109" t="s">
        <v>14</v>
      </c>
      <c r="G21" s="109" t="s">
        <v>15</v>
      </c>
      <c r="H21" s="110">
        <v>60.66</v>
      </c>
      <c r="I21" s="109">
        <v>5</v>
      </c>
      <c r="J21" s="110">
        <v>303.3</v>
      </c>
      <c r="K21" t="str">
        <f t="shared" si="0"/>
        <v>Jumat</v>
      </c>
      <c r="L21" t="str">
        <f t="shared" si="1"/>
        <v>2025-W02</v>
      </c>
      <c r="M21" t="str">
        <f t="shared" si="2"/>
        <v>Week 2</v>
      </c>
      <c r="N21">
        <f t="shared" si="3"/>
        <v>2</v>
      </c>
      <c r="T21" t="s">
        <v>548</v>
      </c>
      <c r="U21">
        <v>1377.3341860465116</v>
      </c>
      <c r="V21">
        <v>118450.73999999999</v>
      </c>
      <c r="X21" t="s">
        <v>555</v>
      </c>
      <c r="Y21">
        <v>115753.37</v>
      </c>
      <c r="Z21">
        <v>1503.2905194805194</v>
      </c>
      <c r="AA21" s="219" t="s">
        <v>1127</v>
      </c>
      <c r="AB21" s="9">
        <v>0.27768041614142364</v>
      </c>
      <c r="AC21" s="9">
        <v>-0.37507134848077039</v>
      </c>
      <c r="AD21" s="9">
        <v>0.86118782217094458</v>
      </c>
      <c r="AE21" s="9">
        <v>1</v>
      </c>
      <c r="AF21" s="9"/>
      <c r="AH21" s="211">
        <v>4</v>
      </c>
      <c r="AI21" s="212" t="s">
        <v>1116</v>
      </c>
      <c r="AJ21" s="212">
        <v>3.7296789170110339E-2</v>
      </c>
      <c r="AK21" s="213" t="s">
        <v>1139</v>
      </c>
    </row>
    <row r="22" spans="1:37" ht="20.25" customHeight="1" thickBot="1" x14ac:dyDescent="0.3">
      <c r="A22" s="207" t="s">
        <v>1017</v>
      </c>
      <c r="B22" s="112">
        <v>45667</v>
      </c>
      <c r="C22" s="109" t="s">
        <v>34</v>
      </c>
      <c r="D22" s="109" t="s">
        <v>55</v>
      </c>
      <c r="E22" s="109" t="s">
        <v>23</v>
      </c>
      <c r="F22" s="109" t="s">
        <v>32</v>
      </c>
      <c r="G22" s="109" t="s">
        <v>20</v>
      </c>
      <c r="H22" s="110">
        <v>122.13</v>
      </c>
      <c r="I22" s="109">
        <v>20</v>
      </c>
      <c r="J22" s="110">
        <v>2442.6</v>
      </c>
      <c r="K22" t="str">
        <f t="shared" si="0"/>
        <v>Jumat</v>
      </c>
      <c r="L22" t="str">
        <f t="shared" si="1"/>
        <v>2025-W02</v>
      </c>
      <c r="M22" t="str">
        <f t="shared" si="2"/>
        <v>Week 2</v>
      </c>
      <c r="N22">
        <f t="shared" si="3"/>
        <v>2</v>
      </c>
      <c r="T22" t="s">
        <v>555</v>
      </c>
      <c r="U22">
        <v>1503.2905194805194</v>
      </c>
      <c r="V22">
        <v>115753.37</v>
      </c>
      <c r="X22" t="s">
        <v>556</v>
      </c>
      <c r="Y22">
        <v>125637.77999999998</v>
      </c>
      <c r="Z22">
        <v>1380.6349450549449</v>
      </c>
      <c r="AA22" s="220" t="s">
        <v>543</v>
      </c>
      <c r="AB22" s="216">
        <v>0.50821678306819895</v>
      </c>
      <c r="AC22" s="216">
        <v>3.7296789170110339E-2</v>
      </c>
      <c r="AD22" s="216">
        <v>0.80517554848654782</v>
      </c>
      <c r="AE22" s="216">
        <v>0.91140571470489606</v>
      </c>
      <c r="AF22" s="216">
        <v>1</v>
      </c>
    </row>
    <row r="23" spans="1:37" x14ac:dyDescent="0.25">
      <c r="A23" s="207" t="s">
        <v>1047</v>
      </c>
      <c r="B23" s="112">
        <v>45663</v>
      </c>
      <c r="C23" s="109" t="s">
        <v>11</v>
      </c>
      <c r="D23" s="109" t="s">
        <v>35</v>
      </c>
      <c r="E23" s="109" t="s">
        <v>18</v>
      </c>
      <c r="F23" s="109" t="s">
        <v>19</v>
      </c>
      <c r="G23" s="109" t="s">
        <v>36</v>
      </c>
      <c r="H23" s="110">
        <v>190.2</v>
      </c>
      <c r="I23" s="109">
        <v>13</v>
      </c>
      <c r="J23" s="110">
        <v>2472.6</v>
      </c>
      <c r="K23" t="str">
        <f t="shared" si="0"/>
        <v>Senin</v>
      </c>
      <c r="L23" t="str">
        <f t="shared" si="1"/>
        <v>2025-W02</v>
      </c>
      <c r="M23" t="str">
        <f t="shared" si="2"/>
        <v>Week 1</v>
      </c>
      <c r="N23">
        <f t="shared" si="3"/>
        <v>2</v>
      </c>
      <c r="T23" t="s">
        <v>556</v>
      </c>
      <c r="U23">
        <v>1380.6349450549449</v>
      </c>
      <c r="V23">
        <v>125637.77999999998</v>
      </c>
      <c r="X23" t="s">
        <v>549</v>
      </c>
      <c r="Y23">
        <v>126802.88</v>
      </c>
      <c r="Z23">
        <v>1393.4382417582417</v>
      </c>
      <c r="AB23" s="86"/>
      <c r="AC23" s="86"/>
      <c r="AF23" s="86"/>
    </row>
    <row r="24" spans="1:37" x14ac:dyDescent="0.25">
      <c r="A24" s="207" t="s">
        <v>160</v>
      </c>
      <c r="B24" s="112">
        <v>45672</v>
      </c>
      <c r="C24" s="109" t="s">
        <v>34</v>
      </c>
      <c r="D24" s="109" t="s">
        <v>26</v>
      </c>
      <c r="E24" s="109" t="s">
        <v>41</v>
      </c>
      <c r="F24" s="109" t="s">
        <v>14</v>
      </c>
      <c r="G24" s="109" t="s">
        <v>36</v>
      </c>
      <c r="H24" s="110">
        <v>99.96</v>
      </c>
      <c r="I24" s="109">
        <v>16</v>
      </c>
      <c r="J24" s="110">
        <v>1599.36</v>
      </c>
      <c r="K24" t="str">
        <f t="shared" si="0"/>
        <v>Rabu</v>
      </c>
      <c r="L24" t="str">
        <f t="shared" si="1"/>
        <v>2025-W03</v>
      </c>
      <c r="M24" t="str">
        <f t="shared" si="2"/>
        <v>Week 3</v>
      </c>
      <c r="N24">
        <f t="shared" si="3"/>
        <v>3</v>
      </c>
      <c r="T24" t="s">
        <v>549</v>
      </c>
      <c r="U24">
        <v>1393.4382417582417</v>
      </c>
      <c r="V24">
        <v>126802.88</v>
      </c>
      <c r="X24" t="s">
        <v>557</v>
      </c>
      <c r="Y24">
        <v>140198.13</v>
      </c>
      <c r="Z24">
        <v>1557.7570000000001</v>
      </c>
      <c r="AB24" s="86"/>
      <c r="AC24" s="86"/>
      <c r="AF24" s="86"/>
    </row>
    <row r="25" spans="1:37" ht="21" customHeight="1" x14ac:dyDescent="0.25">
      <c r="A25" s="207" t="s">
        <v>354</v>
      </c>
      <c r="B25" s="112">
        <v>45673</v>
      </c>
      <c r="C25" s="109" t="s">
        <v>25</v>
      </c>
      <c r="D25" s="109" t="s">
        <v>12</v>
      </c>
      <c r="E25" s="109" t="s">
        <v>41</v>
      </c>
      <c r="F25" s="109" t="s">
        <v>19</v>
      </c>
      <c r="G25" s="109" t="s">
        <v>15</v>
      </c>
      <c r="H25" s="110">
        <v>119.97</v>
      </c>
      <c r="I25" s="109">
        <v>5</v>
      </c>
      <c r="J25" s="110">
        <v>599.85</v>
      </c>
      <c r="K25" t="str">
        <f t="shared" si="0"/>
        <v>Kamis</v>
      </c>
      <c r="L25" t="str">
        <f t="shared" si="1"/>
        <v>2025-W03</v>
      </c>
      <c r="M25" t="str">
        <f t="shared" si="2"/>
        <v>Week 3</v>
      </c>
      <c r="N25">
        <f t="shared" si="3"/>
        <v>3</v>
      </c>
      <c r="T25" t="s">
        <v>557</v>
      </c>
      <c r="U25">
        <v>1557.7570000000001</v>
      </c>
      <c r="V25">
        <v>140198.13</v>
      </c>
      <c r="X25" t="s">
        <v>1068</v>
      </c>
      <c r="Y25">
        <v>96240.749999999985</v>
      </c>
      <c r="Z25">
        <v>1249.8798701298699</v>
      </c>
      <c r="AA25" s="222" t="s">
        <v>1164</v>
      </c>
      <c r="AF25" s="86"/>
    </row>
    <row r="26" spans="1:37" x14ac:dyDescent="0.25">
      <c r="A26" s="207" t="s">
        <v>356</v>
      </c>
      <c r="B26" s="112">
        <v>45674</v>
      </c>
      <c r="C26" s="109" t="s">
        <v>30</v>
      </c>
      <c r="D26" s="109" t="s">
        <v>12</v>
      </c>
      <c r="E26" s="109" t="s">
        <v>41</v>
      </c>
      <c r="F26" s="109" t="s">
        <v>32</v>
      </c>
      <c r="G26" s="109" t="s">
        <v>36</v>
      </c>
      <c r="H26" s="110">
        <v>64.42</v>
      </c>
      <c r="I26" s="109">
        <v>20</v>
      </c>
      <c r="J26" s="110">
        <v>1288.4000000000001</v>
      </c>
      <c r="K26" t="str">
        <f t="shared" si="0"/>
        <v>Jumat</v>
      </c>
      <c r="L26" t="str">
        <f t="shared" si="1"/>
        <v>2025-W03</v>
      </c>
      <c r="M26" t="str">
        <f t="shared" si="2"/>
        <v>Week 3</v>
      </c>
      <c r="N26">
        <f t="shared" si="3"/>
        <v>3</v>
      </c>
      <c r="T26" t="s">
        <v>1068</v>
      </c>
      <c r="U26">
        <v>1249.8798701298699</v>
      </c>
      <c r="V26">
        <v>96240.749999999985</v>
      </c>
      <c r="X26" t="s">
        <v>558</v>
      </c>
      <c r="Y26">
        <v>98831.169999999955</v>
      </c>
      <c r="Z26">
        <v>1411.8738571428564</v>
      </c>
      <c r="AA26" t="s">
        <v>1140</v>
      </c>
    </row>
    <row r="27" spans="1:37" ht="15.75" thickBot="1" x14ac:dyDescent="0.3">
      <c r="A27" s="207" t="s">
        <v>454</v>
      </c>
      <c r="B27" s="112">
        <v>45674</v>
      </c>
      <c r="C27" s="109" t="s">
        <v>25</v>
      </c>
      <c r="D27" s="109" t="s">
        <v>22</v>
      </c>
      <c r="E27" s="109" t="s">
        <v>23</v>
      </c>
      <c r="F27" s="109" t="s">
        <v>14</v>
      </c>
      <c r="G27" s="109" t="s">
        <v>15</v>
      </c>
      <c r="H27" s="110">
        <v>94.51</v>
      </c>
      <c r="I27" s="109">
        <v>14</v>
      </c>
      <c r="J27" s="110">
        <v>1323.14</v>
      </c>
      <c r="K27" t="str">
        <f t="shared" si="0"/>
        <v>Jumat</v>
      </c>
      <c r="L27" t="str">
        <f t="shared" si="1"/>
        <v>2025-W03</v>
      </c>
      <c r="M27" t="str">
        <f t="shared" si="2"/>
        <v>Week 3</v>
      </c>
      <c r="N27">
        <f t="shared" si="3"/>
        <v>3</v>
      </c>
      <c r="T27" t="s">
        <v>558</v>
      </c>
      <c r="U27">
        <v>1411.8738571428564</v>
      </c>
      <c r="V27">
        <v>98831.169999999955</v>
      </c>
      <c r="X27" t="s">
        <v>552</v>
      </c>
      <c r="Y27">
        <v>146726.46000000002</v>
      </c>
      <c r="Z27">
        <v>1497.2087755102043</v>
      </c>
    </row>
    <row r="28" spans="1:37" x14ac:dyDescent="0.25">
      <c r="A28" s="207" t="s">
        <v>491</v>
      </c>
      <c r="B28" s="112">
        <v>45674</v>
      </c>
      <c r="C28" s="109" t="s">
        <v>38</v>
      </c>
      <c r="D28" s="109" t="s">
        <v>31</v>
      </c>
      <c r="E28" s="109" t="s">
        <v>41</v>
      </c>
      <c r="F28" s="109" t="s">
        <v>42</v>
      </c>
      <c r="G28" s="109" t="s">
        <v>36</v>
      </c>
      <c r="H28" s="110">
        <v>229.4</v>
      </c>
      <c r="I28" s="109">
        <v>3</v>
      </c>
      <c r="J28" s="110">
        <v>688.2</v>
      </c>
      <c r="K28" t="str">
        <f t="shared" si="0"/>
        <v>Jumat</v>
      </c>
      <c r="L28" t="str">
        <f t="shared" si="1"/>
        <v>2025-W03</v>
      </c>
      <c r="M28" t="str">
        <f t="shared" si="2"/>
        <v>Week 3</v>
      </c>
      <c r="N28">
        <f t="shared" si="3"/>
        <v>3</v>
      </c>
      <c r="T28" t="s">
        <v>552</v>
      </c>
      <c r="U28">
        <v>1497.2087755102043</v>
      </c>
      <c r="V28">
        <v>146726.46000000002</v>
      </c>
      <c r="X28" t="s">
        <v>559</v>
      </c>
      <c r="Y28">
        <v>131542.52999999994</v>
      </c>
      <c r="Z28">
        <v>1730.8227631578939</v>
      </c>
      <c r="AA28" s="218" t="s">
        <v>1141</v>
      </c>
      <c r="AB28" s="218"/>
    </row>
    <row r="29" spans="1:37" x14ac:dyDescent="0.25">
      <c r="A29" s="207" t="s">
        <v>713</v>
      </c>
      <c r="B29" s="112">
        <v>45675</v>
      </c>
      <c r="C29" s="109" t="s">
        <v>25</v>
      </c>
      <c r="D29" s="109" t="s">
        <v>55</v>
      </c>
      <c r="E29" s="109" t="s">
        <v>18</v>
      </c>
      <c r="F29" s="109" t="s">
        <v>28</v>
      </c>
      <c r="G29" s="109" t="s">
        <v>20</v>
      </c>
      <c r="H29" s="110">
        <v>49.12</v>
      </c>
      <c r="I29" s="109">
        <v>17</v>
      </c>
      <c r="J29" s="110">
        <v>835.04</v>
      </c>
      <c r="K29" t="str">
        <f t="shared" si="0"/>
        <v>Sabtu</v>
      </c>
      <c r="L29" t="str">
        <f t="shared" si="1"/>
        <v>2025-W03</v>
      </c>
      <c r="M29" t="str">
        <f t="shared" si="2"/>
        <v>Week 3</v>
      </c>
      <c r="N29">
        <f t="shared" si="3"/>
        <v>3</v>
      </c>
      <c r="T29" t="s">
        <v>559</v>
      </c>
      <c r="U29">
        <v>1730.8227631578939</v>
      </c>
      <c r="V29">
        <v>131542.52999999994</v>
      </c>
      <c r="X29" t="s">
        <v>553</v>
      </c>
      <c r="Y29">
        <v>127951.48000000003</v>
      </c>
      <c r="Z29">
        <v>1470.7066666666669</v>
      </c>
      <c r="AA29" s="9" t="s">
        <v>1142</v>
      </c>
      <c r="AB29" s="9">
        <v>0.91140571470489606</v>
      </c>
    </row>
    <row r="30" spans="1:37" x14ac:dyDescent="0.25">
      <c r="A30" s="207" t="s">
        <v>736</v>
      </c>
      <c r="B30" s="112">
        <v>45672</v>
      </c>
      <c r="C30" s="109" t="s">
        <v>11</v>
      </c>
      <c r="D30" s="109" t="s">
        <v>26</v>
      </c>
      <c r="E30" s="109" t="s">
        <v>18</v>
      </c>
      <c r="F30" s="109" t="s">
        <v>39</v>
      </c>
      <c r="G30" s="109" t="s">
        <v>15</v>
      </c>
      <c r="H30" s="110">
        <v>145.38999999999999</v>
      </c>
      <c r="I30" s="109">
        <v>13</v>
      </c>
      <c r="J30" s="110">
        <v>1890.07</v>
      </c>
      <c r="K30" t="str">
        <f t="shared" si="0"/>
        <v>Rabu</v>
      </c>
      <c r="L30" t="str">
        <f t="shared" si="1"/>
        <v>2025-W03</v>
      </c>
      <c r="M30" t="str">
        <f t="shared" si="2"/>
        <v>Week 3</v>
      </c>
      <c r="N30">
        <f t="shared" si="3"/>
        <v>3</v>
      </c>
      <c r="T30" t="s">
        <v>553</v>
      </c>
      <c r="U30">
        <v>1470.7066666666669</v>
      </c>
      <c r="V30">
        <v>127951.48000000003</v>
      </c>
      <c r="AA30" s="9" t="s">
        <v>1143</v>
      </c>
      <c r="AB30" s="9">
        <v>0.83066037679674243</v>
      </c>
    </row>
    <row r="31" spans="1:37" x14ac:dyDescent="0.25">
      <c r="A31" s="207" t="s">
        <v>747</v>
      </c>
      <c r="B31" s="112">
        <v>45671</v>
      </c>
      <c r="C31" s="109" t="s">
        <v>34</v>
      </c>
      <c r="D31" s="109" t="s">
        <v>35</v>
      </c>
      <c r="E31" s="109" t="s">
        <v>41</v>
      </c>
      <c r="F31" s="109" t="s">
        <v>61</v>
      </c>
      <c r="G31" s="109" t="s">
        <v>36</v>
      </c>
      <c r="H31" s="110">
        <v>234.46</v>
      </c>
      <c r="I31" s="109">
        <v>16</v>
      </c>
      <c r="J31" s="110">
        <v>3751.36</v>
      </c>
      <c r="K31" t="str">
        <f t="shared" si="0"/>
        <v>Selasa</v>
      </c>
      <c r="L31" t="str">
        <f t="shared" si="1"/>
        <v>2025-W03</v>
      </c>
      <c r="M31" t="str">
        <f t="shared" si="2"/>
        <v>Week 2</v>
      </c>
      <c r="N31">
        <f t="shared" si="3"/>
        <v>3</v>
      </c>
      <c r="AA31" s="9" t="s">
        <v>1144</v>
      </c>
      <c r="AB31" s="9">
        <v>0.81372641447641669</v>
      </c>
    </row>
    <row r="32" spans="1:37" x14ac:dyDescent="0.25">
      <c r="A32" s="207" t="s">
        <v>748</v>
      </c>
      <c r="B32" s="112">
        <v>45676</v>
      </c>
      <c r="C32" s="109" t="s">
        <v>17</v>
      </c>
      <c r="D32" s="109" t="s">
        <v>55</v>
      </c>
      <c r="E32" s="109" t="s">
        <v>23</v>
      </c>
      <c r="F32" s="109" t="s">
        <v>32</v>
      </c>
      <c r="G32" s="109" t="s">
        <v>20</v>
      </c>
      <c r="H32" s="110">
        <v>152.49</v>
      </c>
      <c r="I32" s="109">
        <v>19</v>
      </c>
      <c r="J32" s="110">
        <v>2897.31</v>
      </c>
      <c r="K32" t="str">
        <f t="shared" si="0"/>
        <v>Minggu</v>
      </c>
      <c r="L32" t="str">
        <f t="shared" si="1"/>
        <v>2025-W04</v>
      </c>
      <c r="M32" t="str">
        <f t="shared" si="2"/>
        <v>Week 3</v>
      </c>
      <c r="N32">
        <f t="shared" si="3"/>
        <v>3</v>
      </c>
      <c r="AA32" s="9" t="s">
        <v>1145</v>
      </c>
      <c r="AB32" s="9">
        <v>6839.538239783873</v>
      </c>
    </row>
    <row r="33" spans="1:35" ht="15.75" thickBot="1" x14ac:dyDescent="0.3">
      <c r="A33" s="207" t="s">
        <v>852</v>
      </c>
      <c r="B33" s="112">
        <v>45670</v>
      </c>
      <c r="C33" s="109" t="s">
        <v>17</v>
      </c>
      <c r="D33" s="109" t="s">
        <v>35</v>
      </c>
      <c r="E33" s="109" t="s">
        <v>45</v>
      </c>
      <c r="F33" s="109" t="s">
        <v>19</v>
      </c>
      <c r="G33" s="109" t="s">
        <v>15</v>
      </c>
      <c r="H33" s="110">
        <v>238.4</v>
      </c>
      <c r="I33" s="109">
        <v>15</v>
      </c>
      <c r="J33" s="110">
        <v>3576</v>
      </c>
      <c r="K33" t="str">
        <f t="shared" si="0"/>
        <v>Senin</v>
      </c>
      <c r="L33" t="str">
        <f t="shared" si="1"/>
        <v>2025-W03</v>
      </c>
      <c r="M33" t="str">
        <f t="shared" si="2"/>
        <v>Week 2</v>
      </c>
      <c r="N33">
        <f t="shared" si="3"/>
        <v>3</v>
      </c>
      <c r="AA33" s="216" t="s">
        <v>1146</v>
      </c>
      <c r="AB33" s="216">
        <v>12</v>
      </c>
    </row>
    <row r="34" spans="1:35" x14ac:dyDescent="0.25">
      <c r="A34" s="207" t="s">
        <v>929</v>
      </c>
      <c r="B34" s="112">
        <v>45676</v>
      </c>
      <c r="C34" s="109" t="s">
        <v>30</v>
      </c>
      <c r="D34" s="109" t="s">
        <v>12</v>
      </c>
      <c r="E34" s="109" t="s">
        <v>45</v>
      </c>
      <c r="F34" s="109" t="s">
        <v>14</v>
      </c>
      <c r="G34" s="109" t="s">
        <v>15</v>
      </c>
      <c r="H34" s="110">
        <v>64.150000000000006</v>
      </c>
      <c r="I34" s="109">
        <v>12</v>
      </c>
      <c r="J34" s="110">
        <v>769.8</v>
      </c>
      <c r="K34" t="str">
        <f t="shared" si="0"/>
        <v>Minggu</v>
      </c>
      <c r="L34" t="str">
        <f t="shared" si="1"/>
        <v>2025-W04</v>
      </c>
      <c r="M34" t="str">
        <f t="shared" si="2"/>
        <v>Week 3</v>
      </c>
      <c r="N34">
        <f t="shared" si="3"/>
        <v>3</v>
      </c>
    </row>
    <row r="35" spans="1:35" ht="15.75" thickBot="1" x14ac:dyDescent="0.3">
      <c r="A35" s="207" t="s">
        <v>1037</v>
      </c>
      <c r="B35" s="112">
        <v>45675</v>
      </c>
      <c r="C35" s="109" t="s">
        <v>25</v>
      </c>
      <c r="D35" s="109" t="s">
        <v>22</v>
      </c>
      <c r="E35" s="109" t="s">
        <v>18</v>
      </c>
      <c r="F35" s="109" t="s">
        <v>14</v>
      </c>
      <c r="G35" s="109" t="s">
        <v>36</v>
      </c>
      <c r="H35" s="110">
        <v>36.86</v>
      </c>
      <c r="I35" s="109">
        <v>10</v>
      </c>
      <c r="J35" s="110">
        <v>368.6</v>
      </c>
      <c r="K35" t="str">
        <f t="shared" si="0"/>
        <v>Sabtu</v>
      </c>
      <c r="L35" t="str">
        <f t="shared" si="1"/>
        <v>2025-W03</v>
      </c>
      <c r="M35" t="str">
        <f t="shared" si="2"/>
        <v>Week 3</v>
      </c>
      <c r="N35">
        <f t="shared" si="3"/>
        <v>3</v>
      </c>
      <c r="AA35" t="s">
        <v>1147</v>
      </c>
    </row>
    <row r="36" spans="1:35" x14ac:dyDescent="0.25">
      <c r="A36" s="207" t="s">
        <v>100</v>
      </c>
      <c r="B36" s="112">
        <v>45680</v>
      </c>
      <c r="C36" s="109" t="s">
        <v>34</v>
      </c>
      <c r="D36" s="109" t="s">
        <v>26</v>
      </c>
      <c r="E36" s="109" t="s">
        <v>27</v>
      </c>
      <c r="F36" s="109" t="s">
        <v>32</v>
      </c>
      <c r="G36" s="109" t="s">
        <v>15</v>
      </c>
      <c r="H36" s="110">
        <v>212.32</v>
      </c>
      <c r="I36" s="109">
        <v>1</v>
      </c>
      <c r="J36" s="110">
        <v>212.32</v>
      </c>
      <c r="K36" t="str">
        <f t="shared" si="0"/>
        <v>Kamis</v>
      </c>
      <c r="L36" t="str">
        <f t="shared" si="1"/>
        <v>2025-W04</v>
      </c>
      <c r="M36" t="str">
        <f t="shared" si="2"/>
        <v>Week 4</v>
      </c>
      <c r="N36">
        <f t="shared" si="3"/>
        <v>4</v>
      </c>
      <c r="AA36" s="217"/>
      <c r="AB36" s="217" t="s">
        <v>1151</v>
      </c>
      <c r="AC36" s="217" t="s">
        <v>1152</v>
      </c>
      <c r="AD36" s="217" t="s">
        <v>1153</v>
      </c>
      <c r="AE36" s="217" t="s">
        <v>1154</v>
      </c>
      <c r="AF36" s="217" t="s">
        <v>1155</v>
      </c>
    </row>
    <row r="37" spans="1:35" x14ac:dyDescent="0.25">
      <c r="A37" s="207" t="s">
        <v>108</v>
      </c>
      <c r="B37" s="112">
        <v>45677</v>
      </c>
      <c r="C37" s="109" t="s">
        <v>30</v>
      </c>
      <c r="D37" s="109" t="s">
        <v>26</v>
      </c>
      <c r="E37" s="109" t="s">
        <v>41</v>
      </c>
      <c r="F37" s="109" t="s">
        <v>32</v>
      </c>
      <c r="G37" s="109" t="s">
        <v>36</v>
      </c>
      <c r="H37" s="110">
        <v>199.89</v>
      </c>
      <c r="I37" s="109">
        <v>16</v>
      </c>
      <c r="J37" s="110">
        <v>3198.24</v>
      </c>
      <c r="K37" t="str">
        <f t="shared" si="0"/>
        <v>Senin</v>
      </c>
      <c r="L37" t="str">
        <f t="shared" si="1"/>
        <v>2025-W04</v>
      </c>
      <c r="M37" t="str">
        <f t="shared" si="2"/>
        <v>Week 3</v>
      </c>
      <c r="N37">
        <f t="shared" si="3"/>
        <v>4</v>
      </c>
      <c r="AA37" s="9" t="s">
        <v>1148</v>
      </c>
      <c r="AB37" s="9">
        <v>1</v>
      </c>
      <c r="AC37" s="9">
        <v>2294660657.9735684</v>
      </c>
      <c r="AD37" s="9">
        <v>2294660657.9735684</v>
      </c>
      <c r="AE37" s="9">
        <v>49.052924595190824</v>
      </c>
      <c r="AF37" s="9">
        <v>3.6986973540682844E-5</v>
      </c>
    </row>
    <row r="38" spans="1:35" x14ac:dyDescent="0.25">
      <c r="A38" s="207" t="s">
        <v>219</v>
      </c>
      <c r="B38" s="112">
        <v>45681</v>
      </c>
      <c r="C38" s="109" t="s">
        <v>11</v>
      </c>
      <c r="D38" s="109" t="s">
        <v>35</v>
      </c>
      <c r="E38" s="109" t="s">
        <v>13</v>
      </c>
      <c r="F38" s="109" t="s">
        <v>32</v>
      </c>
      <c r="G38" s="109" t="s">
        <v>36</v>
      </c>
      <c r="H38" s="110">
        <v>54.96</v>
      </c>
      <c r="I38" s="109">
        <v>11</v>
      </c>
      <c r="J38" s="110">
        <v>604.55999999999995</v>
      </c>
      <c r="K38" t="str">
        <f t="shared" si="0"/>
        <v>Jumat</v>
      </c>
      <c r="L38" t="str">
        <f t="shared" si="1"/>
        <v>2025-W04</v>
      </c>
      <c r="M38" t="str">
        <f t="shared" si="2"/>
        <v>Week 4</v>
      </c>
      <c r="N38">
        <f t="shared" si="3"/>
        <v>4</v>
      </c>
      <c r="AA38" s="9" t="s">
        <v>1149</v>
      </c>
      <c r="AB38" s="9">
        <v>10</v>
      </c>
      <c r="AC38" s="9">
        <v>467792833.33465874</v>
      </c>
      <c r="AD38" s="9">
        <v>46779283.333465874</v>
      </c>
      <c r="AE38" s="9"/>
      <c r="AF38" s="9"/>
    </row>
    <row r="39" spans="1:35" ht="15.75" thickBot="1" x14ac:dyDescent="0.3">
      <c r="A39" s="207" t="s">
        <v>229</v>
      </c>
      <c r="B39" s="112">
        <v>45683</v>
      </c>
      <c r="C39" s="109" t="s">
        <v>17</v>
      </c>
      <c r="D39" s="109" t="s">
        <v>31</v>
      </c>
      <c r="E39" s="109" t="s">
        <v>13</v>
      </c>
      <c r="F39" s="109" t="s">
        <v>39</v>
      </c>
      <c r="G39" s="109" t="s">
        <v>15</v>
      </c>
      <c r="H39" s="110">
        <v>227.39</v>
      </c>
      <c r="I39" s="109">
        <v>20</v>
      </c>
      <c r="J39" s="110">
        <v>4547.8</v>
      </c>
      <c r="K39" t="str">
        <f t="shared" si="0"/>
        <v>Minggu</v>
      </c>
      <c r="L39" t="str">
        <f t="shared" si="1"/>
        <v>2025-W05</v>
      </c>
      <c r="M39" t="str">
        <f t="shared" si="2"/>
        <v>Week 4</v>
      </c>
      <c r="N39">
        <f t="shared" si="3"/>
        <v>4</v>
      </c>
      <c r="AA39" s="216" t="s">
        <v>1065</v>
      </c>
      <c r="AB39" s="216">
        <v>11</v>
      </c>
      <c r="AC39" s="216">
        <v>2762453491.3082271</v>
      </c>
      <c r="AD39" s="216"/>
      <c r="AE39" s="216"/>
      <c r="AF39" s="216"/>
    </row>
    <row r="40" spans="1:35" ht="15.75" thickBot="1" x14ac:dyDescent="0.3">
      <c r="A40" s="207" t="s">
        <v>344</v>
      </c>
      <c r="B40" s="112">
        <v>45679</v>
      </c>
      <c r="C40" s="109" t="s">
        <v>34</v>
      </c>
      <c r="D40" s="109" t="s">
        <v>55</v>
      </c>
      <c r="E40" s="109" t="s">
        <v>41</v>
      </c>
      <c r="F40" s="109" t="s">
        <v>39</v>
      </c>
      <c r="G40" s="109" t="s">
        <v>20</v>
      </c>
      <c r="H40" s="110">
        <v>143.59</v>
      </c>
      <c r="I40" s="109">
        <v>11</v>
      </c>
      <c r="J40" s="110">
        <v>1579.49</v>
      </c>
      <c r="K40" t="str">
        <f t="shared" si="0"/>
        <v>Rabu</v>
      </c>
      <c r="L40" t="str">
        <f t="shared" si="1"/>
        <v>2025-W04</v>
      </c>
      <c r="M40" t="str">
        <f t="shared" si="2"/>
        <v>Week 4</v>
      </c>
      <c r="N40">
        <f t="shared" si="3"/>
        <v>4</v>
      </c>
    </row>
    <row r="41" spans="1:35" x14ac:dyDescent="0.25">
      <c r="A41" s="207" t="s">
        <v>346</v>
      </c>
      <c r="B41" s="112">
        <v>45682</v>
      </c>
      <c r="C41" s="109" t="s">
        <v>34</v>
      </c>
      <c r="D41" s="109" t="s">
        <v>22</v>
      </c>
      <c r="E41" s="109" t="s">
        <v>13</v>
      </c>
      <c r="F41" s="109" t="s">
        <v>61</v>
      </c>
      <c r="G41" s="109" t="s">
        <v>36</v>
      </c>
      <c r="H41" s="110">
        <v>204.94</v>
      </c>
      <c r="I41" s="109">
        <v>11</v>
      </c>
      <c r="J41" s="110">
        <v>2254.34</v>
      </c>
      <c r="K41" t="str">
        <f t="shared" si="0"/>
        <v>Sabtu</v>
      </c>
      <c r="L41" t="str">
        <f t="shared" si="1"/>
        <v>2025-W04</v>
      </c>
      <c r="M41" t="str">
        <f t="shared" si="2"/>
        <v>Week 4</v>
      </c>
      <c r="N41">
        <f t="shared" si="3"/>
        <v>4</v>
      </c>
      <c r="AA41" s="217"/>
      <c r="AB41" s="217" t="s">
        <v>1156</v>
      </c>
      <c r="AC41" s="217" t="s">
        <v>1145</v>
      </c>
      <c r="AD41" s="217" t="s">
        <v>1157</v>
      </c>
      <c r="AE41" s="217" t="s">
        <v>1158</v>
      </c>
      <c r="AF41" s="217" t="s">
        <v>1159</v>
      </c>
      <c r="AG41" s="217" t="s">
        <v>1160</v>
      </c>
      <c r="AH41" s="217" t="s">
        <v>1161</v>
      </c>
      <c r="AI41" s="217" t="s">
        <v>1162</v>
      </c>
    </row>
    <row r="42" spans="1:35" x14ac:dyDescent="0.25">
      <c r="A42" s="207" t="s">
        <v>396</v>
      </c>
      <c r="B42" s="112">
        <v>45677</v>
      </c>
      <c r="C42" s="109" t="s">
        <v>17</v>
      </c>
      <c r="D42" s="109" t="s">
        <v>35</v>
      </c>
      <c r="E42" s="109" t="s">
        <v>41</v>
      </c>
      <c r="F42" s="109" t="s">
        <v>42</v>
      </c>
      <c r="G42" s="109" t="s">
        <v>36</v>
      </c>
      <c r="H42" s="110">
        <v>236.85</v>
      </c>
      <c r="I42" s="109">
        <v>5</v>
      </c>
      <c r="J42" s="110">
        <v>1184.25</v>
      </c>
      <c r="K42" t="str">
        <f t="shared" si="0"/>
        <v>Senin</v>
      </c>
      <c r="L42" t="str">
        <f t="shared" si="1"/>
        <v>2025-W04</v>
      </c>
      <c r="M42" t="str">
        <f t="shared" si="2"/>
        <v>Week 3</v>
      </c>
      <c r="N42">
        <f t="shared" si="3"/>
        <v>4</v>
      </c>
      <c r="AA42" s="9" t="s">
        <v>1150</v>
      </c>
      <c r="AB42" s="9">
        <v>18111.753945625242</v>
      </c>
      <c r="AC42" s="9">
        <v>14915.035419664273</v>
      </c>
      <c r="AD42" s="9">
        <v>1.2143285909831869</v>
      </c>
      <c r="AE42" s="9">
        <v>0.25251956714227786</v>
      </c>
      <c r="AF42" s="9">
        <v>-15121.015951680129</v>
      </c>
      <c r="AG42" s="9">
        <v>51344.523842930612</v>
      </c>
      <c r="AH42" s="9">
        <v>-15121.015951680129</v>
      </c>
      <c r="AI42" s="9">
        <v>51344.523842930612</v>
      </c>
    </row>
    <row r="43" spans="1:35" ht="15.75" thickBot="1" x14ac:dyDescent="0.3">
      <c r="A43" s="207" t="s">
        <v>418</v>
      </c>
      <c r="B43" s="112">
        <v>45683</v>
      </c>
      <c r="C43" s="109" t="s">
        <v>30</v>
      </c>
      <c r="D43" s="109" t="s">
        <v>12</v>
      </c>
      <c r="E43" s="109" t="s">
        <v>23</v>
      </c>
      <c r="F43" s="109" t="s">
        <v>19</v>
      </c>
      <c r="G43" s="109" t="s">
        <v>15</v>
      </c>
      <c r="H43" s="110">
        <v>56</v>
      </c>
      <c r="I43" s="109">
        <v>17</v>
      </c>
      <c r="J43" s="110">
        <v>952</v>
      </c>
      <c r="K43" t="str">
        <f t="shared" si="0"/>
        <v>Minggu</v>
      </c>
      <c r="L43" t="str">
        <f t="shared" si="1"/>
        <v>2025-W05</v>
      </c>
      <c r="M43" t="str">
        <f t="shared" si="2"/>
        <v>Week 4</v>
      </c>
      <c r="N43">
        <f t="shared" si="3"/>
        <v>4</v>
      </c>
      <c r="AA43" s="223" t="s">
        <v>1127</v>
      </c>
      <c r="AB43" s="216">
        <v>116.65642499788724</v>
      </c>
      <c r="AC43" s="216">
        <v>16.656210863841984</v>
      </c>
      <c r="AD43" s="216">
        <v>7.0037793080015582</v>
      </c>
      <c r="AE43" s="216">
        <v>3.6986973540682905E-5</v>
      </c>
      <c r="AF43" s="216">
        <v>79.544074445285048</v>
      </c>
      <c r="AG43" s="216">
        <v>153.76877555048944</v>
      </c>
      <c r="AH43" s="216">
        <v>79.544074445285048</v>
      </c>
      <c r="AI43" s="216">
        <v>153.76877555048944</v>
      </c>
    </row>
    <row r="44" spans="1:35" x14ac:dyDescent="0.25">
      <c r="A44" s="207" t="s">
        <v>456</v>
      </c>
      <c r="B44" s="112">
        <v>45682</v>
      </c>
      <c r="C44" s="109" t="s">
        <v>17</v>
      </c>
      <c r="D44" s="109" t="s">
        <v>22</v>
      </c>
      <c r="E44" s="109" t="s">
        <v>41</v>
      </c>
      <c r="F44" s="109" t="s">
        <v>61</v>
      </c>
      <c r="G44" s="109" t="s">
        <v>15</v>
      </c>
      <c r="H44" s="110">
        <v>177.95</v>
      </c>
      <c r="I44" s="109">
        <v>8</v>
      </c>
      <c r="J44" s="110">
        <v>1423.6</v>
      </c>
      <c r="K44" t="str">
        <f t="shared" si="0"/>
        <v>Sabtu</v>
      </c>
      <c r="L44" t="str">
        <f t="shared" si="1"/>
        <v>2025-W04</v>
      </c>
      <c r="M44" t="str">
        <f t="shared" si="2"/>
        <v>Week 4</v>
      </c>
      <c r="N44">
        <f t="shared" si="3"/>
        <v>4</v>
      </c>
    </row>
    <row r="45" spans="1:35" x14ac:dyDescent="0.25">
      <c r="A45" s="207" t="s">
        <v>482</v>
      </c>
      <c r="B45" s="112">
        <v>45682</v>
      </c>
      <c r="C45" s="109" t="s">
        <v>38</v>
      </c>
      <c r="D45" s="109" t="s">
        <v>26</v>
      </c>
      <c r="E45" s="109" t="s">
        <v>27</v>
      </c>
      <c r="F45" s="109" t="s">
        <v>14</v>
      </c>
      <c r="G45" s="109" t="s">
        <v>15</v>
      </c>
      <c r="H45" s="110">
        <v>208.82</v>
      </c>
      <c r="I45" s="109">
        <v>1</v>
      </c>
      <c r="J45" s="110">
        <v>208.82</v>
      </c>
      <c r="K45" t="str">
        <f t="shared" si="0"/>
        <v>Sabtu</v>
      </c>
      <c r="L45" t="str">
        <f t="shared" si="1"/>
        <v>2025-W04</v>
      </c>
      <c r="M45" t="str">
        <f t="shared" si="2"/>
        <v>Week 4</v>
      </c>
      <c r="N45">
        <f t="shared" si="3"/>
        <v>4</v>
      </c>
      <c r="AA45" t="s">
        <v>1140</v>
      </c>
    </row>
    <row r="46" spans="1:35" ht="15.75" thickBot="1" x14ac:dyDescent="0.3">
      <c r="A46" s="207" t="s">
        <v>599</v>
      </c>
      <c r="B46" s="112">
        <v>45681</v>
      </c>
      <c r="C46" s="109" t="s">
        <v>17</v>
      </c>
      <c r="D46" s="109" t="s">
        <v>31</v>
      </c>
      <c r="E46" s="109" t="s">
        <v>45</v>
      </c>
      <c r="F46" s="109" t="s">
        <v>19</v>
      </c>
      <c r="G46" s="109" t="s">
        <v>15</v>
      </c>
      <c r="H46" s="110">
        <v>216.92</v>
      </c>
      <c r="I46" s="109">
        <v>4</v>
      </c>
      <c r="J46" s="110">
        <v>867.68</v>
      </c>
      <c r="K46" t="str">
        <f t="shared" si="0"/>
        <v>Jumat</v>
      </c>
      <c r="L46" t="str">
        <f t="shared" si="1"/>
        <v>2025-W04</v>
      </c>
      <c r="M46" t="str">
        <f t="shared" si="2"/>
        <v>Week 4</v>
      </c>
      <c r="N46">
        <f t="shared" si="3"/>
        <v>4</v>
      </c>
    </row>
    <row r="47" spans="1:35" x14ac:dyDescent="0.25">
      <c r="A47" s="207" t="s">
        <v>656</v>
      </c>
      <c r="B47" s="112">
        <v>45678</v>
      </c>
      <c r="C47" s="109" t="s">
        <v>34</v>
      </c>
      <c r="D47" s="109" t="s">
        <v>26</v>
      </c>
      <c r="E47" s="109" t="s">
        <v>45</v>
      </c>
      <c r="F47" s="109" t="s">
        <v>28</v>
      </c>
      <c r="G47" s="109" t="s">
        <v>15</v>
      </c>
      <c r="H47" s="110">
        <v>106.05</v>
      </c>
      <c r="I47" s="109">
        <v>7</v>
      </c>
      <c r="J47" s="110">
        <v>742.35</v>
      </c>
      <c r="K47" t="str">
        <f t="shared" si="0"/>
        <v>Selasa</v>
      </c>
      <c r="L47" t="str">
        <f t="shared" si="1"/>
        <v>2025-W04</v>
      </c>
      <c r="M47" t="str">
        <f t="shared" si="2"/>
        <v>Week 3</v>
      </c>
      <c r="N47">
        <f t="shared" si="3"/>
        <v>4</v>
      </c>
      <c r="AA47" s="218" t="s">
        <v>1141</v>
      </c>
      <c r="AB47" s="218"/>
    </row>
    <row r="48" spans="1:35" x14ac:dyDescent="0.25">
      <c r="A48" s="207" t="s">
        <v>693</v>
      </c>
      <c r="B48" s="112">
        <v>45682</v>
      </c>
      <c r="C48" s="109" t="s">
        <v>38</v>
      </c>
      <c r="D48" s="109" t="s">
        <v>12</v>
      </c>
      <c r="E48" s="109" t="s">
        <v>41</v>
      </c>
      <c r="F48" s="109" t="s">
        <v>14</v>
      </c>
      <c r="G48" s="109" t="s">
        <v>36</v>
      </c>
      <c r="H48" s="110">
        <v>186.94</v>
      </c>
      <c r="I48" s="109">
        <v>13</v>
      </c>
      <c r="J48" s="110">
        <v>2430.2199999999998</v>
      </c>
      <c r="K48" t="str">
        <f t="shared" si="0"/>
        <v>Sabtu</v>
      </c>
      <c r="L48" t="str">
        <f t="shared" si="1"/>
        <v>2025-W04</v>
      </c>
      <c r="M48" t="str">
        <f t="shared" si="2"/>
        <v>Week 4</v>
      </c>
      <c r="N48">
        <f t="shared" si="3"/>
        <v>4</v>
      </c>
      <c r="AA48" s="9" t="s">
        <v>1142</v>
      </c>
      <c r="AB48" s="9">
        <v>0.80517554848654793</v>
      </c>
    </row>
    <row r="49" spans="1:35" x14ac:dyDescent="0.25">
      <c r="A49" s="207" t="s">
        <v>702</v>
      </c>
      <c r="B49" s="112">
        <v>45683</v>
      </c>
      <c r="C49" s="109" t="s">
        <v>25</v>
      </c>
      <c r="D49" s="109" t="s">
        <v>55</v>
      </c>
      <c r="E49" s="109" t="s">
        <v>41</v>
      </c>
      <c r="F49" s="109" t="s">
        <v>14</v>
      </c>
      <c r="G49" s="109" t="s">
        <v>15</v>
      </c>
      <c r="H49" s="110">
        <v>113</v>
      </c>
      <c r="I49" s="109">
        <v>13</v>
      </c>
      <c r="J49" s="110">
        <v>1469</v>
      </c>
      <c r="K49" t="str">
        <f t="shared" si="0"/>
        <v>Minggu</v>
      </c>
      <c r="L49" t="str">
        <f t="shared" si="1"/>
        <v>2025-W05</v>
      </c>
      <c r="M49" t="str">
        <f t="shared" si="2"/>
        <v>Week 4</v>
      </c>
      <c r="N49">
        <f t="shared" si="3"/>
        <v>4</v>
      </c>
      <c r="AA49" s="9" t="s">
        <v>1143</v>
      </c>
      <c r="AB49" s="9">
        <v>0.64830766388061323</v>
      </c>
    </row>
    <row r="50" spans="1:35" x14ac:dyDescent="0.25">
      <c r="A50" s="207" t="s">
        <v>708</v>
      </c>
      <c r="B50" s="112">
        <v>45680</v>
      </c>
      <c r="C50" s="109" t="s">
        <v>38</v>
      </c>
      <c r="D50" s="109" t="s">
        <v>31</v>
      </c>
      <c r="E50" s="109" t="s">
        <v>13</v>
      </c>
      <c r="F50" s="109" t="s">
        <v>14</v>
      </c>
      <c r="G50" s="109" t="s">
        <v>36</v>
      </c>
      <c r="H50" s="110">
        <v>225.92</v>
      </c>
      <c r="I50" s="109">
        <v>9</v>
      </c>
      <c r="J50" s="110">
        <v>2033.28</v>
      </c>
      <c r="K50" t="str">
        <f t="shared" si="0"/>
        <v>Kamis</v>
      </c>
      <c r="L50" t="str">
        <f t="shared" si="1"/>
        <v>2025-W04</v>
      </c>
      <c r="M50" t="str">
        <f t="shared" si="2"/>
        <v>Week 4</v>
      </c>
      <c r="N50">
        <f t="shared" si="3"/>
        <v>4</v>
      </c>
      <c r="AA50" s="9" t="s">
        <v>1144</v>
      </c>
      <c r="AB50" s="9">
        <v>0.61313843026867454</v>
      </c>
    </row>
    <row r="51" spans="1:35" x14ac:dyDescent="0.25">
      <c r="A51" s="207" t="s">
        <v>762</v>
      </c>
      <c r="B51" s="112">
        <v>45677</v>
      </c>
      <c r="C51" s="109" t="s">
        <v>30</v>
      </c>
      <c r="D51" s="109" t="s">
        <v>12</v>
      </c>
      <c r="E51" s="109" t="s">
        <v>13</v>
      </c>
      <c r="F51" s="109" t="s">
        <v>19</v>
      </c>
      <c r="G51" s="109" t="s">
        <v>36</v>
      </c>
      <c r="H51" s="110">
        <v>135.85</v>
      </c>
      <c r="I51" s="109">
        <v>18</v>
      </c>
      <c r="J51" s="110">
        <v>2445.3000000000002</v>
      </c>
      <c r="K51" t="str">
        <f t="shared" si="0"/>
        <v>Senin</v>
      </c>
      <c r="L51" t="str">
        <f t="shared" si="1"/>
        <v>2025-W04</v>
      </c>
      <c r="M51" t="str">
        <f t="shared" si="2"/>
        <v>Week 3</v>
      </c>
      <c r="N51">
        <f t="shared" si="3"/>
        <v>4</v>
      </c>
      <c r="AA51" s="9" t="s">
        <v>1145</v>
      </c>
      <c r="AB51" s="9">
        <v>9856.6410190254282</v>
      </c>
    </row>
    <row r="52" spans="1:35" ht="15.75" thickBot="1" x14ac:dyDescent="0.3">
      <c r="A52" s="207" t="s">
        <v>779</v>
      </c>
      <c r="B52" s="112">
        <v>45678</v>
      </c>
      <c r="C52" s="109" t="s">
        <v>38</v>
      </c>
      <c r="D52" s="109" t="s">
        <v>26</v>
      </c>
      <c r="E52" s="109" t="s">
        <v>27</v>
      </c>
      <c r="F52" s="109" t="s">
        <v>61</v>
      </c>
      <c r="G52" s="109" t="s">
        <v>36</v>
      </c>
      <c r="H52" s="110">
        <v>212.74</v>
      </c>
      <c r="I52" s="109">
        <v>18</v>
      </c>
      <c r="J52" s="110">
        <v>3829.32</v>
      </c>
      <c r="K52" t="str">
        <f t="shared" si="0"/>
        <v>Selasa</v>
      </c>
      <c r="L52" t="str">
        <f t="shared" si="1"/>
        <v>2025-W04</v>
      </c>
      <c r="M52" t="str">
        <f t="shared" si="2"/>
        <v>Week 3</v>
      </c>
      <c r="N52">
        <f t="shared" si="3"/>
        <v>4</v>
      </c>
      <c r="AA52" s="216" t="s">
        <v>1146</v>
      </c>
      <c r="AB52" s="216">
        <v>12</v>
      </c>
    </row>
    <row r="53" spans="1:35" x14ac:dyDescent="0.25">
      <c r="A53" s="207" t="s">
        <v>809</v>
      </c>
      <c r="B53" s="112">
        <v>45681</v>
      </c>
      <c r="C53" s="109" t="s">
        <v>38</v>
      </c>
      <c r="D53" s="109" t="s">
        <v>26</v>
      </c>
      <c r="E53" s="109" t="s">
        <v>27</v>
      </c>
      <c r="F53" s="109" t="s">
        <v>28</v>
      </c>
      <c r="G53" s="109" t="s">
        <v>20</v>
      </c>
      <c r="H53" s="110">
        <v>114.46</v>
      </c>
      <c r="I53" s="109">
        <v>6</v>
      </c>
      <c r="J53" s="110">
        <v>686.76</v>
      </c>
      <c r="K53" t="str">
        <f t="shared" si="0"/>
        <v>Jumat</v>
      </c>
      <c r="L53" t="str">
        <f t="shared" si="1"/>
        <v>2025-W04</v>
      </c>
      <c r="M53" t="str">
        <f t="shared" si="2"/>
        <v>Week 4</v>
      </c>
      <c r="N53">
        <f t="shared" si="3"/>
        <v>4</v>
      </c>
    </row>
    <row r="54" spans="1:35" ht="15.75" thickBot="1" x14ac:dyDescent="0.3">
      <c r="A54" s="207" t="s">
        <v>814</v>
      </c>
      <c r="B54" s="112">
        <v>45682</v>
      </c>
      <c r="C54" s="109" t="s">
        <v>38</v>
      </c>
      <c r="D54" s="109" t="s">
        <v>55</v>
      </c>
      <c r="E54" s="109" t="s">
        <v>41</v>
      </c>
      <c r="F54" s="109" t="s">
        <v>42</v>
      </c>
      <c r="G54" s="109" t="s">
        <v>15</v>
      </c>
      <c r="H54" s="110">
        <v>236.76</v>
      </c>
      <c r="I54" s="109">
        <v>18</v>
      </c>
      <c r="J54" s="110">
        <v>4261.68</v>
      </c>
      <c r="K54" t="str">
        <f t="shared" si="0"/>
        <v>Sabtu</v>
      </c>
      <c r="L54" t="str">
        <f t="shared" si="1"/>
        <v>2025-W04</v>
      </c>
      <c r="M54" t="str">
        <f t="shared" si="2"/>
        <v>Week 4</v>
      </c>
      <c r="N54">
        <f t="shared" si="3"/>
        <v>4</v>
      </c>
      <c r="AA54" t="s">
        <v>1147</v>
      </c>
    </row>
    <row r="55" spans="1:35" x14ac:dyDescent="0.25">
      <c r="A55" s="207" t="s">
        <v>862</v>
      </c>
      <c r="B55" s="112">
        <v>45679</v>
      </c>
      <c r="C55" s="109" t="s">
        <v>25</v>
      </c>
      <c r="D55" s="109" t="s">
        <v>55</v>
      </c>
      <c r="E55" s="109" t="s">
        <v>41</v>
      </c>
      <c r="F55" s="109" t="s">
        <v>42</v>
      </c>
      <c r="G55" s="109" t="s">
        <v>20</v>
      </c>
      <c r="H55" s="110">
        <v>232.95</v>
      </c>
      <c r="I55" s="109">
        <v>1</v>
      </c>
      <c r="J55" s="110">
        <v>232.95</v>
      </c>
      <c r="K55" t="str">
        <f t="shared" si="0"/>
        <v>Rabu</v>
      </c>
      <c r="L55" t="str">
        <f t="shared" si="1"/>
        <v>2025-W04</v>
      </c>
      <c r="M55" t="str">
        <f t="shared" si="2"/>
        <v>Week 4</v>
      </c>
      <c r="N55">
        <f t="shared" si="3"/>
        <v>4</v>
      </c>
      <c r="AA55" s="217"/>
      <c r="AB55" s="217" t="s">
        <v>1151</v>
      </c>
      <c r="AC55" s="217" t="s">
        <v>1152</v>
      </c>
      <c r="AD55" s="217" t="s">
        <v>1153</v>
      </c>
      <c r="AE55" s="217" t="s">
        <v>1154</v>
      </c>
      <c r="AF55" s="217" t="s">
        <v>1155</v>
      </c>
    </row>
    <row r="56" spans="1:35" x14ac:dyDescent="0.25">
      <c r="A56" s="207" t="s">
        <v>1027</v>
      </c>
      <c r="B56" s="112">
        <v>45678</v>
      </c>
      <c r="C56" s="109" t="s">
        <v>34</v>
      </c>
      <c r="D56" s="109" t="s">
        <v>22</v>
      </c>
      <c r="E56" s="109" t="s">
        <v>23</v>
      </c>
      <c r="F56" s="109" t="s">
        <v>42</v>
      </c>
      <c r="G56" s="109" t="s">
        <v>15</v>
      </c>
      <c r="H56" s="110">
        <v>93.51</v>
      </c>
      <c r="I56" s="109">
        <v>3</v>
      </c>
      <c r="J56" s="110">
        <v>280.52999999999997</v>
      </c>
      <c r="K56" t="str">
        <f t="shared" si="0"/>
        <v>Selasa</v>
      </c>
      <c r="L56" t="str">
        <f t="shared" si="1"/>
        <v>2025-W04</v>
      </c>
      <c r="M56" t="str">
        <f t="shared" si="2"/>
        <v>Week 3</v>
      </c>
      <c r="N56">
        <f t="shared" si="3"/>
        <v>4</v>
      </c>
      <c r="AA56" s="9" t="s">
        <v>1148</v>
      </c>
      <c r="AB56" s="9">
        <v>1</v>
      </c>
      <c r="AC56" s="9">
        <v>1790919769.5288806</v>
      </c>
      <c r="AD56" s="9">
        <v>1790919769.5288806</v>
      </c>
      <c r="AE56" s="9">
        <v>18.433943458481743</v>
      </c>
      <c r="AF56" s="9">
        <v>1.5775503941630176E-3</v>
      </c>
    </row>
    <row r="57" spans="1:35" x14ac:dyDescent="0.25">
      <c r="A57" s="207" t="s">
        <v>1052</v>
      </c>
      <c r="B57" s="112">
        <v>45683</v>
      </c>
      <c r="C57" s="109" t="s">
        <v>38</v>
      </c>
      <c r="D57" s="109" t="s">
        <v>35</v>
      </c>
      <c r="E57" s="109" t="s">
        <v>45</v>
      </c>
      <c r="F57" s="109" t="s">
        <v>61</v>
      </c>
      <c r="G57" s="109" t="s">
        <v>20</v>
      </c>
      <c r="H57" s="110">
        <v>210.2</v>
      </c>
      <c r="I57" s="109">
        <v>18</v>
      </c>
      <c r="J57" s="110">
        <v>3783.6</v>
      </c>
      <c r="K57" t="str">
        <f t="shared" si="0"/>
        <v>Minggu</v>
      </c>
      <c r="L57" t="str">
        <f t="shared" si="1"/>
        <v>2025-W05</v>
      </c>
      <c r="M57" t="str">
        <f t="shared" si="2"/>
        <v>Week 4</v>
      </c>
      <c r="N57">
        <f t="shared" si="3"/>
        <v>4</v>
      </c>
      <c r="AA57" s="9" t="s">
        <v>1149</v>
      </c>
      <c r="AB57" s="9">
        <v>10</v>
      </c>
      <c r="AC57" s="9">
        <v>971533721.77934647</v>
      </c>
      <c r="AD57" s="9">
        <v>97153372.177934647</v>
      </c>
      <c r="AE57" s="9"/>
      <c r="AF57" s="9"/>
    </row>
    <row r="58" spans="1:35" ht="15.75" thickBot="1" x14ac:dyDescent="0.3">
      <c r="A58" s="207" t="s">
        <v>71</v>
      </c>
      <c r="B58" s="112">
        <v>45690</v>
      </c>
      <c r="C58" s="109" t="s">
        <v>11</v>
      </c>
      <c r="D58" s="109" t="s">
        <v>55</v>
      </c>
      <c r="E58" s="109" t="s">
        <v>18</v>
      </c>
      <c r="F58" s="109" t="s">
        <v>14</v>
      </c>
      <c r="G58" s="109" t="s">
        <v>20</v>
      </c>
      <c r="H58" s="110">
        <v>238.75</v>
      </c>
      <c r="I58" s="109">
        <v>11</v>
      </c>
      <c r="J58" s="110">
        <v>2626.25</v>
      </c>
      <c r="K58" t="str">
        <f t="shared" si="0"/>
        <v>Minggu</v>
      </c>
      <c r="L58" t="str">
        <f t="shared" si="1"/>
        <v>2025-W06</v>
      </c>
      <c r="M58" t="str">
        <f t="shared" si="2"/>
        <v>Week 1</v>
      </c>
      <c r="N58">
        <f t="shared" si="3"/>
        <v>5</v>
      </c>
      <c r="AA58" s="216" t="s">
        <v>1065</v>
      </c>
      <c r="AB58" s="216">
        <v>11</v>
      </c>
      <c r="AC58" s="216">
        <v>2762453491.3082271</v>
      </c>
      <c r="AD58" s="216"/>
      <c r="AE58" s="216"/>
      <c r="AF58" s="216"/>
    </row>
    <row r="59" spans="1:35" ht="15.75" thickBot="1" x14ac:dyDescent="0.3">
      <c r="A59" s="207" t="s">
        <v>77</v>
      </c>
      <c r="B59" s="112">
        <v>45685</v>
      </c>
      <c r="C59" s="109" t="s">
        <v>11</v>
      </c>
      <c r="D59" s="109" t="s">
        <v>31</v>
      </c>
      <c r="E59" s="109" t="s">
        <v>27</v>
      </c>
      <c r="F59" s="109" t="s">
        <v>32</v>
      </c>
      <c r="G59" s="109" t="s">
        <v>15</v>
      </c>
      <c r="H59" s="110">
        <v>126.83</v>
      </c>
      <c r="I59" s="109">
        <v>4</v>
      </c>
      <c r="J59" s="110">
        <v>507.32</v>
      </c>
      <c r="K59" t="str">
        <f t="shared" si="0"/>
        <v>Selasa</v>
      </c>
      <c r="L59" t="str">
        <f t="shared" si="1"/>
        <v>2025-W05</v>
      </c>
      <c r="M59" t="str">
        <f t="shared" si="2"/>
        <v>Week 4</v>
      </c>
      <c r="N59">
        <f t="shared" si="3"/>
        <v>5</v>
      </c>
    </row>
    <row r="60" spans="1:35" x14ac:dyDescent="0.25">
      <c r="A60" s="207" t="s">
        <v>82</v>
      </c>
      <c r="B60" s="112">
        <v>45688</v>
      </c>
      <c r="C60" s="109" t="s">
        <v>38</v>
      </c>
      <c r="D60" s="109" t="s">
        <v>22</v>
      </c>
      <c r="E60" s="109" t="s">
        <v>41</v>
      </c>
      <c r="F60" s="109" t="s">
        <v>32</v>
      </c>
      <c r="G60" s="109" t="s">
        <v>36</v>
      </c>
      <c r="H60" s="110">
        <v>86.93</v>
      </c>
      <c r="I60" s="109">
        <v>6</v>
      </c>
      <c r="J60" s="110">
        <v>521.58000000000004</v>
      </c>
      <c r="K60" t="str">
        <f t="shared" si="0"/>
        <v>Jumat</v>
      </c>
      <c r="L60" t="str">
        <f t="shared" si="1"/>
        <v>2025-W05</v>
      </c>
      <c r="M60" t="str">
        <f t="shared" si="2"/>
        <v>Week 5</v>
      </c>
      <c r="N60">
        <f t="shared" si="3"/>
        <v>5</v>
      </c>
      <c r="AA60" s="217"/>
      <c r="AB60" s="217" t="s">
        <v>1156</v>
      </c>
      <c r="AC60" s="217" t="s">
        <v>1145</v>
      </c>
      <c r="AD60" s="217" t="s">
        <v>1157</v>
      </c>
      <c r="AE60" s="217" t="s">
        <v>1158</v>
      </c>
      <c r="AF60" s="217" t="s">
        <v>1159</v>
      </c>
      <c r="AG60" s="217" t="s">
        <v>1160</v>
      </c>
      <c r="AH60" s="217" t="s">
        <v>1161</v>
      </c>
      <c r="AI60" s="217" t="s">
        <v>1162</v>
      </c>
    </row>
    <row r="61" spans="1:35" x14ac:dyDescent="0.25">
      <c r="A61" s="207" t="s">
        <v>175</v>
      </c>
      <c r="B61" s="112">
        <v>45684</v>
      </c>
      <c r="C61" s="109" t="s">
        <v>38</v>
      </c>
      <c r="D61" s="109" t="s">
        <v>22</v>
      </c>
      <c r="E61" s="109" t="s">
        <v>45</v>
      </c>
      <c r="F61" s="109" t="s">
        <v>61</v>
      </c>
      <c r="G61" s="109" t="s">
        <v>36</v>
      </c>
      <c r="H61" s="110">
        <v>184.66</v>
      </c>
      <c r="I61" s="109">
        <v>9</v>
      </c>
      <c r="J61" s="110">
        <v>1661.94</v>
      </c>
      <c r="K61" t="str">
        <f t="shared" si="0"/>
        <v>Senin</v>
      </c>
      <c r="L61" t="str">
        <f t="shared" si="1"/>
        <v>2025-W05</v>
      </c>
      <c r="M61" t="str">
        <f t="shared" si="2"/>
        <v>Week 4</v>
      </c>
      <c r="N61">
        <f t="shared" si="3"/>
        <v>5</v>
      </c>
      <c r="AA61" s="9" t="s">
        <v>1150</v>
      </c>
      <c r="AB61" s="9">
        <v>8189.7113109443599</v>
      </c>
      <c r="AC61" s="9">
        <v>26579.882998048259</v>
      </c>
      <c r="AD61" s="9">
        <v>0.30811690599035835</v>
      </c>
      <c r="AE61" s="9">
        <v>0.76431567334326245</v>
      </c>
      <c r="AF61" s="9">
        <v>-51033.958678256378</v>
      </c>
      <c r="AG61" s="9">
        <v>67413.381300145091</v>
      </c>
      <c r="AH61" s="9">
        <v>-51033.958678256378</v>
      </c>
      <c r="AI61" s="9">
        <v>67413.381300145091</v>
      </c>
    </row>
    <row r="62" spans="1:35" ht="15.75" thickBot="1" x14ac:dyDescent="0.3">
      <c r="A62" s="207" t="s">
        <v>180</v>
      </c>
      <c r="B62" s="112">
        <v>45688</v>
      </c>
      <c r="C62" s="109" t="s">
        <v>17</v>
      </c>
      <c r="D62" s="109" t="s">
        <v>22</v>
      </c>
      <c r="E62" s="109" t="s">
        <v>23</v>
      </c>
      <c r="F62" s="109" t="s">
        <v>28</v>
      </c>
      <c r="G62" s="109" t="s">
        <v>15</v>
      </c>
      <c r="H62" s="110">
        <v>139.38999999999999</v>
      </c>
      <c r="I62" s="109">
        <v>20</v>
      </c>
      <c r="J62" s="110">
        <v>2787.8</v>
      </c>
      <c r="K62" t="str">
        <f t="shared" si="0"/>
        <v>Jumat</v>
      </c>
      <c r="L62" t="str">
        <f t="shared" si="1"/>
        <v>2025-W05</v>
      </c>
      <c r="M62" t="str">
        <f t="shared" si="2"/>
        <v>Week 5</v>
      </c>
      <c r="N62">
        <f t="shared" si="3"/>
        <v>5</v>
      </c>
      <c r="AA62" s="223" t="s">
        <v>544</v>
      </c>
      <c r="AB62" s="216">
        <v>1353.45138595295</v>
      </c>
      <c r="AC62" s="216">
        <v>315.23435046895293</v>
      </c>
      <c r="AD62" s="216">
        <v>4.2934768496501459</v>
      </c>
      <c r="AE62" s="216">
        <v>1.5775503941630176E-3</v>
      </c>
      <c r="AF62" s="216">
        <v>651.06548219241836</v>
      </c>
      <c r="AG62" s="216">
        <v>2055.8372897134814</v>
      </c>
      <c r="AH62" s="216">
        <v>651.06548219241836</v>
      </c>
      <c r="AI62" s="216">
        <v>2055.8372897134814</v>
      </c>
    </row>
    <row r="63" spans="1:35" x14ac:dyDescent="0.25">
      <c r="A63" s="207" t="s">
        <v>279</v>
      </c>
      <c r="B63" s="112">
        <v>45684</v>
      </c>
      <c r="C63" s="109" t="s">
        <v>30</v>
      </c>
      <c r="D63" s="109" t="s">
        <v>55</v>
      </c>
      <c r="E63" s="109" t="s">
        <v>45</v>
      </c>
      <c r="F63" s="109" t="s">
        <v>28</v>
      </c>
      <c r="G63" s="109" t="s">
        <v>15</v>
      </c>
      <c r="H63" s="110">
        <v>239.86</v>
      </c>
      <c r="I63" s="109">
        <v>5</v>
      </c>
      <c r="J63" s="110">
        <v>1199.3</v>
      </c>
      <c r="K63" t="str">
        <f t="shared" si="0"/>
        <v>Senin</v>
      </c>
      <c r="L63" t="str">
        <f t="shared" si="1"/>
        <v>2025-W05</v>
      </c>
      <c r="M63" t="str">
        <f t="shared" si="2"/>
        <v>Week 4</v>
      </c>
      <c r="N63">
        <f t="shared" si="3"/>
        <v>5</v>
      </c>
    </row>
    <row r="64" spans="1:35" x14ac:dyDescent="0.25">
      <c r="A64" s="207" t="s">
        <v>304</v>
      </c>
      <c r="B64" s="112">
        <v>45689</v>
      </c>
      <c r="C64" s="109" t="s">
        <v>11</v>
      </c>
      <c r="D64" s="109" t="s">
        <v>35</v>
      </c>
      <c r="E64" s="109" t="s">
        <v>27</v>
      </c>
      <c r="F64" s="109" t="s">
        <v>19</v>
      </c>
      <c r="G64" s="109" t="s">
        <v>20</v>
      </c>
      <c r="H64" s="110">
        <v>183.34</v>
      </c>
      <c r="I64" s="109">
        <v>15</v>
      </c>
      <c r="J64" s="110">
        <v>2750.1</v>
      </c>
      <c r="K64" t="str">
        <f t="shared" si="0"/>
        <v>Sabtu</v>
      </c>
      <c r="L64" t="str">
        <f t="shared" si="1"/>
        <v>2025-W05</v>
      </c>
      <c r="M64" t="str">
        <f t="shared" si="2"/>
        <v>Week 1</v>
      </c>
      <c r="N64">
        <f t="shared" si="3"/>
        <v>5</v>
      </c>
    </row>
    <row r="65" spans="1:14" x14ac:dyDescent="0.25">
      <c r="A65" s="207" t="s">
        <v>343</v>
      </c>
      <c r="B65" s="112">
        <v>45690</v>
      </c>
      <c r="C65" s="109" t="s">
        <v>11</v>
      </c>
      <c r="D65" s="109" t="s">
        <v>35</v>
      </c>
      <c r="E65" s="109" t="s">
        <v>23</v>
      </c>
      <c r="F65" s="109" t="s">
        <v>19</v>
      </c>
      <c r="G65" s="109" t="s">
        <v>15</v>
      </c>
      <c r="H65" s="110">
        <v>244.69</v>
      </c>
      <c r="I65" s="109">
        <v>15</v>
      </c>
      <c r="J65" s="110">
        <v>3670.35</v>
      </c>
      <c r="K65" t="str">
        <f t="shared" si="0"/>
        <v>Minggu</v>
      </c>
      <c r="L65" t="str">
        <f t="shared" si="1"/>
        <v>2025-W06</v>
      </c>
      <c r="M65" t="str">
        <f t="shared" si="2"/>
        <v>Week 1</v>
      </c>
      <c r="N65">
        <f t="shared" si="3"/>
        <v>5</v>
      </c>
    </row>
    <row r="66" spans="1:14" x14ac:dyDescent="0.25">
      <c r="A66" s="207" t="s">
        <v>403</v>
      </c>
      <c r="B66" s="112">
        <v>45684</v>
      </c>
      <c r="C66" s="109" t="s">
        <v>38</v>
      </c>
      <c r="D66" s="109" t="s">
        <v>26</v>
      </c>
      <c r="E66" s="109" t="s">
        <v>18</v>
      </c>
      <c r="F66" s="109" t="s">
        <v>28</v>
      </c>
      <c r="G66" s="109" t="s">
        <v>20</v>
      </c>
      <c r="H66" s="110">
        <v>114.94</v>
      </c>
      <c r="I66" s="109">
        <v>19</v>
      </c>
      <c r="J66" s="110">
        <v>2183.86</v>
      </c>
      <c r="K66" t="str">
        <f t="shared" ref="K66:K129" si="4">TEXT(B66,"dddd")</f>
        <v>Senin</v>
      </c>
      <c r="L66" t="str">
        <f t="shared" ref="L66:L129" si="5">YEAR(B66) &amp; "-W" &amp; TEXT(WEEKNUM(B66), "00")</f>
        <v>2025-W05</v>
      </c>
      <c r="M66" t="str">
        <f t="shared" ref="M66:M129" si="6">"Week " &amp; INT((DAY(B66)-1)/7)+1</f>
        <v>Week 4</v>
      </c>
      <c r="N66">
        <f t="shared" ref="N66:N129" si="7">WEEKNUM(B66, 2)</f>
        <v>5</v>
      </c>
    </row>
    <row r="67" spans="1:14" x14ac:dyDescent="0.25">
      <c r="A67" s="207" t="s">
        <v>434</v>
      </c>
      <c r="B67" s="112">
        <v>45689</v>
      </c>
      <c r="C67" s="109" t="s">
        <v>38</v>
      </c>
      <c r="D67" s="109" t="s">
        <v>35</v>
      </c>
      <c r="E67" s="109" t="s">
        <v>23</v>
      </c>
      <c r="F67" s="109" t="s">
        <v>61</v>
      </c>
      <c r="G67" s="109" t="s">
        <v>20</v>
      </c>
      <c r="H67" s="110">
        <v>218.85</v>
      </c>
      <c r="I67" s="109">
        <v>4</v>
      </c>
      <c r="J67" s="110">
        <v>875.4</v>
      </c>
      <c r="K67" t="str">
        <f t="shared" si="4"/>
        <v>Sabtu</v>
      </c>
      <c r="L67" t="str">
        <f t="shared" si="5"/>
        <v>2025-W05</v>
      </c>
      <c r="M67" t="str">
        <f t="shared" si="6"/>
        <v>Week 1</v>
      </c>
      <c r="N67">
        <f t="shared" si="7"/>
        <v>5</v>
      </c>
    </row>
    <row r="68" spans="1:14" x14ac:dyDescent="0.25">
      <c r="A68" s="207" t="s">
        <v>484</v>
      </c>
      <c r="B68" s="112">
        <v>45688</v>
      </c>
      <c r="C68" s="109" t="s">
        <v>17</v>
      </c>
      <c r="D68" s="109" t="s">
        <v>12</v>
      </c>
      <c r="E68" s="109" t="s">
        <v>18</v>
      </c>
      <c r="F68" s="109" t="s">
        <v>61</v>
      </c>
      <c r="G68" s="109" t="s">
        <v>20</v>
      </c>
      <c r="H68" s="110">
        <v>246.92</v>
      </c>
      <c r="I68" s="109">
        <v>20</v>
      </c>
      <c r="J68" s="110">
        <v>4938.3999999999996</v>
      </c>
      <c r="K68" t="str">
        <f t="shared" si="4"/>
        <v>Jumat</v>
      </c>
      <c r="L68" t="str">
        <f t="shared" si="5"/>
        <v>2025-W05</v>
      </c>
      <c r="M68" t="str">
        <f t="shared" si="6"/>
        <v>Week 5</v>
      </c>
      <c r="N68">
        <f t="shared" si="7"/>
        <v>5</v>
      </c>
    </row>
    <row r="69" spans="1:14" x14ac:dyDescent="0.25">
      <c r="A69" s="207" t="s">
        <v>492</v>
      </c>
      <c r="B69" s="112">
        <v>45686</v>
      </c>
      <c r="C69" s="109" t="s">
        <v>17</v>
      </c>
      <c r="D69" s="109" t="s">
        <v>26</v>
      </c>
      <c r="E69" s="109" t="s">
        <v>45</v>
      </c>
      <c r="F69" s="109" t="s">
        <v>61</v>
      </c>
      <c r="G69" s="109" t="s">
        <v>36</v>
      </c>
      <c r="H69" s="110">
        <v>54.46</v>
      </c>
      <c r="I69" s="109">
        <v>1</v>
      </c>
      <c r="J69" s="110">
        <v>54.46</v>
      </c>
      <c r="K69" t="str">
        <f t="shared" si="4"/>
        <v>Rabu</v>
      </c>
      <c r="L69" t="str">
        <f t="shared" si="5"/>
        <v>2025-W05</v>
      </c>
      <c r="M69" t="str">
        <f t="shared" si="6"/>
        <v>Week 5</v>
      </c>
      <c r="N69">
        <f t="shared" si="7"/>
        <v>5</v>
      </c>
    </row>
    <row r="70" spans="1:14" x14ac:dyDescent="0.25">
      <c r="A70" s="207" t="s">
        <v>590</v>
      </c>
      <c r="B70" s="112">
        <v>45688</v>
      </c>
      <c r="C70" s="109" t="s">
        <v>17</v>
      </c>
      <c r="D70" s="109" t="s">
        <v>26</v>
      </c>
      <c r="E70" s="109" t="s">
        <v>27</v>
      </c>
      <c r="F70" s="109" t="s">
        <v>39</v>
      </c>
      <c r="G70" s="109" t="s">
        <v>15</v>
      </c>
      <c r="H70" s="110">
        <v>90.15</v>
      </c>
      <c r="I70" s="109">
        <v>9</v>
      </c>
      <c r="J70" s="110">
        <v>811.35</v>
      </c>
      <c r="K70" t="str">
        <f t="shared" si="4"/>
        <v>Jumat</v>
      </c>
      <c r="L70" t="str">
        <f t="shared" si="5"/>
        <v>2025-W05</v>
      </c>
      <c r="M70" t="str">
        <f t="shared" si="6"/>
        <v>Week 5</v>
      </c>
      <c r="N70">
        <f t="shared" si="7"/>
        <v>5</v>
      </c>
    </row>
    <row r="71" spans="1:14" x14ac:dyDescent="0.25">
      <c r="A71" s="207" t="s">
        <v>660</v>
      </c>
      <c r="B71" s="112">
        <v>45689</v>
      </c>
      <c r="C71" s="109" t="s">
        <v>30</v>
      </c>
      <c r="D71" s="109" t="s">
        <v>26</v>
      </c>
      <c r="E71" s="109" t="s">
        <v>41</v>
      </c>
      <c r="F71" s="109" t="s">
        <v>32</v>
      </c>
      <c r="G71" s="109" t="s">
        <v>20</v>
      </c>
      <c r="H71" s="110">
        <v>67.91</v>
      </c>
      <c r="I71" s="109">
        <v>8</v>
      </c>
      <c r="J71" s="110">
        <v>543.28</v>
      </c>
      <c r="K71" t="str">
        <f t="shared" si="4"/>
        <v>Sabtu</v>
      </c>
      <c r="L71" t="str">
        <f t="shared" si="5"/>
        <v>2025-W05</v>
      </c>
      <c r="M71" t="str">
        <f t="shared" si="6"/>
        <v>Week 1</v>
      </c>
      <c r="N71">
        <f t="shared" si="7"/>
        <v>5</v>
      </c>
    </row>
    <row r="72" spans="1:14" x14ac:dyDescent="0.25">
      <c r="A72" s="207" t="s">
        <v>711</v>
      </c>
      <c r="B72" s="112">
        <v>45689</v>
      </c>
      <c r="C72" s="109" t="s">
        <v>25</v>
      </c>
      <c r="D72" s="109" t="s">
        <v>31</v>
      </c>
      <c r="E72" s="109" t="s">
        <v>18</v>
      </c>
      <c r="F72" s="109" t="s">
        <v>28</v>
      </c>
      <c r="G72" s="109" t="s">
        <v>36</v>
      </c>
      <c r="H72" s="110">
        <v>203.62</v>
      </c>
      <c r="I72" s="109">
        <v>13</v>
      </c>
      <c r="J72" s="110">
        <v>2647.06</v>
      </c>
      <c r="K72" t="str">
        <f t="shared" si="4"/>
        <v>Sabtu</v>
      </c>
      <c r="L72" t="str">
        <f t="shared" si="5"/>
        <v>2025-W05</v>
      </c>
      <c r="M72" t="str">
        <f t="shared" si="6"/>
        <v>Week 1</v>
      </c>
      <c r="N72">
        <f t="shared" si="7"/>
        <v>5</v>
      </c>
    </row>
    <row r="73" spans="1:14" x14ac:dyDescent="0.25">
      <c r="A73" s="207" t="s">
        <v>746</v>
      </c>
      <c r="B73" s="112">
        <v>45687</v>
      </c>
      <c r="C73" s="109" t="s">
        <v>38</v>
      </c>
      <c r="D73" s="109" t="s">
        <v>12</v>
      </c>
      <c r="E73" s="109" t="s">
        <v>13</v>
      </c>
      <c r="F73" s="109" t="s">
        <v>28</v>
      </c>
      <c r="G73" s="109" t="s">
        <v>15</v>
      </c>
      <c r="H73" s="110">
        <v>177.1</v>
      </c>
      <c r="I73" s="109">
        <v>20</v>
      </c>
      <c r="J73" s="110">
        <v>3542</v>
      </c>
      <c r="K73" t="str">
        <f t="shared" si="4"/>
        <v>Kamis</v>
      </c>
      <c r="L73" t="str">
        <f t="shared" si="5"/>
        <v>2025-W05</v>
      </c>
      <c r="M73" t="str">
        <f t="shared" si="6"/>
        <v>Week 5</v>
      </c>
      <c r="N73">
        <f t="shared" si="7"/>
        <v>5</v>
      </c>
    </row>
    <row r="74" spans="1:14" x14ac:dyDescent="0.25">
      <c r="A74" s="207" t="s">
        <v>853</v>
      </c>
      <c r="B74" s="112">
        <v>45685</v>
      </c>
      <c r="C74" s="109" t="s">
        <v>34</v>
      </c>
      <c r="D74" s="109" t="s">
        <v>55</v>
      </c>
      <c r="E74" s="109" t="s">
        <v>45</v>
      </c>
      <c r="F74" s="109" t="s">
        <v>42</v>
      </c>
      <c r="G74" s="109" t="s">
        <v>15</v>
      </c>
      <c r="H74" s="110">
        <v>63.74</v>
      </c>
      <c r="I74" s="109">
        <v>6</v>
      </c>
      <c r="J74" s="110">
        <v>382.44</v>
      </c>
      <c r="K74" t="str">
        <f t="shared" si="4"/>
        <v>Selasa</v>
      </c>
      <c r="L74" t="str">
        <f t="shared" si="5"/>
        <v>2025-W05</v>
      </c>
      <c r="M74" t="str">
        <f t="shared" si="6"/>
        <v>Week 4</v>
      </c>
      <c r="N74">
        <f t="shared" si="7"/>
        <v>5</v>
      </c>
    </row>
    <row r="75" spans="1:14" x14ac:dyDescent="0.25">
      <c r="A75" s="207" t="s">
        <v>898</v>
      </c>
      <c r="B75" s="112">
        <v>45686</v>
      </c>
      <c r="C75" s="109" t="s">
        <v>34</v>
      </c>
      <c r="D75" s="109" t="s">
        <v>26</v>
      </c>
      <c r="E75" s="109" t="s">
        <v>18</v>
      </c>
      <c r="F75" s="109" t="s">
        <v>61</v>
      </c>
      <c r="G75" s="109" t="s">
        <v>20</v>
      </c>
      <c r="H75" s="110">
        <v>122.16</v>
      </c>
      <c r="I75" s="109">
        <v>6</v>
      </c>
      <c r="J75" s="110">
        <v>732.96</v>
      </c>
      <c r="K75" t="str">
        <f t="shared" si="4"/>
        <v>Rabu</v>
      </c>
      <c r="L75" t="str">
        <f t="shared" si="5"/>
        <v>2025-W05</v>
      </c>
      <c r="M75" t="str">
        <f t="shared" si="6"/>
        <v>Week 5</v>
      </c>
      <c r="N75">
        <f t="shared" si="7"/>
        <v>5</v>
      </c>
    </row>
    <row r="76" spans="1:14" x14ac:dyDescent="0.25">
      <c r="A76" s="207" t="s">
        <v>922</v>
      </c>
      <c r="B76" s="112">
        <v>45684</v>
      </c>
      <c r="C76" s="109" t="s">
        <v>38</v>
      </c>
      <c r="D76" s="109" t="s">
        <v>12</v>
      </c>
      <c r="E76" s="109" t="s">
        <v>45</v>
      </c>
      <c r="F76" s="109" t="s">
        <v>39</v>
      </c>
      <c r="G76" s="109" t="s">
        <v>15</v>
      </c>
      <c r="H76" s="110">
        <v>44.46</v>
      </c>
      <c r="I76" s="109">
        <v>6</v>
      </c>
      <c r="J76" s="110">
        <v>266.76</v>
      </c>
      <c r="K76" t="str">
        <f t="shared" si="4"/>
        <v>Senin</v>
      </c>
      <c r="L76" t="str">
        <f t="shared" si="5"/>
        <v>2025-W05</v>
      </c>
      <c r="M76" t="str">
        <f t="shared" si="6"/>
        <v>Week 4</v>
      </c>
      <c r="N76">
        <f t="shared" si="7"/>
        <v>5</v>
      </c>
    </row>
    <row r="77" spans="1:14" x14ac:dyDescent="0.25">
      <c r="A77" s="207" t="s">
        <v>926</v>
      </c>
      <c r="B77" s="112">
        <v>45687</v>
      </c>
      <c r="C77" s="109" t="s">
        <v>17</v>
      </c>
      <c r="D77" s="109" t="s">
        <v>31</v>
      </c>
      <c r="E77" s="109" t="s">
        <v>41</v>
      </c>
      <c r="F77" s="109" t="s">
        <v>19</v>
      </c>
      <c r="G77" s="109" t="s">
        <v>15</v>
      </c>
      <c r="H77" s="110">
        <v>126.97</v>
      </c>
      <c r="I77" s="109">
        <v>6</v>
      </c>
      <c r="J77" s="110">
        <v>761.82</v>
      </c>
      <c r="K77" t="str">
        <f t="shared" si="4"/>
        <v>Kamis</v>
      </c>
      <c r="L77" t="str">
        <f t="shared" si="5"/>
        <v>2025-W05</v>
      </c>
      <c r="M77" t="str">
        <f t="shared" si="6"/>
        <v>Week 5</v>
      </c>
      <c r="N77">
        <f t="shared" si="7"/>
        <v>5</v>
      </c>
    </row>
    <row r="78" spans="1:14" x14ac:dyDescent="0.25">
      <c r="A78" s="207" t="s">
        <v>1018</v>
      </c>
      <c r="B78" s="112">
        <v>45690</v>
      </c>
      <c r="C78" s="109" t="s">
        <v>38</v>
      </c>
      <c r="D78" s="109" t="s">
        <v>26</v>
      </c>
      <c r="E78" s="109" t="s">
        <v>18</v>
      </c>
      <c r="F78" s="109" t="s">
        <v>28</v>
      </c>
      <c r="G78" s="109" t="s">
        <v>36</v>
      </c>
      <c r="H78" s="110">
        <v>114.29</v>
      </c>
      <c r="I78" s="109">
        <v>18</v>
      </c>
      <c r="J78" s="110">
        <v>2057.2199999999998</v>
      </c>
      <c r="K78" t="str">
        <f t="shared" si="4"/>
        <v>Minggu</v>
      </c>
      <c r="L78" t="str">
        <f t="shared" si="5"/>
        <v>2025-W06</v>
      </c>
      <c r="M78" t="str">
        <f t="shared" si="6"/>
        <v>Week 1</v>
      </c>
      <c r="N78">
        <f t="shared" si="7"/>
        <v>5</v>
      </c>
    </row>
    <row r="79" spans="1:14" x14ac:dyDescent="0.25">
      <c r="A79" s="207" t="s">
        <v>73</v>
      </c>
      <c r="B79" s="112">
        <v>45692</v>
      </c>
      <c r="C79" s="109" t="s">
        <v>34</v>
      </c>
      <c r="D79" s="109" t="s">
        <v>22</v>
      </c>
      <c r="E79" s="109" t="s">
        <v>18</v>
      </c>
      <c r="F79" s="109" t="s">
        <v>14</v>
      </c>
      <c r="G79" s="109" t="s">
        <v>36</v>
      </c>
      <c r="H79" s="110">
        <v>207.85</v>
      </c>
      <c r="I79" s="109">
        <v>2</v>
      </c>
      <c r="J79" s="110">
        <v>415.7</v>
      </c>
      <c r="K79" t="str">
        <f t="shared" si="4"/>
        <v>Selasa</v>
      </c>
      <c r="L79" t="str">
        <f t="shared" si="5"/>
        <v>2025-W06</v>
      </c>
      <c r="M79" t="str">
        <f t="shared" si="6"/>
        <v>Week 1</v>
      </c>
      <c r="N79">
        <f t="shared" si="7"/>
        <v>6</v>
      </c>
    </row>
    <row r="80" spans="1:14" x14ac:dyDescent="0.25">
      <c r="A80" s="207" t="s">
        <v>93</v>
      </c>
      <c r="B80" s="112">
        <v>45695</v>
      </c>
      <c r="C80" s="109" t="s">
        <v>30</v>
      </c>
      <c r="D80" s="109" t="s">
        <v>55</v>
      </c>
      <c r="E80" s="109" t="s">
        <v>13</v>
      </c>
      <c r="F80" s="109" t="s">
        <v>14</v>
      </c>
      <c r="G80" s="109" t="s">
        <v>36</v>
      </c>
      <c r="H80" s="110">
        <v>232.81</v>
      </c>
      <c r="I80" s="109">
        <v>18</v>
      </c>
      <c r="J80" s="110">
        <v>4190.58</v>
      </c>
      <c r="K80" t="str">
        <f t="shared" si="4"/>
        <v>Jumat</v>
      </c>
      <c r="L80" t="str">
        <f t="shared" si="5"/>
        <v>2025-W06</v>
      </c>
      <c r="M80" t="str">
        <f t="shared" si="6"/>
        <v>Week 1</v>
      </c>
      <c r="N80">
        <f t="shared" si="7"/>
        <v>6</v>
      </c>
    </row>
    <row r="81" spans="1:14" x14ac:dyDescent="0.25">
      <c r="A81" s="207" t="s">
        <v>94</v>
      </c>
      <c r="B81" s="112">
        <v>45693</v>
      </c>
      <c r="C81" s="109" t="s">
        <v>34</v>
      </c>
      <c r="D81" s="109" t="s">
        <v>35</v>
      </c>
      <c r="E81" s="109" t="s">
        <v>23</v>
      </c>
      <c r="F81" s="109" t="s">
        <v>61</v>
      </c>
      <c r="G81" s="109" t="s">
        <v>20</v>
      </c>
      <c r="H81" s="110">
        <v>49.47</v>
      </c>
      <c r="I81" s="109">
        <v>8</v>
      </c>
      <c r="J81" s="110">
        <v>395.76</v>
      </c>
      <c r="K81" t="str">
        <f t="shared" si="4"/>
        <v>Rabu</v>
      </c>
      <c r="L81" t="str">
        <f t="shared" si="5"/>
        <v>2025-W06</v>
      </c>
      <c r="M81" t="str">
        <f t="shared" si="6"/>
        <v>Week 1</v>
      </c>
      <c r="N81">
        <f t="shared" si="7"/>
        <v>6</v>
      </c>
    </row>
    <row r="82" spans="1:14" x14ac:dyDescent="0.25">
      <c r="A82" s="207" t="s">
        <v>102</v>
      </c>
      <c r="B82" s="112">
        <v>45696</v>
      </c>
      <c r="C82" s="109" t="s">
        <v>25</v>
      </c>
      <c r="D82" s="109" t="s">
        <v>22</v>
      </c>
      <c r="E82" s="109" t="s">
        <v>13</v>
      </c>
      <c r="F82" s="109" t="s">
        <v>42</v>
      </c>
      <c r="G82" s="109" t="s">
        <v>20</v>
      </c>
      <c r="H82" s="110">
        <v>91.81</v>
      </c>
      <c r="I82" s="109">
        <v>5</v>
      </c>
      <c r="J82" s="110">
        <v>459.05</v>
      </c>
      <c r="K82" t="str">
        <f t="shared" si="4"/>
        <v>Sabtu</v>
      </c>
      <c r="L82" t="str">
        <f t="shared" si="5"/>
        <v>2025-W06</v>
      </c>
      <c r="M82" t="str">
        <f t="shared" si="6"/>
        <v>Week 2</v>
      </c>
      <c r="N82">
        <f t="shared" si="7"/>
        <v>6</v>
      </c>
    </row>
    <row r="83" spans="1:14" x14ac:dyDescent="0.25">
      <c r="A83" s="207" t="s">
        <v>176</v>
      </c>
      <c r="B83" s="112">
        <v>45695</v>
      </c>
      <c r="C83" s="109" t="s">
        <v>17</v>
      </c>
      <c r="D83" s="109" t="s">
        <v>12</v>
      </c>
      <c r="E83" s="109" t="s">
        <v>45</v>
      </c>
      <c r="F83" s="109" t="s">
        <v>14</v>
      </c>
      <c r="G83" s="109" t="s">
        <v>15</v>
      </c>
      <c r="H83" s="110">
        <v>110</v>
      </c>
      <c r="I83" s="109">
        <v>19</v>
      </c>
      <c r="J83" s="110">
        <v>2090</v>
      </c>
      <c r="K83" t="str">
        <f t="shared" si="4"/>
        <v>Jumat</v>
      </c>
      <c r="L83" t="str">
        <f t="shared" si="5"/>
        <v>2025-W06</v>
      </c>
      <c r="M83" t="str">
        <f t="shared" si="6"/>
        <v>Week 1</v>
      </c>
      <c r="N83">
        <f t="shared" si="7"/>
        <v>6</v>
      </c>
    </row>
    <row r="84" spans="1:14" x14ac:dyDescent="0.25">
      <c r="A84" s="207" t="s">
        <v>293</v>
      </c>
      <c r="B84" s="112">
        <v>45697</v>
      </c>
      <c r="C84" s="109" t="s">
        <v>17</v>
      </c>
      <c r="D84" s="109" t="s">
        <v>22</v>
      </c>
      <c r="E84" s="109" t="s">
        <v>18</v>
      </c>
      <c r="F84" s="109" t="s">
        <v>42</v>
      </c>
      <c r="G84" s="109" t="s">
        <v>15</v>
      </c>
      <c r="H84" s="110">
        <v>152.5</v>
      </c>
      <c r="I84" s="109">
        <v>17</v>
      </c>
      <c r="J84" s="110">
        <v>2592.5</v>
      </c>
      <c r="K84" t="str">
        <f t="shared" si="4"/>
        <v>Minggu</v>
      </c>
      <c r="L84" t="str">
        <f t="shared" si="5"/>
        <v>2025-W07</v>
      </c>
      <c r="M84" t="str">
        <f t="shared" si="6"/>
        <v>Week 2</v>
      </c>
      <c r="N84">
        <f t="shared" si="7"/>
        <v>6</v>
      </c>
    </row>
    <row r="85" spans="1:14" x14ac:dyDescent="0.25">
      <c r="A85" s="207" t="s">
        <v>296</v>
      </c>
      <c r="B85" s="112">
        <v>45696</v>
      </c>
      <c r="C85" s="109" t="s">
        <v>17</v>
      </c>
      <c r="D85" s="109" t="s">
        <v>31</v>
      </c>
      <c r="E85" s="109" t="s">
        <v>41</v>
      </c>
      <c r="F85" s="109" t="s">
        <v>39</v>
      </c>
      <c r="G85" s="109" t="s">
        <v>20</v>
      </c>
      <c r="H85" s="110">
        <v>155.41</v>
      </c>
      <c r="I85" s="109">
        <v>6</v>
      </c>
      <c r="J85" s="110">
        <v>932.46</v>
      </c>
      <c r="K85" t="str">
        <f t="shared" si="4"/>
        <v>Sabtu</v>
      </c>
      <c r="L85" t="str">
        <f t="shared" si="5"/>
        <v>2025-W06</v>
      </c>
      <c r="M85" t="str">
        <f t="shared" si="6"/>
        <v>Week 2</v>
      </c>
      <c r="N85">
        <f t="shared" si="7"/>
        <v>6</v>
      </c>
    </row>
    <row r="86" spans="1:14" x14ac:dyDescent="0.25">
      <c r="A86" s="207" t="s">
        <v>300</v>
      </c>
      <c r="B86" s="112">
        <v>45695</v>
      </c>
      <c r="C86" s="109" t="s">
        <v>38</v>
      </c>
      <c r="D86" s="109" t="s">
        <v>31</v>
      </c>
      <c r="E86" s="109" t="s">
        <v>45</v>
      </c>
      <c r="F86" s="109" t="s">
        <v>19</v>
      </c>
      <c r="G86" s="109" t="s">
        <v>36</v>
      </c>
      <c r="H86" s="110">
        <v>60.82</v>
      </c>
      <c r="I86" s="109">
        <v>10</v>
      </c>
      <c r="J86" s="110">
        <v>608.20000000000005</v>
      </c>
      <c r="K86" t="str">
        <f t="shared" si="4"/>
        <v>Jumat</v>
      </c>
      <c r="L86" t="str">
        <f t="shared" si="5"/>
        <v>2025-W06</v>
      </c>
      <c r="M86" t="str">
        <f t="shared" si="6"/>
        <v>Week 1</v>
      </c>
      <c r="N86">
        <f t="shared" si="7"/>
        <v>6</v>
      </c>
    </row>
    <row r="87" spans="1:14" x14ac:dyDescent="0.25">
      <c r="A87" s="207" t="s">
        <v>353</v>
      </c>
      <c r="B87" s="112">
        <v>45696</v>
      </c>
      <c r="C87" s="109" t="s">
        <v>34</v>
      </c>
      <c r="D87" s="109" t="s">
        <v>55</v>
      </c>
      <c r="E87" s="109" t="s">
        <v>27</v>
      </c>
      <c r="F87" s="109" t="s">
        <v>28</v>
      </c>
      <c r="G87" s="109" t="s">
        <v>15</v>
      </c>
      <c r="H87" s="110">
        <v>183.11</v>
      </c>
      <c r="I87" s="109">
        <v>13</v>
      </c>
      <c r="J87" s="110">
        <v>2380.4299999999998</v>
      </c>
      <c r="K87" t="str">
        <f t="shared" si="4"/>
        <v>Sabtu</v>
      </c>
      <c r="L87" t="str">
        <f t="shared" si="5"/>
        <v>2025-W06</v>
      </c>
      <c r="M87" t="str">
        <f t="shared" si="6"/>
        <v>Week 2</v>
      </c>
      <c r="N87">
        <f t="shared" si="7"/>
        <v>6</v>
      </c>
    </row>
    <row r="88" spans="1:14" x14ac:dyDescent="0.25">
      <c r="A88" s="207" t="s">
        <v>355</v>
      </c>
      <c r="B88" s="112">
        <v>45692</v>
      </c>
      <c r="C88" s="109" t="s">
        <v>17</v>
      </c>
      <c r="D88" s="109" t="s">
        <v>35</v>
      </c>
      <c r="E88" s="109" t="s">
        <v>13</v>
      </c>
      <c r="F88" s="109" t="s">
        <v>61</v>
      </c>
      <c r="G88" s="109" t="s">
        <v>20</v>
      </c>
      <c r="H88" s="110">
        <v>68.12</v>
      </c>
      <c r="I88" s="109">
        <v>8</v>
      </c>
      <c r="J88" s="110">
        <v>544.96</v>
      </c>
      <c r="K88" t="str">
        <f t="shared" si="4"/>
        <v>Selasa</v>
      </c>
      <c r="L88" t="str">
        <f t="shared" si="5"/>
        <v>2025-W06</v>
      </c>
      <c r="M88" t="str">
        <f t="shared" si="6"/>
        <v>Week 1</v>
      </c>
      <c r="N88">
        <f t="shared" si="7"/>
        <v>6</v>
      </c>
    </row>
    <row r="89" spans="1:14" x14ac:dyDescent="0.25">
      <c r="A89" s="207" t="s">
        <v>363</v>
      </c>
      <c r="B89" s="112">
        <v>45691</v>
      </c>
      <c r="C89" s="109" t="s">
        <v>25</v>
      </c>
      <c r="D89" s="109" t="s">
        <v>35</v>
      </c>
      <c r="E89" s="109" t="s">
        <v>13</v>
      </c>
      <c r="F89" s="109" t="s">
        <v>39</v>
      </c>
      <c r="G89" s="109" t="s">
        <v>15</v>
      </c>
      <c r="H89" s="110">
        <v>192.34</v>
      </c>
      <c r="I89" s="109">
        <v>18</v>
      </c>
      <c r="J89" s="110">
        <v>3462.12</v>
      </c>
      <c r="K89" t="str">
        <f t="shared" si="4"/>
        <v>Senin</v>
      </c>
      <c r="L89" t="str">
        <f t="shared" si="5"/>
        <v>2025-W06</v>
      </c>
      <c r="M89" t="str">
        <f t="shared" si="6"/>
        <v>Week 1</v>
      </c>
      <c r="N89">
        <f t="shared" si="7"/>
        <v>6</v>
      </c>
    </row>
    <row r="90" spans="1:14" x14ac:dyDescent="0.25">
      <c r="A90" s="207" t="s">
        <v>497</v>
      </c>
      <c r="B90" s="112">
        <v>45697</v>
      </c>
      <c r="C90" s="109" t="s">
        <v>30</v>
      </c>
      <c r="D90" s="109" t="s">
        <v>55</v>
      </c>
      <c r="E90" s="109" t="s">
        <v>23</v>
      </c>
      <c r="F90" s="109" t="s">
        <v>42</v>
      </c>
      <c r="G90" s="109" t="s">
        <v>36</v>
      </c>
      <c r="H90" s="110">
        <v>56.14</v>
      </c>
      <c r="I90" s="109">
        <v>10</v>
      </c>
      <c r="J90" s="110">
        <v>561.4</v>
      </c>
      <c r="K90" t="str">
        <f t="shared" si="4"/>
        <v>Minggu</v>
      </c>
      <c r="L90" t="str">
        <f t="shared" si="5"/>
        <v>2025-W07</v>
      </c>
      <c r="M90" t="str">
        <f t="shared" si="6"/>
        <v>Week 2</v>
      </c>
      <c r="N90">
        <f t="shared" si="7"/>
        <v>6</v>
      </c>
    </row>
    <row r="91" spans="1:14" x14ac:dyDescent="0.25">
      <c r="A91" s="207" t="s">
        <v>504</v>
      </c>
      <c r="B91" s="112">
        <v>45695</v>
      </c>
      <c r="C91" s="109" t="s">
        <v>34</v>
      </c>
      <c r="D91" s="109" t="s">
        <v>26</v>
      </c>
      <c r="E91" s="109" t="s">
        <v>41</v>
      </c>
      <c r="F91" s="109" t="s">
        <v>28</v>
      </c>
      <c r="G91" s="109" t="s">
        <v>20</v>
      </c>
      <c r="H91" s="110">
        <v>92.86</v>
      </c>
      <c r="I91" s="109">
        <v>3</v>
      </c>
      <c r="J91" s="110">
        <v>278.58</v>
      </c>
      <c r="K91" t="str">
        <f t="shared" si="4"/>
        <v>Jumat</v>
      </c>
      <c r="L91" t="str">
        <f t="shared" si="5"/>
        <v>2025-W06</v>
      </c>
      <c r="M91" t="str">
        <f t="shared" si="6"/>
        <v>Week 1</v>
      </c>
      <c r="N91">
        <f t="shared" si="7"/>
        <v>6</v>
      </c>
    </row>
    <row r="92" spans="1:14" x14ac:dyDescent="0.25">
      <c r="A92" s="207" t="s">
        <v>607</v>
      </c>
      <c r="B92" s="112">
        <v>45694</v>
      </c>
      <c r="C92" s="109" t="s">
        <v>38</v>
      </c>
      <c r="D92" s="109" t="s">
        <v>22</v>
      </c>
      <c r="E92" s="109" t="s">
        <v>27</v>
      </c>
      <c r="F92" s="109" t="s">
        <v>39</v>
      </c>
      <c r="G92" s="109" t="s">
        <v>15</v>
      </c>
      <c r="H92" s="110">
        <v>165.99</v>
      </c>
      <c r="I92" s="109">
        <v>8</v>
      </c>
      <c r="J92" s="110">
        <v>1327.92</v>
      </c>
      <c r="K92" t="str">
        <f t="shared" si="4"/>
        <v>Kamis</v>
      </c>
      <c r="L92" t="str">
        <f t="shared" si="5"/>
        <v>2025-W06</v>
      </c>
      <c r="M92" t="str">
        <f t="shared" si="6"/>
        <v>Week 1</v>
      </c>
      <c r="N92">
        <f t="shared" si="7"/>
        <v>6</v>
      </c>
    </row>
    <row r="93" spans="1:14" x14ac:dyDescent="0.25">
      <c r="A93" s="207" t="s">
        <v>640</v>
      </c>
      <c r="B93" s="112">
        <v>45693</v>
      </c>
      <c r="C93" s="109" t="s">
        <v>34</v>
      </c>
      <c r="D93" s="109" t="s">
        <v>35</v>
      </c>
      <c r="E93" s="109" t="s">
        <v>13</v>
      </c>
      <c r="F93" s="109" t="s">
        <v>19</v>
      </c>
      <c r="G93" s="109" t="s">
        <v>20</v>
      </c>
      <c r="H93" s="110">
        <v>233.85</v>
      </c>
      <c r="I93" s="109">
        <v>15</v>
      </c>
      <c r="J93" s="110">
        <v>3507.75</v>
      </c>
      <c r="K93" t="str">
        <f t="shared" si="4"/>
        <v>Rabu</v>
      </c>
      <c r="L93" t="str">
        <f t="shared" si="5"/>
        <v>2025-W06</v>
      </c>
      <c r="M93" t="str">
        <f t="shared" si="6"/>
        <v>Week 1</v>
      </c>
      <c r="N93">
        <f t="shared" si="7"/>
        <v>6</v>
      </c>
    </row>
    <row r="94" spans="1:14" x14ac:dyDescent="0.25">
      <c r="A94" s="207" t="s">
        <v>690</v>
      </c>
      <c r="B94" s="112">
        <v>45697</v>
      </c>
      <c r="C94" s="109" t="s">
        <v>34</v>
      </c>
      <c r="D94" s="109" t="s">
        <v>35</v>
      </c>
      <c r="E94" s="109" t="s">
        <v>23</v>
      </c>
      <c r="F94" s="109" t="s">
        <v>28</v>
      </c>
      <c r="G94" s="109" t="s">
        <v>15</v>
      </c>
      <c r="H94" s="110">
        <v>194.44</v>
      </c>
      <c r="I94" s="109">
        <v>8</v>
      </c>
      <c r="J94" s="110">
        <v>1555.52</v>
      </c>
      <c r="K94" t="str">
        <f t="shared" si="4"/>
        <v>Minggu</v>
      </c>
      <c r="L94" t="str">
        <f t="shared" si="5"/>
        <v>2025-W07</v>
      </c>
      <c r="M94" t="str">
        <f t="shared" si="6"/>
        <v>Week 2</v>
      </c>
      <c r="N94">
        <f t="shared" si="7"/>
        <v>6</v>
      </c>
    </row>
    <row r="95" spans="1:14" x14ac:dyDescent="0.25">
      <c r="A95" s="207" t="s">
        <v>857</v>
      </c>
      <c r="B95" s="112">
        <v>45695</v>
      </c>
      <c r="C95" s="109" t="s">
        <v>25</v>
      </c>
      <c r="D95" s="109" t="s">
        <v>22</v>
      </c>
      <c r="E95" s="109" t="s">
        <v>13</v>
      </c>
      <c r="F95" s="109" t="s">
        <v>39</v>
      </c>
      <c r="G95" s="109" t="s">
        <v>20</v>
      </c>
      <c r="H95" s="110">
        <v>33.979999999999997</v>
      </c>
      <c r="I95" s="109">
        <v>12</v>
      </c>
      <c r="J95" s="110">
        <v>407.76</v>
      </c>
      <c r="K95" t="str">
        <f t="shared" si="4"/>
        <v>Jumat</v>
      </c>
      <c r="L95" t="str">
        <f t="shared" si="5"/>
        <v>2025-W06</v>
      </c>
      <c r="M95" t="str">
        <f t="shared" si="6"/>
        <v>Week 1</v>
      </c>
      <c r="N95">
        <f t="shared" si="7"/>
        <v>6</v>
      </c>
    </row>
    <row r="96" spans="1:14" x14ac:dyDescent="0.25">
      <c r="A96" s="207" t="s">
        <v>877</v>
      </c>
      <c r="B96" s="112">
        <v>45696</v>
      </c>
      <c r="C96" s="109" t="s">
        <v>25</v>
      </c>
      <c r="D96" s="109" t="s">
        <v>12</v>
      </c>
      <c r="E96" s="109" t="s">
        <v>45</v>
      </c>
      <c r="F96" s="109" t="s">
        <v>39</v>
      </c>
      <c r="G96" s="109" t="s">
        <v>20</v>
      </c>
      <c r="H96" s="110">
        <v>221.38</v>
      </c>
      <c r="I96" s="109">
        <v>1</v>
      </c>
      <c r="J96" s="110">
        <v>221.38</v>
      </c>
      <c r="K96" t="str">
        <f t="shared" si="4"/>
        <v>Sabtu</v>
      </c>
      <c r="L96" t="str">
        <f t="shared" si="5"/>
        <v>2025-W06</v>
      </c>
      <c r="M96" t="str">
        <f t="shared" si="6"/>
        <v>Week 2</v>
      </c>
      <c r="N96">
        <f t="shared" si="7"/>
        <v>6</v>
      </c>
    </row>
    <row r="97" spans="1:14" x14ac:dyDescent="0.25">
      <c r="A97" s="207" t="s">
        <v>935</v>
      </c>
      <c r="B97" s="112">
        <v>45695</v>
      </c>
      <c r="C97" s="109" t="s">
        <v>34</v>
      </c>
      <c r="D97" s="109" t="s">
        <v>35</v>
      </c>
      <c r="E97" s="109" t="s">
        <v>45</v>
      </c>
      <c r="F97" s="109" t="s">
        <v>39</v>
      </c>
      <c r="G97" s="109" t="s">
        <v>20</v>
      </c>
      <c r="H97" s="110">
        <v>171.68</v>
      </c>
      <c r="I97" s="109">
        <v>17</v>
      </c>
      <c r="J97" s="110">
        <v>2918.56</v>
      </c>
      <c r="K97" t="str">
        <f t="shared" si="4"/>
        <v>Jumat</v>
      </c>
      <c r="L97" t="str">
        <f t="shared" si="5"/>
        <v>2025-W06</v>
      </c>
      <c r="M97" t="str">
        <f t="shared" si="6"/>
        <v>Week 1</v>
      </c>
      <c r="N97">
        <f t="shared" si="7"/>
        <v>6</v>
      </c>
    </row>
    <row r="98" spans="1:14" x14ac:dyDescent="0.25">
      <c r="A98" s="207" t="s">
        <v>942</v>
      </c>
      <c r="B98" s="112">
        <v>45696</v>
      </c>
      <c r="C98" s="109" t="s">
        <v>30</v>
      </c>
      <c r="D98" s="109" t="s">
        <v>31</v>
      </c>
      <c r="E98" s="109" t="s">
        <v>13</v>
      </c>
      <c r="F98" s="109" t="s">
        <v>32</v>
      </c>
      <c r="G98" s="109" t="s">
        <v>15</v>
      </c>
      <c r="H98" s="110">
        <v>78.83</v>
      </c>
      <c r="I98" s="109">
        <v>18</v>
      </c>
      <c r="J98" s="110">
        <v>1418.94</v>
      </c>
      <c r="K98" t="str">
        <f t="shared" si="4"/>
        <v>Sabtu</v>
      </c>
      <c r="L98" t="str">
        <f t="shared" si="5"/>
        <v>2025-W06</v>
      </c>
      <c r="M98" t="str">
        <f t="shared" si="6"/>
        <v>Week 2</v>
      </c>
      <c r="N98">
        <f t="shared" si="7"/>
        <v>6</v>
      </c>
    </row>
    <row r="99" spans="1:14" x14ac:dyDescent="0.25">
      <c r="A99" s="207" t="s">
        <v>998</v>
      </c>
      <c r="B99" s="112">
        <v>45694</v>
      </c>
      <c r="C99" s="109" t="s">
        <v>38</v>
      </c>
      <c r="D99" s="109" t="s">
        <v>26</v>
      </c>
      <c r="E99" s="109" t="s">
        <v>23</v>
      </c>
      <c r="F99" s="109" t="s">
        <v>39</v>
      </c>
      <c r="G99" s="109" t="s">
        <v>36</v>
      </c>
      <c r="H99" s="110">
        <v>89.91</v>
      </c>
      <c r="I99" s="109">
        <v>18</v>
      </c>
      <c r="J99" s="110">
        <v>1618.38</v>
      </c>
      <c r="K99" t="str">
        <f t="shared" si="4"/>
        <v>Kamis</v>
      </c>
      <c r="L99" t="str">
        <f t="shared" si="5"/>
        <v>2025-W06</v>
      </c>
      <c r="M99" t="str">
        <f t="shared" si="6"/>
        <v>Week 1</v>
      </c>
      <c r="N99">
        <f t="shared" si="7"/>
        <v>6</v>
      </c>
    </row>
    <row r="100" spans="1:14" x14ac:dyDescent="0.25">
      <c r="A100" s="207" t="s">
        <v>66</v>
      </c>
      <c r="B100" s="112">
        <v>45698</v>
      </c>
      <c r="C100" s="109" t="s">
        <v>17</v>
      </c>
      <c r="D100" s="109" t="s">
        <v>31</v>
      </c>
      <c r="E100" s="109" t="s">
        <v>45</v>
      </c>
      <c r="F100" s="109" t="s">
        <v>39</v>
      </c>
      <c r="G100" s="109" t="s">
        <v>20</v>
      </c>
      <c r="H100" s="110">
        <v>160.33000000000001</v>
      </c>
      <c r="I100" s="109">
        <v>3</v>
      </c>
      <c r="J100" s="110">
        <v>480.99</v>
      </c>
      <c r="K100" t="str">
        <f t="shared" si="4"/>
        <v>Senin</v>
      </c>
      <c r="L100" t="str">
        <f t="shared" si="5"/>
        <v>2025-W07</v>
      </c>
      <c r="M100" t="str">
        <f t="shared" si="6"/>
        <v>Week 2</v>
      </c>
      <c r="N100">
        <f t="shared" si="7"/>
        <v>7</v>
      </c>
    </row>
    <row r="101" spans="1:14" x14ac:dyDescent="0.25">
      <c r="A101" s="207" t="s">
        <v>189</v>
      </c>
      <c r="B101" s="112">
        <v>45699</v>
      </c>
      <c r="C101" s="109" t="s">
        <v>11</v>
      </c>
      <c r="D101" s="109" t="s">
        <v>31</v>
      </c>
      <c r="E101" s="109" t="s">
        <v>27</v>
      </c>
      <c r="F101" s="109" t="s">
        <v>32</v>
      </c>
      <c r="G101" s="109" t="s">
        <v>20</v>
      </c>
      <c r="H101" s="110">
        <v>82.7</v>
      </c>
      <c r="I101" s="109">
        <v>20</v>
      </c>
      <c r="J101" s="110">
        <v>1654</v>
      </c>
      <c r="K101" t="str">
        <f t="shared" si="4"/>
        <v>Selasa</v>
      </c>
      <c r="L101" t="str">
        <f t="shared" si="5"/>
        <v>2025-W07</v>
      </c>
      <c r="M101" t="str">
        <f t="shared" si="6"/>
        <v>Week 2</v>
      </c>
      <c r="N101">
        <f t="shared" si="7"/>
        <v>7</v>
      </c>
    </row>
    <row r="102" spans="1:14" x14ac:dyDescent="0.25">
      <c r="A102" s="207" t="s">
        <v>233</v>
      </c>
      <c r="B102" s="112">
        <v>45704</v>
      </c>
      <c r="C102" s="109" t="s">
        <v>34</v>
      </c>
      <c r="D102" s="109" t="s">
        <v>12</v>
      </c>
      <c r="E102" s="109" t="s">
        <v>41</v>
      </c>
      <c r="F102" s="109" t="s">
        <v>14</v>
      </c>
      <c r="G102" s="109" t="s">
        <v>15</v>
      </c>
      <c r="H102" s="110">
        <v>106.83</v>
      </c>
      <c r="I102" s="109">
        <v>10</v>
      </c>
      <c r="J102" s="110">
        <v>1068.3</v>
      </c>
      <c r="K102" t="str">
        <f t="shared" si="4"/>
        <v>Minggu</v>
      </c>
      <c r="L102" t="str">
        <f t="shared" si="5"/>
        <v>2025-W08</v>
      </c>
      <c r="M102" t="str">
        <f t="shared" si="6"/>
        <v>Week 3</v>
      </c>
      <c r="N102">
        <f t="shared" si="7"/>
        <v>7</v>
      </c>
    </row>
    <row r="103" spans="1:14" x14ac:dyDescent="0.25">
      <c r="A103" s="207" t="s">
        <v>326</v>
      </c>
      <c r="B103" s="112">
        <v>45704</v>
      </c>
      <c r="C103" s="109" t="s">
        <v>38</v>
      </c>
      <c r="D103" s="109" t="s">
        <v>35</v>
      </c>
      <c r="E103" s="109" t="s">
        <v>45</v>
      </c>
      <c r="F103" s="109" t="s">
        <v>61</v>
      </c>
      <c r="G103" s="109" t="s">
        <v>15</v>
      </c>
      <c r="H103" s="110">
        <v>93.04</v>
      </c>
      <c r="I103" s="109">
        <v>8</v>
      </c>
      <c r="J103" s="110">
        <v>744.32</v>
      </c>
      <c r="K103" t="str">
        <f t="shared" si="4"/>
        <v>Minggu</v>
      </c>
      <c r="L103" t="str">
        <f t="shared" si="5"/>
        <v>2025-W08</v>
      </c>
      <c r="M103" t="str">
        <f t="shared" si="6"/>
        <v>Week 3</v>
      </c>
      <c r="N103">
        <f t="shared" si="7"/>
        <v>7</v>
      </c>
    </row>
    <row r="104" spans="1:14" x14ac:dyDescent="0.25">
      <c r="A104" s="207" t="s">
        <v>350</v>
      </c>
      <c r="B104" s="112">
        <v>45698</v>
      </c>
      <c r="C104" s="109" t="s">
        <v>17</v>
      </c>
      <c r="D104" s="109" t="s">
        <v>35</v>
      </c>
      <c r="E104" s="109" t="s">
        <v>13</v>
      </c>
      <c r="F104" s="109" t="s">
        <v>61</v>
      </c>
      <c r="G104" s="109" t="s">
        <v>20</v>
      </c>
      <c r="H104" s="110">
        <v>35.58</v>
      </c>
      <c r="I104" s="109">
        <v>11</v>
      </c>
      <c r="J104" s="110">
        <v>391.38</v>
      </c>
      <c r="K104" t="str">
        <f t="shared" si="4"/>
        <v>Senin</v>
      </c>
      <c r="L104" t="str">
        <f t="shared" si="5"/>
        <v>2025-W07</v>
      </c>
      <c r="M104" t="str">
        <f t="shared" si="6"/>
        <v>Week 2</v>
      </c>
      <c r="N104">
        <f t="shared" si="7"/>
        <v>7</v>
      </c>
    </row>
    <row r="105" spans="1:14" x14ac:dyDescent="0.25">
      <c r="A105" s="207" t="s">
        <v>415</v>
      </c>
      <c r="B105" s="112">
        <v>45698</v>
      </c>
      <c r="C105" s="109" t="s">
        <v>38</v>
      </c>
      <c r="D105" s="109" t="s">
        <v>12</v>
      </c>
      <c r="E105" s="109" t="s">
        <v>13</v>
      </c>
      <c r="F105" s="109" t="s">
        <v>28</v>
      </c>
      <c r="G105" s="109" t="s">
        <v>36</v>
      </c>
      <c r="H105" s="110">
        <v>35.119999999999997</v>
      </c>
      <c r="I105" s="109">
        <v>12</v>
      </c>
      <c r="J105" s="110">
        <v>421.44</v>
      </c>
      <c r="K105" t="str">
        <f t="shared" si="4"/>
        <v>Senin</v>
      </c>
      <c r="L105" t="str">
        <f t="shared" si="5"/>
        <v>2025-W07</v>
      </c>
      <c r="M105" t="str">
        <f t="shared" si="6"/>
        <v>Week 2</v>
      </c>
      <c r="N105">
        <f t="shared" si="7"/>
        <v>7</v>
      </c>
    </row>
    <row r="106" spans="1:14" x14ac:dyDescent="0.25">
      <c r="A106" s="207" t="s">
        <v>422</v>
      </c>
      <c r="B106" s="112">
        <v>45703</v>
      </c>
      <c r="C106" s="109" t="s">
        <v>30</v>
      </c>
      <c r="D106" s="109" t="s">
        <v>55</v>
      </c>
      <c r="E106" s="109" t="s">
        <v>27</v>
      </c>
      <c r="F106" s="109" t="s">
        <v>28</v>
      </c>
      <c r="G106" s="109" t="s">
        <v>15</v>
      </c>
      <c r="H106" s="110">
        <v>191.72</v>
      </c>
      <c r="I106" s="109">
        <v>19</v>
      </c>
      <c r="J106" s="110">
        <v>3642.68</v>
      </c>
      <c r="K106" t="str">
        <f t="shared" si="4"/>
        <v>Sabtu</v>
      </c>
      <c r="L106" t="str">
        <f t="shared" si="5"/>
        <v>2025-W07</v>
      </c>
      <c r="M106" t="str">
        <f t="shared" si="6"/>
        <v>Week 3</v>
      </c>
      <c r="N106">
        <f t="shared" si="7"/>
        <v>7</v>
      </c>
    </row>
    <row r="107" spans="1:14" x14ac:dyDescent="0.25">
      <c r="A107" s="207" t="s">
        <v>499</v>
      </c>
      <c r="B107" s="112">
        <v>45698</v>
      </c>
      <c r="C107" s="109" t="s">
        <v>17</v>
      </c>
      <c r="D107" s="109" t="s">
        <v>35</v>
      </c>
      <c r="E107" s="109" t="s">
        <v>45</v>
      </c>
      <c r="F107" s="109" t="s">
        <v>19</v>
      </c>
      <c r="G107" s="109" t="s">
        <v>36</v>
      </c>
      <c r="H107" s="110">
        <v>172.83</v>
      </c>
      <c r="I107" s="109">
        <v>17</v>
      </c>
      <c r="J107" s="110">
        <v>2938.11</v>
      </c>
      <c r="K107" t="str">
        <f t="shared" si="4"/>
        <v>Senin</v>
      </c>
      <c r="L107" t="str">
        <f t="shared" si="5"/>
        <v>2025-W07</v>
      </c>
      <c r="M107" t="str">
        <f t="shared" si="6"/>
        <v>Week 2</v>
      </c>
      <c r="N107">
        <f t="shared" si="7"/>
        <v>7</v>
      </c>
    </row>
    <row r="108" spans="1:14" x14ac:dyDescent="0.25">
      <c r="A108" s="207" t="s">
        <v>510</v>
      </c>
      <c r="B108" s="112">
        <v>45701</v>
      </c>
      <c r="C108" s="109" t="s">
        <v>30</v>
      </c>
      <c r="D108" s="109" t="s">
        <v>55</v>
      </c>
      <c r="E108" s="109" t="s">
        <v>18</v>
      </c>
      <c r="F108" s="109" t="s">
        <v>14</v>
      </c>
      <c r="G108" s="109" t="s">
        <v>20</v>
      </c>
      <c r="H108" s="110">
        <v>39.5</v>
      </c>
      <c r="I108" s="109">
        <v>18</v>
      </c>
      <c r="J108" s="110">
        <v>711</v>
      </c>
      <c r="K108" t="str">
        <f t="shared" si="4"/>
        <v>Kamis</v>
      </c>
      <c r="L108" t="str">
        <f t="shared" si="5"/>
        <v>2025-W07</v>
      </c>
      <c r="M108" t="str">
        <f t="shared" si="6"/>
        <v>Week 2</v>
      </c>
      <c r="N108">
        <f t="shared" si="7"/>
        <v>7</v>
      </c>
    </row>
    <row r="109" spans="1:14" x14ac:dyDescent="0.25">
      <c r="A109" s="207" t="s">
        <v>571</v>
      </c>
      <c r="B109" s="112">
        <v>45701</v>
      </c>
      <c r="C109" s="109" t="s">
        <v>34</v>
      </c>
      <c r="D109" s="109" t="s">
        <v>22</v>
      </c>
      <c r="E109" s="109" t="s">
        <v>23</v>
      </c>
      <c r="F109" s="109" t="s">
        <v>32</v>
      </c>
      <c r="G109" s="109" t="s">
        <v>15</v>
      </c>
      <c r="H109" s="110">
        <v>238.96</v>
      </c>
      <c r="I109" s="109">
        <v>5</v>
      </c>
      <c r="J109" s="110">
        <v>1194.8</v>
      </c>
      <c r="K109" t="str">
        <f t="shared" si="4"/>
        <v>Kamis</v>
      </c>
      <c r="L109" t="str">
        <f t="shared" si="5"/>
        <v>2025-W07</v>
      </c>
      <c r="M109" t="str">
        <f t="shared" si="6"/>
        <v>Week 2</v>
      </c>
      <c r="N109">
        <f t="shared" si="7"/>
        <v>7</v>
      </c>
    </row>
    <row r="110" spans="1:14" x14ac:dyDescent="0.25">
      <c r="A110" s="207" t="s">
        <v>604</v>
      </c>
      <c r="B110" s="112">
        <v>45704</v>
      </c>
      <c r="C110" s="109" t="s">
        <v>11</v>
      </c>
      <c r="D110" s="109" t="s">
        <v>26</v>
      </c>
      <c r="E110" s="109" t="s">
        <v>41</v>
      </c>
      <c r="F110" s="109" t="s">
        <v>19</v>
      </c>
      <c r="G110" s="109" t="s">
        <v>15</v>
      </c>
      <c r="H110" s="110">
        <v>163.36000000000001</v>
      </c>
      <c r="I110" s="109">
        <v>4</v>
      </c>
      <c r="J110" s="110">
        <v>653.44000000000005</v>
      </c>
      <c r="K110" t="str">
        <f t="shared" si="4"/>
        <v>Minggu</v>
      </c>
      <c r="L110" t="str">
        <f t="shared" si="5"/>
        <v>2025-W08</v>
      </c>
      <c r="M110" t="str">
        <f t="shared" si="6"/>
        <v>Week 3</v>
      </c>
      <c r="N110">
        <f t="shared" si="7"/>
        <v>7</v>
      </c>
    </row>
    <row r="111" spans="1:14" x14ac:dyDescent="0.25">
      <c r="A111" s="207" t="s">
        <v>612</v>
      </c>
      <c r="B111" s="112">
        <v>45702</v>
      </c>
      <c r="C111" s="109" t="s">
        <v>30</v>
      </c>
      <c r="D111" s="109" t="s">
        <v>22</v>
      </c>
      <c r="E111" s="109" t="s">
        <v>18</v>
      </c>
      <c r="F111" s="109" t="s">
        <v>28</v>
      </c>
      <c r="G111" s="109" t="s">
        <v>36</v>
      </c>
      <c r="H111" s="110">
        <v>199.91</v>
      </c>
      <c r="I111" s="109">
        <v>4</v>
      </c>
      <c r="J111" s="110">
        <v>799.64</v>
      </c>
      <c r="K111" t="str">
        <f t="shared" si="4"/>
        <v>Jumat</v>
      </c>
      <c r="L111" t="str">
        <f t="shared" si="5"/>
        <v>2025-W07</v>
      </c>
      <c r="M111" t="str">
        <f t="shared" si="6"/>
        <v>Week 2</v>
      </c>
      <c r="N111">
        <f t="shared" si="7"/>
        <v>7</v>
      </c>
    </row>
    <row r="112" spans="1:14" x14ac:dyDescent="0.25">
      <c r="A112" s="207" t="s">
        <v>614</v>
      </c>
      <c r="B112" s="112">
        <v>45701</v>
      </c>
      <c r="C112" s="109" t="s">
        <v>25</v>
      </c>
      <c r="D112" s="109" t="s">
        <v>55</v>
      </c>
      <c r="E112" s="109" t="s">
        <v>18</v>
      </c>
      <c r="F112" s="109" t="s">
        <v>28</v>
      </c>
      <c r="G112" s="109" t="s">
        <v>20</v>
      </c>
      <c r="H112" s="110">
        <v>217.48</v>
      </c>
      <c r="I112" s="109">
        <v>8</v>
      </c>
      <c r="J112" s="110">
        <v>1739.84</v>
      </c>
      <c r="K112" t="str">
        <f t="shared" si="4"/>
        <v>Kamis</v>
      </c>
      <c r="L112" t="str">
        <f t="shared" si="5"/>
        <v>2025-W07</v>
      </c>
      <c r="M112" t="str">
        <f t="shared" si="6"/>
        <v>Week 2</v>
      </c>
      <c r="N112">
        <f t="shared" si="7"/>
        <v>7</v>
      </c>
    </row>
    <row r="113" spans="1:14" x14ac:dyDescent="0.25">
      <c r="A113" s="207" t="s">
        <v>655</v>
      </c>
      <c r="B113" s="112">
        <v>45704</v>
      </c>
      <c r="C113" s="109" t="s">
        <v>17</v>
      </c>
      <c r="D113" s="109" t="s">
        <v>35</v>
      </c>
      <c r="E113" s="109" t="s">
        <v>27</v>
      </c>
      <c r="F113" s="109" t="s">
        <v>28</v>
      </c>
      <c r="G113" s="109" t="s">
        <v>20</v>
      </c>
      <c r="H113" s="110">
        <v>70.010000000000005</v>
      </c>
      <c r="I113" s="109">
        <v>6</v>
      </c>
      <c r="J113" s="110">
        <v>420.06</v>
      </c>
      <c r="K113" t="str">
        <f t="shared" si="4"/>
        <v>Minggu</v>
      </c>
      <c r="L113" t="str">
        <f t="shared" si="5"/>
        <v>2025-W08</v>
      </c>
      <c r="M113" t="str">
        <f t="shared" si="6"/>
        <v>Week 3</v>
      </c>
      <c r="N113">
        <f t="shared" si="7"/>
        <v>7</v>
      </c>
    </row>
    <row r="114" spans="1:14" x14ac:dyDescent="0.25">
      <c r="A114" s="207" t="s">
        <v>668</v>
      </c>
      <c r="B114" s="112">
        <v>45702</v>
      </c>
      <c r="C114" s="109" t="s">
        <v>38</v>
      </c>
      <c r="D114" s="109" t="s">
        <v>26</v>
      </c>
      <c r="E114" s="109" t="s">
        <v>41</v>
      </c>
      <c r="F114" s="109" t="s">
        <v>14</v>
      </c>
      <c r="G114" s="109" t="s">
        <v>20</v>
      </c>
      <c r="H114" s="110">
        <v>131.37</v>
      </c>
      <c r="I114" s="109">
        <v>9</v>
      </c>
      <c r="J114" s="110">
        <v>1182.33</v>
      </c>
      <c r="K114" t="str">
        <f t="shared" si="4"/>
        <v>Jumat</v>
      </c>
      <c r="L114" t="str">
        <f t="shared" si="5"/>
        <v>2025-W07</v>
      </c>
      <c r="M114" t="str">
        <f t="shared" si="6"/>
        <v>Week 2</v>
      </c>
      <c r="N114">
        <f t="shared" si="7"/>
        <v>7</v>
      </c>
    </row>
    <row r="115" spans="1:14" x14ac:dyDescent="0.25">
      <c r="A115" s="207" t="s">
        <v>717</v>
      </c>
      <c r="B115" s="112">
        <v>45702</v>
      </c>
      <c r="C115" s="109" t="s">
        <v>25</v>
      </c>
      <c r="D115" s="109" t="s">
        <v>31</v>
      </c>
      <c r="E115" s="109" t="s">
        <v>18</v>
      </c>
      <c r="F115" s="109" t="s">
        <v>32</v>
      </c>
      <c r="G115" s="109" t="s">
        <v>36</v>
      </c>
      <c r="H115" s="110">
        <v>124.97</v>
      </c>
      <c r="I115" s="109">
        <v>13</v>
      </c>
      <c r="J115" s="110">
        <v>1624.61</v>
      </c>
      <c r="K115" t="str">
        <f t="shared" si="4"/>
        <v>Jumat</v>
      </c>
      <c r="L115" t="str">
        <f t="shared" si="5"/>
        <v>2025-W07</v>
      </c>
      <c r="M115" t="str">
        <f t="shared" si="6"/>
        <v>Week 2</v>
      </c>
      <c r="N115">
        <f t="shared" si="7"/>
        <v>7</v>
      </c>
    </row>
    <row r="116" spans="1:14" x14ac:dyDescent="0.25">
      <c r="A116" s="207" t="s">
        <v>863</v>
      </c>
      <c r="B116" s="112">
        <v>45701</v>
      </c>
      <c r="C116" s="109" t="s">
        <v>30</v>
      </c>
      <c r="D116" s="109" t="s">
        <v>12</v>
      </c>
      <c r="E116" s="109" t="s">
        <v>27</v>
      </c>
      <c r="F116" s="109" t="s">
        <v>28</v>
      </c>
      <c r="G116" s="109" t="s">
        <v>36</v>
      </c>
      <c r="H116" s="110">
        <v>185.59</v>
      </c>
      <c r="I116" s="109">
        <v>10</v>
      </c>
      <c r="J116" s="110">
        <v>1855.9</v>
      </c>
      <c r="K116" t="str">
        <f t="shared" si="4"/>
        <v>Kamis</v>
      </c>
      <c r="L116" t="str">
        <f t="shared" si="5"/>
        <v>2025-W07</v>
      </c>
      <c r="M116" t="str">
        <f t="shared" si="6"/>
        <v>Week 2</v>
      </c>
      <c r="N116">
        <f t="shared" si="7"/>
        <v>7</v>
      </c>
    </row>
    <row r="117" spans="1:14" x14ac:dyDescent="0.25">
      <c r="A117" s="207" t="s">
        <v>900</v>
      </c>
      <c r="B117" s="112">
        <v>45701</v>
      </c>
      <c r="C117" s="109" t="s">
        <v>38</v>
      </c>
      <c r="D117" s="109" t="s">
        <v>55</v>
      </c>
      <c r="E117" s="109" t="s">
        <v>41</v>
      </c>
      <c r="F117" s="109" t="s">
        <v>39</v>
      </c>
      <c r="G117" s="109" t="s">
        <v>36</v>
      </c>
      <c r="H117" s="110">
        <v>109.73</v>
      </c>
      <c r="I117" s="109">
        <v>7</v>
      </c>
      <c r="J117" s="110">
        <v>768.11</v>
      </c>
      <c r="K117" t="str">
        <f t="shared" si="4"/>
        <v>Kamis</v>
      </c>
      <c r="L117" t="str">
        <f t="shared" si="5"/>
        <v>2025-W07</v>
      </c>
      <c r="M117" t="str">
        <f t="shared" si="6"/>
        <v>Week 2</v>
      </c>
      <c r="N117">
        <f t="shared" si="7"/>
        <v>7</v>
      </c>
    </row>
    <row r="118" spans="1:14" x14ac:dyDescent="0.25">
      <c r="A118" s="207" t="s">
        <v>974</v>
      </c>
      <c r="B118" s="112">
        <v>45698</v>
      </c>
      <c r="C118" s="109" t="s">
        <v>30</v>
      </c>
      <c r="D118" s="109" t="s">
        <v>31</v>
      </c>
      <c r="E118" s="109" t="s">
        <v>45</v>
      </c>
      <c r="F118" s="109" t="s">
        <v>19</v>
      </c>
      <c r="G118" s="109" t="s">
        <v>15</v>
      </c>
      <c r="H118" s="110">
        <v>88.97</v>
      </c>
      <c r="I118" s="109">
        <v>7</v>
      </c>
      <c r="J118" s="110">
        <v>622.79</v>
      </c>
      <c r="K118" t="str">
        <f t="shared" si="4"/>
        <v>Senin</v>
      </c>
      <c r="L118" t="str">
        <f t="shared" si="5"/>
        <v>2025-W07</v>
      </c>
      <c r="M118" t="str">
        <f t="shared" si="6"/>
        <v>Week 2</v>
      </c>
      <c r="N118">
        <f t="shared" si="7"/>
        <v>7</v>
      </c>
    </row>
    <row r="119" spans="1:14" x14ac:dyDescent="0.25">
      <c r="A119" s="207" t="s">
        <v>1060</v>
      </c>
      <c r="B119" s="112">
        <v>45701</v>
      </c>
      <c r="C119" s="109" t="s">
        <v>17</v>
      </c>
      <c r="D119" s="109" t="s">
        <v>22</v>
      </c>
      <c r="E119" s="109" t="s">
        <v>23</v>
      </c>
      <c r="F119" s="109" t="s">
        <v>42</v>
      </c>
      <c r="G119" s="109" t="s">
        <v>15</v>
      </c>
      <c r="H119" s="110">
        <v>60.1</v>
      </c>
      <c r="I119" s="109">
        <v>4</v>
      </c>
      <c r="J119" s="110">
        <v>240.4</v>
      </c>
      <c r="K119" t="str">
        <f t="shared" si="4"/>
        <v>Kamis</v>
      </c>
      <c r="L119" t="str">
        <f t="shared" si="5"/>
        <v>2025-W07</v>
      </c>
      <c r="M119" t="str">
        <f t="shared" si="6"/>
        <v>Week 2</v>
      </c>
      <c r="N119">
        <f t="shared" si="7"/>
        <v>7</v>
      </c>
    </row>
    <row r="120" spans="1:14" x14ac:dyDescent="0.25">
      <c r="A120" s="207" t="s">
        <v>37</v>
      </c>
      <c r="B120" s="112">
        <v>45710</v>
      </c>
      <c r="C120" s="109" t="s">
        <v>38</v>
      </c>
      <c r="D120" s="109" t="s">
        <v>22</v>
      </c>
      <c r="E120" s="109" t="s">
        <v>13</v>
      </c>
      <c r="F120" s="109" t="s">
        <v>39</v>
      </c>
      <c r="G120" s="109" t="s">
        <v>36</v>
      </c>
      <c r="H120" s="110">
        <v>42.78</v>
      </c>
      <c r="I120" s="109">
        <v>3</v>
      </c>
      <c r="J120" s="110">
        <v>128.34</v>
      </c>
      <c r="K120" t="str">
        <f t="shared" si="4"/>
        <v>Sabtu</v>
      </c>
      <c r="L120" t="str">
        <f t="shared" si="5"/>
        <v>2025-W08</v>
      </c>
      <c r="M120" t="str">
        <f t="shared" si="6"/>
        <v>Week 4</v>
      </c>
      <c r="N120">
        <f t="shared" si="7"/>
        <v>8</v>
      </c>
    </row>
    <row r="121" spans="1:14" x14ac:dyDescent="0.25">
      <c r="A121" s="207" t="s">
        <v>76</v>
      </c>
      <c r="B121" s="112">
        <v>45707</v>
      </c>
      <c r="C121" s="109" t="s">
        <v>34</v>
      </c>
      <c r="D121" s="109" t="s">
        <v>31</v>
      </c>
      <c r="E121" s="109" t="s">
        <v>41</v>
      </c>
      <c r="F121" s="109" t="s">
        <v>61</v>
      </c>
      <c r="G121" s="109" t="s">
        <v>20</v>
      </c>
      <c r="H121" s="110">
        <v>180.53</v>
      </c>
      <c r="I121" s="109">
        <v>14</v>
      </c>
      <c r="J121" s="110">
        <v>2527.42</v>
      </c>
      <c r="K121" t="str">
        <f t="shared" si="4"/>
        <v>Rabu</v>
      </c>
      <c r="L121" t="str">
        <f t="shared" si="5"/>
        <v>2025-W08</v>
      </c>
      <c r="M121" t="str">
        <f t="shared" si="6"/>
        <v>Week 3</v>
      </c>
      <c r="N121">
        <f t="shared" si="7"/>
        <v>8</v>
      </c>
    </row>
    <row r="122" spans="1:14" x14ac:dyDescent="0.25">
      <c r="A122" s="207" t="s">
        <v>80</v>
      </c>
      <c r="B122" s="112">
        <v>45708</v>
      </c>
      <c r="C122" s="109" t="s">
        <v>17</v>
      </c>
      <c r="D122" s="109" t="s">
        <v>55</v>
      </c>
      <c r="E122" s="109" t="s">
        <v>45</v>
      </c>
      <c r="F122" s="109" t="s">
        <v>19</v>
      </c>
      <c r="G122" s="109" t="s">
        <v>15</v>
      </c>
      <c r="H122" s="110">
        <v>37.57</v>
      </c>
      <c r="I122" s="109">
        <v>2</v>
      </c>
      <c r="J122" s="110">
        <v>75.14</v>
      </c>
      <c r="K122" t="str">
        <f t="shared" si="4"/>
        <v>Kamis</v>
      </c>
      <c r="L122" t="str">
        <f t="shared" si="5"/>
        <v>2025-W08</v>
      </c>
      <c r="M122" t="str">
        <f t="shared" si="6"/>
        <v>Week 3</v>
      </c>
      <c r="N122">
        <f t="shared" si="7"/>
        <v>8</v>
      </c>
    </row>
    <row r="123" spans="1:14" x14ac:dyDescent="0.25">
      <c r="A123" s="207" t="s">
        <v>202</v>
      </c>
      <c r="B123" s="112">
        <v>45705</v>
      </c>
      <c r="C123" s="109" t="s">
        <v>11</v>
      </c>
      <c r="D123" s="109" t="s">
        <v>31</v>
      </c>
      <c r="E123" s="109" t="s">
        <v>45</v>
      </c>
      <c r="F123" s="109" t="s">
        <v>28</v>
      </c>
      <c r="G123" s="109" t="s">
        <v>15</v>
      </c>
      <c r="H123" s="110">
        <v>49.86</v>
      </c>
      <c r="I123" s="109">
        <v>8</v>
      </c>
      <c r="J123" s="110">
        <v>398.88</v>
      </c>
      <c r="K123" t="str">
        <f t="shared" si="4"/>
        <v>Senin</v>
      </c>
      <c r="L123" t="str">
        <f t="shared" si="5"/>
        <v>2025-W08</v>
      </c>
      <c r="M123" t="str">
        <f t="shared" si="6"/>
        <v>Week 3</v>
      </c>
      <c r="N123">
        <f t="shared" si="7"/>
        <v>8</v>
      </c>
    </row>
    <row r="124" spans="1:14" x14ac:dyDescent="0.25">
      <c r="A124" s="207" t="s">
        <v>247</v>
      </c>
      <c r="B124" s="112">
        <v>45708</v>
      </c>
      <c r="C124" s="109" t="s">
        <v>25</v>
      </c>
      <c r="D124" s="109" t="s">
        <v>12</v>
      </c>
      <c r="E124" s="109" t="s">
        <v>13</v>
      </c>
      <c r="F124" s="109" t="s">
        <v>19</v>
      </c>
      <c r="G124" s="109" t="s">
        <v>36</v>
      </c>
      <c r="H124" s="110">
        <v>65.38</v>
      </c>
      <c r="I124" s="109">
        <v>12</v>
      </c>
      <c r="J124" s="110">
        <v>784.56</v>
      </c>
      <c r="K124" t="str">
        <f t="shared" si="4"/>
        <v>Kamis</v>
      </c>
      <c r="L124" t="str">
        <f t="shared" si="5"/>
        <v>2025-W08</v>
      </c>
      <c r="M124" t="str">
        <f t="shared" si="6"/>
        <v>Week 3</v>
      </c>
      <c r="N124">
        <f t="shared" si="7"/>
        <v>8</v>
      </c>
    </row>
    <row r="125" spans="1:14" x14ac:dyDescent="0.25">
      <c r="A125" s="207" t="s">
        <v>267</v>
      </c>
      <c r="B125" s="112">
        <v>45707</v>
      </c>
      <c r="C125" s="109" t="s">
        <v>30</v>
      </c>
      <c r="D125" s="109" t="s">
        <v>55</v>
      </c>
      <c r="E125" s="109" t="s">
        <v>45</v>
      </c>
      <c r="F125" s="109" t="s">
        <v>42</v>
      </c>
      <c r="G125" s="109" t="s">
        <v>20</v>
      </c>
      <c r="H125" s="110">
        <v>168.85</v>
      </c>
      <c r="I125" s="109">
        <v>12</v>
      </c>
      <c r="J125" s="110">
        <v>2026.2</v>
      </c>
      <c r="K125" t="str">
        <f t="shared" si="4"/>
        <v>Rabu</v>
      </c>
      <c r="L125" t="str">
        <f t="shared" si="5"/>
        <v>2025-W08</v>
      </c>
      <c r="M125" t="str">
        <f t="shared" si="6"/>
        <v>Week 3</v>
      </c>
      <c r="N125">
        <f t="shared" si="7"/>
        <v>8</v>
      </c>
    </row>
    <row r="126" spans="1:14" x14ac:dyDescent="0.25">
      <c r="A126" s="207" t="s">
        <v>316</v>
      </c>
      <c r="B126" s="112">
        <v>45709</v>
      </c>
      <c r="C126" s="109" t="s">
        <v>25</v>
      </c>
      <c r="D126" s="109" t="s">
        <v>12</v>
      </c>
      <c r="E126" s="109" t="s">
        <v>18</v>
      </c>
      <c r="F126" s="109" t="s">
        <v>19</v>
      </c>
      <c r="G126" s="109" t="s">
        <v>20</v>
      </c>
      <c r="H126" s="110">
        <v>184.43</v>
      </c>
      <c r="I126" s="109">
        <v>17</v>
      </c>
      <c r="J126" s="110">
        <v>3135.31</v>
      </c>
      <c r="K126" t="str">
        <f t="shared" si="4"/>
        <v>Jumat</v>
      </c>
      <c r="L126" t="str">
        <f t="shared" si="5"/>
        <v>2025-W08</v>
      </c>
      <c r="M126" t="str">
        <f t="shared" si="6"/>
        <v>Week 3</v>
      </c>
      <c r="N126">
        <f t="shared" si="7"/>
        <v>8</v>
      </c>
    </row>
    <row r="127" spans="1:14" x14ac:dyDescent="0.25">
      <c r="A127" s="207" t="s">
        <v>394</v>
      </c>
      <c r="B127" s="112">
        <v>45707</v>
      </c>
      <c r="C127" s="109" t="s">
        <v>34</v>
      </c>
      <c r="D127" s="109" t="s">
        <v>35</v>
      </c>
      <c r="E127" s="109" t="s">
        <v>18</v>
      </c>
      <c r="F127" s="109" t="s">
        <v>32</v>
      </c>
      <c r="G127" s="109" t="s">
        <v>15</v>
      </c>
      <c r="H127" s="110">
        <v>35.83</v>
      </c>
      <c r="I127" s="109">
        <v>13</v>
      </c>
      <c r="J127" s="110">
        <v>465.79</v>
      </c>
      <c r="K127" t="str">
        <f t="shared" si="4"/>
        <v>Rabu</v>
      </c>
      <c r="L127" t="str">
        <f t="shared" si="5"/>
        <v>2025-W08</v>
      </c>
      <c r="M127" t="str">
        <f t="shared" si="6"/>
        <v>Week 3</v>
      </c>
      <c r="N127">
        <f t="shared" si="7"/>
        <v>8</v>
      </c>
    </row>
    <row r="128" spans="1:14" x14ac:dyDescent="0.25">
      <c r="A128" s="207" t="s">
        <v>455</v>
      </c>
      <c r="B128" s="112">
        <v>45709</v>
      </c>
      <c r="C128" s="109" t="s">
        <v>11</v>
      </c>
      <c r="D128" s="109" t="s">
        <v>31</v>
      </c>
      <c r="E128" s="109" t="s">
        <v>18</v>
      </c>
      <c r="F128" s="109" t="s">
        <v>28</v>
      </c>
      <c r="G128" s="109" t="s">
        <v>20</v>
      </c>
      <c r="H128" s="110">
        <v>102.31</v>
      </c>
      <c r="I128" s="109">
        <v>20</v>
      </c>
      <c r="J128" s="110">
        <v>2046.2</v>
      </c>
      <c r="K128" t="str">
        <f t="shared" si="4"/>
        <v>Jumat</v>
      </c>
      <c r="L128" t="str">
        <f t="shared" si="5"/>
        <v>2025-W08</v>
      </c>
      <c r="M128" t="str">
        <f t="shared" si="6"/>
        <v>Week 3</v>
      </c>
      <c r="N128">
        <f t="shared" si="7"/>
        <v>8</v>
      </c>
    </row>
    <row r="129" spans="1:14" x14ac:dyDescent="0.25">
      <c r="A129" s="207" t="s">
        <v>467</v>
      </c>
      <c r="B129" s="112">
        <v>45705</v>
      </c>
      <c r="C129" s="109" t="s">
        <v>17</v>
      </c>
      <c r="D129" s="109" t="s">
        <v>26</v>
      </c>
      <c r="E129" s="109" t="s">
        <v>45</v>
      </c>
      <c r="F129" s="109" t="s">
        <v>32</v>
      </c>
      <c r="G129" s="109" t="s">
        <v>36</v>
      </c>
      <c r="H129" s="110">
        <v>55.75</v>
      </c>
      <c r="I129" s="109">
        <v>18</v>
      </c>
      <c r="J129" s="110">
        <v>1003.5</v>
      </c>
      <c r="K129" t="str">
        <f t="shared" si="4"/>
        <v>Senin</v>
      </c>
      <c r="L129" t="str">
        <f t="shared" si="5"/>
        <v>2025-W08</v>
      </c>
      <c r="M129" t="str">
        <f t="shared" si="6"/>
        <v>Week 3</v>
      </c>
      <c r="N129">
        <f t="shared" si="7"/>
        <v>8</v>
      </c>
    </row>
    <row r="130" spans="1:14" x14ac:dyDescent="0.25">
      <c r="A130" s="207" t="s">
        <v>508</v>
      </c>
      <c r="B130" s="112">
        <v>45710</v>
      </c>
      <c r="C130" s="109" t="s">
        <v>11</v>
      </c>
      <c r="D130" s="109" t="s">
        <v>35</v>
      </c>
      <c r="E130" s="109" t="s">
        <v>18</v>
      </c>
      <c r="F130" s="109" t="s">
        <v>19</v>
      </c>
      <c r="G130" s="109" t="s">
        <v>20</v>
      </c>
      <c r="H130" s="110">
        <v>32.67</v>
      </c>
      <c r="I130" s="109">
        <v>1</v>
      </c>
      <c r="J130" s="110">
        <v>32.67</v>
      </c>
      <c r="K130" t="str">
        <f t="shared" ref="K130:K193" si="8">TEXT(B130,"dddd")</f>
        <v>Sabtu</v>
      </c>
      <c r="L130" t="str">
        <f t="shared" ref="L130:L193" si="9">YEAR(B130) &amp; "-W" &amp; TEXT(WEEKNUM(B130), "00")</f>
        <v>2025-W08</v>
      </c>
      <c r="M130" t="str">
        <f t="shared" ref="M130:M193" si="10">"Week " &amp; INT((DAY(B130)-1)/7)+1</f>
        <v>Week 4</v>
      </c>
      <c r="N130">
        <f t="shared" ref="N130:N193" si="11">WEEKNUM(B130, 2)</f>
        <v>8</v>
      </c>
    </row>
    <row r="131" spans="1:14" x14ac:dyDescent="0.25">
      <c r="A131" s="207" t="s">
        <v>608</v>
      </c>
      <c r="B131" s="112">
        <v>45710</v>
      </c>
      <c r="C131" s="109" t="s">
        <v>34</v>
      </c>
      <c r="D131" s="109" t="s">
        <v>35</v>
      </c>
      <c r="E131" s="109" t="s">
        <v>23</v>
      </c>
      <c r="F131" s="109" t="s">
        <v>61</v>
      </c>
      <c r="G131" s="109" t="s">
        <v>15</v>
      </c>
      <c r="H131" s="110">
        <v>108.8</v>
      </c>
      <c r="I131" s="109">
        <v>11</v>
      </c>
      <c r="J131" s="110">
        <v>1196.8</v>
      </c>
      <c r="K131" t="str">
        <f t="shared" si="8"/>
        <v>Sabtu</v>
      </c>
      <c r="L131" t="str">
        <f t="shared" si="9"/>
        <v>2025-W08</v>
      </c>
      <c r="M131" t="str">
        <f t="shared" si="10"/>
        <v>Week 4</v>
      </c>
      <c r="N131">
        <f t="shared" si="11"/>
        <v>8</v>
      </c>
    </row>
    <row r="132" spans="1:14" x14ac:dyDescent="0.25">
      <c r="A132" s="207" t="s">
        <v>663</v>
      </c>
      <c r="B132" s="112">
        <v>45705</v>
      </c>
      <c r="C132" s="109" t="s">
        <v>11</v>
      </c>
      <c r="D132" s="109" t="s">
        <v>22</v>
      </c>
      <c r="E132" s="109" t="s">
        <v>41</v>
      </c>
      <c r="F132" s="109" t="s">
        <v>19</v>
      </c>
      <c r="G132" s="109" t="s">
        <v>15</v>
      </c>
      <c r="H132" s="110">
        <v>67.17</v>
      </c>
      <c r="I132" s="109">
        <v>11</v>
      </c>
      <c r="J132" s="110">
        <v>738.87</v>
      </c>
      <c r="K132" t="str">
        <f t="shared" si="8"/>
        <v>Senin</v>
      </c>
      <c r="L132" t="str">
        <f t="shared" si="9"/>
        <v>2025-W08</v>
      </c>
      <c r="M132" t="str">
        <f t="shared" si="10"/>
        <v>Week 3</v>
      </c>
      <c r="N132">
        <f t="shared" si="11"/>
        <v>8</v>
      </c>
    </row>
    <row r="133" spans="1:14" x14ac:dyDescent="0.25">
      <c r="A133" s="207" t="s">
        <v>776</v>
      </c>
      <c r="B133" s="112">
        <v>45711</v>
      </c>
      <c r="C133" s="109" t="s">
        <v>17</v>
      </c>
      <c r="D133" s="109" t="s">
        <v>55</v>
      </c>
      <c r="E133" s="109" t="s">
        <v>45</v>
      </c>
      <c r="F133" s="109" t="s">
        <v>32</v>
      </c>
      <c r="G133" s="109" t="s">
        <v>15</v>
      </c>
      <c r="H133" s="110">
        <v>120.61</v>
      </c>
      <c r="I133" s="109">
        <v>17</v>
      </c>
      <c r="J133" s="110">
        <v>2050.37</v>
      </c>
      <c r="K133" t="str">
        <f t="shared" si="8"/>
        <v>Minggu</v>
      </c>
      <c r="L133" t="str">
        <f t="shared" si="9"/>
        <v>2025-W09</v>
      </c>
      <c r="M133" t="str">
        <f t="shared" si="10"/>
        <v>Week 4</v>
      </c>
      <c r="N133">
        <f t="shared" si="11"/>
        <v>8</v>
      </c>
    </row>
    <row r="134" spans="1:14" x14ac:dyDescent="0.25">
      <c r="A134" s="207" t="s">
        <v>782</v>
      </c>
      <c r="B134" s="112">
        <v>45709</v>
      </c>
      <c r="C134" s="109" t="s">
        <v>17</v>
      </c>
      <c r="D134" s="109" t="s">
        <v>26</v>
      </c>
      <c r="E134" s="109" t="s">
        <v>41</v>
      </c>
      <c r="F134" s="109" t="s">
        <v>32</v>
      </c>
      <c r="G134" s="109" t="s">
        <v>36</v>
      </c>
      <c r="H134" s="110">
        <v>190.79</v>
      </c>
      <c r="I134" s="109">
        <v>9</v>
      </c>
      <c r="J134" s="110">
        <v>1717.11</v>
      </c>
      <c r="K134" t="str">
        <f t="shared" si="8"/>
        <v>Jumat</v>
      </c>
      <c r="L134" t="str">
        <f t="shared" si="9"/>
        <v>2025-W08</v>
      </c>
      <c r="M134" t="str">
        <f t="shared" si="10"/>
        <v>Week 3</v>
      </c>
      <c r="N134">
        <f t="shared" si="11"/>
        <v>8</v>
      </c>
    </row>
    <row r="135" spans="1:14" x14ac:dyDescent="0.25">
      <c r="A135" s="207" t="s">
        <v>828</v>
      </c>
      <c r="B135" s="112">
        <v>45710</v>
      </c>
      <c r="C135" s="109" t="s">
        <v>17</v>
      </c>
      <c r="D135" s="109" t="s">
        <v>12</v>
      </c>
      <c r="E135" s="109" t="s">
        <v>18</v>
      </c>
      <c r="F135" s="109" t="s">
        <v>39</v>
      </c>
      <c r="G135" s="109" t="s">
        <v>15</v>
      </c>
      <c r="H135" s="110">
        <v>155.38</v>
      </c>
      <c r="I135" s="109">
        <v>20</v>
      </c>
      <c r="J135" s="110">
        <v>3107.6</v>
      </c>
      <c r="K135" t="str">
        <f t="shared" si="8"/>
        <v>Sabtu</v>
      </c>
      <c r="L135" t="str">
        <f t="shared" si="9"/>
        <v>2025-W08</v>
      </c>
      <c r="M135" t="str">
        <f t="shared" si="10"/>
        <v>Week 4</v>
      </c>
      <c r="N135">
        <f t="shared" si="11"/>
        <v>8</v>
      </c>
    </row>
    <row r="136" spans="1:14" x14ac:dyDescent="0.25">
      <c r="A136" s="207" t="s">
        <v>869</v>
      </c>
      <c r="B136" s="112">
        <v>45709</v>
      </c>
      <c r="C136" s="109" t="s">
        <v>25</v>
      </c>
      <c r="D136" s="109" t="s">
        <v>22</v>
      </c>
      <c r="E136" s="109" t="s">
        <v>23</v>
      </c>
      <c r="F136" s="109" t="s">
        <v>32</v>
      </c>
      <c r="G136" s="109" t="s">
        <v>36</v>
      </c>
      <c r="H136" s="110">
        <v>235.56</v>
      </c>
      <c r="I136" s="109">
        <v>10</v>
      </c>
      <c r="J136" s="110">
        <v>2355.6</v>
      </c>
      <c r="K136" t="str">
        <f t="shared" si="8"/>
        <v>Jumat</v>
      </c>
      <c r="L136" t="str">
        <f t="shared" si="9"/>
        <v>2025-W08</v>
      </c>
      <c r="M136" t="str">
        <f t="shared" si="10"/>
        <v>Week 3</v>
      </c>
      <c r="N136">
        <f t="shared" si="11"/>
        <v>8</v>
      </c>
    </row>
    <row r="137" spans="1:14" x14ac:dyDescent="0.25">
      <c r="A137" s="207" t="s">
        <v>907</v>
      </c>
      <c r="B137" s="112">
        <v>45705</v>
      </c>
      <c r="C137" s="109" t="s">
        <v>17</v>
      </c>
      <c r="D137" s="109" t="s">
        <v>26</v>
      </c>
      <c r="E137" s="109" t="s">
        <v>18</v>
      </c>
      <c r="F137" s="109" t="s">
        <v>42</v>
      </c>
      <c r="G137" s="109" t="s">
        <v>15</v>
      </c>
      <c r="H137" s="110">
        <v>62.71</v>
      </c>
      <c r="I137" s="109">
        <v>16</v>
      </c>
      <c r="J137" s="110">
        <v>1003.36</v>
      </c>
      <c r="K137" t="str">
        <f t="shared" si="8"/>
        <v>Senin</v>
      </c>
      <c r="L137" t="str">
        <f t="shared" si="9"/>
        <v>2025-W08</v>
      </c>
      <c r="M137" t="str">
        <f t="shared" si="10"/>
        <v>Week 3</v>
      </c>
      <c r="N137">
        <f t="shared" si="11"/>
        <v>8</v>
      </c>
    </row>
    <row r="138" spans="1:14" x14ac:dyDescent="0.25">
      <c r="A138" s="207" t="s">
        <v>953</v>
      </c>
      <c r="B138" s="112">
        <v>45709</v>
      </c>
      <c r="C138" s="109" t="s">
        <v>34</v>
      </c>
      <c r="D138" s="109" t="s">
        <v>55</v>
      </c>
      <c r="E138" s="109" t="s">
        <v>13</v>
      </c>
      <c r="F138" s="109" t="s">
        <v>14</v>
      </c>
      <c r="G138" s="109" t="s">
        <v>20</v>
      </c>
      <c r="H138" s="110">
        <v>188.9</v>
      </c>
      <c r="I138" s="109">
        <v>11</v>
      </c>
      <c r="J138" s="110">
        <v>2077.9</v>
      </c>
      <c r="K138" t="str">
        <f t="shared" si="8"/>
        <v>Jumat</v>
      </c>
      <c r="L138" t="str">
        <f t="shared" si="9"/>
        <v>2025-W08</v>
      </c>
      <c r="M138" t="str">
        <f t="shared" si="10"/>
        <v>Week 3</v>
      </c>
      <c r="N138">
        <f t="shared" si="11"/>
        <v>8</v>
      </c>
    </row>
    <row r="139" spans="1:14" x14ac:dyDescent="0.25">
      <c r="A139" s="207" t="s">
        <v>963</v>
      </c>
      <c r="B139" s="112">
        <v>45707</v>
      </c>
      <c r="C139" s="109" t="s">
        <v>17</v>
      </c>
      <c r="D139" s="109" t="s">
        <v>35</v>
      </c>
      <c r="E139" s="109" t="s">
        <v>13</v>
      </c>
      <c r="F139" s="109" t="s">
        <v>32</v>
      </c>
      <c r="G139" s="109" t="s">
        <v>36</v>
      </c>
      <c r="H139" s="110">
        <v>75.73</v>
      </c>
      <c r="I139" s="109">
        <v>15</v>
      </c>
      <c r="J139" s="110">
        <v>1135.95</v>
      </c>
      <c r="K139" t="str">
        <f t="shared" si="8"/>
        <v>Rabu</v>
      </c>
      <c r="L139" t="str">
        <f t="shared" si="9"/>
        <v>2025-W08</v>
      </c>
      <c r="M139" t="str">
        <f t="shared" si="10"/>
        <v>Week 3</v>
      </c>
      <c r="N139">
        <f t="shared" si="11"/>
        <v>8</v>
      </c>
    </row>
    <row r="140" spans="1:14" x14ac:dyDescent="0.25">
      <c r="A140" s="207" t="s">
        <v>976</v>
      </c>
      <c r="B140" s="112">
        <v>45711</v>
      </c>
      <c r="C140" s="109" t="s">
        <v>25</v>
      </c>
      <c r="D140" s="109" t="s">
        <v>26</v>
      </c>
      <c r="E140" s="109" t="s">
        <v>45</v>
      </c>
      <c r="F140" s="109" t="s">
        <v>28</v>
      </c>
      <c r="G140" s="109" t="s">
        <v>36</v>
      </c>
      <c r="H140" s="110">
        <v>120.07</v>
      </c>
      <c r="I140" s="109">
        <v>9</v>
      </c>
      <c r="J140" s="110">
        <v>1080.6300000000001</v>
      </c>
      <c r="K140" t="str">
        <f t="shared" si="8"/>
        <v>Minggu</v>
      </c>
      <c r="L140" t="str">
        <f t="shared" si="9"/>
        <v>2025-W09</v>
      </c>
      <c r="M140" t="str">
        <f t="shared" si="10"/>
        <v>Week 4</v>
      </c>
      <c r="N140">
        <f t="shared" si="11"/>
        <v>8</v>
      </c>
    </row>
    <row r="141" spans="1:14" x14ac:dyDescent="0.25">
      <c r="A141" s="207" t="s">
        <v>1022</v>
      </c>
      <c r="B141" s="112">
        <v>45708</v>
      </c>
      <c r="C141" s="109" t="s">
        <v>25</v>
      </c>
      <c r="D141" s="109" t="s">
        <v>12</v>
      </c>
      <c r="E141" s="109" t="s">
        <v>41</v>
      </c>
      <c r="F141" s="109" t="s">
        <v>28</v>
      </c>
      <c r="G141" s="109" t="s">
        <v>36</v>
      </c>
      <c r="H141" s="110">
        <v>192.37</v>
      </c>
      <c r="I141" s="109">
        <v>2</v>
      </c>
      <c r="J141" s="110">
        <v>384.74</v>
      </c>
      <c r="K141" t="str">
        <f t="shared" si="8"/>
        <v>Kamis</v>
      </c>
      <c r="L141" t="str">
        <f t="shared" si="9"/>
        <v>2025-W08</v>
      </c>
      <c r="M141" t="str">
        <f t="shared" si="10"/>
        <v>Week 3</v>
      </c>
      <c r="N141">
        <f t="shared" si="11"/>
        <v>8</v>
      </c>
    </row>
    <row r="142" spans="1:14" x14ac:dyDescent="0.25">
      <c r="A142" s="207" t="s">
        <v>1028</v>
      </c>
      <c r="B142" s="112">
        <v>45709</v>
      </c>
      <c r="C142" s="109" t="s">
        <v>25</v>
      </c>
      <c r="D142" s="109" t="s">
        <v>31</v>
      </c>
      <c r="E142" s="109" t="s">
        <v>23</v>
      </c>
      <c r="F142" s="109" t="s">
        <v>14</v>
      </c>
      <c r="G142" s="109" t="s">
        <v>20</v>
      </c>
      <c r="H142" s="110">
        <v>108.25</v>
      </c>
      <c r="I142" s="109">
        <v>8</v>
      </c>
      <c r="J142" s="110">
        <v>866</v>
      </c>
      <c r="K142" t="str">
        <f t="shared" si="8"/>
        <v>Jumat</v>
      </c>
      <c r="L142" t="str">
        <f t="shared" si="9"/>
        <v>2025-W08</v>
      </c>
      <c r="M142" t="str">
        <f t="shared" si="10"/>
        <v>Week 3</v>
      </c>
      <c r="N142">
        <f t="shared" si="11"/>
        <v>8</v>
      </c>
    </row>
    <row r="143" spans="1:14" x14ac:dyDescent="0.25">
      <c r="A143" s="207" t="s">
        <v>1040</v>
      </c>
      <c r="B143" s="112">
        <v>45706</v>
      </c>
      <c r="C143" s="109" t="s">
        <v>38</v>
      </c>
      <c r="D143" s="109" t="s">
        <v>35</v>
      </c>
      <c r="E143" s="109" t="s">
        <v>23</v>
      </c>
      <c r="F143" s="109" t="s">
        <v>14</v>
      </c>
      <c r="G143" s="109" t="s">
        <v>36</v>
      </c>
      <c r="H143" s="110">
        <v>41.31</v>
      </c>
      <c r="I143" s="109">
        <v>2</v>
      </c>
      <c r="J143" s="110">
        <v>82.62</v>
      </c>
      <c r="K143" t="str">
        <f t="shared" si="8"/>
        <v>Selasa</v>
      </c>
      <c r="L143" t="str">
        <f t="shared" si="9"/>
        <v>2025-W08</v>
      </c>
      <c r="M143" t="str">
        <f t="shared" si="10"/>
        <v>Week 3</v>
      </c>
      <c r="N143">
        <f t="shared" si="11"/>
        <v>8</v>
      </c>
    </row>
    <row r="144" spans="1:14" x14ac:dyDescent="0.25">
      <c r="A144" s="207" t="s">
        <v>1042</v>
      </c>
      <c r="B144" s="112">
        <v>45705</v>
      </c>
      <c r="C144" s="109" t="s">
        <v>38</v>
      </c>
      <c r="D144" s="109" t="s">
        <v>55</v>
      </c>
      <c r="E144" s="109" t="s">
        <v>23</v>
      </c>
      <c r="F144" s="109" t="s">
        <v>28</v>
      </c>
      <c r="G144" s="109" t="s">
        <v>15</v>
      </c>
      <c r="H144" s="110">
        <v>161.31</v>
      </c>
      <c r="I144" s="109">
        <v>19</v>
      </c>
      <c r="J144" s="110">
        <v>3064.89</v>
      </c>
      <c r="K144" t="str">
        <f t="shared" si="8"/>
        <v>Senin</v>
      </c>
      <c r="L144" t="str">
        <f t="shared" si="9"/>
        <v>2025-W08</v>
      </c>
      <c r="M144" t="str">
        <f t="shared" si="10"/>
        <v>Week 3</v>
      </c>
      <c r="N144">
        <f t="shared" si="11"/>
        <v>8</v>
      </c>
    </row>
    <row r="145" spans="1:14" x14ac:dyDescent="0.25">
      <c r="A145" s="207" t="s">
        <v>1044</v>
      </c>
      <c r="B145" s="112">
        <v>45706</v>
      </c>
      <c r="C145" s="109" t="s">
        <v>17</v>
      </c>
      <c r="D145" s="109" t="s">
        <v>35</v>
      </c>
      <c r="E145" s="109" t="s">
        <v>45</v>
      </c>
      <c r="F145" s="109" t="s">
        <v>28</v>
      </c>
      <c r="G145" s="109" t="s">
        <v>20</v>
      </c>
      <c r="H145" s="110">
        <v>199.6</v>
      </c>
      <c r="I145" s="109">
        <v>20</v>
      </c>
      <c r="J145" s="110">
        <v>3992</v>
      </c>
      <c r="K145" t="str">
        <f t="shared" si="8"/>
        <v>Selasa</v>
      </c>
      <c r="L145" t="str">
        <f t="shared" si="9"/>
        <v>2025-W08</v>
      </c>
      <c r="M145" t="str">
        <f t="shared" si="10"/>
        <v>Week 3</v>
      </c>
      <c r="N145">
        <f t="shared" si="11"/>
        <v>8</v>
      </c>
    </row>
    <row r="146" spans="1:14" x14ac:dyDescent="0.25">
      <c r="A146" s="207" t="s">
        <v>65</v>
      </c>
      <c r="B146" s="112">
        <v>45715</v>
      </c>
      <c r="C146" s="109" t="s">
        <v>34</v>
      </c>
      <c r="D146" s="109" t="s">
        <v>26</v>
      </c>
      <c r="E146" s="109" t="s">
        <v>45</v>
      </c>
      <c r="F146" s="109" t="s">
        <v>14</v>
      </c>
      <c r="G146" s="109" t="s">
        <v>20</v>
      </c>
      <c r="H146" s="110">
        <v>143.13</v>
      </c>
      <c r="I146" s="109">
        <v>12</v>
      </c>
      <c r="J146" s="110">
        <v>1717.56</v>
      </c>
      <c r="K146" t="str">
        <f t="shared" si="8"/>
        <v>Kamis</v>
      </c>
      <c r="L146" t="str">
        <f t="shared" si="9"/>
        <v>2025-W09</v>
      </c>
      <c r="M146" t="str">
        <f t="shared" si="10"/>
        <v>Week 4</v>
      </c>
      <c r="N146">
        <f t="shared" si="11"/>
        <v>9</v>
      </c>
    </row>
    <row r="147" spans="1:14" x14ac:dyDescent="0.25">
      <c r="A147" s="207" t="s">
        <v>97</v>
      </c>
      <c r="B147" s="112">
        <v>45712</v>
      </c>
      <c r="C147" s="109" t="s">
        <v>30</v>
      </c>
      <c r="D147" s="109" t="s">
        <v>35</v>
      </c>
      <c r="E147" s="109" t="s">
        <v>13</v>
      </c>
      <c r="F147" s="109" t="s">
        <v>42</v>
      </c>
      <c r="G147" s="109" t="s">
        <v>15</v>
      </c>
      <c r="H147" s="110">
        <v>101.57</v>
      </c>
      <c r="I147" s="109">
        <v>18</v>
      </c>
      <c r="J147" s="110">
        <v>1828.26</v>
      </c>
      <c r="K147" t="str">
        <f t="shared" si="8"/>
        <v>Senin</v>
      </c>
      <c r="L147" t="str">
        <f t="shared" si="9"/>
        <v>2025-W09</v>
      </c>
      <c r="M147" t="str">
        <f t="shared" si="10"/>
        <v>Week 4</v>
      </c>
      <c r="N147">
        <f t="shared" si="11"/>
        <v>9</v>
      </c>
    </row>
    <row r="148" spans="1:14" x14ac:dyDescent="0.25">
      <c r="A148" s="207" t="s">
        <v>243</v>
      </c>
      <c r="B148" s="112">
        <v>45717</v>
      </c>
      <c r="C148" s="109" t="s">
        <v>30</v>
      </c>
      <c r="D148" s="109" t="s">
        <v>55</v>
      </c>
      <c r="E148" s="109" t="s">
        <v>23</v>
      </c>
      <c r="F148" s="109" t="s">
        <v>61</v>
      </c>
      <c r="G148" s="109" t="s">
        <v>36</v>
      </c>
      <c r="H148" s="110">
        <v>32.020000000000003</v>
      </c>
      <c r="I148" s="109">
        <v>4</v>
      </c>
      <c r="J148" s="110">
        <v>128.08000000000001</v>
      </c>
      <c r="K148" t="str">
        <f t="shared" si="8"/>
        <v>Sabtu</v>
      </c>
      <c r="L148" t="str">
        <f t="shared" si="9"/>
        <v>2025-W09</v>
      </c>
      <c r="M148" t="str">
        <f t="shared" si="10"/>
        <v>Week 1</v>
      </c>
      <c r="N148">
        <f t="shared" si="11"/>
        <v>9</v>
      </c>
    </row>
    <row r="149" spans="1:14" x14ac:dyDescent="0.25">
      <c r="A149" s="207" t="s">
        <v>255</v>
      </c>
      <c r="B149" s="112">
        <v>45716</v>
      </c>
      <c r="C149" s="109" t="s">
        <v>38</v>
      </c>
      <c r="D149" s="109" t="s">
        <v>31</v>
      </c>
      <c r="E149" s="109" t="s">
        <v>13</v>
      </c>
      <c r="F149" s="109" t="s">
        <v>42</v>
      </c>
      <c r="G149" s="109" t="s">
        <v>20</v>
      </c>
      <c r="H149" s="110">
        <v>194.23</v>
      </c>
      <c r="I149" s="109">
        <v>3</v>
      </c>
      <c r="J149" s="110">
        <v>582.69000000000005</v>
      </c>
      <c r="K149" t="str">
        <f t="shared" si="8"/>
        <v>Jumat</v>
      </c>
      <c r="L149" t="str">
        <f t="shared" si="9"/>
        <v>2025-W09</v>
      </c>
      <c r="M149" t="str">
        <f t="shared" si="10"/>
        <v>Week 4</v>
      </c>
      <c r="N149">
        <f t="shared" si="11"/>
        <v>9</v>
      </c>
    </row>
    <row r="150" spans="1:14" x14ac:dyDescent="0.25">
      <c r="A150" s="207" t="s">
        <v>256</v>
      </c>
      <c r="B150" s="112">
        <v>45713</v>
      </c>
      <c r="C150" s="109" t="s">
        <v>25</v>
      </c>
      <c r="D150" s="109" t="s">
        <v>26</v>
      </c>
      <c r="E150" s="109" t="s">
        <v>18</v>
      </c>
      <c r="F150" s="109" t="s">
        <v>19</v>
      </c>
      <c r="G150" s="109" t="s">
        <v>20</v>
      </c>
      <c r="H150" s="110">
        <v>172.92</v>
      </c>
      <c r="I150" s="109">
        <v>15</v>
      </c>
      <c r="J150" s="110">
        <v>2593.8000000000002</v>
      </c>
      <c r="K150" t="str">
        <f t="shared" si="8"/>
        <v>Selasa</v>
      </c>
      <c r="L150" t="str">
        <f t="shared" si="9"/>
        <v>2025-W09</v>
      </c>
      <c r="M150" t="str">
        <f t="shared" si="10"/>
        <v>Week 4</v>
      </c>
      <c r="N150">
        <f t="shared" si="11"/>
        <v>9</v>
      </c>
    </row>
    <row r="151" spans="1:14" x14ac:dyDescent="0.25">
      <c r="A151" s="207" t="s">
        <v>271</v>
      </c>
      <c r="B151" s="112">
        <v>45713</v>
      </c>
      <c r="C151" s="109" t="s">
        <v>25</v>
      </c>
      <c r="D151" s="109" t="s">
        <v>35</v>
      </c>
      <c r="E151" s="109" t="s">
        <v>45</v>
      </c>
      <c r="F151" s="109" t="s">
        <v>39</v>
      </c>
      <c r="G151" s="109" t="s">
        <v>36</v>
      </c>
      <c r="H151" s="110">
        <v>138.35</v>
      </c>
      <c r="I151" s="109">
        <v>12</v>
      </c>
      <c r="J151" s="110">
        <v>1660.2</v>
      </c>
      <c r="K151" t="str">
        <f t="shared" si="8"/>
        <v>Selasa</v>
      </c>
      <c r="L151" t="str">
        <f t="shared" si="9"/>
        <v>2025-W09</v>
      </c>
      <c r="M151" t="str">
        <f t="shared" si="10"/>
        <v>Week 4</v>
      </c>
      <c r="N151">
        <f t="shared" si="11"/>
        <v>9</v>
      </c>
    </row>
    <row r="152" spans="1:14" x14ac:dyDescent="0.25">
      <c r="A152" s="207" t="s">
        <v>282</v>
      </c>
      <c r="B152" s="112">
        <v>45714</v>
      </c>
      <c r="C152" s="109" t="s">
        <v>17</v>
      </c>
      <c r="D152" s="109" t="s">
        <v>12</v>
      </c>
      <c r="E152" s="109" t="s">
        <v>18</v>
      </c>
      <c r="F152" s="109" t="s">
        <v>61</v>
      </c>
      <c r="G152" s="109" t="s">
        <v>20</v>
      </c>
      <c r="H152" s="110">
        <v>33.4</v>
      </c>
      <c r="I152" s="109">
        <v>10</v>
      </c>
      <c r="J152" s="110">
        <v>334</v>
      </c>
      <c r="K152" t="str">
        <f t="shared" si="8"/>
        <v>Rabu</v>
      </c>
      <c r="L152" t="str">
        <f t="shared" si="9"/>
        <v>2025-W09</v>
      </c>
      <c r="M152" t="str">
        <f t="shared" si="10"/>
        <v>Week 4</v>
      </c>
      <c r="N152">
        <f t="shared" si="11"/>
        <v>9</v>
      </c>
    </row>
    <row r="153" spans="1:14" x14ac:dyDescent="0.25">
      <c r="A153" s="207" t="s">
        <v>291</v>
      </c>
      <c r="B153" s="112">
        <v>45712</v>
      </c>
      <c r="C153" s="109" t="s">
        <v>38</v>
      </c>
      <c r="D153" s="109" t="s">
        <v>55</v>
      </c>
      <c r="E153" s="109" t="s">
        <v>41</v>
      </c>
      <c r="F153" s="109" t="s">
        <v>42</v>
      </c>
      <c r="G153" s="109" t="s">
        <v>15</v>
      </c>
      <c r="H153" s="110">
        <v>99.72</v>
      </c>
      <c r="I153" s="109">
        <v>8</v>
      </c>
      <c r="J153" s="110">
        <v>797.76</v>
      </c>
      <c r="K153" t="str">
        <f t="shared" si="8"/>
        <v>Senin</v>
      </c>
      <c r="L153" t="str">
        <f t="shared" si="9"/>
        <v>2025-W09</v>
      </c>
      <c r="M153" t="str">
        <f t="shared" si="10"/>
        <v>Week 4</v>
      </c>
      <c r="N153">
        <f t="shared" si="11"/>
        <v>9</v>
      </c>
    </row>
    <row r="154" spans="1:14" x14ac:dyDescent="0.25">
      <c r="A154" s="207" t="s">
        <v>383</v>
      </c>
      <c r="B154" s="112">
        <v>45712</v>
      </c>
      <c r="C154" s="109" t="s">
        <v>30</v>
      </c>
      <c r="D154" s="109" t="s">
        <v>31</v>
      </c>
      <c r="E154" s="109" t="s">
        <v>45</v>
      </c>
      <c r="F154" s="109" t="s">
        <v>32</v>
      </c>
      <c r="G154" s="109" t="s">
        <v>36</v>
      </c>
      <c r="H154" s="110">
        <v>165.49</v>
      </c>
      <c r="I154" s="109">
        <v>11</v>
      </c>
      <c r="J154" s="110">
        <v>1820.39</v>
      </c>
      <c r="K154" t="str">
        <f t="shared" si="8"/>
        <v>Senin</v>
      </c>
      <c r="L154" t="str">
        <f t="shared" si="9"/>
        <v>2025-W09</v>
      </c>
      <c r="M154" t="str">
        <f t="shared" si="10"/>
        <v>Week 4</v>
      </c>
      <c r="N154">
        <f t="shared" si="11"/>
        <v>9</v>
      </c>
    </row>
    <row r="155" spans="1:14" x14ac:dyDescent="0.25">
      <c r="A155" s="207" t="s">
        <v>425</v>
      </c>
      <c r="B155" s="112">
        <v>45712</v>
      </c>
      <c r="C155" s="109" t="s">
        <v>34</v>
      </c>
      <c r="D155" s="109" t="s">
        <v>31</v>
      </c>
      <c r="E155" s="109" t="s">
        <v>27</v>
      </c>
      <c r="F155" s="109" t="s">
        <v>42</v>
      </c>
      <c r="G155" s="109" t="s">
        <v>20</v>
      </c>
      <c r="H155" s="110">
        <v>69.040000000000006</v>
      </c>
      <c r="I155" s="109">
        <v>11</v>
      </c>
      <c r="J155" s="110">
        <v>759.44</v>
      </c>
      <c r="K155" t="str">
        <f t="shared" si="8"/>
        <v>Senin</v>
      </c>
      <c r="L155" t="str">
        <f t="shared" si="9"/>
        <v>2025-W09</v>
      </c>
      <c r="M155" t="str">
        <f t="shared" si="10"/>
        <v>Week 4</v>
      </c>
      <c r="N155">
        <f t="shared" si="11"/>
        <v>9</v>
      </c>
    </row>
    <row r="156" spans="1:14" x14ac:dyDescent="0.25">
      <c r="A156" s="207" t="s">
        <v>440</v>
      </c>
      <c r="B156" s="112">
        <v>45715</v>
      </c>
      <c r="C156" s="109" t="s">
        <v>25</v>
      </c>
      <c r="D156" s="109" t="s">
        <v>55</v>
      </c>
      <c r="E156" s="109" t="s">
        <v>23</v>
      </c>
      <c r="F156" s="109" t="s">
        <v>42</v>
      </c>
      <c r="G156" s="109" t="s">
        <v>20</v>
      </c>
      <c r="H156" s="110">
        <v>141.16</v>
      </c>
      <c r="I156" s="109">
        <v>2</v>
      </c>
      <c r="J156" s="110">
        <v>282.32</v>
      </c>
      <c r="K156" t="str">
        <f t="shared" si="8"/>
        <v>Kamis</v>
      </c>
      <c r="L156" t="str">
        <f t="shared" si="9"/>
        <v>2025-W09</v>
      </c>
      <c r="M156" t="str">
        <f t="shared" si="10"/>
        <v>Week 4</v>
      </c>
      <c r="N156">
        <f t="shared" si="11"/>
        <v>9</v>
      </c>
    </row>
    <row r="157" spans="1:14" x14ac:dyDescent="0.25">
      <c r="A157" s="207" t="s">
        <v>536</v>
      </c>
      <c r="B157" s="112">
        <v>45716</v>
      </c>
      <c r="C157" s="109" t="s">
        <v>34</v>
      </c>
      <c r="D157" s="109" t="s">
        <v>12</v>
      </c>
      <c r="E157" s="109" t="s">
        <v>45</v>
      </c>
      <c r="F157" s="109" t="s">
        <v>28</v>
      </c>
      <c r="G157" s="109" t="s">
        <v>15</v>
      </c>
      <c r="H157" s="110">
        <v>244.37</v>
      </c>
      <c r="I157" s="109">
        <v>1</v>
      </c>
      <c r="J157" s="110">
        <v>244.37</v>
      </c>
      <c r="K157" t="str">
        <f t="shared" si="8"/>
        <v>Jumat</v>
      </c>
      <c r="L157" t="str">
        <f t="shared" si="9"/>
        <v>2025-W09</v>
      </c>
      <c r="M157" t="str">
        <f t="shared" si="10"/>
        <v>Week 4</v>
      </c>
      <c r="N157">
        <f t="shared" si="11"/>
        <v>9</v>
      </c>
    </row>
    <row r="158" spans="1:14" x14ac:dyDescent="0.25">
      <c r="A158" s="207" t="s">
        <v>536</v>
      </c>
      <c r="B158" s="112">
        <v>45716</v>
      </c>
      <c r="C158" s="109" t="s">
        <v>34</v>
      </c>
      <c r="D158" s="109" t="s">
        <v>12</v>
      </c>
      <c r="E158" s="109" t="s">
        <v>45</v>
      </c>
      <c r="F158" s="109" t="s">
        <v>28</v>
      </c>
      <c r="G158" s="109" t="s">
        <v>15</v>
      </c>
      <c r="H158" s="110">
        <v>244.37</v>
      </c>
      <c r="I158" s="109">
        <v>1</v>
      </c>
      <c r="J158" s="110">
        <v>244.37</v>
      </c>
      <c r="K158" t="str">
        <f t="shared" si="8"/>
        <v>Jumat</v>
      </c>
      <c r="L158" t="str">
        <f t="shared" si="9"/>
        <v>2025-W09</v>
      </c>
      <c r="M158" t="str">
        <f t="shared" si="10"/>
        <v>Week 4</v>
      </c>
      <c r="N158">
        <f t="shared" si="11"/>
        <v>9</v>
      </c>
    </row>
    <row r="159" spans="1:14" x14ac:dyDescent="0.25">
      <c r="A159" s="207" t="s">
        <v>631</v>
      </c>
      <c r="B159" s="112">
        <v>45718</v>
      </c>
      <c r="C159" s="109" t="s">
        <v>34</v>
      </c>
      <c r="D159" s="109" t="s">
        <v>31</v>
      </c>
      <c r="E159" s="109" t="s">
        <v>13</v>
      </c>
      <c r="F159" s="109" t="s">
        <v>42</v>
      </c>
      <c r="G159" s="109" t="s">
        <v>15</v>
      </c>
      <c r="H159" s="110">
        <v>228.91</v>
      </c>
      <c r="I159" s="109">
        <v>1</v>
      </c>
      <c r="J159" s="110">
        <v>228.91</v>
      </c>
      <c r="K159" t="str">
        <f t="shared" si="8"/>
        <v>Minggu</v>
      </c>
      <c r="L159" t="str">
        <f t="shared" si="9"/>
        <v>2025-W10</v>
      </c>
      <c r="M159" t="str">
        <f t="shared" si="10"/>
        <v>Week 1</v>
      </c>
      <c r="N159">
        <f t="shared" si="11"/>
        <v>9</v>
      </c>
    </row>
    <row r="160" spans="1:14" x14ac:dyDescent="0.25">
      <c r="A160" s="207" t="s">
        <v>682</v>
      </c>
      <c r="B160" s="112">
        <v>45714</v>
      </c>
      <c r="C160" s="109" t="s">
        <v>34</v>
      </c>
      <c r="D160" s="109" t="s">
        <v>22</v>
      </c>
      <c r="E160" s="109" t="s">
        <v>13</v>
      </c>
      <c r="F160" s="109" t="s">
        <v>28</v>
      </c>
      <c r="G160" s="109" t="s">
        <v>20</v>
      </c>
      <c r="H160" s="110">
        <v>194.62</v>
      </c>
      <c r="I160" s="109">
        <v>17</v>
      </c>
      <c r="J160" s="110">
        <v>3308.54</v>
      </c>
      <c r="K160" t="str">
        <f t="shared" si="8"/>
        <v>Rabu</v>
      </c>
      <c r="L160" t="str">
        <f t="shared" si="9"/>
        <v>2025-W09</v>
      </c>
      <c r="M160" t="str">
        <f t="shared" si="10"/>
        <v>Week 4</v>
      </c>
      <c r="N160">
        <f t="shared" si="11"/>
        <v>9</v>
      </c>
    </row>
    <row r="161" spans="1:14" x14ac:dyDescent="0.25">
      <c r="A161" s="207" t="s">
        <v>772</v>
      </c>
      <c r="B161" s="112">
        <v>45713</v>
      </c>
      <c r="C161" s="109" t="s">
        <v>11</v>
      </c>
      <c r="D161" s="109" t="s">
        <v>12</v>
      </c>
      <c r="E161" s="109" t="s">
        <v>45</v>
      </c>
      <c r="F161" s="109" t="s">
        <v>61</v>
      </c>
      <c r="G161" s="109" t="s">
        <v>36</v>
      </c>
      <c r="H161" s="110">
        <v>179.93</v>
      </c>
      <c r="I161" s="109">
        <v>1</v>
      </c>
      <c r="J161" s="110">
        <v>179.93</v>
      </c>
      <c r="K161" t="str">
        <f t="shared" si="8"/>
        <v>Selasa</v>
      </c>
      <c r="L161" t="str">
        <f t="shared" si="9"/>
        <v>2025-W09</v>
      </c>
      <c r="M161" t="str">
        <f t="shared" si="10"/>
        <v>Week 4</v>
      </c>
      <c r="N161">
        <f t="shared" si="11"/>
        <v>9</v>
      </c>
    </row>
    <row r="162" spans="1:14" x14ac:dyDescent="0.25">
      <c r="A162" s="207" t="s">
        <v>777</v>
      </c>
      <c r="B162" s="112">
        <v>45712</v>
      </c>
      <c r="C162" s="109" t="s">
        <v>30</v>
      </c>
      <c r="D162" s="109" t="s">
        <v>55</v>
      </c>
      <c r="E162" s="109" t="s">
        <v>23</v>
      </c>
      <c r="F162" s="109" t="s">
        <v>39</v>
      </c>
      <c r="G162" s="109" t="s">
        <v>36</v>
      </c>
      <c r="H162" s="110">
        <v>106.75</v>
      </c>
      <c r="I162" s="109">
        <v>16</v>
      </c>
      <c r="J162" s="110">
        <v>1708</v>
      </c>
      <c r="K162" t="str">
        <f t="shared" si="8"/>
        <v>Senin</v>
      </c>
      <c r="L162" t="str">
        <f t="shared" si="9"/>
        <v>2025-W09</v>
      </c>
      <c r="M162" t="str">
        <f t="shared" si="10"/>
        <v>Week 4</v>
      </c>
      <c r="N162">
        <f t="shared" si="11"/>
        <v>9</v>
      </c>
    </row>
    <row r="163" spans="1:14" x14ac:dyDescent="0.25">
      <c r="A163" s="207" t="s">
        <v>792</v>
      </c>
      <c r="B163" s="112">
        <v>45715</v>
      </c>
      <c r="C163" s="109" t="s">
        <v>38</v>
      </c>
      <c r="D163" s="109" t="s">
        <v>22</v>
      </c>
      <c r="E163" s="109" t="s">
        <v>45</v>
      </c>
      <c r="F163" s="109" t="s">
        <v>32</v>
      </c>
      <c r="G163" s="109" t="s">
        <v>20</v>
      </c>
      <c r="H163" s="110">
        <v>66</v>
      </c>
      <c r="I163" s="109">
        <v>14</v>
      </c>
      <c r="J163" s="110">
        <v>924</v>
      </c>
      <c r="K163" t="str">
        <f t="shared" si="8"/>
        <v>Kamis</v>
      </c>
      <c r="L163" t="str">
        <f t="shared" si="9"/>
        <v>2025-W09</v>
      </c>
      <c r="M163" t="str">
        <f t="shared" si="10"/>
        <v>Week 4</v>
      </c>
      <c r="N163">
        <f t="shared" si="11"/>
        <v>9</v>
      </c>
    </row>
    <row r="164" spans="1:14" x14ac:dyDescent="0.25">
      <c r="A164" s="207" t="s">
        <v>807</v>
      </c>
      <c r="B164" s="112">
        <v>45716</v>
      </c>
      <c r="C164" s="109" t="s">
        <v>17</v>
      </c>
      <c r="D164" s="109" t="s">
        <v>26</v>
      </c>
      <c r="E164" s="109" t="s">
        <v>45</v>
      </c>
      <c r="F164" s="109" t="s">
        <v>32</v>
      </c>
      <c r="G164" s="109" t="s">
        <v>36</v>
      </c>
      <c r="H164" s="110">
        <v>81.09</v>
      </c>
      <c r="I164" s="109">
        <v>4</v>
      </c>
      <c r="J164" s="110">
        <v>324.36</v>
      </c>
      <c r="K164" t="str">
        <f t="shared" si="8"/>
        <v>Jumat</v>
      </c>
      <c r="L164" t="str">
        <f t="shared" si="9"/>
        <v>2025-W09</v>
      </c>
      <c r="M164" t="str">
        <f t="shared" si="10"/>
        <v>Week 4</v>
      </c>
      <c r="N164">
        <f t="shared" si="11"/>
        <v>9</v>
      </c>
    </row>
    <row r="165" spans="1:14" x14ac:dyDescent="0.25">
      <c r="A165" s="207" t="s">
        <v>846</v>
      </c>
      <c r="B165" s="112">
        <v>45716</v>
      </c>
      <c r="C165" s="109" t="s">
        <v>34</v>
      </c>
      <c r="D165" s="109" t="s">
        <v>55</v>
      </c>
      <c r="E165" s="109" t="s">
        <v>27</v>
      </c>
      <c r="F165" s="109" t="s">
        <v>32</v>
      </c>
      <c r="G165" s="109" t="s">
        <v>15</v>
      </c>
      <c r="H165" s="110">
        <v>106.05</v>
      </c>
      <c r="I165" s="109">
        <v>13</v>
      </c>
      <c r="J165" s="110">
        <v>1378.65</v>
      </c>
      <c r="K165" t="str">
        <f t="shared" si="8"/>
        <v>Jumat</v>
      </c>
      <c r="L165" t="str">
        <f t="shared" si="9"/>
        <v>2025-W09</v>
      </c>
      <c r="M165" t="str">
        <f t="shared" si="10"/>
        <v>Week 4</v>
      </c>
      <c r="N165">
        <f t="shared" si="11"/>
        <v>9</v>
      </c>
    </row>
    <row r="166" spans="1:14" x14ac:dyDescent="0.25">
      <c r="A166" s="207" t="s">
        <v>875</v>
      </c>
      <c r="B166" s="112">
        <v>45713</v>
      </c>
      <c r="C166" s="109" t="s">
        <v>17</v>
      </c>
      <c r="D166" s="109" t="s">
        <v>55</v>
      </c>
      <c r="E166" s="109" t="s">
        <v>45</v>
      </c>
      <c r="F166" s="109" t="s">
        <v>39</v>
      </c>
      <c r="G166" s="109" t="s">
        <v>36</v>
      </c>
      <c r="H166" s="110">
        <v>57.43</v>
      </c>
      <c r="I166" s="109">
        <v>6</v>
      </c>
      <c r="J166" s="110">
        <v>344.58</v>
      </c>
      <c r="K166" t="str">
        <f t="shared" si="8"/>
        <v>Selasa</v>
      </c>
      <c r="L166" t="str">
        <f t="shared" si="9"/>
        <v>2025-W09</v>
      </c>
      <c r="M166" t="str">
        <f t="shared" si="10"/>
        <v>Week 4</v>
      </c>
      <c r="N166">
        <f t="shared" si="11"/>
        <v>9</v>
      </c>
    </row>
    <row r="167" spans="1:14" x14ac:dyDescent="0.25">
      <c r="A167" s="207" t="s">
        <v>67</v>
      </c>
      <c r="B167" s="112">
        <v>45722</v>
      </c>
      <c r="C167" s="109" t="s">
        <v>17</v>
      </c>
      <c r="D167" s="109" t="s">
        <v>31</v>
      </c>
      <c r="E167" s="109" t="s">
        <v>18</v>
      </c>
      <c r="F167" s="109" t="s">
        <v>14</v>
      </c>
      <c r="G167" s="109" t="s">
        <v>36</v>
      </c>
      <c r="H167" s="110">
        <v>40.22</v>
      </c>
      <c r="I167" s="109">
        <v>5</v>
      </c>
      <c r="J167" s="110">
        <v>201.1</v>
      </c>
      <c r="K167" t="str">
        <f t="shared" si="8"/>
        <v>Kamis</v>
      </c>
      <c r="L167" t="str">
        <f t="shared" si="9"/>
        <v>2025-W10</v>
      </c>
      <c r="M167" t="str">
        <f t="shared" si="10"/>
        <v>Week 1</v>
      </c>
      <c r="N167">
        <f t="shared" si="11"/>
        <v>10</v>
      </c>
    </row>
    <row r="168" spans="1:14" x14ac:dyDescent="0.25">
      <c r="A168" s="207" t="s">
        <v>118</v>
      </c>
      <c r="B168" s="112">
        <v>45723</v>
      </c>
      <c r="C168" s="109" t="s">
        <v>38</v>
      </c>
      <c r="D168" s="109" t="s">
        <v>12</v>
      </c>
      <c r="E168" s="109" t="s">
        <v>41</v>
      </c>
      <c r="F168" s="109" t="s">
        <v>28</v>
      </c>
      <c r="G168" s="109" t="s">
        <v>20</v>
      </c>
      <c r="H168" s="110">
        <v>219.88</v>
      </c>
      <c r="I168" s="109">
        <v>7</v>
      </c>
      <c r="J168" s="110">
        <v>1539.16</v>
      </c>
      <c r="K168" t="str">
        <f t="shared" si="8"/>
        <v>Jumat</v>
      </c>
      <c r="L168" t="str">
        <f t="shared" si="9"/>
        <v>2025-W10</v>
      </c>
      <c r="M168" t="str">
        <f t="shared" si="10"/>
        <v>Week 1</v>
      </c>
      <c r="N168">
        <f t="shared" si="11"/>
        <v>10</v>
      </c>
    </row>
    <row r="169" spans="1:14" x14ac:dyDescent="0.25">
      <c r="A169" s="207" t="s">
        <v>234</v>
      </c>
      <c r="B169" s="112">
        <v>45725</v>
      </c>
      <c r="C169" s="109" t="s">
        <v>34</v>
      </c>
      <c r="D169" s="109" t="s">
        <v>55</v>
      </c>
      <c r="E169" s="109" t="s">
        <v>18</v>
      </c>
      <c r="F169" s="109" t="s">
        <v>32</v>
      </c>
      <c r="G169" s="109" t="s">
        <v>15</v>
      </c>
      <c r="H169" s="110">
        <v>189.71</v>
      </c>
      <c r="I169" s="109">
        <v>18</v>
      </c>
      <c r="J169" s="110">
        <v>3414.78</v>
      </c>
      <c r="K169" t="str">
        <f t="shared" si="8"/>
        <v>Minggu</v>
      </c>
      <c r="L169" t="str">
        <f t="shared" si="9"/>
        <v>2025-W11</v>
      </c>
      <c r="M169" t="str">
        <f t="shared" si="10"/>
        <v>Week 2</v>
      </c>
      <c r="N169">
        <f t="shared" si="11"/>
        <v>10</v>
      </c>
    </row>
    <row r="170" spans="1:14" x14ac:dyDescent="0.25">
      <c r="A170" s="207" t="s">
        <v>252</v>
      </c>
      <c r="B170" s="112">
        <v>45724</v>
      </c>
      <c r="C170" s="109" t="s">
        <v>34</v>
      </c>
      <c r="D170" s="109" t="s">
        <v>26</v>
      </c>
      <c r="E170" s="109" t="s">
        <v>45</v>
      </c>
      <c r="F170" s="109" t="s">
        <v>28</v>
      </c>
      <c r="G170" s="109" t="s">
        <v>15</v>
      </c>
      <c r="H170" s="110">
        <v>186.68</v>
      </c>
      <c r="I170" s="109">
        <v>18</v>
      </c>
      <c r="J170" s="110">
        <v>3360.24</v>
      </c>
      <c r="K170" t="str">
        <f t="shared" si="8"/>
        <v>Sabtu</v>
      </c>
      <c r="L170" t="str">
        <f t="shared" si="9"/>
        <v>2025-W10</v>
      </c>
      <c r="M170" t="str">
        <f t="shared" si="10"/>
        <v>Week 2</v>
      </c>
      <c r="N170">
        <f t="shared" si="11"/>
        <v>10</v>
      </c>
    </row>
    <row r="171" spans="1:14" x14ac:dyDescent="0.25">
      <c r="A171" s="207" t="s">
        <v>253</v>
      </c>
      <c r="B171" s="112">
        <v>45725</v>
      </c>
      <c r="C171" s="109" t="s">
        <v>34</v>
      </c>
      <c r="D171" s="109" t="s">
        <v>26</v>
      </c>
      <c r="E171" s="109" t="s">
        <v>18</v>
      </c>
      <c r="F171" s="109" t="s">
        <v>32</v>
      </c>
      <c r="G171" s="109" t="s">
        <v>15</v>
      </c>
      <c r="H171" s="110">
        <v>82.19</v>
      </c>
      <c r="I171" s="109">
        <v>1</v>
      </c>
      <c r="J171" s="110">
        <v>82.19</v>
      </c>
      <c r="K171" t="str">
        <f t="shared" si="8"/>
        <v>Minggu</v>
      </c>
      <c r="L171" t="str">
        <f t="shared" si="9"/>
        <v>2025-W11</v>
      </c>
      <c r="M171" t="str">
        <f t="shared" si="10"/>
        <v>Week 2</v>
      </c>
      <c r="N171">
        <f t="shared" si="11"/>
        <v>10</v>
      </c>
    </row>
    <row r="172" spans="1:14" x14ac:dyDescent="0.25">
      <c r="A172" s="207" t="s">
        <v>260</v>
      </c>
      <c r="B172" s="112">
        <v>45722</v>
      </c>
      <c r="C172" s="109" t="s">
        <v>25</v>
      </c>
      <c r="D172" s="109" t="s">
        <v>12</v>
      </c>
      <c r="E172" s="109" t="s">
        <v>18</v>
      </c>
      <c r="F172" s="109" t="s">
        <v>42</v>
      </c>
      <c r="G172" s="109" t="s">
        <v>20</v>
      </c>
      <c r="H172" s="110">
        <v>50.61</v>
      </c>
      <c r="I172" s="109">
        <v>9</v>
      </c>
      <c r="J172" s="110">
        <v>455.49</v>
      </c>
      <c r="K172" t="str">
        <f t="shared" si="8"/>
        <v>Kamis</v>
      </c>
      <c r="L172" t="str">
        <f t="shared" si="9"/>
        <v>2025-W10</v>
      </c>
      <c r="M172" t="str">
        <f t="shared" si="10"/>
        <v>Week 1</v>
      </c>
      <c r="N172">
        <f t="shared" si="11"/>
        <v>10</v>
      </c>
    </row>
    <row r="173" spans="1:14" x14ac:dyDescent="0.25">
      <c r="A173" s="207" t="s">
        <v>371</v>
      </c>
      <c r="B173" s="112">
        <v>45721</v>
      </c>
      <c r="C173" s="109" t="s">
        <v>30</v>
      </c>
      <c r="D173" s="109" t="s">
        <v>35</v>
      </c>
      <c r="E173" s="109" t="s">
        <v>23</v>
      </c>
      <c r="F173" s="109" t="s">
        <v>14</v>
      </c>
      <c r="G173" s="109" t="s">
        <v>36</v>
      </c>
      <c r="H173" s="110">
        <v>55.54</v>
      </c>
      <c r="I173" s="109">
        <v>17</v>
      </c>
      <c r="J173" s="110">
        <v>944.18</v>
      </c>
      <c r="K173" t="str">
        <f t="shared" si="8"/>
        <v>Rabu</v>
      </c>
      <c r="L173" t="str">
        <f t="shared" si="9"/>
        <v>2025-W10</v>
      </c>
      <c r="M173" t="str">
        <f t="shared" si="10"/>
        <v>Week 1</v>
      </c>
      <c r="N173">
        <f t="shared" si="11"/>
        <v>10</v>
      </c>
    </row>
    <row r="174" spans="1:14" x14ac:dyDescent="0.25">
      <c r="A174" s="207" t="s">
        <v>687</v>
      </c>
      <c r="B174" s="112">
        <v>45723</v>
      </c>
      <c r="C174" s="109" t="s">
        <v>17</v>
      </c>
      <c r="D174" s="109" t="s">
        <v>22</v>
      </c>
      <c r="E174" s="109" t="s">
        <v>27</v>
      </c>
      <c r="F174" s="109" t="s">
        <v>42</v>
      </c>
      <c r="G174" s="109" t="s">
        <v>36</v>
      </c>
      <c r="H174" s="110">
        <v>166.02</v>
      </c>
      <c r="I174" s="109">
        <v>6</v>
      </c>
      <c r="J174" s="110">
        <v>996.12</v>
      </c>
      <c r="K174" t="str">
        <f t="shared" si="8"/>
        <v>Jumat</v>
      </c>
      <c r="L174" t="str">
        <f t="shared" si="9"/>
        <v>2025-W10</v>
      </c>
      <c r="M174" t="str">
        <f t="shared" si="10"/>
        <v>Week 1</v>
      </c>
      <c r="N174">
        <f t="shared" si="11"/>
        <v>10</v>
      </c>
    </row>
    <row r="175" spans="1:14" x14ac:dyDescent="0.25">
      <c r="A175" s="207" t="s">
        <v>715</v>
      </c>
      <c r="B175" s="112">
        <v>45722</v>
      </c>
      <c r="C175" s="109" t="s">
        <v>38</v>
      </c>
      <c r="D175" s="109" t="s">
        <v>22</v>
      </c>
      <c r="E175" s="109" t="s">
        <v>27</v>
      </c>
      <c r="F175" s="109" t="s">
        <v>61</v>
      </c>
      <c r="G175" s="109" t="s">
        <v>15</v>
      </c>
      <c r="H175" s="110">
        <v>159.11000000000001</v>
      </c>
      <c r="I175" s="109">
        <v>2</v>
      </c>
      <c r="J175" s="110">
        <v>318.22000000000003</v>
      </c>
      <c r="K175" t="str">
        <f t="shared" si="8"/>
        <v>Kamis</v>
      </c>
      <c r="L175" t="str">
        <f t="shared" si="9"/>
        <v>2025-W10</v>
      </c>
      <c r="M175" t="str">
        <f t="shared" si="10"/>
        <v>Week 1</v>
      </c>
      <c r="N175">
        <f t="shared" si="11"/>
        <v>10</v>
      </c>
    </row>
    <row r="176" spans="1:14" x14ac:dyDescent="0.25">
      <c r="A176" s="207" t="s">
        <v>769</v>
      </c>
      <c r="B176" s="112">
        <v>45725</v>
      </c>
      <c r="C176" s="109" t="s">
        <v>17</v>
      </c>
      <c r="D176" s="109" t="s">
        <v>22</v>
      </c>
      <c r="E176" s="109" t="s">
        <v>18</v>
      </c>
      <c r="F176" s="109" t="s">
        <v>42</v>
      </c>
      <c r="G176" s="109" t="s">
        <v>15</v>
      </c>
      <c r="H176" s="110">
        <v>100.92</v>
      </c>
      <c r="I176" s="109">
        <v>7</v>
      </c>
      <c r="J176" s="110">
        <v>706.44</v>
      </c>
      <c r="K176" t="str">
        <f t="shared" si="8"/>
        <v>Minggu</v>
      </c>
      <c r="L176" t="str">
        <f t="shared" si="9"/>
        <v>2025-W11</v>
      </c>
      <c r="M176" t="str">
        <f t="shared" si="10"/>
        <v>Week 2</v>
      </c>
      <c r="N176">
        <f t="shared" si="11"/>
        <v>10</v>
      </c>
    </row>
    <row r="177" spans="1:14" x14ac:dyDescent="0.25">
      <c r="A177" s="207" t="s">
        <v>770</v>
      </c>
      <c r="B177" s="112">
        <v>45721</v>
      </c>
      <c r="C177" s="109" t="s">
        <v>17</v>
      </c>
      <c r="D177" s="109" t="s">
        <v>12</v>
      </c>
      <c r="E177" s="109" t="s">
        <v>45</v>
      </c>
      <c r="F177" s="109" t="s">
        <v>61</v>
      </c>
      <c r="G177" s="109" t="s">
        <v>20</v>
      </c>
      <c r="H177" s="110">
        <v>208.17</v>
      </c>
      <c r="I177" s="109">
        <v>12</v>
      </c>
      <c r="J177" s="110">
        <v>2498.04</v>
      </c>
      <c r="K177" t="str">
        <f t="shared" si="8"/>
        <v>Rabu</v>
      </c>
      <c r="L177" t="str">
        <f t="shared" si="9"/>
        <v>2025-W10</v>
      </c>
      <c r="M177" t="str">
        <f t="shared" si="10"/>
        <v>Week 1</v>
      </c>
      <c r="N177">
        <f t="shared" si="11"/>
        <v>10</v>
      </c>
    </row>
    <row r="178" spans="1:14" x14ac:dyDescent="0.25">
      <c r="A178" s="207" t="s">
        <v>946</v>
      </c>
      <c r="B178" s="112">
        <v>45719</v>
      </c>
      <c r="C178" s="109" t="s">
        <v>17</v>
      </c>
      <c r="D178" s="109" t="s">
        <v>12</v>
      </c>
      <c r="E178" s="109" t="s">
        <v>41</v>
      </c>
      <c r="F178" s="109" t="s">
        <v>42</v>
      </c>
      <c r="G178" s="109" t="s">
        <v>15</v>
      </c>
      <c r="H178" s="110">
        <v>52.9</v>
      </c>
      <c r="I178" s="109">
        <v>3</v>
      </c>
      <c r="J178" s="110">
        <v>158.69999999999999</v>
      </c>
      <c r="K178" t="str">
        <f t="shared" si="8"/>
        <v>Senin</v>
      </c>
      <c r="L178" t="str">
        <f t="shared" si="9"/>
        <v>2025-W10</v>
      </c>
      <c r="M178" t="str">
        <f t="shared" si="10"/>
        <v>Week 1</v>
      </c>
      <c r="N178">
        <f t="shared" si="11"/>
        <v>10</v>
      </c>
    </row>
    <row r="179" spans="1:14" x14ac:dyDescent="0.25">
      <c r="A179" s="207" t="s">
        <v>973</v>
      </c>
      <c r="B179" s="112">
        <v>45722</v>
      </c>
      <c r="C179" s="109" t="s">
        <v>17</v>
      </c>
      <c r="D179" s="109" t="s">
        <v>35</v>
      </c>
      <c r="E179" s="109" t="s">
        <v>27</v>
      </c>
      <c r="F179" s="109" t="s">
        <v>28</v>
      </c>
      <c r="G179" s="109" t="s">
        <v>20</v>
      </c>
      <c r="H179" s="110">
        <v>159.86000000000001</v>
      </c>
      <c r="I179" s="109">
        <v>8</v>
      </c>
      <c r="J179" s="110">
        <v>1278.8800000000001</v>
      </c>
      <c r="K179" t="str">
        <f t="shared" si="8"/>
        <v>Kamis</v>
      </c>
      <c r="L179" t="str">
        <f t="shared" si="9"/>
        <v>2025-W10</v>
      </c>
      <c r="M179" t="str">
        <f t="shared" si="10"/>
        <v>Week 1</v>
      </c>
      <c r="N179">
        <f t="shared" si="11"/>
        <v>10</v>
      </c>
    </row>
    <row r="180" spans="1:14" x14ac:dyDescent="0.25">
      <c r="A180" s="207" t="s">
        <v>978</v>
      </c>
      <c r="B180" s="112">
        <v>45722</v>
      </c>
      <c r="C180" s="109" t="s">
        <v>25</v>
      </c>
      <c r="D180" s="109" t="s">
        <v>26</v>
      </c>
      <c r="E180" s="109" t="s">
        <v>45</v>
      </c>
      <c r="F180" s="109" t="s">
        <v>19</v>
      </c>
      <c r="G180" s="109" t="s">
        <v>20</v>
      </c>
      <c r="H180" s="110">
        <v>125.95</v>
      </c>
      <c r="I180" s="109">
        <v>5</v>
      </c>
      <c r="J180" s="110">
        <v>629.75</v>
      </c>
      <c r="K180" t="str">
        <f t="shared" si="8"/>
        <v>Kamis</v>
      </c>
      <c r="L180" t="str">
        <f t="shared" si="9"/>
        <v>2025-W10</v>
      </c>
      <c r="M180" t="str">
        <f t="shared" si="10"/>
        <v>Week 1</v>
      </c>
      <c r="N180">
        <f t="shared" si="11"/>
        <v>10</v>
      </c>
    </row>
    <row r="181" spans="1:14" x14ac:dyDescent="0.25">
      <c r="A181" s="207" t="s">
        <v>1021</v>
      </c>
      <c r="B181" s="112">
        <v>45724</v>
      </c>
      <c r="C181" s="109" t="s">
        <v>11</v>
      </c>
      <c r="D181" s="109" t="s">
        <v>26</v>
      </c>
      <c r="E181" s="109" t="s">
        <v>45</v>
      </c>
      <c r="F181" s="109" t="s">
        <v>61</v>
      </c>
      <c r="G181" s="109" t="s">
        <v>15</v>
      </c>
      <c r="H181" s="110">
        <v>66.58</v>
      </c>
      <c r="I181" s="109">
        <v>6</v>
      </c>
      <c r="J181" s="110">
        <v>399.48</v>
      </c>
      <c r="K181" t="str">
        <f t="shared" si="8"/>
        <v>Sabtu</v>
      </c>
      <c r="L181" t="str">
        <f t="shared" si="9"/>
        <v>2025-W10</v>
      </c>
      <c r="M181" t="str">
        <f t="shared" si="10"/>
        <v>Week 2</v>
      </c>
      <c r="N181">
        <f t="shared" si="11"/>
        <v>10</v>
      </c>
    </row>
    <row r="182" spans="1:14" x14ac:dyDescent="0.25">
      <c r="A182" s="207" t="s">
        <v>16</v>
      </c>
      <c r="B182" s="112">
        <v>45729</v>
      </c>
      <c r="C182" s="109" t="s">
        <v>17</v>
      </c>
      <c r="D182" s="109" t="s">
        <v>12</v>
      </c>
      <c r="E182" s="109" t="s">
        <v>18</v>
      </c>
      <c r="F182" s="109" t="s">
        <v>19</v>
      </c>
      <c r="G182" s="109" t="s">
        <v>20</v>
      </c>
      <c r="H182" s="110">
        <v>239.16</v>
      </c>
      <c r="I182" s="109">
        <v>4</v>
      </c>
      <c r="J182" s="110">
        <v>956.64</v>
      </c>
      <c r="K182" t="str">
        <f t="shared" si="8"/>
        <v>Kamis</v>
      </c>
      <c r="L182" t="str">
        <f t="shared" si="9"/>
        <v>2025-W11</v>
      </c>
      <c r="M182" t="str">
        <f t="shared" si="10"/>
        <v>Week 2</v>
      </c>
      <c r="N182">
        <f t="shared" si="11"/>
        <v>11</v>
      </c>
    </row>
    <row r="183" spans="1:14" x14ac:dyDescent="0.25">
      <c r="A183" s="207" t="s">
        <v>53</v>
      </c>
      <c r="B183" s="112">
        <v>45731</v>
      </c>
      <c r="C183" s="109" t="s">
        <v>30</v>
      </c>
      <c r="D183" s="109" t="s">
        <v>26</v>
      </c>
      <c r="E183" s="109" t="s">
        <v>27</v>
      </c>
      <c r="F183" s="109" t="s">
        <v>42</v>
      </c>
      <c r="G183" s="109" t="s">
        <v>20</v>
      </c>
      <c r="H183" s="110">
        <v>145.44999999999999</v>
      </c>
      <c r="I183" s="109">
        <v>9</v>
      </c>
      <c r="J183" s="110">
        <v>1309.05</v>
      </c>
      <c r="K183" t="str">
        <f t="shared" si="8"/>
        <v>Sabtu</v>
      </c>
      <c r="L183" t="str">
        <f t="shared" si="9"/>
        <v>2025-W11</v>
      </c>
      <c r="M183" t="str">
        <f t="shared" si="10"/>
        <v>Week 3</v>
      </c>
      <c r="N183">
        <f t="shared" si="11"/>
        <v>11</v>
      </c>
    </row>
    <row r="184" spans="1:14" x14ac:dyDescent="0.25">
      <c r="A184" s="207" t="s">
        <v>56</v>
      </c>
      <c r="B184" s="112">
        <v>45728</v>
      </c>
      <c r="C184" s="109" t="s">
        <v>38</v>
      </c>
      <c r="D184" s="109" t="s">
        <v>22</v>
      </c>
      <c r="E184" s="109" t="s">
        <v>45</v>
      </c>
      <c r="F184" s="109" t="s">
        <v>39</v>
      </c>
      <c r="G184" s="109" t="s">
        <v>15</v>
      </c>
      <c r="H184" s="110">
        <v>94.07</v>
      </c>
      <c r="I184" s="109">
        <v>17</v>
      </c>
      <c r="J184" s="110">
        <v>1599.19</v>
      </c>
      <c r="K184" t="str">
        <f t="shared" si="8"/>
        <v>Rabu</v>
      </c>
      <c r="L184" t="str">
        <f t="shared" si="9"/>
        <v>2025-W11</v>
      </c>
      <c r="M184" t="str">
        <f t="shared" si="10"/>
        <v>Week 2</v>
      </c>
      <c r="N184">
        <f t="shared" si="11"/>
        <v>11</v>
      </c>
    </row>
    <row r="185" spans="1:14" x14ac:dyDescent="0.25">
      <c r="A185" s="207" t="s">
        <v>143</v>
      </c>
      <c r="B185" s="112">
        <v>45727</v>
      </c>
      <c r="C185" s="109" t="s">
        <v>30</v>
      </c>
      <c r="D185" s="109" t="s">
        <v>22</v>
      </c>
      <c r="E185" s="109" t="s">
        <v>13</v>
      </c>
      <c r="F185" s="109" t="s">
        <v>61</v>
      </c>
      <c r="G185" s="109" t="s">
        <v>36</v>
      </c>
      <c r="H185" s="110">
        <v>84.84</v>
      </c>
      <c r="I185" s="109">
        <v>15</v>
      </c>
      <c r="J185" s="110">
        <v>1272.5999999999999</v>
      </c>
      <c r="K185" t="str">
        <f t="shared" si="8"/>
        <v>Selasa</v>
      </c>
      <c r="L185" t="str">
        <f t="shared" si="9"/>
        <v>2025-W11</v>
      </c>
      <c r="M185" t="str">
        <f t="shared" si="10"/>
        <v>Week 2</v>
      </c>
      <c r="N185">
        <f t="shared" si="11"/>
        <v>11</v>
      </c>
    </row>
    <row r="186" spans="1:14" x14ac:dyDescent="0.25">
      <c r="A186" s="207" t="s">
        <v>213</v>
      </c>
      <c r="B186" s="112">
        <v>45731</v>
      </c>
      <c r="C186" s="109" t="s">
        <v>17</v>
      </c>
      <c r="D186" s="109" t="s">
        <v>26</v>
      </c>
      <c r="E186" s="109" t="s">
        <v>45</v>
      </c>
      <c r="F186" s="109" t="s">
        <v>61</v>
      </c>
      <c r="G186" s="109" t="s">
        <v>36</v>
      </c>
      <c r="H186" s="110">
        <v>68.36</v>
      </c>
      <c r="I186" s="109">
        <v>14</v>
      </c>
      <c r="J186" s="110">
        <v>957.04</v>
      </c>
      <c r="K186" t="str">
        <f t="shared" si="8"/>
        <v>Sabtu</v>
      </c>
      <c r="L186" t="str">
        <f t="shared" si="9"/>
        <v>2025-W11</v>
      </c>
      <c r="M186" t="str">
        <f t="shared" si="10"/>
        <v>Week 3</v>
      </c>
      <c r="N186">
        <f t="shared" si="11"/>
        <v>11</v>
      </c>
    </row>
    <row r="187" spans="1:14" x14ac:dyDescent="0.25">
      <c r="A187" s="207" t="s">
        <v>220</v>
      </c>
      <c r="B187" s="112">
        <v>45732</v>
      </c>
      <c r="C187" s="109" t="s">
        <v>25</v>
      </c>
      <c r="D187" s="109" t="s">
        <v>31</v>
      </c>
      <c r="E187" s="109" t="s">
        <v>18</v>
      </c>
      <c r="F187" s="109" t="s">
        <v>28</v>
      </c>
      <c r="G187" s="109" t="s">
        <v>15</v>
      </c>
      <c r="H187" s="110">
        <v>233.43</v>
      </c>
      <c r="I187" s="109">
        <v>8</v>
      </c>
      <c r="J187" s="110">
        <v>1867.44</v>
      </c>
      <c r="K187" t="str">
        <f t="shared" si="8"/>
        <v>Minggu</v>
      </c>
      <c r="L187" t="str">
        <f t="shared" si="9"/>
        <v>2025-W12</v>
      </c>
      <c r="M187" t="str">
        <f t="shared" si="10"/>
        <v>Week 3</v>
      </c>
      <c r="N187">
        <f t="shared" si="11"/>
        <v>11</v>
      </c>
    </row>
    <row r="188" spans="1:14" x14ac:dyDescent="0.25">
      <c r="A188" s="207" t="s">
        <v>295</v>
      </c>
      <c r="B188" s="112">
        <v>45732</v>
      </c>
      <c r="C188" s="109" t="s">
        <v>30</v>
      </c>
      <c r="D188" s="109" t="s">
        <v>26</v>
      </c>
      <c r="E188" s="109" t="s">
        <v>18</v>
      </c>
      <c r="F188" s="109" t="s">
        <v>14</v>
      </c>
      <c r="G188" s="109" t="s">
        <v>20</v>
      </c>
      <c r="H188" s="110">
        <v>183.13</v>
      </c>
      <c r="I188" s="109">
        <v>9</v>
      </c>
      <c r="J188" s="110">
        <v>1648.17</v>
      </c>
      <c r="K188" t="str">
        <f t="shared" si="8"/>
        <v>Minggu</v>
      </c>
      <c r="L188" t="str">
        <f t="shared" si="9"/>
        <v>2025-W12</v>
      </c>
      <c r="M188" t="str">
        <f t="shared" si="10"/>
        <v>Week 3</v>
      </c>
      <c r="N188">
        <f t="shared" si="11"/>
        <v>11</v>
      </c>
    </row>
    <row r="189" spans="1:14" x14ac:dyDescent="0.25">
      <c r="A189" s="207" t="s">
        <v>329</v>
      </c>
      <c r="B189" s="112">
        <v>45732</v>
      </c>
      <c r="C189" s="109" t="s">
        <v>11</v>
      </c>
      <c r="D189" s="109" t="s">
        <v>35</v>
      </c>
      <c r="E189" s="109" t="s">
        <v>41</v>
      </c>
      <c r="F189" s="109" t="s">
        <v>28</v>
      </c>
      <c r="G189" s="109" t="s">
        <v>15</v>
      </c>
      <c r="H189" s="110">
        <v>38.22</v>
      </c>
      <c r="I189" s="109">
        <v>5</v>
      </c>
      <c r="J189" s="110">
        <v>191.1</v>
      </c>
      <c r="K189" t="str">
        <f t="shared" si="8"/>
        <v>Minggu</v>
      </c>
      <c r="L189" t="str">
        <f t="shared" si="9"/>
        <v>2025-W12</v>
      </c>
      <c r="M189" t="str">
        <f t="shared" si="10"/>
        <v>Week 3</v>
      </c>
      <c r="N189">
        <f t="shared" si="11"/>
        <v>11</v>
      </c>
    </row>
    <row r="190" spans="1:14" x14ac:dyDescent="0.25">
      <c r="A190" s="207" t="s">
        <v>365</v>
      </c>
      <c r="B190" s="112">
        <v>45729</v>
      </c>
      <c r="C190" s="109" t="s">
        <v>38</v>
      </c>
      <c r="D190" s="109" t="s">
        <v>22</v>
      </c>
      <c r="E190" s="109" t="s">
        <v>13</v>
      </c>
      <c r="F190" s="109" t="s">
        <v>42</v>
      </c>
      <c r="G190" s="109" t="s">
        <v>20</v>
      </c>
      <c r="H190" s="110">
        <v>164.58</v>
      </c>
      <c r="I190" s="109">
        <v>8</v>
      </c>
      <c r="J190" s="110">
        <v>1316.64</v>
      </c>
      <c r="K190" t="str">
        <f t="shared" si="8"/>
        <v>Kamis</v>
      </c>
      <c r="L190" t="str">
        <f t="shared" si="9"/>
        <v>2025-W11</v>
      </c>
      <c r="M190" t="str">
        <f t="shared" si="10"/>
        <v>Week 2</v>
      </c>
      <c r="N190">
        <f t="shared" si="11"/>
        <v>11</v>
      </c>
    </row>
    <row r="191" spans="1:14" x14ac:dyDescent="0.25">
      <c r="A191" s="207" t="s">
        <v>417</v>
      </c>
      <c r="B191" s="112">
        <v>45728</v>
      </c>
      <c r="C191" s="109" t="s">
        <v>25</v>
      </c>
      <c r="D191" s="109" t="s">
        <v>12</v>
      </c>
      <c r="E191" s="109" t="s">
        <v>18</v>
      </c>
      <c r="F191" s="109" t="s">
        <v>14</v>
      </c>
      <c r="G191" s="109" t="s">
        <v>15</v>
      </c>
      <c r="H191" s="110">
        <v>92.01</v>
      </c>
      <c r="I191" s="109">
        <v>4</v>
      </c>
      <c r="J191" s="110">
        <v>368.04</v>
      </c>
      <c r="K191" t="str">
        <f t="shared" si="8"/>
        <v>Rabu</v>
      </c>
      <c r="L191" t="str">
        <f t="shared" si="9"/>
        <v>2025-W11</v>
      </c>
      <c r="M191" t="str">
        <f t="shared" si="10"/>
        <v>Week 2</v>
      </c>
      <c r="N191">
        <f t="shared" si="11"/>
        <v>11</v>
      </c>
    </row>
    <row r="192" spans="1:14" x14ac:dyDescent="0.25">
      <c r="A192" s="207" t="s">
        <v>431</v>
      </c>
      <c r="B192" s="112">
        <v>45729</v>
      </c>
      <c r="C192" s="109" t="s">
        <v>34</v>
      </c>
      <c r="D192" s="109" t="s">
        <v>26</v>
      </c>
      <c r="E192" s="109" t="s">
        <v>45</v>
      </c>
      <c r="F192" s="109" t="s">
        <v>32</v>
      </c>
      <c r="G192" s="109" t="s">
        <v>36</v>
      </c>
      <c r="H192" s="110">
        <v>200.81</v>
      </c>
      <c r="I192" s="109">
        <v>16</v>
      </c>
      <c r="J192" s="110">
        <v>3212.96</v>
      </c>
      <c r="K192" t="str">
        <f t="shared" si="8"/>
        <v>Kamis</v>
      </c>
      <c r="L192" t="str">
        <f t="shared" si="9"/>
        <v>2025-W11</v>
      </c>
      <c r="M192" t="str">
        <f t="shared" si="10"/>
        <v>Week 2</v>
      </c>
      <c r="N192">
        <f t="shared" si="11"/>
        <v>11</v>
      </c>
    </row>
    <row r="193" spans="1:14" x14ac:dyDescent="0.25">
      <c r="A193" s="207" t="s">
        <v>512</v>
      </c>
      <c r="B193" s="112">
        <v>45732</v>
      </c>
      <c r="C193" s="109" t="s">
        <v>30</v>
      </c>
      <c r="D193" s="109" t="s">
        <v>31</v>
      </c>
      <c r="E193" s="109" t="s">
        <v>13</v>
      </c>
      <c r="F193" s="109" t="s">
        <v>61</v>
      </c>
      <c r="G193" s="109" t="s">
        <v>36</v>
      </c>
      <c r="H193" s="110">
        <v>146.09</v>
      </c>
      <c r="I193" s="109">
        <v>3</v>
      </c>
      <c r="J193" s="110">
        <v>438.27</v>
      </c>
      <c r="K193" t="str">
        <f t="shared" si="8"/>
        <v>Minggu</v>
      </c>
      <c r="L193" t="str">
        <f t="shared" si="9"/>
        <v>2025-W12</v>
      </c>
      <c r="M193" t="str">
        <f t="shared" si="10"/>
        <v>Week 3</v>
      </c>
      <c r="N193">
        <f t="shared" si="11"/>
        <v>11</v>
      </c>
    </row>
    <row r="194" spans="1:14" x14ac:dyDescent="0.25">
      <c r="A194" s="207" t="s">
        <v>523</v>
      </c>
      <c r="B194" s="112">
        <v>45729</v>
      </c>
      <c r="C194" s="109" t="s">
        <v>30</v>
      </c>
      <c r="D194" s="109" t="s">
        <v>35</v>
      </c>
      <c r="E194" s="109" t="s">
        <v>27</v>
      </c>
      <c r="F194" s="109" t="s">
        <v>14</v>
      </c>
      <c r="G194" s="109" t="s">
        <v>20</v>
      </c>
      <c r="H194" s="110">
        <v>228.25</v>
      </c>
      <c r="I194" s="109">
        <v>10</v>
      </c>
      <c r="J194" s="110">
        <v>2282.5</v>
      </c>
      <c r="K194" t="str">
        <f t="shared" ref="K194:K257" si="12">TEXT(B194,"dddd")</f>
        <v>Kamis</v>
      </c>
      <c r="L194" t="str">
        <f t="shared" ref="L194:L257" si="13">YEAR(B194) &amp; "-W" &amp; TEXT(WEEKNUM(B194), "00")</f>
        <v>2025-W11</v>
      </c>
      <c r="M194" t="str">
        <f t="shared" ref="M194:M257" si="14">"Week " &amp; INT((DAY(B194)-1)/7)+1</f>
        <v>Week 2</v>
      </c>
      <c r="N194">
        <f t="shared" ref="N194:N257" si="15">WEEKNUM(B194, 2)</f>
        <v>11</v>
      </c>
    </row>
    <row r="195" spans="1:14" x14ac:dyDescent="0.25">
      <c r="A195" s="207" t="s">
        <v>533</v>
      </c>
      <c r="B195" s="112">
        <v>45730</v>
      </c>
      <c r="C195" s="109" t="s">
        <v>34</v>
      </c>
      <c r="D195" s="109" t="s">
        <v>35</v>
      </c>
      <c r="E195" s="109" t="s">
        <v>41</v>
      </c>
      <c r="F195" s="109" t="s">
        <v>39</v>
      </c>
      <c r="G195" s="109" t="s">
        <v>15</v>
      </c>
      <c r="H195" s="110">
        <v>107.74</v>
      </c>
      <c r="I195" s="109">
        <v>12</v>
      </c>
      <c r="J195" s="110">
        <v>1292.8800000000001</v>
      </c>
      <c r="K195" t="str">
        <f t="shared" si="12"/>
        <v>Jumat</v>
      </c>
      <c r="L195" t="str">
        <f t="shared" si="13"/>
        <v>2025-W11</v>
      </c>
      <c r="M195" t="str">
        <f t="shared" si="14"/>
        <v>Week 2</v>
      </c>
      <c r="N195">
        <f t="shared" si="15"/>
        <v>11</v>
      </c>
    </row>
    <row r="196" spans="1:14" x14ac:dyDescent="0.25">
      <c r="A196" s="207" t="s">
        <v>533</v>
      </c>
      <c r="B196" s="112">
        <v>45730</v>
      </c>
      <c r="C196" s="109" t="s">
        <v>34</v>
      </c>
      <c r="D196" s="109" t="s">
        <v>35</v>
      </c>
      <c r="E196" s="109" t="s">
        <v>41</v>
      </c>
      <c r="F196" s="109" t="s">
        <v>39</v>
      </c>
      <c r="G196" s="109" t="s">
        <v>15</v>
      </c>
      <c r="H196" s="110">
        <v>107.74</v>
      </c>
      <c r="I196" s="109">
        <v>12</v>
      </c>
      <c r="J196" s="110">
        <v>1292.8800000000001</v>
      </c>
      <c r="K196" t="str">
        <f t="shared" si="12"/>
        <v>Jumat</v>
      </c>
      <c r="L196" t="str">
        <f t="shared" si="13"/>
        <v>2025-W11</v>
      </c>
      <c r="M196" t="str">
        <f t="shared" si="14"/>
        <v>Week 2</v>
      </c>
      <c r="N196">
        <f t="shared" si="15"/>
        <v>11</v>
      </c>
    </row>
    <row r="197" spans="1:14" x14ac:dyDescent="0.25">
      <c r="A197" s="207" t="s">
        <v>649</v>
      </c>
      <c r="B197" s="112">
        <v>45726</v>
      </c>
      <c r="C197" s="109" t="s">
        <v>11</v>
      </c>
      <c r="D197" s="109" t="s">
        <v>55</v>
      </c>
      <c r="E197" s="109" t="s">
        <v>18</v>
      </c>
      <c r="F197" s="109" t="s">
        <v>19</v>
      </c>
      <c r="G197" s="109" t="s">
        <v>36</v>
      </c>
      <c r="H197" s="110">
        <v>46.69</v>
      </c>
      <c r="I197" s="109">
        <v>13</v>
      </c>
      <c r="J197" s="110">
        <v>606.97</v>
      </c>
      <c r="K197" t="str">
        <f t="shared" si="12"/>
        <v>Senin</v>
      </c>
      <c r="L197" t="str">
        <f t="shared" si="13"/>
        <v>2025-W11</v>
      </c>
      <c r="M197" t="str">
        <f t="shared" si="14"/>
        <v>Week 2</v>
      </c>
      <c r="N197">
        <f t="shared" si="15"/>
        <v>11</v>
      </c>
    </row>
    <row r="198" spans="1:14" x14ac:dyDescent="0.25">
      <c r="A198" s="207" t="s">
        <v>723</v>
      </c>
      <c r="B198" s="112">
        <v>45731</v>
      </c>
      <c r="C198" s="109" t="s">
        <v>25</v>
      </c>
      <c r="D198" s="109" t="s">
        <v>12</v>
      </c>
      <c r="E198" s="109" t="s">
        <v>27</v>
      </c>
      <c r="F198" s="109" t="s">
        <v>61</v>
      </c>
      <c r="G198" s="109" t="s">
        <v>15</v>
      </c>
      <c r="H198" s="110">
        <v>108.34</v>
      </c>
      <c r="I198" s="109">
        <v>20</v>
      </c>
      <c r="J198" s="110">
        <v>2166.8000000000002</v>
      </c>
      <c r="K198" t="str">
        <f t="shared" si="12"/>
        <v>Sabtu</v>
      </c>
      <c r="L198" t="str">
        <f t="shared" si="13"/>
        <v>2025-W11</v>
      </c>
      <c r="M198" t="str">
        <f t="shared" si="14"/>
        <v>Week 3</v>
      </c>
      <c r="N198">
        <f t="shared" si="15"/>
        <v>11</v>
      </c>
    </row>
    <row r="199" spans="1:14" x14ac:dyDescent="0.25">
      <c r="A199" s="207" t="s">
        <v>757</v>
      </c>
      <c r="B199" s="112">
        <v>45728</v>
      </c>
      <c r="C199" s="109" t="s">
        <v>34</v>
      </c>
      <c r="D199" s="109" t="s">
        <v>31</v>
      </c>
      <c r="E199" s="109" t="s">
        <v>18</v>
      </c>
      <c r="F199" s="109" t="s">
        <v>61</v>
      </c>
      <c r="G199" s="109" t="s">
        <v>15</v>
      </c>
      <c r="H199" s="110">
        <v>55.26</v>
      </c>
      <c r="I199" s="109">
        <v>7</v>
      </c>
      <c r="J199" s="110">
        <v>386.82</v>
      </c>
      <c r="K199" t="str">
        <f t="shared" si="12"/>
        <v>Rabu</v>
      </c>
      <c r="L199" t="str">
        <f t="shared" si="13"/>
        <v>2025-W11</v>
      </c>
      <c r="M199" t="str">
        <f t="shared" si="14"/>
        <v>Week 2</v>
      </c>
      <c r="N199">
        <f t="shared" si="15"/>
        <v>11</v>
      </c>
    </row>
    <row r="200" spans="1:14" x14ac:dyDescent="0.25">
      <c r="A200" s="207" t="s">
        <v>818</v>
      </c>
      <c r="B200" s="112">
        <v>45726</v>
      </c>
      <c r="C200" s="109" t="s">
        <v>38</v>
      </c>
      <c r="D200" s="109" t="s">
        <v>55</v>
      </c>
      <c r="E200" s="109" t="s">
        <v>27</v>
      </c>
      <c r="F200" s="109" t="s">
        <v>28</v>
      </c>
      <c r="G200" s="109" t="s">
        <v>20</v>
      </c>
      <c r="H200" s="110">
        <v>204.69</v>
      </c>
      <c r="I200" s="109">
        <v>5</v>
      </c>
      <c r="J200" s="110">
        <v>1023.45</v>
      </c>
      <c r="K200" t="str">
        <f t="shared" si="12"/>
        <v>Senin</v>
      </c>
      <c r="L200" t="str">
        <f t="shared" si="13"/>
        <v>2025-W11</v>
      </c>
      <c r="M200" t="str">
        <f t="shared" si="14"/>
        <v>Week 2</v>
      </c>
      <c r="N200">
        <f t="shared" si="15"/>
        <v>11</v>
      </c>
    </row>
    <row r="201" spans="1:14" x14ac:dyDescent="0.25">
      <c r="A201" s="207" t="s">
        <v>876</v>
      </c>
      <c r="B201" s="112">
        <v>45729</v>
      </c>
      <c r="C201" s="109" t="s">
        <v>30</v>
      </c>
      <c r="D201" s="109" t="s">
        <v>35</v>
      </c>
      <c r="E201" s="109" t="s">
        <v>27</v>
      </c>
      <c r="F201" s="109" t="s">
        <v>28</v>
      </c>
      <c r="G201" s="109" t="s">
        <v>15</v>
      </c>
      <c r="H201" s="110">
        <v>232.59</v>
      </c>
      <c r="I201" s="109">
        <v>18</v>
      </c>
      <c r="J201" s="110">
        <v>4186.62</v>
      </c>
      <c r="K201" t="str">
        <f t="shared" si="12"/>
        <v>Kamis</v>
      </c>
      <c r="L201" t="str">
        <f t="shared" si="13"/>
        <v>2025-W11</v>
      </c>
      <c r="M201" t="str">
        <f t="shared" si="14"/>
        <v>Week 2</v>
      </c>
      <c r="N201">
        <f t="shared" si="15"/>
        <v>11</v>
      </c>
    </row>
    <row r="202" spans="1:14" x14ac:dyDescent="0.25">
      <c r="A202" s="207" t="s">
        <v>911</v>
      </c>
      <c r="B202" s="112">
        <v>45726</v>
      </c>
      <c r="C202" s="109" t="s">
        <v>38</v>
      </c>
      <c r="D202" s="109" t="s">
        <v>26</v>
      </c>
      <c r="E202" s="109" t="s">
        <v>45</v>
      </c>
      <c r="F202" s="109" t="s">
        <v>32</v>
      </c>
      <c r="G202" s="109" t="s">
        <v>20</v>
      </c>
      <c r="H202" s="110">
        <v>140.47999999999999</v>
      </c>
      <c r="I202" s="109">
        <v>9</v>
      </c>
      <c r="J202" s="110">
        <v>1264.32</v>
      </c>
      <c r="K202" t="str">
        <f t="shared" si="12"/>
        <v>Senin</v>
      </c>
      <c r="L202" t="str">
        <f t="shared" si="13"/>
        <v>2025-W11</v>
      </c>
      <c r="M202" t="str">
        <f t="shared" si="14"/>
        <v>Week 2</v>
      </c>
      <c r="N202">
        <f t="shared" si="15"/>
        <v>11</v>
      </c>
    </row>
    <row r="203" spans="1:14" x14ac:dyDescent="0.25">
      <c r="A203" s="207" t="s">
        <v>923</v>
      </c>
      <c r="B203" s="112">
        <v>45732</v>
      </c>
      <c r="C203" s="109" t="s">
        <v>25</v>
      </c>
      <c r="D203" s="109" t="s">
        <v>31</v>
      </c>
      <c r="E203" s="109" t="s">
        <v>45</v>
      </c>
      <c r="F203" s="109" t="s">
        <v>19</v>
      </c>
      <c r="G203" s="109" t="s">
        <v>36</v>
      </c>
      <c r="H203" s="110">
        <v>200.62</v>
      </c>
      <c r="I203" s="109">
        <v>16</v>
      </c>
      <c r="J203" s="110">
        <v>3209.92</v>
      </c>
      <c r="K203" t="str">
        <f t="shared" si="12"/>
        <v>Minggu</v>
      </c>
      <c r="L203" t="str">
        <f t="shared" si="13"/>
        <v>2025-W12</v>
      </c>
      <c r="M203" t="str">
        <f t="shared" si="14"/>
        <v>Week 3</v>
      </c>
      <c r="N203">
        <f t="shared" si="15"/>
        <v>11</v>
      </c>
    </row>
    <row r="204" spans="1:14" x14ac:dyDescent="0.25">
      <c r="A204" s="207" t="s">
        <v>33</v>
      </c>
      <c r="B204" s="112">
        <v>45739</v>
      </c>
      <c r="C204" s="109" t="s">
        <v>34</v>
      </c>
      <c r="D204" s="109" t="s">
        <v>35</v>
      </c>
      <c r="E204" s="109" t="s">
        <v>23</v>
      </c>
      <c r="F204" s="109" t="s">
        <v>14</v>
      </c>
      <c r="G204" s="109" t="s">
        <v>36</v>
      </c>
      <c r="H204" s="110">
        <v>64.319999999999993</v>
      </c>
      <c r="I204" s="109">
        <v>14</v>
      </c>
      <c r="J204" s="110">
        <v>900.48</v>
      </c>
      <c r="K204" t="str">
        <f t="shared" si="12"/>
        <v>Minggu</v>
      </c>
      <c r="L204" t="str">
        <f t="shared" si="13"/>
        <v>2025-W13</v>
      </c>
      <c r="M204" t="str">
        <f t="shared" si="14"/>
        <v>Week 4</v>
      </c>
      <c r="N204">
        <f t="shared" si="15"/>
        <v>12</v>
      </c>
    </row>
    <row r="205" spans="1:14" x14ac:dyDescent="0.25">
      <c r="A205" s="207" t="s">
        <v>57</v>
      </c>
      <c r="B205" s="112">
        <v>45736</v>
      </c>
      <c r="C205" s="109" t="s">
        <v>17</v>
      </c>
      <c r="D205" s="109" t="s">
        <v>31</v>
      </c>
      <c r="E205" s="109" t="s">
        <v>18</v>
      </c>
      <c r="F205" s="109" t="s">
        <v>19</v>
      </c>
      <c r="G205" s="109" t="s">
        <v>36</v>
      </c>
      <c r="H205" s="110">
        <v>164.61</v>
      </c>
      <c r="I205" s="109">
        <v>6</v>
      </c>
      <c r="J205" s="110">
        <v>987.66</v>
      </c>
      <c r="K205" t="str">
        <f t="shared" si="12"/>
        <v>Kamis</v>
      </c>
      <c r="L205" t="str">
        <f t="shared" si="13"/>
        <v>2025-W12</v>
      </c>
      <c r="M205" t="str">
        <f t="shared" si="14"/>
        <v>Week 3</v>
      </c>
      <c r="N205">
        <f t="shared" si="15"/>
        <v>12</v>
      </c>
    </row>
    <row r="206" spans="1:14" x14ac:dyDescent="0.25">
      <c r="A206" s="207" t="s">
        <v>103</v>
      </c>
      <c r="B206" s="112">
        <v>45733</v>
      </c>
      <c r="C206" s="109" t="s">
        <v>30</v>
      </c>
      <c r="D206" s="109" t="s">
        <v>22</v>
      </c>
      <c r="E206" s="109" t="s">
        <v>13</v>
      </c>
      <c r="F206" s="109" t="s">
        <v>32</v>
      </c>
      <c r="G206" s="109" t="s">
        <v>15</v>
      </c>
      <c r="H206" s="110">
        <v>149.38999999999999</v>
      </c>
      <c r="I206" s="109">
        <v>14</v>
      </c>
      <c r="J206" s="110">
        <v>2091.46</v>
      </c>
      <c r="K206" t="str">
        <f t="shared" si="12"/>
        <v>Senin</v>
      </c>
      <c r="L206" t="str">
        <f t="shared" si="13"/>
        <v>2025-W12</v>
      </c>
      <c r="M206" t="str">
        <f t="shared" si="14"/>
        <v>Week 3</v>
      </c>
      <c r="N206">
        <f t="shared" si="15"/>
        <v>12</v>
      </c>
    </row>
    <row r="207" spans="1:14" x14ac:dyDescent="0.25">
      <c r="A207" s="207" t="s">
        <v>182</v>
      </c>
      <c r="B207" s="112">
        <v>45738</v>
      </c>
      <c r="C207" s="109" t="s">
        <v>38</v>
      </c>
      <c r="D207" s="109" t="s">
        <v>31</v>
      </c>
      <c r="E207" s="109" t="s">
        <v>27</v>
      </c>
      <c r="F207" s="109" t="s">
        <v>42</v>
      </c>
      <c r="G207" s="109" t="s">
        <v>36</v>
      </c>
      <c r="H207" s="110">
        <v>92.66</v>
      </c>
      <c r="I207" s="109">
        <v>1</v>
      </c>
      <c r="J207" s="110">
        <v>92.66</v>
      </c>
      <c r="K207" t="str">
        <f t="shared" si="12"/>
        <v>Sabtu</v>
      </c>
      <c r="L207" t="str">
        <f t="shared" si="13"/>
        <v>2025-W12</v>
      </c>
      <c r="M207" t="str">
        <f t="shared" si="14"/>
        <v>Week 4</v>
      </c>
      <c r="N207">
        <f t="shared" si="15"/>
        <v>12</v>
      </c>
    </row>
    <row r="208" spans="1:14" x14ac:dyDescent="0.25">
      <c r="A208" s="207" t="s">
        <v>186</v>
      </c>
      <c r="B208" s="112">
        <v>45734</v>
      </c>
      <c r="C208" s="109" t="s">
        <v>30</v>
      </c>
      <c r="D208" s="109" t="s">
        <v>22</v>
      </c>
      <c r="E208" s="109" t="s">
        <v>45</v>
      </c>
      <c r="F208" s="109" t="s">
        <v>14</v>
      </c>
      <c r="G208" s="109" t="s">
        <v>36</v>
      </c>
      <c r="H208" s="110">
        <v>41.33</v>
      </c>
      <c r="I208" s="109">
        <v>9</v>
      </c>
      <c r="J208" s="110">
        <v>371.97</v>
      </c>
      <c r="K208" t="str">
        <f t="shared" si="12"/>
        <v>Selasa</v>
      </c>
      <c r="L208" t="str">
        <f t="shared" si="13"/>
        <v>2025-W12</v>
      </c>
      <c r="M208" t="str">
        <f t="shared" si="14"/>
        <v>Week 3</v>
      </c>
      <c r="N208">
        <f t="shared" si="15"/>
        <v>12</v>
      </c>
    </row>
    <row r="209" spans="1:14" x14ac:dyDescent="0.25">
      <c r="A209" s="207" t="s">
        <v>397</v>
      </c>
      <c r="B209" s="112">
        <v>45734</v>
      </c>
      <c r="C209" s="109" t="s">
        <v>25</v>
      </c>
      <c r="D209" s="109" t="s">
        <v>26</v>
      </c>
      <c r="E209" s="109" t="s">
        <v>13</v>
      </c>
      <c r="F209" s="109" t="s">
        <v>42</v>
      </c>
      <c r="G209" s="109" t="s">
        <v>36</v>
      </c>
      <c r="H209" s="110">
        <v>156.6</v>
      </c>
      <c r="I209" s="109">
        <v>20</v>
      </c>
      <c r="J209" s="110">
        <v>3132</v>
      </c>
      <c r="K209" t="str">
        <f t="shared" si="12"/>
        <v>Selasa</v>
      </c>
      <c r="L209" t="str">
        <f t="shared" si="13"/>
        <v>2025-W12</v>
      </c>
      <c r="M209" t="str">
        <f t="shared" si="14"/>
        <v>Week 3</v>
      </c>
      <c r="N209">
        <f t="shared" si="15"/>
        <v>12</v>
      </c>
    </row>
    <row r="210" spans="1:14" x14ac:dyDescent="0.25">
      <c r="A210" s="207" t="s">
        <v>406</v>
      </c>
      <c r="B210" s="112">
        <v>45735</v>
      </c>
      <c r="C210" s="109" t="s">
        <v>17</v>
      </c>
      <c r="D210" s="109" t="s">
        <v>26</v>
      </c>
      <c r="E210" s="109" t="s">
        <v>41</v>
      </c>
      <c r="F210" s="109" t="s">
        <v>42</v>
      </c>
      <c r="G210" s="109" t="s">
        <v>20</v>
      </c>
      <c r="H210" s="110">
        <v>73.069999999999993</v>
      </c>
      <c r="I210" s="109">
        <v>14</v>
      </c>
      <c r="J210" s="110">
        <v>1022.98</v>
      </c>
      <c r="K210" t="str">
        <f t="shared" si="12"/>
        <v>Rabu</v>
      </c>
      <c r="L210" t="str">
        <f t="shared" si="13"/>
        <v>2025-W12</v>
      </c>
      <c r="M210" t="str">
        <f t="shared" si="14"/>
        <v>Week 3</v>
      </c>
      <c r="N210">
        <f t="shared" si="15"/>
        <v>12</v>
      </c>
    </row>
    <row r="211" spans="1:14" x14ac:dyDescent="0.25">
      <c r="A211" s="207" t="s">
        <v>441</v>
      </c>
      <c r="B211" s="112">
        <v>45734</v>
      </c>
      <c r="C211" s="109" t="s">
        <v>34</v>
      </c>
      <c r="D211" s="109" t="s">
        <v>55</v>
      </c>
      <c r="E211" s="109" t="s">
        <v>41</v>
      </c>
      <c r="F211" s="109" t="s">
        <v>19</v>
      </c>
      <c r="G211" s="109" t="s">
        <v>20</v>
      </c>
      <c r="H211" s="110">
        <v>211.82</v>
      </c>
      <c r="I211" s="109">
        <v>6</v>
      </c>
      <c r="J211" s="110">
        <v>1270.92</v>
      </c>
      <c r="K211" t="str">
        <f t="shared" si="12"/>
        <v>Selasa</v>
      </c>
      <c r="L211" t="str">
        <f t="shared" si="13"/>
        <v>2025-W12</v>
      </c>
      <c r="M211" t="str">
        <f t="shared" si="14"/>
        <v>Week 3</v>
      </c>
      <c r="N211">
        <f t="shared" si="15"/>
        <v>12</v>
      </c>
    </row>
    <row r="212" spans="1:14" x14ac:dyDescent="0.25">
      <c r="A212" s="207" t="s">
        <v>463</v>
      </c>
      <c r="B212" s="112">
        <v>45734</v>
      </c>
      <c r="C212" s="109" t="s">
        <v>38</v>
      </c>
      <c r="D212" s="109" t="s">
        <v>26</v>
      </c>
      <c r="E212" s="109" t="s">
        <v>18</v>
      </c>
      <c r="F212" s="109" t="s">
        <v>61</v>
      </c>
      <c r="G212" s="109" t="s">
        <v>15</v>
      </c>
      <c r="H212" s="110">
        <v>150.9</v>
      </c>
      <c r="I212" s="109">
        <v>10</v>
      </c>
      <c r="J212" s="110">
        <v>1509</v>
      </c>
      <c r="K212" t="str">
        <f t="shared" si="12"/>
        <v>Selasa</v>
      </c>
      <c r="L212" t="str">
        <f t="shared" si="13"/>
        <v>2025-W12</v>
      </c>
      <c r="M212" t="str">
        <f t="shared" si="14"/>
        <v>Week 3</v>
      </c>
      <c r="N212">
        <f t="shared" si="15"/>
        <v>12</v>
      </c>
    </row>
    <row r="213" spans="1:14" x14ac:dyDescent="0.25">
      <c r="A213" s="207" t="s">
        <v>505</v>
      </c>
      <c r="B213" s="112">
        <v>45736</v>
      </c>
      <c r="C213" s="109" t="s">
        <v>34</v>
      </c>
      <c r="D213" s="109" t="s">
        <v>35</v>
      </c>
      <c r="E213" s="109" t="s">
        <v>45</v>
      </c>
      <c r="F213" s="109" t="s">
        <v>19</v>
      </c>
      <c r="G213" s="109" t="s">
        <v>15</v>
      </c>
      <c r="H213" s="110">
        <v>221.09</v>
      </c>
      <c r="I213" s="109">
        <v>13</v>
      </c>
      <c r="J213" s="110">
        <v>2874.17</v>
      </c>
      <c r="K213" t="str">
        <f t="shared" si="12"/>
        <v>Kamis</v>
      </c>
      <c r="L213" t="str">
        <f t="shared" si="13"/>
        <v>2025-W12</v>
      </c>
      <c r="M213" t="str">
        <f t="shared" si="14"/>
        <v>Week 3</v>
      </c>
      <c r="N213">
        <f t="shared" si="15"/>
        <v>12</v>
      </c>
    </row>
    <row r="214" spans="1:14" x14ac:dyDescent="0.25">
      <c r="A214" s="207" t="s">
        <v>611</v>
      </c>
      <c r="B214" s="112">
        <v>45735</v>
      </c>
      <c r="C214" s="109" t="s">
        <v>25</v>
      </c>
      <c r="D214" s="109" t="s">
        <v>12</v>
      </c>
      <c r="E214" s="109" t="s">
        <v>41</v>
      </c>
      <c r="F214" s="109" t="s">
        <v>39</v>
      </c>
      <c r="G214" s="109" t="s">
        <v>15</v>
      </c>
      <c r="H214" s="110">
        <v>144.47</v>
      </c>
      <c r="I214" s="109">
        <v>14</v>
      </c>
      <c r="J214" s="110">
        <v>2022.58</v>
      </c>
      <c r="K214" t="str">
        <f t="shared" si="12"/>
        <v>Rabu</v>
      </c>
      <c r="L214" t="str">
        <f t="shared" si="13"/>
        <v>2025-W12</v>
      </c>
      <c r="M214" t="str">
        <f t="shared" si="14"/>
        <v>Week 3</v>
      </c>
      <c r="N214">
        <f t="shared" si="15"/>
        <v>12</v>
      </c>
    </row>
    <row r="215" spans="1:14" x14ac:dyDescent="0.25">
      <c r="A215" s="207" t="s">
        <v>684</v>
      </c>
      <c r="B215" s="112">
        <v>45738</v>
      </c>
      <c r="C215" s="109" t="s">
        <v>17</v>
      </c>
      <c r="D215" s="109" t="s">
        <v>31</v>
      </c>
      <c r="E215" s="109" t="s">
        <v>27</v>
      </c>
      <c r="F215" s="109" t="s">
        <v>32</v>
      </c>
      <c r="G215" s="109" t="s">
        <v>15</v>
      </c>
      <c r="H215" s="110">
        <v>76.06</v>
      </c>
      <c r="I215" s="109">
        <v>14</v>
      </c>
      <c r="J215" s="110">
        <v>1064.8399999999999</v>
      </c>
      <c r="K215" t="str">
        <f t="shared" si="12"/>
        <v>Sabtu</v>
      </c>
      <c r="L215" t="str">
        <f t="shared" si="13"/>
        <v>2025-W12</v>
      </c>
      <c r="M215" t="str">
        <f t="shared" si="14"/>
        <v>Week 4</v>
      </c>
      <c r="N215">
        <f t="shared" si="15"/>
        <v>12</v>
      </c>
    </row>
    <row r="216" spans="1:14" x14ac:dyDescent="0.25">
      <c r="A216" s="207" t="s">
        <v>714</v>
      </c>
      <c r="B216" s="112">
        <v>45733</v>
      </c>
      <c r="C216" s="109" t="s">
        <v>38</v>
      </c>
      <c r="D216" s="109" t="s">
        <v>26</v>
      </c>
      <c r="E216" s="109" t="s">
        <v>23</v>
      </c>
      <c r="F216" s="109" t="s">
        <v>14</v>
      </c>
      <c r="G216" s="109" t="s">
        <v>15</v>
      </c>
      <c r="H216" s="110">
        <v>148.16</v>
      </c>
      <c r="I216" s="109">
        <v>4</v>
      </c>
      <c r="J216" s="110">
        <v>592.64</v>
      </c>
      <c r="K216" t="str">
        <f t="shared" si="12"/>
        <v>Senin</v>
      </c>
      <c r="L216" t="str">
        <f t="shared" si="13"/>
        <v>2025-W12</v>
      </c>
      <c r="M216" t="str">
        <f t="shared" si="14"/>
        <v>Week 3</v>
      </c>
      <c r="N216">
        <f t="shared" si="15"/>
        <v>12</v>
      </c>
    </row>
    <row r="217" spans="1:14" x14ac:dyDescent="0.25">
      <c r="A217" s="207" t="s">
        <v>841</v>
      </c>
      <c r="B217" s="112">
        <v>45739</v>
      </c>
      <c r="C217" s="109" t="s">
        <v>25</v>
      </c>
      <c r="D217" s="109" t="s">
        <v>55</v>
      </c>
      <c r="E217" s="109" t="s">
        <v>41</v>
      </c>
      <c r="F217" s="109" t="s">
        <v>19</v>
      </c>
      <c r="G217" s="109" t="s">
        <v>36</v>
      </c>
      <c r="H217" s="110">
        <v>188.41</v>
      </c>
      <c r="I217" s="109">
        <v>14</v>
      </c>
      <c r="J217" s="110">
        <v>2637.74</v>
      </c>
      <c r="K217" t="str">
        <f t="shared" si="12"/>
        <v>Minggu</v>
      </c>
      <c r="L217" t="str">
        <f t="shared" si="13"/>
        <v>2025-W13</v>
      </c>
      <c r="M217" t="str">
        <f t="shared" si="14"/>
        <v>Week 4</v>
      </c>
      <c r="N217">
        <f t="shared" si="15"/>
        <v>12</v>
      </c>
    </row>
    <row r="218" spans="1:14" x14ac:dyDescent="0.25">
      <c r="A218" s="207" t="s">
        <v>871</v>
      </c>
      <c r="B218" s="112">
        <v>45736</v>
      </c>
      <c r="C218" s="109" t="s">
        <v>25</v>
      </c>
      <c r="D218" s="109" t="s">
        <v>35</v>
      </c>
      <c r="E218" s="109" t="s">
        <v>13</v>
      </c>
      <c r="F218" s="109" t="s">
        <v>61</v>
      </c>
      <c r="G218" s="109" t="s">
        <v>15</v>
      </c>
      <c r="H218" s="110">
        <v>129.18</v>
      </c>
      <c r="I218" s="109">
        <v>19</v>
      </c>
      <c r="J218" s="110">
        <v>2454.42</v>
      </c>
      <c r="K218" t="str">
        <f t="shared" si="12"/>
        <v>Kamis</v>
      </c>
      <c r="L218" t="str">
        <f t="shared" si="13"/>
        <v>2025-W12</v>
      </c>
      <c r="M218" t="str">
        <f t="shared" si="14"/>
        <v>Week 3</v>
      </c>
      <c r="N218">
        <f t="shared" si="15"/>
        <v>12</v>
      </c>
    </row>
    <row r="219" spans="1:14" x14ac:dyDescent="0.25">
      <c r="A219" s="207" t="s">
        <v>883</v>
      </c>
      <c r="B219" s="112">
        <v>45739</v>
      </c>
      <c r="C219" s="109" t="s">
        <v>25</v>
      </c>
      <c r="D219" s="109" t="s">
        <v>55</v>
      </c>
      <c r="E219" s="109" t="s">
        <v>27</v>
      </c>
      <c r="F219" s="109" t="s">
        <v>39</v>
      </c>
      <c r="G219" s="109" t="s">
        <v>15</v>
      </c>
      <c r="H219" s="110">
        <v>206.63</v>
      </c>
      <c r="I219" s="109">
        <v>6</v>
      </c>
      <c r="J219" s="110">
        <v>1239.78</v>
      </c>
      <c r="K219" t="str">
        <f t="shared" si="12"/>
        <v>Minggu</v>
      </c>
      <c r="L219" t="str">
        <f t="shared" si="13"/>
        <v>2025-W13</v>
      </c>
      <c r="M219" t="str">
        <f t="shared" si="14"/>
        <v>Week 4</v>
      </c>
      <c r="N219">
        <f t="shared" si="15"/>
        <v>12</v>
      </c>
    </row>
    <row r="220" spans="1:14" x14ac:dyDescent="0.25">
      <c r="A220" s="207" t="s">
        <v>893</v>
      </c>
      <c r="B220" s="112">
        <v>45734</v>
      </c>
      <c r="C220" s="109" t="s">
        <v>30</v>
      </c>
      <c r="D220" s="109" t="s">
        <v>35</v>
      </c>
      <c r="E220" s="109" t="s">
        <v>18</v>
      </c>
      <c r="F220" s="109" t="s">
        <v>28</v>
      </c>
      <c r="G220" s="109" t="s">
        <v>15</v>
      </c>
      <c r="H220" s="110">
        <v>79.41</v>
      </c>
      <c r="I220" s="109">
        <v>6</v>
      </c>
      <c r="J220" s="110">
        <v>476.46</v>
      </c>
      <c r="K220" t="str">
        <f t="shared" si="12"/>
        <v>Selasa</v>
      </c>
      <c r="L220" t="str">
        <f t="shared" si="13"/>
        <v>2025-W12</v>
      </c>
      <c r="M220" t="str">
        <f t="shared" si="14"/>
        <v>Week 3</v>
      </c>
      <c r="N220">
        <f t="shared" si="15"/>
        <v>12</v>
      </c>
    </row>
    <row r="221" spans="1:14" x14ac:dyDescent="0.25">
      <c r="A221" s="207" t="s">
        <v>915</v>
      </c>
      <c r="B221" s="112">
        <v>45737</v>
      </c>
      <c r="C221" s="109" t="s">
        <v>17</v>
      </c>
      <c r="D221" s="109" t="s">
        <v>55</v>
      </c>
      <c r="E221" s="109" t="s">
        <v>13</v>
      </c>
      <c r="F221" s="109" t="s">
        <v>32</v>
      </c>
      <c r="G221" s="109" t="s">
        <v>20</v>
      </c>
      <c r="H221" s="110">
        <v>76.180000000000007</v>
      </c>
      <c r="I221" s="109">
        <v>14</v>
      </c>
      <c r="J221" s="110">
        <v>1066.52</v>
      </c>
      <c r="K221" t="str">
        <f t="shared" si="12"/>
        <v>Jumat</v>
      </c>
      <c r="L221" t="str">
        <f t="shared" si="13"/>
        <v>2025-W12</v>
      </c>
      <c r="M221" t="str">
        <f t="shared" si="14"/>
        <v>Week 3</v>
      </c>
      <c r="N221">
        <f t="shared" si="15"/>
        <v>12</v>
      </c>
    </row>
    <row r="222" spans="1:14" x14ac:dyDescent="0.25">
      <c r="A222" s="207" t="s">
        <v>959</v>
      </c>
      <c r="B222" s="112">
        <v>45734</v>
      </c>
      <c r="C222" s="109" t="s">
        <v>11</v>
      </c>
      <c r="D222" s="109" t="s">
        <v>26</v>
      </c>
      <c r="E222" s="109" t="s">
        <v>41</v>
      </c>
      <c r="F222" s="109" t="s">
        <v>61</v>
      </c>
      <c r="G222" s="109" t="s">
        <v>15</v>
      </c>
      <c r="H222" s="110">
        <v>94.49</v>
      </c>
      <c r="I222" s="109">
        <v>16</v>
      </c>
      <c r="J222" s="110">
        <v>1511.84</v>
      </c>
      <c r="K222" t="str">
        <f t="shared" si="12"/>
        <v>Selasa</v>
      </c>
      <c r="L222" t="str">
        <f t="shared" si="13"/>
        <v>2025-W12</v>
      </c>
      <c r="M222" t="str">
        <f t="shared" si="14"/>
        <v>Week 3</v>
      </c>
      <c r="N222">
        <f t="shared" si="15"/>
        <v>12</v>
      </c>
    </row>
    <row r="223" spans="1:14" x14ac:dyDescent="0.25">
      <c r="A223" s="207" t="s">
        <v>1002</v>
      </c>
      <c r="B223" s="112">
        <v>45739</v>
      </c>
      <c r="C223" s="109" t="s">
        <v>17</v>
      </c>
      <c r="D223" s="109" t="s">
        <v>55</v>
      </c>
      <c r="E223" s="109" t="s">
        <v>18</v>
      </c>
      <c r="F223" s="109" t="s">
        <v>19</v>
      </c>
      <c r="G223" s="109" t="s">
        <v>36</v>
      </c>
      <c r="H223" s="110">
        <v>156.83000000000001</v>
      </c>
      <c r="I223" s="109">
        <v>2</v>
      </c>
      <c r="J223" s="110">
        <v>313.66000000000003</v>
      </c>
      <c r="K223" t="str">
        <f t="shared" si="12"/>
        <v>Minggu</v>
      </c>
      <c r="L223" t="str">
        <f t="shared" si="13"/>
        <v>2025-W13</v>
      </c>
      <c r="M223" t="str">
        <f t="shared" si="14"/>
        <v>Week 4</v>
      </c>
      <c r="N223">
        <f t="shared" si="15"/>
        <v>12</v>
      </c>
    </row>
    <row r="224" spans="1:14" x14ac:dyDescent="0.25">
      <c r="A224" s="207" t="s">
        <v>1007</v>
      </c>
      <c r="B224" s="112">
        <v>45737</v>
      </c>
      <c r="C224" s="109" t="s">
        <v>11</v>
      </c>
      <c r="D224" s="109" t="s">
        <v>26</v>
      </c>
      <c r="E224" s="109" t="s">
        <v>23</v>
      </c>
      <c r="F224" s="109" t="s">
        <v>61</v>
      </c>
      <c r="G224" s="109" t="s">
        <v>15</v>
      </c>
      <c r="H224" s="110">
        <v>75.41</v>
      </c>
      <c r="I224" s="109">
        <v>12</v>
      </c>
      <c r="J224" s="110">
        <v>904.92</v>
      </c>
      <c r="K224" t="str">
        <f t="shared" si="12"/>
        <v>Jumat</v>
      </c>
      <c r="L224" t="str">
        <f t="shared" si="13"/>
        <v>2025-W12</v>
      </c>
      <c r="M224" t="str">
        <f t="shared" si="14"/>
        <v>Week 3</v>
      </c>
      <c r="N224">
        <f t="shared" si="15"/>
        <v>12</v>
      </c>
    </row>
    <row r="225" spans="1:14" x14ac:dyDescent="0.25">
      <c r="A225" s="207" t="s">
        <v>1049</v>
      </c>
      <c r="B225" s="112">
        <v>45736</v>
      </c>
      <c r="C225" s="109" t="s">
        <v>17</v>
      </c>
      <c r="D225" s="109" t="s">
        <v>12</v>
      </c>
      <c r="E225" s="109" t="s">
        <v>41</v>
      </c>
      <c r="F225" s="109" t="s">
        <v>61</v>
      </c>
      <c r="G225" s="109" t="s">
        <v>20</v>
      </c>
      <c r="H225" s="110">
        <v>181.45</v>
      </c>
      <c r="I225" s="109">
        <v>2</v>
      </c>
      <c r="J225" s="110">
        <v>362.9</v>
      </c>
      <c r="K225" t="str">
        <f t="shared" si="12"/>
        <v>Kamis</v>
      </c>
      <c r="L225" t="str">
        <f t="shared" si="13"/>
        <v>2025-W12</v>
      </c>
      <c r="M225" t="str">
        <f t="shared" si="14"/>
        <v>Week 3</v>
      </c>
      <c r="N225">
        <f t="shared" si="15"/>
        <v>12</v>
      </c>
    </row>
    <row r="226" spans="1:14" x14ac:dyDescent="0.25">
      <c r="A226" s="207" t="s">
        <v>1051</v>
      </c>
      <c r="B226" s="112">
        <v>45733</v>
      </c>
      <c r="C226" s="109" t="s">
        <v>34</v>
      </c>
      <c r="D226" s="109" t="s">
        <v>22</v>
      </c>
      <c r="E226" s="109" t="s">
        <v>41</v>
      </c>
      <c r="F226" s="109" t="s">
        <v>42</v>
      </c>
      <c r="G226" s="109" t="s">
        <v>20</v>
      </c>
      <c r="H226" s="110">
        <v>84.21</v>
      </c>
      <c r="I226" s="109">
        <v>5</v>
      </c>
      <c r="J226" s="110">
        <v>421.05</v>
      </c>
      <c r="K226" t="str">
        <f t="shared" si="12"/>
        <v>Senin</v>
      </c>
      <c r="L226" t="str">
        <f t="shared" si="13"/>
        <v>2025-W12</v>
      </c>
      <c r="M226" t="str">
        <f t="shared" si="14"/>
        <v>Week 3</v>
      </c>
      <c r="N226">
        <f t="shared" si="15"/>
        <v>12</v>
      </c>
    </row>
    <row r="227" spans="1:14" x14ac:dyDescent="0.25">
      <c r="A227" s="207" t="s">
        <v>81</v>
      </c>
      <c r="B227" s="112">
        <v>45743</v>
      </c>
      <c r="C227" s="109" t="s">
        <v>38</v>
      </c>
      <c r="D227" s="109" t="s">
        <v>31</v>
      </c>
      <c r="E227" s="109" t="s">
        <v>23</v>
      </c>
      <c r="F227" s="109" t="s">
        <v>39</v>
      </c>
      <c r="G227" s="109" t="s">
        <v>36</v>
      </c>
      <c r="H227" s="110">
        <v>230.05</v>
      </c>
      <c r="I227" s="109">
        <v>14</v>
      </c>
      <c r="J227" s="110">
        <v>3220.7</v>
      </c>
      <c r="K227" t="str">
        <f t="shared" si="12"/>
        <v>Kamis</v>
      </c>
      <c r="L227" t="str">
        <f t="shared" si="13"/>
        <v>2025-W13</v>
      </c>
      <c r="M227" t="str">
        <f t="shared" si="14"/>
        <v>Week 4</v>
      </c>
      <c r="N227">
        <f t="shared" si="15"/>
        <v>13</v>
      </c>
    </row>
    <row r="228" spans="1:14" x14ac:dyDescent="0.25">
      <c r="A228" s="207" t="s">
        <v>141</v>
      </c>
      <c r="B228" s="112">
        <v>45742</v>
      </c>
      <c r="C228" s="109" t="s">
        <v>30</v>
      </c>
      <c r="D228" s="109" t="s">
        <v>55</v>
      </c>
      <c r="E228" s="109" t="s">
        <v>18</v>
      </c>
      <c r="F228" s="109" t="s">
        <v>19</v>
      </c>
      <c r="G228" s="109" t="s">
        <v>36</v>
      </c>
      <c r="H228" s="110">
        <v>141.88999999999999</v>
      </c>
      <c r="I228" s="109">
        <v>15</v>
      </c>
      <c r="J228" s="110">
        <v>2128.35</v>
      </c>
      <c r="K228" t="str">
        <f t="shared" si="12"/>
        <v>Rabu</v>
      </c>
      <c r="L228" t="str">
        <f t="shared" si="13"/>
        <v>2025-W13</v>
      </c>
      <c r="M228" t="str">
        <f t="shared" si="14"/>
        <v>Week 4</v>
      </c>
      <c r="N228">
        <f t="shared" si="15"/>
        <v>13</v>
      </c>
    </row>
    <row r="229" spans="1:14" x14ac:dyDescent="0.25">
      <c r="A229" s="207" t="s">
        <v>150</v>
      </c>
      <c r="B229" s="112">
        <v>45741</v>
      </c>
      <c r="C229" s="109" t="s">
        <v>11</v>
      </c>
      <c r="D229" s="109" t="s">
        <v>55</v>
      </c>
      <c r="E229" s="109" t="s">
        <v>45</v>
      </c>
      <c r="F229" s="109" t="s">
        <v>32</v>
      </c>
      <c r="G229" s="109" t="s">
        <v>20</v>
      </c>
      <c r="H229" s="110">
        <v>234.53</v>
      </c>
      <c r="I229" s="109">
        <v>10</v>
      </c>
      <c r="J229" s="110">
        <v>2345.3000000000002</v>
      </c>
      <c r="K229" t="str">
        <f t="shared" si="12"/>
        <v>Selasa</v>
      </c>
      <c r="L229" t="str">
        <f t="shared" si="13"/>
        <v>2025-W13</v>
      </c>
      <c r="M229" t="str">
        <f t="shared" si="14"/>
        <v>Week 4</v>
      </c>
      <c r="N229">
        <f t="shared" si="15"/>
        <v>13</v>
      </c>
    </row>
    <row r="230" spans="1:14" x14ac:dyDescent="0.25">
      <c r="A230" s="207" t="s">
        <v>221</v>
      </c>
      <c r="B230" s="112">
        <v>45745</v>
      </c>
      <c r="C230" s="109" t="s">
        <v>11</v>
      </c>
      <c r="D230" s="109" t="s">
        <v>55</v>
      </c>
      <c r="E230" s="109" t="s">
        <v>41</v>
      </c>
      <c r="F230" s="109" t="s">
        <v>42</v>
      </c>
      <c r="G230" s="109" t="s">
        <v>20</v>
      </c>
      <c r="H230" s="110">
        <v>223.01</v>
      </c>
      <c r="I230" s="109">
        <v>6</v>
      </c>
      <c r="J230" s="110">
        <v>1338.06</v>
      </c>
      <c r="K230" t="str">
        <f t="shared" si="12"/>
        <v>Sabtu</v>
      </c>
      <c r="L230" t="str">
        <f t="shared" si="13"/>
        <v>2025-W13</v>
      </c>
      <c r="M230" t="str">
        <f t="shared" si="14"/>
        <v>Week 5</v>
      </c>
      <c r="N230">
        <f t="shared" si="15"/>
        <v>13</v>
      </c>
    </row>
    <row r="231" spans="1:14" x14ac:dyDescent="0.25">
      <c r="A231" s="207" t="s">
        <v>290</v>
      </c>
      <c r="B231" s="112">
        <v>45745</v>
      </c>
      <c r="C231" s="109" t="s">
        <v>38</v>
      </c>
      <c r="D231" s="109" t="s">
        <v>12</v>
      </c>
      <c r="E231" s="109" t="s">
        <v>13</v>
      </c>
      <c r="F231" s="109" t="s">
        <v>19</v>
      </c>
      <c r="G231" s="109" t="s">
        <v>36</v>
      </c>
      <c r="H231" s="110">
        <v>217.25</v>
      </c>
      <c r="I231" s="109">
        <v>20</v>
      </c>
      <c r="J231" s="110">
        <v>4345</v>
      </c>
      <c r="K231" t="str">
        <f t="shared" si="12"/>
        <v>Sabtu</v>
      </c>
      <c r="L231" t="str">
        <f t="shared" si="13"/>
        <v>2025-W13</v>
      </c>
      <c r="M231" t="str">
        <f t="shared" si="14"/>
        <v>Week 5</v>
      </c>
      <c r="N231">
        <f t="shared" si="15"/>
        <v>13</v>
      </c>
    </row>
    <row r="232" spans="1:14" x14ac:dyDescent="0.25">
      <c r="A232" s="207" t="s">
        <v>325</v>
      </c>
      <c r="B232" s="112">
        <v>45740</v>
      </c>
      <c r="C232" s="109" t="s">
        <v>38</v>
      </c>
      <c r="D232" s="109" t="s">
        <v>55</v>
      </c>
      <c r="E232" s="109" t="s">
        <v>23</v>
      </c>
      <c r="F232" s="109" t="s">
        <v>39</v>
      </c>
      <c r="G232" s="109" t="s">
        <v>36</v>
      </c>
      <c r="H232" s="110">
        <v>149.38</v>
      </c>
      <c r="I232" s="109">
        <v>9</v>
      </c>
      <c r="J232" s="110">
        <v>1344.42</v>
      </c>
      <c r="K232" t="str">
        <f t="shared" si="12"/>
        <v>Senin</v>
      </c>
      <c r="L232" t="str">
        <f t="shared" si="13"/>
        <v>2025-W13</v>
      </c>
      <c r="M232" t="str">
        <f t="shared" si="14"/>
        <v>Week 4</v>
      </c>
      <c r="N232">
        <f t="shared" si="15"/>
        <v>13</v>
      </c>
    </row>
    <row r="233" spans="1:14" x14ac:dyDescent="0.25">
      <c r="A233" s="207" t="s">
        <v>398</v>
      </c>
      <c r="B233" s="112">
        <v>45741</v>
      </c>
      <c r="C233" s="109" t="s">
        <v>25</v>
      </c>
      <c r="D233" s="109" t="s">
        <v>12</v>
      </c>
      <c r="E233" s="109" t="s">
        <v>13</v>
      </c>
      <c r="F233" s="109" t="s">
        <v>42</v>
      </c>
      <c r="G233" s="109" t="s">
        <v>36</v>
      </c>
      <c r="H233" s="110">
        <v>115.4</v>
      </c>
      <c r="I233" s="109">
        <v>13</v>
      </c>
      <c r="J233" s="110">
        <v>1500.2</v>
      </c>
      <c r="K233" t="str">
        <f t="shared" si="12"/>
        <v>Selasa</v>
      </c>
      <c r="L233" t="str">
        <f t="shared" si="13"/>
        <v>2025-W13</v>
      </c>
      <c r="M233" t="str">
        <f t="shared" si="14"/>
        <v>Week 4</v>
      </c>
      <c r="N233">
        <f t="shared" si="15"/>
        <v>13</v>
      </c>
    </row>
    <row r="234" spans="1:14" x14ac:dyDescent="0.25">
      <c r="A234" s="207" t="s">
        <v>480</v>
      </c>
      <c r="B234" s="112">
        <v>45744</v>
      </c>
      <c r="C234" s="109" t="s">
        <v>17</v>
      </c>
      <c r="D234" s="109" t="s">
        <v>55</v>
      </c>
      <c r="E234" s="109" t="s">
        <v>41</v>
      </c>
      <c r="F234" s="109" t="s">
        <v>14</v>
      </c>
      <c r="G234" s="109" t="s">
        <v>20</v>
      </c>
      <c r="H234" s="110">
        <v>112.34</v>
      </c>
      <c r="I234" s="109">
        <v>5</v>
      </c>
      <c r="J234" s="110">
        <v>561.70000000000005</v>
      </c>
      <c r="K234" t="str">
        <f t="shared" si="12"/>
        <v>Jumat</v>
      </c>
      <c r="L234" t="str">
        <f t="shared" si="13"/>
        <v>2025-W13</v>
      </c>
      <c r="M234" t="str">
        <f t="shared" si="14"/>
        <v>Week 4</v>
      </c>
      <c r="N234">
        <f t="shared" si="15"/>
        <v>13</v>
      </c>
    </row>
    <row r="235" spans="1:14" x14ac:dyDescent="0.25">
      <c r="A235" s="207" t="s">
        <v>697</v>
      </c>
      <c r="B235" s="112">
        <v>45745</v>
      </c>
      <c r="C235" s="109" t="s">
        <v>30</v>
      </c>
      <c r="D235" s="109" t="s">
        <v>12</v>
      </c>
      <c r="E235" s="109" t="s">
        <v>45</v>
      </c>
      <c r="F235" s="109" t="s">
        <v>42</v>
      </c>
      <c r="G235" s="109" t="s">
        <v>15</v>
      </c>
      <c r="H235" s="110">
        <v>53.58</v>
      </c>
      <c r="I235" s="109">
        <v>13</v>
      </c>
      <c r="J235" s="110">
        <v>696.54</v>
      </c>
      <c r="K235" t="str">
        <f t="shared" si="12"/>
        <v>Sabtu</v>
      </c>
      <c r="L235" t="str">
        <f t="shared" si="13"/>
        <v>2025-W13</v>
      </c>
      <c r="M235" t="str">
        <f t="shared" si="14"/>
        <v>Week 5</v>
      </c>
      <c r="N235">
        <f t="shared" si="15"/>
        <v>13</v>
      </c>
    </row>
    <row r="236" spans="1:14" x14ac:dyDescent="0.25">
      <c r="A236" s="207" t="s">
        <v>705</v>
      </c>
      <c r="B236" s="112">
        <v>45745</v>
      </c>
      <c r="C236" s="109" t="s">
        <v>11</v>
      </c>
      <c r="D236" s="109" t="s">
        <v>31</v>
      </c>
      <c r="E236" s="109" t="s">
        <v>45</v>
      </c>
      <c r="F236" s="109" t="s">
        <v>32</v>
      </c>
      <c r="G236" s="109" t="s">
        <v>36</v>
      </c>
      <c r="H236" s="110">
        <v>76.52</v>
      </c>
      <c r="I236" s="109">
        <v>10</v>
      </c>
      <c r="J236" s="110">
        <v>765.2</v>
      </c>
      <c r="K236" t="str">
        <f t="shared" si="12"/>
        <v>Sabtu</v>
      </c>
      <c r="L236" t="str">
        <f t="shared" si="13"/>
        <v>2025-W13</v>
      </c>
      <c r="M236" t="str">
        <f t="shared" si="14"/>
        <v>Week 5</v>
      </c>
      <c r="N236">
        <f t="shared" si="15"/>
        <v>13</v>
      </c>
    </row>
    <row r="237" spans="1:14" x14ac:dyDescent="0.25">
      <c r="A237" s="207" t="s">
        <v>739</v>
      </c>
      <c r="B237" s="112">
        <v>45746</v>
      </c>
      <c r="C237" s="109" t="s">
        <v>11</v>
      </c>
      <c r="D237" s="109" t="s">
        <v>26</v>
      </c>
      <c r="E237" s="109" t="s">
        <v>13</v>
      </c>
      <c r="F237" s="109" t="s">
        <v>42</v>
      </c>
      <c r="G237" s="109" t="s">
        <v>36</v>
      </c>
      <c r="H237" s="110">
        <v>54.65</v>
      </c>
      <c r="I237" s="109">
        <v>20</v>
      </c>
      <c r="J237" s="110">
        <v>1093</v>
      </c>
      <c r="K237" t="str">
        <f t="shared" si="12"/>
        <v>Minggu</v>
      </c>
      <c r="L237" t="str">
        <f t="shared" si="13"/>
        <v>2025-W14</v>
      </c>
      <c r="M237" t="str">
        <f t="shared" si="14"/>
        <v>Week 5</v>
      </c>
      <c r="N237">
        <f t="shared" si="15"/>
        <v>13</v>
      </c>
    </row>
    <row r="238" spans="1:14" x14ac:dyDescent="0.25">
      <c r="A238" s="207" t="s">
        <v>826</v>
      </c>
      <c r="B238" s="112">
        <v>45740</v>
      </c>
      <c r="C238" s="109" t="s">
        <v>17</v>
      </c>
      <c r="D238" s="109" t="s">
        <v>35</v>
      </c>
      <c r="E238" s="109" t="s">
        <v>23</v>
      </c>
      <c r="F238" s="109" t="s">
        <v>39</v>
      </c>
      <c r="G238" s="109" t="s">
        <v>15</v>
      </c>
      <c r="H238" s="110">
        <v>193.67</v>
      </c>
      <c r="I238" s="109">
        <v>10</v>
      </c>
      <c r="J238" s="110">
        <v>1936.7</v>
      </c>
      <c r="K238" t="str">
        <f t="shared" si="12"/>
        <v>Senin</v>
      </c>
      <c r="L238" t="str">
        <f t="shared" si="13"/>
        <v>2025-W13</v>
      </c>
      <c r="M238" t="str">
        <f t="shared" si="14"/>
        <v>Week 4</v>
      </c>
      <c r="N238">
        <f t="shared" si="15"/>
        <v>13</v>
      </c>
    </row>
    <row r="239" spans="1:14" x14ac:dyDescent="0.25">
      <c r="A239" s="207" t="s">
        <v>835</v>
      </c>
      <c r="B239" s="112">
        <v>45746</v>
      </c>
      <c r="C239" s="109" t="s">
        <v>11</v>
      </c>
      <c r="D239" s="109" t="s">
        <v>31</v>
      </c>
      <c r="E239" s="109" t="s">
        <v>45</v>
      </c>
      <c r="F239" s="109" t="s">
        <v>61</v>
      </c>
      <c r="G239" s="109" t="s">
        <v>36</v>
      </c>
      <c r="H239" s="110">
        <v>58.05</v>
      </c>
      <c r="I239" s="109">
        <v>17</v>
      </c>
      <c r="J239" s="110">
        <v>986.85</v>
      </c>
      <c r="K239" t="str">
        <f t="shared" si="12"/>
        <v>Minggu</v>
      </c>
      <c r="L239" t="str">
        <f t="shared" si="13"/>
        <v>2025-W14</v>
      </c>
      <c r="M239" t="str">
        <f t="shared" si="14"/>
        <v>Week 5</v>
      </c>
      <c r="N239">
        <f t="shared" si="15"/>
        <v>13</v>
      </c>
    </row>
    <row r="240" spans="1:14" x14ac:dyDescent="0.25">
      <c r="A240" s="207" t="s">
        <v>892</v>
      </c>
      <c r="B240" s="112">
        <v>45742</v>
      </c>
      <c r="C240" s="109" t="s">
        <v>11</v>
      </c>
      <c r="D240" s="109" t="s">
        <v>55</v>
      </c>
      <c r="E240" s="109" t="s">
        <v>27</v>
      </c>
      <c r="F240" s="109" t="s">
        <v>32</v>
      </c>
      <c r="G240" s="109" t="s">
        <v>15</v>
      </c>
      <c r="H240" s="110">
        <v>129.49</v>
      </c>
      <c r="I240" s="109">
        <v>8</v>
      </c>
      <c r="J240" s="110">
        <v>1035.92</v>
      </c>
      <c r="K240" t="str">
        <f t="shared" si="12"/>
        <v>Rabu</v>
      </c>
      <c r="L240" t="str">
        <f t="shared" si="13"/>
        <v>2025-W13</v>
      </c>
      <c r="M240" t="str">
        <f t="shared" si="14"/>
        <v>Week 4</v>
      </c>
      <c r="N240">
        <f t="shared" si="15"/>
        <v>13</v>
      </c>
    </row>
    <row r="241" spans="1:14" x14ac:dyDescent="0.25">
      <c r="A241" s="207" t="s">
        <v>897</v>
      </c>
      <c r="B241" s="112">
        <v>45740</v>
      </c>
      <c r="C241" s="109" t="s">
        <v>17</v>
      </c>
      <c r="D241" s="109" t="s">
        <v>55</v>
      </c>
      <c r="E241" s="109" t="s">
        <v>45</v>
      </c>
      <c r="F241" s="109" t="s">
        <v>42</v>
      </c>
      <c r="G241" s="109" t="s">
        <v>15</v>
      </c>
      <c r="H241" s="110">
        <v>139.63999999999999</v>
      </c>
      <c r="I241" s="109">
        <v>5</v>
      </c>
      <c r="J241" s="110">
        <v>698.2</v>
      </c>
      <c r="K241" t="str">
        <f t="shared" si="12"/>
        <v>Senin</v>
      </c>
      <c r="L241" t="str">
        <f t="shared" si="13"/>
        <v>2025-W13</v>
      </c>
      <c r="M241" t="str">
        <f t="shared" si="14"/>
        <v>Week 4</v>
      </c>
      <c r="N241">
        <f t="shared" si="15"/>
        <v>13</v>
      </c>
    </row>
    <row r="242" spans="1:14" x14ac:dyDescent="0.25">
      <c r="A242" s="207" t="s">
        <v>901</v>
      </c>
      <c r="B242" s="112">
        <v>45745</v>
      </c>
      <c r="C242" s="109" t="s">
        <v>38</v>
      </c>
      <c r="D242" s="109" t="s">
        <v>55</v>
      </c>
      <c r="E242" s="109" t="s">
        <v>23</v>
      </c>
      <c r="F242" s="109" t="s">
        <v>39</v>
      </c>
      <c r="G242" s="109" t="s">
        <v>20</v>
      </c>
      <c r="H242" s="110">
        <v>157.72999999999999</v>
      </c>
      <c r="I242" s="109">
        <v>8</v>
      </c>
      <c r="J242" s="110">
        <v>1261.8399999999999</v>
      </c>
      <c r="K242" t="str">
        <f t="shared" si="12"/>
        <v>Sabtu</v>
      </c>
      <c r="L242" t="str">
        <f t="shared" si="13"/>
        <v>2025-W13</v>
      </c>
      <c r="M242" t="str">
        <f t="shared" si="14"/>
        <v>Week 5</v>
      </c>
      <c r="N242">
        <f t="shared" si="15"/>
        <v>13</v>
      </c>
    </row>
    <row r="243" spans="1:14" x14ac:dyDescent="0.25">
      <c r="A243" s="207" t="s">
        <v>1005</v>
      </c>
      <c r="B243" s="112">
        <v>45743</v>
      </c>
      <c r="C243" s="109" t="s">
        <v>25</v>
      </c>
      <c r="D243" s="109" t="s">
        <v>22</v>
      </c>
      <c r="E243" s="109" t="s">
        <v>41</v>
      </c>
      <c r="F243" s="109" t="s">
        <v>39</v>
      </c>
      <c r="G243" s="109" t="s">
        <v>15</v>
      </c>
      <c r="H243" s="110">
        <v>173.31</v>
      </c>
      <c r="I243" s="109">
        <v>9</v>
      </c>
      <c r="J243" s="110">
        <v>1559.79</v>
      </c>
      <c r="K243" t="str">
        <f t="shared" si="12"/>
        <v>Kamis</v>
      </c>
      <c r="L243" t="str">
        <f t="shared" si="13"/>
        <v>2025-W13</v>
      </c>
      <c r="M243" t="str">
        <f t="shared" si="14"/>
        <v>Week 4</v>
      </c>
      <c r="N243">
        <f t="shared" si="15"/>
        <v>13</v>
      </c>
    </row>
    <row r="244" spans="1:14" x14ac:dyDescent="0.25">
      <c r="A244" s="207" t="s">
        <v>79</v>
      </c>
      <c r="B244" s="112">
        <v>45751</v>
      </c>
      <c r="C244" s="109" t="s">
        <v>38</v>
      </c>
      <c r="D244" s="109" t="s">
        <v>26</v>
      </c>
      <c r="E244" s="109" t="s">
        <v>45</v>
      </c>
      <c r="F244" s="109" t="s">
        <v>61</v>
      </c>
      <c r="G244" s="109" t="s">
        <v>20</v>
      </c>
      <c r="H244" s="110">
        <v>138.94</v>
      </c>
      <c r="I244" s="109">
        <v>9</v>
      </c>
      <c r="J244" s="110">
        <v>1250.46</v>
      </c>
      <c r="K244" t="str">
        <f t="shared" si="12"/>
        <v>Jumat</v>
      </c>
      <c r="L244" t="str">
        <f t="shared" si="13"/>
        <v>2025-W14</v>
      </c>
      <c r="M244" t="str">
        <f t="shared" si="14"/>
        <v>Week 1</v>
      </c>
      <c r="N244">
        <f t="shared" si="15"/>
        <v>14</v>
      </c>
    </row>
    <row r="245" spans="1:14" x14ac:dyDescent="0.25">
      <c r="A245" s="207" t="s">
        <v>87</v>
      </c>
      <c r="B245" s="112">
        <v>45753</v>
      </c>
      <c r="C245" s="109" t="s">
        <v>25</v>
      </c>
      <c r="D245" s="109" t="s">
        <v>22</v>
      </c>
      <c r="E245" s="109" t="s">
        <v>27</v>
      </c>
      <c r="F245" s="109" t="s">
        <v>39</v>
      </c>
      <c r="G245" s="109" t="s">
        <v>15</v>
      </c>
      <c r="H245" s="110">
        <v>70.67</v>
      </c>
      <c r="I245" s="109">
        <v>3</v>
      </c>
      <c r="J245" s="110">
        <v>212.01</v>
      </c>
      <c r="K245" t="str">
        <f t="shared" si="12"/>
        <v>Minggu</v>
      </c>
      <c r="L245" t="str">
        <f t="shared" si="13"/>
        <v>2025-W15</v>
      </c>
      <c r="M245" t="str">
        <f t="shared" si="14"/>
        <v>Week 1</v>
      </c>
      <c r="N245">
        <f t="shared" si="15"/>
        <v>14</v>
      </c>
    </row>
    <row r="246" spans="1:14" x14ac:dyDescent="0.25">
      <c r="A246" s="207" t="s">
        <v>106</v>
      </c>
      <c r="B246" s="112">
        <v>45748</v>
      </c>
      <c r="C246" s="109" t="s">
        <v>11</v>
      </c>
      <c r="D246" s="109" t="s">
        <v>26</v>
      </c>
      <c r="E246" s="109" t="s">
        <v>27</v>
      </c>
      <c r="F246" s="109" t="s">
        <v>32</v>
      </c>
      <c r="G246" s="109" t="s">
        <v>36</v>
      </c>
      <c r="H246" s="110">
        <v>46.4</v>
      </c>
      <c r="I246" s="109">
        <v>14</v>
      </c>
      <c r="J246" s="110">
        <v>649.6</v>
      </c>
      <c r="K246" t="str">
        <f t="shared" si="12"/>
        <v>Selasa</v>
      </c>
      <c r="L246" t="str">
        <f t="shared" si="13"/>
        <v>2025-W14</v>
      </c>
      <c r="M246" t="str">
        <f t="shared" si="14"/>
        <v>Week 1</v>
      </c>
      <c r="N246">
        <f t="shared" si="15"/>
        <v>14</v>
      </c>
    </row>
    <row r="247" spans="1:14" x14ac:dyDescent="0.25">
      <c r="A247" s="207" t="s">
        <v>119</v>
      </c>
      <c r="B247" s="112">
        <v>45747</v>
      </c>
      <c r="C247" s="109" t="s">
        <v>25</v>
      </c>
      <c r="D247" s="109" t="s">
        <v>35</v>
      </c>
      <c r="E247" s="109" t="s">
        <v>41</v>
      </c>
      <c r="F247" s="109" t="s">
        <v>42</v>
      </c>
      <c r="G247" s="109" t="s">
        <v>15</v>
      </c>
      <c r="H247" s="110">
        <v>167.13</v>
      </c>
      <c r="I247" s="109">
        <v>20</v>
      </c>
      <c r="J247" s="110">
        <v>3342.6</v>
      </c>
      <c r="K247" t="str">
        <f t="shared" si="12"/>
        <v>Senin</v>
      </c>
      <c r="L247" t="str">
        <f t="shared" si="13"/>
        <v>2025-W14</v>
      </c>
      <c r="M247" t="str">
        <f t="shared" si="14"/>
        <v>Week 5</v>
      </c>
      <c r="N247">
        <f t="shared" si="15"/>
        <v>14</v>
      </c>
    </row>
    <row r="248" spans="1:14" x14ac:dyDescent="0.25">
      <c r="A248" s="207" t="s">
        <v>169</v>
      </c>
      <c r="B248" s="112">
        <v>45752</v>
      </c>
      <c r="C248" s="109" t="s">
        <v>30</v>
      </c>
      <c r="D248" s="109" t="s">
        <v>12</v>
      </c>
      <c r="E248" s="109" t="s">
        <v>41</v>
      </c>
      <c r="F248" s="109" t="s">
        <v>32</v>
      </c>
      <c r="G248" s="109" t="s">
        <v>20</v>
      </c>
      <c r="H248" s="110">
        <v>78.86</v>
      </c>
      <c r="I248" s="109">
        <v>7</v>
      </c>
      <c r="J248" s="110">
        <v>552.02</v>
      </c>
      <c r="K248" t="str">
        <f t="shared" si="12"/>
        <v>Sabtu</v>
      </c>
      <c r="L248" t="str">
        <f t="shared" si="13"/>
        <v>2025-W14</v>
      </c>
      <c r="M248" t="str">
        <f t="shared" si="14"/>
        <v>Week 1</v>
      </c>
      <c r="N248">
        <f t="shared" si="15"/>
        <v>14</v>
      </c>
    </row>
    <row r="249" spans="1:14" x14ac:dyDescent="0.25">
      <c r="A249" s="207" t="s">
        <v>254</v>
      </c>
      <c r="B249" s="112">
        <v>45747</v>
      </c>
      <c r="C249" s="109" t="s">
        <v>11</v>
      </c>
      <c r="D249" s="109" t="s">
        <v>26</v>
      </c>
      <c r="E249" s="109" t="s">
        <v>27</v>
      </c>
      <c r="F249" s="109" t="s">
        <v>61</v>
      </c>
      <c r="G249" s="109" t="s">
        <v>20</v>
      </c>
      <c r="H249" s="110">
        <v>101.59</v>
      </c>
      <c r="I249" s="109">
        <v>9</v>
      </c>
      <c r="J249" s="110">
        <v>914.31</v>
      </c>
      <c r="K249" t="str">
        <f t="shared" si="12"/>
        <v>Senin</v>
      </c>
      <c r="L249" t="str">
        <f t="shared" si="13"/>
        <v>2025-W14</v>
      </c>
      <c r="M249" t="str">
        <f t="shared" si="14"/>
        <v>Week 5</v>
      </c>
      <c r="N249">
        <f t="shared" si="15"/>
        <v>14</v>
      </c>
    </row>
    <row r="250" spans="1:14" x14ac:dyDescent="0.25">
      <c r="A250" s="207" t="s">
        <v>286</v>
      </c>
      <c r="B250" s="112">
        <v>45747</v>
      </c>
      <c r="C250" s="109" t="s">
        <v>38</v>
      </c>
      <c r="D250" s="109" t="s">
        <v>55</v>
      </c>
      <c r="E250" s="109" t="s">
        <v>27</v>
      </c>
      <c r="F250" s="109" t="s">
        <v>14</v>
      </c>
      <c r="G250" s="109" t="s">
        <v>20</v>
      </c>
      <c r="H250" s="110">
        <v>242</v>
      </c>
      <c r="I250" s="109">
        <v>5</v>
      </c>
      <c r="J250" s="110">
        <v>1210</v>
      </c>
      <c r="K250" t="str">
        <f t="shared" si="12"/>
        <v>Senin</v>
      </c>
      <c r="L250" t="str">
        <f t="shared" si="13"/>
        <v>2025-W14</v>
      </c>
      <c r="M250" t="str">
        <f t="shared" si="14"/>
        <v>Week 5</v>
      </c>
      <c r="N250">
        <f t="shared" si="15"/>
        <v>14</v>
      </c>
    </row>
    <row r="251" spans="1:14" x14ac:dyDescent="0.25">
      <c r="A251" s="207" t="s">
        <v>318</v>
      </c>
      <c r="B251" s="112">
        <v>45750</v>
      </c>
      <c r="C251" s="109" t="s">
        <v>30</v>
      </c>
      <c r="D251" s="109" t="s">
        <v>12</v>
      </c>
      <c r="E251" s="109" t="s">
        <v>41</v>
      </c>
      <c r="F251" s="109" t="s">
        <v>19</v>
      </c>
      <c r="G251" s="109" t="s">
        <v>36</v>
      </c>
      <c r="H251" s="110">
        <v>225.8</v>
      </c>
      <c r="I251" s="109">
        <v>20</v>
      </c>
      <c r="J251" s="110">
        <v>4516</v>
      </c>
      <c r="K251" t="str">
        <f t="shared" si="12"/>
        <v>Kamis</v>
      </c>
      <c r="L251" t="str">
        <f t="shared" si="13"/>
        <v>2025-W14</v>
      </c>
      <c r="M251" t="str">
        <f t="shared" si="14"/>
        <v>Week 1</v>
      </c>
      <c r="N251">
        <f t="shared" si="15"/>
        <v>14</v>
      </c>
    </row>
    <row r="252" spans="1:14" x14ac:dyDescent="0.25">
      <c r="A252" s="207" t="s">
        <v>342</v>
      </c>
      <c r="B252" s="112">
        <v>45747</v>
      </c>
      <c r="C252" s="109" t="s">
        <v>17</v>
      </c>
      <c r="D252" s="109" t="s">
        <v>31</v>
      </c>
      <c r="E252" s="109" t="s">
        <v>27</v>
      </c>
      <c r="F252" s="109" t="s">
        <v>14</v>
      </c>
      <c r="G252" s="109" t="s">
        <v>15</v>
      </c>
      <c r="H252" s="110">
        <v>189.74</v>
      </c>
      <c r="I252" s="109">
        <v>15</v>
      </c>
      <c r="J252" s="110">
        <v>2846.1</v>
      </c>
      <c r="K252" t="str">
        <f t="shared" si="12"/>
        <v>Senin</v>
      </c>
      <c r="L252" t="str">
        <f t="shared" si="13"/>
        <v>2025-W14</v>
      </c>
      <c r="M252" t="str">
        <f t="shared" si="14"/>
        <v>Week 5</v>
      </c>
      <c r="N252">
        <f t="shared" si="15"/>
        <v>14</v>
      </c>
    </row>
    <row r="253" spans="1:14" x14ac:dyDescent="0.25">
      <c r="A253" s="207" t="s">
        <v>423</v>
      </c>
      <c r="B253" s="112">
        <v>45747</v>
      </c>
      <c r="C253" s="109" t="s">
        <v>30</v>
      </c>
      <c r="D253" s="109" t="s">
        <v>22</v>
      </c>
      <c r="E253" s="109" t="s">
        <v>41</v>
      </c>
      <c r="F253" s="109" t="s">
        <v>39</v>
      </c>
      <c r="G253" s="109" t="s">
        <v>36</v>
      </c>
      <c r="H253" s="110">
        <v>206.77</v>
      </c>
      <c r="I253" s="109">
        <v>14</v>
      </c>
      <c r="J253" s="110">
        <v>2894.78</v>
      </c>
      <c r="K253" t="str">
        <f t="shared" si="12"/>
        <v>Senin</v>
      </c>
      <c r="L253" t="str">
        <f t="shared" si="13"/>
        <v>2025-W14</v>
      </c>
      <c r="M253" t="str">
        <f t="shared" si="14"/>
        <v>Week 5</v>
      </c>
      <c r="N253">
        <f t="shared" si="15"/>
        <v>14</v>
      </c>
    </row>
    <row r="254" spans="1:14" x14ac:dyDescent="0.25">
      <c r="A254" s="207" t="s">
        <v>424</v>
      </c>
      <c r="B254" s="112">
        <v>45753</v>
      </c>
      <c r="C254" s="109" t="s">
        <v>11</v>
      </c>
      <c r="D254" s="109" t="s">
        <v>22</v>
      </c>
      <c r="E254" s="109" t="s">
        <v>13</v>
      </c>
      <c r="F254" s="109" t="s">
        <v>42</v>
      </c>
      <c r="G254" s="109" t="s">
        <v>20</v>
      </c>
      <c r="H254" s="110">
        <v>92.05</v>
      </c>
      <c r="I254" s="109">
        <v>10</v>
      </c>
      <c r="J254" s="110">
        <v>920.5</v>
      </c>
      <c r="K254" t="str">
        <f t="shared" si="12"/>
        <v>Minggu</v>
      </c>
      <c r="L254" t="str">
        <f t="shared" si="13"/>
        <v>2025-W15</v>
      </c>
      <c r="M254" t="str">
        <f t="shared" si="14"/>
        <v>Week 1</v>
      </c>
      <c r="N254">
        <f t="shared" si="15"/>
        <v>14</v>
      </c>
    </row>
    <row r="255" spans="1:14" x14ac:dyDescent="0.25">
      <c r="A255" s="207" t="s">
        <v>428</v>
      </c>
      <c r="B255" s="112">
        <v>45753</v>
      </c>
      <c r="C255" s="109" t="s">
        <v>17</v>
      </c>
      <c r="D255" s="109" t="s">
        <v>35</v>
      </c>
      <c r="E255" s="109" t="s">
        <v>13</v>
      </c>
      <c r="F255" s="109" t="s">
        <v>42</v>
      </c>
      <c r="G255" s="109" t="s">
        <v>20</v>
      </c>
      <c r="H255" s="110">
        <v>247.91</v>
      </c>
      <c r="I255" s="109">
        <v>1</v>
      </c>
      <c r="J255" s="110">
        <v>247.91</v>
      </c>
      <c r="K255" t="str">
        <f t="shared" si="12"/>
        <v>Minggu</v>
      </c>
      <c r="L255" t="str">
        <f t="shared" si="13"/>
        <v>2025-W15</v>
      </c>
      <c r="M255" t="str">
        <f t="shared" si="14"/>
        <v>Week 1</v>
      </c>
      <c r="N255">
        <f t="shared" si="15"/>
        <v>14</v>
      </c>
    </row>
    <row r="256" spans="1:14" x14ac:dyDescent="0.25">
      <c r="A256" s="207" t="s">
        <v>507</v>
      </c>
      <c r="B256" s="112">
        <v>45753</v>
      </c>
      <c r="C256" s="109" t="s">
        <v>38</v>
      </c>
      <c r="D256" s="109" t="s">
        <v>55</v>
      </c>
      <c r="E256" s="109" t="s">
        <v>18</v>
      </c>
      <c r="F256" s="109" t="s">
        <v>42</v>
      </c>
      <c r="G256" s="109" t="s">
        <v>36</v>
      </c>
      <c r="H256" s="110">
        <v>241.91</v>
      </c>
      <c r="I256" s="109">
        <v>14</v>
      </c>
      <c r="J256" s="110">
        <v>3386.74</v>
      </c>
      <c r="K256" t="str">
        <f t="shared" si="12"/>
        <v>Minggu</v>
      </c>
      <c r="L256" t="str">
        <f t="shared" si="13"/>
        <v>2025-W15</v>
      </c>
      <c r="M256" t="str">
        <f t="shared" si="14"/>
        <v>Week 1</v>
      </c>
      <c r="N256">
        <f t="shared" si="15"/>
        <v>14</v>
      </c>
    </row>
    <row r="257" spans="1:14" x14ac:dyDescent="0.25">
      <c r="A257" s="207" t="s">
        <v>567</v>
      </c>
      <c r="B257" s="112">
        <v>45753</v>
      </c>
      <c r="C257" s="109" t="s">
        <v>34</v>
      </c>
      <c r="D257" s="109" t="s">
        <v>26</v>
      </c>
      <c r="E257" s="109" t="s">
        <v>41</v>
      </c>
      <c r="F257" s="109" t="s">
        <v>19</v>
      </c>
      <c r="G257" s="109" t="s">
        <v>36</v>
      </c>
      <c r="H257" s="110">
        <v>180.64</v>
      </c>
      <c r="I257" s="109">
        <v>12</v>
      </c>
      <c r="J257" s="110">
        <v>2167.6799999999998</v>
      </c>
      <c r="K257" t="str">
        <f t="shared" si="12"/>
        <v>Minggu</v>
      </c>
      <c r="L257" t="str">
        <f t="shared" si="13"/>
        <v>2025-W15</v>
      </c>
      <c r="M257" t="str">
        <f t="shared" si="14"/>
        <v>Week 1</v>
      </c>
      <c r="N257">
        <f t="shared" si="15"/>
        <v>14</v>
      </c>
    </row>
    <row r="258" spans="1:14" x14ac:dyDescent="0.25">
      <c r="A258" s="207" t="s">
        <v>572</v>
      </c>
      <c r="B258" s="112">
        <v>45751</v>
      </c>
      <c r="C258" s="109" t="s">
        <v>17</v>
      </c>
      <c r="D258" s="109" t="s">
        <v>26</v>
      </c>
      <c r="E258" s="109" t="s">
        <v>18</v>
      </c>
      <c r="F258" s="109" t="s">
        <v>61</v>
      </c>
      <c r="G258" s="109" t="s">
        <v>36</v>
      </c>
      <c r="H258" s="110">
        <v>189.66</v>
      </c>
      <c r="I258" s="109">
        <v>12</v>
      </c>
      <c r="J258" s="110">
        <v>2275.92</v>
      </c>
      <c r="K258" t="str">
        <f t="shared" ref="K258:K321" si="16">TEXT(B258,"dddd")</f>
        <v>Jumat</v>
      </c>
      <c r="L258" t="str">
        <f t="shared" ref="L258:L321" si="17">YEAR(B258) &amp; "-W" &amp; TEXT(WEEKNUM(B258), "00")</f>
        <v>2025-W14</v>
      </c>
      <c r="M258" t="str">
        <f t="shared" ref="M258:M321" si="18">"Week " &amp; INT((DAY(B258)-1)/7)+1</f>
        <v>Week 1</v>
      </c>
      <c r="N258">
        <f t="shared" ref="N258:N321" si="19">WEEKNUM(B258, 2)</f>
        <v>14</v>
      </c>
    </row>
    <row r="259" spans="1:14" x14ac:dyDescent="0.25">
      <c r="A259" s="207" t="s">
        <v>658</v>
      </c>
      <c r="B259" s="112">
        <v>45747</v>
      </c>
      <c r="C259" s="109" t="s">
        <v>38</v>
      </c>
      <c r="D259" s="109" t="s">
        <v>31</v>
      </c>
      <c r="E259" s="109" t="s">
        <v>18</v>
      </c>
      <c r="F259" s="109" t="s">
        <v>28</v>
      </c>
      <c r="G259" s="109" t="s">
        <v>20</v>
      </c>
      <c r="H259" s="110">
        <v>134.27000000000001</v>
      </c>
      <c r="I259" s="109">
        <v>1</v>
      </c>
      <c r="J259" s="110">
        <v>134.27000000000001</v>
      </c>
      <c r="K259" t="str">
        <f t="shared" si="16"/>
        <v>Senin</v>
      </c>
      <c r="L259" t="str">
        <f t="shared" si="17"/>
        <v>2025-W14</v>
      </c>
      <c r="M259" t="str">
        <f t="shared" si="18"/>
        <v>Week 5</v>
      </c>
      <c r="N259">
        <f t="shared" si="19"/>
        <v>14</v>
      </c>
    </row>
    <row r="260" spans="1:14" x14ac:dyDescent="0.25">
      <c r="A260" s="207" t="s">
        <v>752</v>
      </c>
      <c r="B260" s="112">
        <v>45751</v>
      </c>
      <c r="C260" s="109" t="s">
        <v>17</v>
      </c>
      <c r="D260" s="109" t="s">
        <v>22</v>
      </c>
      <c r="E260" s="109" t="s">
        <v>23</v>
      </c>
      <c r="F260" s="109" t="s">
        <v>32</v>
      </c>
      <c r="G260" s="109" t="s">
        <v>15</v>
      </c>
      <c r="H260" s="110">
        <v>71.150000000000006</v>
      </c>
      <c r="I260" s="109">
        <v>11</v>
      </c>
      <c r="J260" s="110">
        <v>782.65</v>
      </c>
      <c r="K260" t="str">
        <f t="shared" si="16"/>
        <v>Jumat</v>
      </c>
      <c r="L260" t="str">
        <f t="shared" si="17"/>
        <v>2025-W14</v>
      </c>
      <c r="M260" t="str">
        <f t="shared" si="18"/>
        <v>Week 1</v>
      </c>
      <c r="N260">
        <f t="shared" si="19"/>
        <v>14</v>
      </c>
    </row>
    <row r="261" spans="1:14" x14ac:dyDescent="0.25">
      <c r="A261" s="207" t="s">
        <v>787</v>
      </c>
      <c r="B261" s="112">
        <v>45751</v>
      </c>
      <c r="C261" s="109" t="s">
        <v>38</v>
      </c>
      <c r="D261" s="109" t="s">
        <v>31</v>
      </c>
      <c r="E261" s="109" t="s">
        <v>41</v>
      </c>
      <c r="F261" s="109" t="s">
        <v>32</v>
      </c>
      <c r="G261" s="109" t="s">
        <v>36</v>
      </c>
      <c r="H261" s="110">
        <v>156.38</v>
      </c>
      <c r="I261" s="109">
        <v>4</v>
      </c>
      <c r="J261" s="110">
        <v>625.52</v>
      </c>
      <c r="K261" t="str">
        <f t="shared" si="16"/>
        <v>Jumat</v>
      </c>
      <c r="L261" t="str">
        <f t="shared" si="17"/>
        <v>2025-W14</v>
      </c>
      <c r="M261" t="str">
        <f t="shared" si="18"/>
        <v>Week 1</v>
      </c>
      <c r="N261">
        <f t="shared" si="19"/>
        <v>14</v>
      </c>
    </row>
    <row r="262" spans="1:14" x14ac:dyDescent="0.25">
      <c r="A262" s="207" t="s">
        <v>902</v>
      </c>
      <c r="B262" s="112">
        <v>45751</v>
      </c>
      <c r="C262" s="109" t="s">
        <v>17</v>
      </c>
      <c r="D262" s="109" t="s">
        <v>55</v>
      </c>
      <c r="E262" s="109" t="s">
        <v>13</v>
      </c>
      <c r="F262" s="109" t="s">
        <v>14</v>
      </c>
      <c r="G262" s="109" t="s">
        <v>20</v>
      </c>
      <c r="H262" s="110">
        <v>169.1</v>
      </c>
      <c r="I262" s="109">
        <v>20</v>
      </c>
      <c r="J262" s="110">
        <v>3382</v>
      </c>
      <c r="K262" t="str">
        <f t="shared" si="16"/>
        <v>Jumat</v>
      </c>
      <c r="L262" t="str">
        <f t="shared" si="17"/>
        <v>2025-W14</v>
      </c>
      <c r="M262" t="str">
        <f t="shared" si="18"/>
        <v>Week 1</v>
      </c>
      <c r="N262">
        <f t="shared" si="19"/>
        <v>14</v>
      </c>
    </row>
    <row r="263" spans="1:14" x14ac:dyDescent="0.25">
      <c r="A263" s="207" t="s">
        <v>951</v>
      </c>
      <c r="B263" s="112">
        <v>45747</v>
      </c>
      <c r="C263" s="109" t="s">
        <v>11</v>
      </c>
      <c r="D263" s="109" t="s">
        <v>12</v>
      </c>
      <c r="E263" s="109" t="s">
        <v>18</v>
      </c>
      <c r="F263" s="109" t="s">
        <v>61</v>
      </c>
      <c r="G263" s="109" t="s">
        <v>36</v>
      </c>
      <c r="H263" s="110">
        <v>51.88</v>
      </c>
      <c r="I263" s="109">
        <v>15</v>
      </c>
      <c r="J263" s="110">
        <v>778.2</v>
      </c>
      <c r="K263" t="str">
        <f t="shared" si="16"/>
        <v>Senin</v>
      </c>
      <c r="L263" t="str">
        <f t="shared" si="17"/>
        <v>2025-W14</v>
      </c>
      <c r="M263" t="str">
        <f t="shared" si="18"/>
        <v>Week 5</v>
      </c>
      <c r="N263">
        <f t="shared" si="19"/>
        <v>14</v>
      </c>
    </row>
    <row r="264" spans="1:14" x14ac:dyDescent="0.25">
      <c r="A264" s="207" t="s">
        <v>955</v>
      </c>
      <c r="B264" s="112">
        <v>45752</v>
      </c>
      <c r="C264" s="109" t="s">
        <v>38</v>
      </c>
      <c r="D264" s="109" t="s">
        <v>26</v>
      </c>
      <c r="E264" s="109" t="s">
        <v>41</v>
      </c>
      <c r="F264" s="109" t="s">
        <v>28</v>
      </c>
      <c r="G264" s="109" t="s">
        <v>36</v>
      </c>
      <c r="H264" s="110">
        <v>212.65</v>
      </c>
      <c r="I264" s="109">
        <v>16</v>
      </c>
      <c r="J264" s="110">
        <v>3402.4</v>
      </c>
      <c r="K264" t="str">
        <f t="shared" si="16"/>
        <v>Sabtu</v>
      </c>
      <c r="L264" t="str">
        <f t="shared" si="17"/>
        <v>2025-W14</v>
      </c>
      <c r="M264" t="str">
        <f t="shared" si="18"/>
        <v>Week 1</v>
      </c>
      <c r="N264">
        <f t="shared" si="19"/>
        <v>14</v>
      </c>
    </row>
    <row r="265" spans="1:14" x14ac:dyDescent="0.25">
      <c r="A265" s="207" t="s">
        <v>991</v>
      </c>
      <c r="B265" s="112">
        <v>45751</v>
      </c>
      <c r="C265" s="109" t="s">
        <v>34</v>
      </c>
      <c r="D265" s="109" t="s">
        <v>22</v>
      </c>
      <c r="E265" s="109" t="s">
        <v>27</v>
      </c>
      <c r="F265" s="109" t="s">
        <v>61</v>
      </c>
      <c r="G265" s="109" t="s">
        <v>20</v>
      </c>
      <c r="H265" s="110">
        <v>169.37</v>
      </c>
      <c r="I265" s="109">
        <v>5</v>
      </c>
      <c r="J265" s="110">
        <v>846.85</v>
      </c>
      <c r="K265" t="str">
        <f t="shared" si="16"/>
        <v>Jumat</v>
      </c>
      <c r="L265" t="str">
        <f t="shared" si="17"/>
        <v>2025-W14</v>
      </c>
      <c r="M265" t="str">
        <f t="shared" si="18"/>
        <v>Week 1</v>
      </c>
      <c r="N265">
        <f t="shared" si="19"/>
        <v>14</v>
      </c>
    </row>
    <row r="266" spans="1:14" x14ac:dyDescent="0.25">
      <c r="A266" s="207" t="s">
        <v>1032</v>
      </c>
      <c r="B266" s="112">
        <v>45750</v>
      </c>
      <c r="C266" s="109" t="s">
        <v>38</v>
      </c>
      <c r="D266" s="109" t="s">
        <v>55</v>
      </c>
      <c r="E266" s="109" t="s">
        <v>13</v>
      </c>
      <c r="F266" s="109" t="s">
        <v>28</v>
      </c>
      <c r="G266" s="109" t="s">
        <v>15</v>
      </c>
      <c r="H266" s="110">
        <v>134.72999999999999</v>
      </c>
      <c r="I266" s="109">
        <v>18</v>
      </c>
      <c r="J266" s="110">
        <v>2425.14</v>
      </c>
      <c r="K266" t="str">
        <f t="shared" si="16"/>
        <v>Kamis</v>
      </c>
      <c r="L266" t="str">
        <f t="shared" si="17"/>
        <v>2025-W14</v>
      </c>
      <c r="M266" t="str">
        <f t="shared" si="18"/>
        <v>Week 1</v>
      </c>
      <c r="N266">
        <f t="shared" si="19"/>
        <v>14</v>
      </c>
    </row>
    <row r="267" spans="1:14" x14ac:dyDescent="0.25">
      <c r="A267" s="207" t="s">
        <v>114</v>
      </c>
      <c r="B267" s="112">
        <v>45755</v>
      </c>
      <c r="C267" s="109" t="s">
        <v>11</v>
      </c>
      <c r="D267" s="109" t="s">
        <v>12</v>
      </c>
      <c r="E267" s="109" t="s">
        <v>41</v>
      </c>
      <c r="F267" s="109" t="s">
        <v>19</v>
      </c>
      <c r="G267" s="109" t="s">
        <v>20</v>
      </c>
      <c r="H267" s="110">
        <v>199.68</v>
      </c>
      <c r="I267" s="109">
        <v>9</v>
      </c>
      <c r="J267" s="110">
        <v>1797.12</v>
      </c>
      <c r="K267" t="str">
        <f t="shared" si="16"/>
        <v>Selasa</v>
      </c>
      <c r="L267" t="str">
        <f t="shared" si="17"/>
        <v>2025-W15</v>
      </c>
      <c r="M267" t="str">
        <f t="shared" si="18"/>
        <v>Week 2</v>
      </c>
      <c r="N267">
        <f t="shared" si="19"/>
        <v>15</v>
      </c>
    </row>
    <row r="268" spans="1:14" x14ac:dyDescent="0.25">
      <c r="A268" s="207" t="s">
        <v>168</v>
      </c>
      <c r="B268" s="112">
        <v>45756</v>
      </c>
      <c r="C268" s="109" t="s">
        <v>11</v>
      </c>
      <c r="D268" s="109" t="s">
        <v>12</v>
      </c>
      <c r="E268" s="109" t="s">
        <v>18</v>
      </c>
      <c r="F268" s="109" t="s">
        <v>39</v>
      </c>
      <c r="G268" s="109" t="s">
        <v>20</v>
      </c>
      <c r="H268" s="110">
        <v>121.83</v>
      </c>
      <c r="I268" s="109">
        <v>11</v>
      </c>
      <c r="J268" s="110">
        <v>1340.13</v>
      </c>
      <c r="K268" t="str">
        <f t="shared" si="16"/>
        <v>Rabu</v>
      </c>
      <c r="L268" t="str">
        <f t="shared" si="17"/>
        <v>2025-W15</v>
      </c>
      <c r="M268" t="str">
        <f t="shared" si="18"/>
        <v>Week 2</v>
      </c>
      <c r="N268">
        <f t="shared" si="19"/>
        <v>15</v>
      </c>
    </row>
    <row r="269" spans="1:14" x14ac:dyDescent="0.25">
      <c r="A269" s="207" t="s">
        <v>226</v>
      </c>
      <c r="B269" s="112">
        <v>45759</v>
      </c>
      <c r="C269" s="109" t="s">
        <v>38</v>
      </c>
      <c r="D269" s="109" t="s">
        <v>22</v>
      </c>
      <c r="E269" s="109" t="s">
        <v>23</v>
      </c>
      <c r="F269" s="109" t="s">
        <v>61</v>
      </c>
      <c r="G269" s="109" t="s">
        <v>20</v>
      </c>
      <c r="H269" s="110">
        <v>146.52000000000001</v>
      </c>
      <c r="I269" s="109">
        <v>13</v>
      </c>
      <c r="J269" s="110">
        <v>1904.76</v>
      </c>
      <c r="K269" t="str">
        <f t="shared" si="16"/>
        <v>Sabtu</v>
      </c>
      <c r="L269" t="str">
        <f t="shared" si="17"/>
        <v>2025-W15</v>
      </c>
      <c r="M269" t="str">
        <f t="shared" si="18"/>
        <v>Week 2</v>
      </c>
      <c r="N269">
        <f t="shared" si="19"/>
        <v>15</v>
      </c>
    </row>
    <row r="270" spans="1:14" x14ac:dyDescent="0.25">
      <c r="A270" s="207" t="s">
        <v>321</v>
      </c>
      <c r="B270" s="112">
        <v>45757</v>
      </c>
      <c r="C270" s="109" t="s">
        <v>17</v>
      </c>
      <c r="D270" s="109" t="s">
        <v>55</v>
      </c>
      <c r="E270" s="109" t="s">
        <v>41</v>
      </c>
      <c r="F270" s="109" t="s">
        <v>61</v>
      </c>
      <c r="G270" s="109" t="s">
        <v>36</v>
      </c>
      <c r="H270" s="110">
        <v>50.68</v>
      </c>
      <c r="I270" s="109">
        <v>12</v>
      </c>
      <c r="J270" s="110">
        <v>608.16</v>
      </c>
      <c r="K270" t="str">
        <f t="shared" si="16"/>
        <v>Kamis</v>
      </c>
      <c r="L270" t="str">
        <f t="shared" si="17"/>
        <v>2025-W15</v>
      </c>
      <c r="M270" t="str">
        <f t="shared" si="18"/>
        <v>Week 2</v>
      </c>
      <c r="N270">
        <f t="shared" si="19"/>
        <v>15</v>
      </c>
    </row>
    <row r="271" spans="1:14" x14ac:dyDescent="0.25">
      <c r="A271" s="207" t="s">
        <v>361</v>
      </c>
      <c r="B271" s="112">
        <v>45760</v>
      </c>
      <c r="C271" s="109" t="s">
        <v>30</v>
      </c>
      <c r="D271" s="109" t="s">
        <v>22</v>
      </c>
      <c r="E271" s="109" t="s">
        <v>41</v>
      </c>
      <c r="F271" s="109" t="s">
        <v>14</v>
      </c>
      <c r="G271" s="109" t="s">
        <v>20</v>
      </c>
      <c r="H271" s="110">
        <v>91.59</v>
      </c>
      <c r="I271" s="109">
        <v>4</v>
      </c>
      <c r="J271" s="110">
        <v>366.36</v>
      </c>
      <c r="K271" t="str">
        <f t="shared" si="16"/>
        <v>Minggu</v>
      </c>
      <c r="L271" t="str">
        <f t="shared" si="17"/>
        <v>2025-W16</v>
      </c>
      <c r="M271" t="str">
        <f t="shared" si="18"/>
        <v>Week 2</v>
      </c>
      <c r="N271">
        <f t="shared" si="19"/>
        <v>15</v>
      </c>
    </row>
    <row r="272" spans="1:14" x14ac:dyDescent="0.25">
      <c r="A272" s="207" t="s">
        <v>386</v>
      </c>
      <c r="B272" s="112">
        <v>45755</v>
      </c>
      <c r="C272" s="109" t="s">
        <v>38</v>
      </c>
      <c r="D272" s="109" t="s">
        <v>55</v>
      </c>
      <c r="E272" s="109" t="s">
        <v>41</v>
      </c>
      <c r="F272" s="109" t="s">
        <v>61</v>
      </c>
      <c r="G272" s="109" t="s">
        <v>36</v>
      </c>
      <c r="H272" s="110">
        <v>112.41</v>
      </c>
      <c r="I272" s="109">
        <v>6</v>
      </c>
      <c r="J272" s="110">
        <v>674.46</v>
      </c>
      <c r="K272" t="str">
        <f t="shared" si="16"/>
        <v>Selasa</v>
      </c>
      <c r="L272" t="str">
        <f t="shared" si="17"/>
        <v>2025-W15</v>
      </c>
      <c r="M272" t="str">
        <f t="shared" si="18"/>
        <v>Week 2</v>
      </c>
      <c r="N272">
        <f t="shared" si="19"/>
        <v>15</v>
      </c>
    </row>
    <row r="273" spans="1:14" x14ac:dyDescent="0.25">
      <c r="A273" s="207" t="s">
        <v>395</v>
      </c>
      <c r="B273" s="112">
        <v>45759</v>
      </c>
      <c r="C273" s="109" t="s">
        <v>25</v>
      </c>
      <c r="D273" s="109" t="s">
        <v>31</v>
      </c>
      <c r="E273" s="109" t="s">
        <v>18</v>
      </c>
      <c r="F273" s="109" t="s">
        <v>19</v>
      </c>
      <c r="G273" s="109" t="s">
        <v>15</v>
      </c>
      <c r="H273" s="110">
        <v>158.87</v>
      </c>
      <c r="I273" s="109">
        <v>20</v>
      </c>
      <c r="J273" s="110">
        <v>3177.4</v>
      </c>
      <c r="K273" t="str">
        <f t="shared" si="16"/>
        <v>Sabtu</v>
      </c>
      <c r="L273" t="str">
        <f t="shared" si="17"/>
        <v>2025-W15</v>
      </c>
      <c r="M273" t="str">
        <f t="shared" si="18"/>
        <v>Week 2</v>
      </c>
      <c r="N273">
        <f t="shared" si="19"/>
        <v>15</v>
      </c>
    </row>
    <row r="274" spans="1:14" x14ac:dyDescent="0.25">
      <c r="A274" s="207" t="s">
        <v>429</v>
      </c>
      <c r="B274" s="112">
        <v>45756</v>
      </c>
      <c r="C274" s="109" t="s">
        <v>25</v>
      </c>
      <c r="D274" s="109" t="s">
        <v>12</v>
      </c>
      <c r="E274" s="109" t="s">
        <v>41</v>
      </c>
      <c r="F274" s="109" t="s">
        <v>39</v>
      </c>
      <c r="G274" s="109" t="s">
        <v>36</v>
      </c>
      <c r="H274" s="110">
        <v>120.78</v>
      </c>
      <c r="I274" s="109">
        <v>6</v>
      </c>
      <c r="J274" s="110">
        <v>724.68</v>
      </c>
      <c r="K274" t="str">
        <f t="shared" si="16"/>
        <v>Rabu</v>
      </c>
      <c r="L274" t="str">
        <f t="shared" si="17"/>
        <v>2025-W15</v>
      </c>
      <c r="M274" t="str">
        <f t="shared" si="18"/>
        <v>Week 2</v>
      </c>
      <c r="N274">
        <f t="shared" si="19"/>
        <v>15</v>
      </c>
    </row>
    <row r="275" spans="1:14" x14ac:dyDescent="0.25">
      <c r="A275" s="207" t="s">
        <v>728</v>
      </c>
      <c r="B275" s="112">
        <v>45754</v>
      </c>
      <c r="C275" s="109" t="s">
        <v>30</v>
      </c>
      <c r="D275" s="109" t="s">
        <v>31</v>
      </c>
      <c r="E275" s="109" t="s">
        <v>27</v>
      </c>
      <c r="F275" s="109" t="s">
        <v>61</v>
      </c>
      <c r="G275" s="109" t="s">
        <v>20</v>
      </c>
      <c r="H275" s="110">
        <v>63.63</v>
      </c>
      <c r="I275" s="109">
        <v>15</v>
      </c>
      <c r="J275" s="110">
        <v>954.45</v>
      </c>
      <c r="K275" t="str">
        <f t="shared" si="16"/>
        <v>Senin</v>
      </c>
      <c r="L275" t="str">
        <f t="shared" si="17"/>
        <v>2025-W15</v>
      </c>
      <c r="M275" t="str">
        <f t="shared" si="18"/>
        <v>Week 1</v>
      </c>
      <c r="N275">
        <f t="shared" si="19"/>
        <v>15</v>
      </c>
    </row>
    <row r="276" spans="1:14" x14ac:dyDescent="0.25">
      <c r="A276" s="207" t="s">
        <v>731</v>
      </c>
      <c r="B276" s="112">
        <v>45756</v>
      </c>
      <c r="C276" s="109" t="s">
        <v>11</v>
      </c>
      <c r="D276" s="109" t="s">
        <v>26</v>
      </c>
      <c r="E276" s="109" t="s">
        <v>45</v>
      </c>
      <c r="F276" s="109" t="s">
        <v>61</v>
      </c>
      <c r="G276" s="109" t="s">
        <v>15</v>
      </c>
      <c r="H276" s="110">
        <v>71.040000000000006</v>
      </c>
      <c r="I276" s="109">
        <v>7</v>
      </c>
      <c r="J276" s="110">
        <v>497.28</v>
      </c>
      <c r="K276" t="str">
        <f t="shared" si="16"/>
        <v>Rabu</v>
      </c>
      <c r="L276" t="str">
        <f t="shared" si="17"/>
        <v>2025-W15</v>
      </c>
      <c r="M276" t="str">
        <f t="shared" si="18"/>
        <v>Week 2</v>
      </c>
      <c r="N276">
        <f t="shared" si="19"/>
        <v>15</v>
      </c>
    </row>
    <row r="277" spans="1:14" x14ac:dyDescent="0.25">
      <c r="A277" s="207" t="s">
        <v>768</v>
      </c>
      <c r="B277" s="112">
        <v>45754</v>
      </c>
      <c r="C277" s="109" t="s">
        <v>38</v>
      </c>
      <c r="D277" s="109" t="s">
        <v>22</v>
      </c>
      <c r="E277" s="109" t="s">
        <v>23</v>
      </c>
      <c r="F277" s="109" t="s">
        <v>14</v>
      </c>
      <c r="G277" s="109" t="s">
        <v>20</v>
      </c>
      <c r="H277" s="110">
        <v>247.79</v>
      </c>
      <c r="I277" s="109">
        <v>6</v>
      </c>
      <c r="J277" s="110">
        <v>1486.74</v>
      </c>
      <c r="K277" t="str">
        <f t="shared" si="16"/>
        <v>Senin</v>
      </c>
      <c r="L277" t="str">
        <f t="shared" si="17"/>
        <v>2025-W15</v>
      </c>
      <c r="M277" t="str">
        <f t="shared" si="18"/>
        <v>Week 1</v>
      </c>
      <c r="N277">
        <f t="shared" si="19"/>
        <v>15</v>
      </c>
    </row>
    <row r="278" spans="1:14" x14ac:dyDescent="0.25">
      <c r="A278" s="207" t="s">
        <v>834</v>
      </c>
      <c r="B278" s="112">
        <v>45757</v>
      </c>
      <c r="C278" s="109" t="s">
        <v>38</v>
      </c>
      <c r="D278" s="109" t="s">
        <v>26</v>
      </c>
      <c r="E278" s="109" t="s">
        <v>27</v>
      </c>
      <c r="F278" s="109" t="s">
        <v>19</v>
      </c>
      <c r="G278" s="109" t="s">
        <v>15</v>
      </c>
      <c r="H278" s="110">
        <v>216.22</v>
      </c>
      <c r="I278" s="109">
        <v>10</v>
      </c>
      <c r="J278" s="110">
        <v>2162.1999999999998</v>
      </c>
      <c r="K278" t="str">
        <f t="shared" si="16"/>
        <v>Kamis</v>
      </c>
      <c r="L278" t="str">
        <f t="shared" si="17"/>
        <v>2025-W15</v>
      </c>
      <c r="M278" t="str">
        <f t="shared" si="18"/>
        <v>Week 2</v>
      </c>
      <c r="N278">
        <f t="shared" si="19"/>
        <v>15</v>
      </c>
    </row>
    <row r="279" spans="1:14" x14ac:dyDescent="0.25">
      <c r="A279" s="207" t="s">
        <v>931</v>
      </c>
      <c r="B279" s="112">
        <v>45760</v>
      </c>
      <c r="C279" s="109" t="s">
        <v>11</v>
      </c>
      <c r="D279" s="109" t="s">
        <v>12</v>
      </c>
      <c r="E279" s="109" t="s">
        <v>27</v>
      </c>
      <c r="F279" s="109" t="s">
        <v>19</v>
      </c>
      <c r="G279" s="109" t="s">
        <v>15</v>
      </c>
      <c r="H279" s="110">
        <v>219.59</v>
      </c>
      <c r="I279" s="109">
        <v>17</v>
      </c>
      <c r="J279" s="110">
        <v>3733.03</v>
      </c>
      <c r="K279" t="str">
        <f t="shared" si="16"/>
        <v>Minggu</v>
      </c>
      <c r="L279" t="str">
        <f t="shared" si="17"/>
        <v>2025-W16</v>
      </c>
      <c r="M279" t="str">
        <f t="shared" si="18"/>
        <v>Week 2</v>
      </c>
      <c r="N279">
        <f t="shared" si="19"/>
        <v>15</v>
      </c>
    </row>
    <row r="280" spans="1:14" x14ac:dyDescent="0.25">
      <c r="A280" s="207" t="s">
        <v>944</v>
      </c>
      <c r="B280" s="112">
        <v>45760</v>
      </c>
      <c r="C280" s="109" t="s">
        <v>17</v>
      </c>
      <c r="D280" s="109" t="s">
        <v>26</v>
      </c>
      <c r="E280" s="109" t="s">
        <v>13</v>
      </c>
      <c r="F280" s="109" t="s">
        <v>14</v>
      </c>
      <c r="G280" s="109" t="s">
        <v>15</v>
      </c>
      <c r="H280" s="110">
        <v>177.82</v>
      </c>
      <c r="I280" s="109">
        <v>8</v>
      </c>
      <c r="J280" s="110">
        <v>1422.56</v>
      </c>
      <c r="K280" t="str">
        <f t="shared" si="16"/>
        <v>Minggu</v>
      </c>
      <c r="L280" t="str">
        <f t="shared" si="17"/>
        <v>2025-W16</v>
      </c>
      <c r="M280" t="str">
        <f t="shared" si="18"/>
        <v>Week 2</v>
      </c>
      <c r="N280">
        <f t="shared" si="19"/>
        <v>15</v>
      </c>
    </row>
    <row r="281" spans="1:14" x14ac:dyDescent="0.25">
      <c r="A281" s="207" t="s">
        <v>987</v>
      </c>
      <c r="B281" s="112">
        <v>45754</v>
      </c>
      <c r="C281" s="109" t="s">
        <v>25</v>
      </c>
      <c r="D281" s="109" t="s">
        <v>31</v>
      </c>
      <c r="E281" s="109" t="s">
        <v>41</v>
      </c>
      <c r="F281" s="109" t="s">
        <v>14</v>
      </c>
      <c r="G281" s="109" t="s">
        <v>15</v>
      </c>
      <c r="H281" s="110">
        <v>123.55</v>
      </c>
      <c r="I281" s="109">
        <v>14</v>
      </c>
      <c r="J281" s="110">
        <v>1729.7</v>
      </c>
      <c r="K281" t="str">
        <f t="shared" si="16"/>
        <v>Senin</v>
      </c>
      <c r="L281" t="str">
        <f t="shared" si="17"/>
        <v>2025-W15</v>
      </c>
      <c r="M281" t="str">
        <f t="shared" si="18"/>
        <v>Week 1</v>
      </c>
      <c r="N281">
        <f t="shared" si="19"/>
        <v>15</v>
      </c>
    </row>
    <row r="282" spans="1:14" x14ac:dyDescent="0.25">
      <c r="A282" s="207" t="s">
        <v>1011</v>
      </c>
      <c r="B282" s="112">
        <v>45756</v>
      </c>
      <c r="C282" s="109" t="s">
        <v>17</v>
      </c>
      <c r="D282" s="109" t="s">
        <v>31</v>
      </c>
      <c r="E282" s="109" t="s">
        <v>13</v>
      </c>
      <c r="F282" s="109" t="s">
        <v>28</v>
      </c>
      <c r="G282" s="109" t="s">
        <v>15</v>
      </c>
      <c r="H282" s="110">
        <v>222.26</v>
      </c>
      <c r="I282" s="109">
        <v>1</v>
      </c>
      <c r="J282" s="110">
        <v>222.26</v>
      </c>
      <c r="K282" t="str">
        <f t="shared" si="16"/>
        <v>Rabu</v>
      </c>
      <c r="L282" t="str">
        <f t="shared" si="17"/>
        <v>2025-W15</v>
      </c>
      <c r="M282" t="str">
        <f t="shared" si="18"/>
        <v>Week 2</v>
      </c>
      <c r="N282">
        <f t="shared" si="19"/>
        <v>15</v>
      </c>
    </row>
    <row r="283" spans="1:14" x14ac:dyDescent="0.25">
      <c r="A283" s="207" t="s">
        <v>144</v>
      </c>
      <c r="B283" s="112">
        <v>45766</v>
      </c>
      <c r="C283" s="109" t="s">
        <v>34</v>
      </c>
      <c r="D283" s="109" t="s">
        <v>35</v>
      </c>
      <c r="E283" s="109" t="s">
        <v>41</v>
      </c>
      <c r="F283" s="109" t="s">
        <v>32</v>
      </c>
      <c r="G283" s="109" t="s">
        <v>36</v>
      </c>
      <c r="H283" s="110">
        <v>120.28</v>
      </c>
      <c r="I283" s="109">
        <v>15</v>
      </c>
      <c r="J283" s="110">
        <v>1804.2</v>
      </c>
      <c r="K283" t="str">
        <f t="shared" si="16"/>
        <v>Sabtu</v>
      </c>
      <c r="L283" t="str">
        <f t="shared" si="17"/>
        <v>2025-W16</v>
      </c>
      <c r="M283" t="str">
        <f t="shared" si="18"/>
        <v>Week 3</v>
      </c>
      <c r="N283">
        <f t="shared" si="19"/>
        <v>16</v>
      </c>
    </row>
    <row r="284" spans="1:14" x14ac:dyDescent="0.25">
      <c r="A284" s="207" t="s">
        <v>199</v>
      </c>
      <c r="B284" s="112">
        <v>45762</v>
      </c>
      <c r="C284" s="109" t="s">
        <v>25</v>
      </c>
      <c r="D284" s="109" t="s">
        <v>26</v>
      </c>
      <c r="E284" s="109" t="s">
        <v>13</v>
      </c>
      <c r="F284" s="109" t="s">
        <v>61</v>
      </c>
      <c r="G284" s="109" t="s">
        <v>20</v>
      </c>
      <c r="H284" s="110">
        <v>169.11</v>
      </c>
      <c r="I284" s="109">
        <v>9</v>
      </c>
      <c r="J284" s="110">
        <v>1521.99</v>
      </c>
      <c r="K284" t="str">
        <f t="shared" si="16"/>
        <v>Selasa</v>
      </c>
      <c r="L284" t="str">
        <f t="shared" si="17"/>
        <v>2025-W16</v>
      </c>
      <c r="M284" t="str">
        <f t="shared" si="18"/>
        <v>Week 3</v>
      </c>
      <c r="N284">
        <f t="shared" si="19"/>
        <v>16</v>
      </c>
    </row>
    <row r="285" spans="1:14" x14ac:dyDescent="0.25">
      <c r="A285" s="207" t="s">
        <v>416</v>
      </c>
      <c r="B285" s="112">
        <v>45767</v>
      </c>
      <c r="C285" s="109" t="s">
        <v>25</v>
      </c>
      <c r="D285" s="109" t="s">
        <v>35</v>
      </c>
      <c r="E285" s="109" t="s">
        <v>18</v>
      </c>
      <c r="F285" s="109" t="s">
        <v>28</v>
      </c>
      <c r="G285" s="109" t="s">
        <v>36</v>
      </c>
      <c r="H285" s="110">
        <v>209.18</v>
      </c>
      <c r="I285" s="109">
        <v>7</v>
      </c>
      <c r="J285" s="110">
        <v>1464.26</v>
      </c>
      <c r="K285" t="str">
        <f t="shared" si="16"/>
        <v>Minggu</v>
      </c>
      <c r="L285" t="str">
        <f t="shared" si="17"/>
        <v>2025-W17</v>
      </c>
      <c r="M285" t="str">
        <f t="shared" si="18"/>
        <v>Week 3</v>
      </c>
      <c r="N285">
        <f t="shared" si="19"/>
        <v>16</v>
      </c>
    </row>
    <row r="286" spans="1:14" x14ac:dyDescent="0.25">
      <c r="A286" s="207" t="s">
        <v>442</v>
      </c>
      <c r="B286" s="112">
        <v>45763</v>
      </c>
      <c r="C286" s="109" t="s">
        <v>38</v>
      </c>
      <c r="D286" s="109" t="s">
        <v>22</v>
      </c>
      <c r="E286" s="109" t="s">
        <v>18</v>
      </c>
      <c r="F286" s="109" t="s">
        <v>61</v>
      </c>
      <c r="G286" s="109" t="s">
        <v>15</v>
      </c>
      <c r="H286" s="110">
        <v>100.41</v>
      </c>
      <c r="I286" s="109">
        <v>19</v>
      </c>
      <c r="J286" s="110">
        <v>1907.79</v>
      </c>
      <c r="K286" t="str">
        <f t="shared" si="16"/>
        <v>Rabu</v>
      </c>
      <c r="L286" t="str">
        <f t="shared" si="17"/>
        <v>2025-W16</v>
      </c>
      <c r="M286" t="str">
        <f t="shared" si="18"/>
        <v>Week 3</v>
      </c>
      <c r="N286">
        <f t="shared" si="19"/>
        <v>16</v>
      </c>
    </row>
    <row r="287" spans="1:14" x14ac:dyDescent="0.25">
      <c r="A287" s="207" t="s">
        <v>494</v>
      </c>
      <c r="B287" s="112">
        <v>45766</v>
      </c>
      <c r="C287" s="109" t="s">
        <v>38</v>
      </c>
      <c r="D287" s="109" t="s">
        <v>35</v>
      </c>
      <c r="E287" s="109" t="s">
        <v>45</v>
      </c>
      <c r="F287" s="109" t="s">
        <v>19</v>
      </c>
      <c r="G287" s="109" t="s">
        <v>20</v>
      </c>
      <c r="H287" s="110">
        <v>32.5</v>
      </c>
      <c r="I287" s="109">
        <v>19</v>
      </c>
      <c r="J287" s="110">
        <v>617.5</v>
      </c>
      <c r="K287" t="str">
        <f t="shared" si="16"/>
        <v>Sabtu</v>
      </c>
      <c r="L287" t="str">
        <f t="shared" si="17"/>
        <v>2025-W16</v>
      </c>
      <c r="M287" t="str">
        <f t="shared" si="18"/>
        <v>Week 3</v>
      </c>
      <c r="N287">
        <f t="shared" si="19"/>
        <v>16</v>
      </c>
    </row>
    <row r="288" spans="1:14" x14ac:dyDescent="0.25">
      <c r="A288" s="207" t="s">
        <v>566</v>
      </c>
      <c r="B288" s="112">
        <v>45763</v>
      </c>
      <c r="C288" s="109" t="s">
        <v>17</v>
      </c>
      <c r="D288" s="109" t="s">
        <v>22</v>
      </c>
      <c r="E288" s="109" t="s">
        <v>18</v>
      </c>
      <c r="F288" s="109" t="s">
        <v>19</v>
      </c>
      <c r="G288" s="109" t="s">
        <v>20</v>
      </c>
      <c r="H288" s="110">
        <v>209.03</v>
      </c>
      <c r="I288" s="109">
        <v>9</v>
      </c>
      <c r="J288" s="110">
        <v>1881.27</v>
      </c>
      <c r="K288" t="str">
        <f t="shared" si="16"/>
        <v>Rabu</v>
      </c>
      <c r="L288" t="str">
        <f t="shared" si="17"/>
        <v>2025-W16</v>
      </c>
      <c r="M288" t="str">
        <f t="shared" si="18"/>
        <v>Week 3</v>
      </c>
      <c r="N288">
        <f t="shared" si="19"/>
        <v>16</v>
      </c>
    </row>
    <row r="289" spans="1:14" x14ac:dyDescent="0.25">
      <c r="A289" s="207" t="s">
        <v>587</v>
      </c>
      <c r="B289" s="112">
        <v>45763</v>
      </c>
      <c r="C289" s="109" t="s">
        <v>25</v>
      </c>
      <c r="D289" s="109" t="s">
        <v>35</v>
      </c>
      <c r="E289" s="109" t="s">
        <v>18</v>
      </c>
      <c r="F289" s="109" t="s">
        <v>32</v>
      </c>
      <c r="G289" s="109" t="s">
        <v>20</v>
      </c>
      <c r="H289" s="110">
        <v>214.43</v>
      </c>
      <c r="I289" s="109">
        <v>2</v>
      </c>
      <c r="J289" s="110">
        <v>428.86</v>
      </c>
      <c r="K289" t="str">
        <f t="shared" si="16"/>
        <v>Rabu</v>
      </c>
      <c r="L289" t="str">
        <f t="shared" si="17"/>
        <v>2025-W16</v>
      </c>
      <c r="M289" t="str">
        <f t="shared" si="18"/>
        <v>Week 3</v>
      </c>
      <c r="N289">
        <f t="shared" si="19"/>
        <v>16</v>
      </c>
    </row>
    <row r="290" spans="1:14" x14ac:dyDescent="0.25">
      <c r="A290" s="207" t="s">
        <v>597</v>
      </c>
      <c r="B290" s="112">
        <v>45766</v>
      </c>
      <c r="C290" s="109" t="s">
        <v>34</v>
      </c>
      <c r="D290" s="109" t="s">
        <v>35</v>
      </c>
      <c r="E290" s="109" t="s">
        <v>13</v>
      </c>
      <c r="F290" s="109" t="s">
        <v>32</v>
      </c>
      <c r="G290" s="109" t="s">
        <v>20</v>
      </c>
      <c r="H290" s="110">
        <v>199.18</v>
      </c>
      <c r="I290" s="109">
        <v>16</v>
      </c>
      <c r="J290" s="110">
        <v>3186.88</v>
      </c>
      <c r="K290" t="str">
        <f t="shared" si="16"/>
        <v>Sabtu</v>
      </c>
      <c r="L290" t="str">
        <f t="shared" si="17"/>
        <v>2025-W16</v>
      </c>
      <c r="M290" t="str">
        <f t="shared" si="18"/>
        <v>Week 3</v>
      </c>
      <c r="N290">
        <f t="shared" si="19"/>
        <v>16</v>
      </c>
    </row>
    <row r="291" spans="1:14" x14ac:dyDescent="0.25">
      <c r="A291" s="207" t="s">
        <v>652</v>
      </c>
      <c r="B291" s="112">
        <v>45761</v>
      </c>
      <c r="C291" s="109" t="s">
        <v>25</v>
      </c>
      <c r="D291" s="109" t="s">
        <v>22</v>
      </c>
      <c r="E291" s="109" t="s">
        <v>23</v>
      </c>
      <c r="F291" s="109" t="s">
        <v>19</v>
      </c>
      <c r="G291" s="109" t="s">
        <v>15</v>
      </c>
      <c r="H291" s="110">
        <v>63.42</v>
      </c>
      <c r="I291" s="109">
        <v>5</v>
      </c>
      <c r="J291" s="110">
        <v>317.10000000000002</v>
      </c>
      <c r="K291" t="str">
        <f t="shared" si="16"/>
        <v>Senin</v>
      </c>
      <c r="L291" t="str">
        <f t="shared" si="17"/>
        <v>2025-W16</v>
      </c>
      <c r="M291" t="str">
        <f t="shared" si="18"/>
        <v>Week 2</v>
      </c>
      <c r="N291">
        <f t="shared" si="19"/>
        <v>16</v>
      </c>
    </row>
    <row r="292" spans="1:14" x14ac:dyDescent="0.25">
      <c r="A292" s="207" t="s">
        <v>654</v>
      </c>
      <c r="B292" s="112">
        <v>45764</v>
      </c>
      <c r="C292" s="109" t="s">
        <v>34</v>
      </c>
      <c r="D292" s="109" t="s">
        <v>31</v>
      </c>
      <c r="E292" s="109" t="s">
        <v>13</v>
      </c>
      <c r="F292" s="109" t="s">
        <v>39</v>
      </c>
      <c r="G292" s="109" t="s">
        <v>15</v>
      </c>
      <c r="H292" s="110">
        <v>170.99</v>
      </c>
      <c r="I292" s="109">
        <v>15</v>
      </c>
      <c r="J292" s="110">
        <v>2564.85</v>
      </c>
      <c r="K292" t="str">
        <f t="shared" si="16"/>
        <v>Kamis</v>
      </c>
      <c r="L292" t="str">
        <f t="shared" si="17"/>
        <v>2025-W16</v>
      </c>
      <c r="M292" t="str">
        <f t="shared" si="18"/>
        <v>Week 3</v>
      </c>
      <c r="N292">
        <f t="shared" si="19"/>
        <v>16</v>
      </c>
    </row>
    <row r="293" spans="1:14" x14ac:dyDescent="0.25">
      <c r="A293" s="207" t="s">
        <v>774</v>
      </c>
      <c r="B293" s="112">
        <v>45763</v>
      </c>
      <c r="C293" s="109" t="s">
        <v>34</v>
      </c>
      <c r="D293" s="109" t="s">
        <v>31</v>
      </c>
      <c r="E293" s="109" t="s">
        <v>27</v>
      </c>
      <c r="F293" s="109" t="s">
        <v>19</v>
      </c>
      <c r="G293" s="109" t="s">
        <v>20</v>
      </c>
      <c r="H293" s="110">
        <v>161.04</v>
      </c>
      <c r="I293" s="109">
        <v>1</v>
      </c>
      <c r="J293" s="110">
        <v>161.04</v>
      </c>
      <c r="K293" t="str">
        <f t="shared" si="16"/>
        <v>Rabu</v>
      </c>
      <c r="L293" t="str">
        <f t="shared" si="17"/>
        <v>2025-W16</v>
      </c>
      <c r="M293" t="str">
        <f t="shared" si="18"/>
        <v>Week 3</v>
      </c>
      <c r="N293">
        <f t="shared" si="19"/>
        <v>16</v>
      </c>
    </row>
    <row r="294" spans="1:14" x14ac:dyDescent="0.25">
      <c r="A294" s="207" t="s">
        <v>864</v>
      </c>
      <c r="B294" s="112">
        <v>45766</v>
      </c>
      <c r="C294" s="109" t="s">
        <v>17</v>
      </c>
      <c r="D294" s="109" t="s">
        <v>55</v>
      </c>
      <c r="E294" s="109" t="s">
        <v>23</v>
      </c>
      <c r="F294" s="109" t="s">
        <v>14</v>
      </c>
      <c r="G294" s="109" t="s">
        <v>15</v>
      </c>
      <c r="H294" s="110">
        <v>63.56</v>
      </c>
      <c r="I294" s="109">
        <v>14</v>
      </c>
      <c r="J294" s="110">
        <v>889.84</v>
      </c>
      <c r="K294" t="str">
        <f t="shared" si="16"/>
        <v>Sabtu</v>
      </c>
      <c r="L294" t="str">
        <f t="shared" si="17"/>
        <v>2025-W16</v>
      </c>
      <c r="M294" t="str">
        <f t="shared" si="18"/>
        <v>Week 3</v>
      </c>
      <c r="N294">
        <f t="shared" si="19"/>
        <v>16</v>
      </c>
    </row>
    <row r="295" spans="1:14" x14ac:dyDescent="0.25">
      <c r="A295" s="207" t="s">
        <v>917</v>
      </c>
      <c r="B295" s="112">
        <v>45762</v>
      </c>
      <c r="C295" s="109" t="s">
        <v>25</v>
      </c>
      <c r="D295" s="109" t="s">
        <v>55</v>
      </c>
      <c r="E295" s="109" t="s">
        <v>41</v>
      </c>
      <c r="F295" s="109" t="s">
        <v>14</v>
      </c>
      <c r="G295" s="109" t="s">
        <v>36</v>
      </c>
      <c r="H295" s="110">
        <v>75.13</v>
      </c>
      <c r="I295" s="109">
        <v>14</v>
      </c>
      <c r="J295" s="110">
        <v>1051.82</v>
      </c>
      <c r="K295" t="str">
        <f t="shared" si="16"/>
        <v>Selasa</v>
      </c>
      <c r="L295" t="str">
        <f t="shared" si="17"/>
        <v>2025-W16</v>
      </c>
      <c r="M295" t="str">
        <f t="shared" si="18"/>
        <v>Week 3</v>
      </c>
      <c r="N295">
        <f t="shared" si="19"/>
        <v>16</v>
      </c>
    </row>
    <row r="296" spans="1:14" x14ac:dyDescent="0.25">
      <c r="A296" s="207" t="s">
        <v>945</v>
      </c>
      <c r="B296" s="112">
        <v>45761</v>
      </c>
      <c r="C296" s="109" t="s">
        <v>25</v>
      </c>
      <c r="D296" s="109" t="s">
        <v>35</v>
      </c>
      <c r="E296" s="109" t="s">
        <v>23</v>
      </c>
      <c r="F296" s="109" t="s">
        <v>39</v>
      </c>
      <c r="G296" s="109" t="s">
        <v>15</v>
      </c>
      <c r="H296" s="110">
        <v>34.340000000000003</v>
      </c>
      <c r="I296" s="109">
        <v>8</v>
      </c>
      <c r="J296" s="110">
        <v>274.72000000000003</v>
      </c>
      <c r="K296" t="str">
        <f t="shared" si="16"/>
        <v>Senin</v>
      </c>
      <c r="L296" t="str">
        <f t="shared" si="17"/>
        <v>2025-W16</v>
      </c>
      <c r="M296" t="str">
        <f t="shared" si="18"/>
        <v>Week 2</v>
      </c>
      <c r="N296">
        <f t="shared" si="19"/>
        <v>16</v>
      </c>
    </row>
    <row r="297" spans="1:14" x14ac:dyDescent="0.25">
      <c r="A297" s="207" t="s">
        <v>72</v>
      </c>
      <c r="B297" s="112">
        <v>45770</v>
      </c>
      <c r="C297" s="109" t="s">
        <v>11</v>
      </c>
      <c r="D297" s="109" t="s">
        <v>12</v>
      </c>
      <c r="E297" s="109" t="s">
        <v>27</v>
      </c>
      <c r="F297" s="109" t="s">
        <v>19</v>
      </c>
      <c r="G297" s="109" t="s">
        <v>15</v>
      </c>
      <c r="H297" s="110">
        <v>242.44</v>
      </c>
      <c r="I297" s="109">
        <v>1</v>
      </c>
      <c r="J297" s="110">
        <v>242.44</v>
      </c>
      <c r="K297" t="str">
        <f t="shared" si="16"/>
        <v>Rabu</v>
      </c>
      <c r="L297" t="str">
        <f t="shared" si="17"/>
        <v>2025-W17</v>
      </c>
      <c r="M297" t="str">
        <f t="shared" si="18"/>
        <v>Week 4</v>
      </c>
      <c r="N297">
        <f t="shared" si="19"/>
        <v>17</v>
      </c>
    </row>
    <row r="298" spans="1:14" x14ac:dyDescent="0.25">
      <c r="A298" s="207" t="s">
        <v>109</v>
      </c>
      <c r="B298" s="112">
        <v>45774</v>
      </c>
      <c r="C298" s="109" t="s">
        <v>11</v>
      </c>
      <c r="D298" s="109" t="s">
        <v>12</v>
      </c>
      <c r="E298" s="109" t="s">
        <v>23</v>
      </c>
      <c r="F298" s="109" t="s">
        <v>61</v>
      </c>
      <c r="G298" s="109" t="s">
        <v>36</v>
      </c>
      <c r="H298" s="110">
        <v>73.72</v>
      </c>
      <c r="I298" s="109">
        <v>8</v>
      </c>
      <c r="J298" s="110">
        <v>589.76</v>
      </c>
      <c r="K298" t="str">
        <f t="shared" si="16"/>
        <v>Minggu</v>
      </c>
      <c r="L298" t="str">
        <f t="shared" si="17"/>
        <v>2025-W18</v>
      </c>
      <c r="M298" t="str">
        <f t="shared" si="18"/>
        <v>Week 4</v>
      </c>
      <c r="N298">
        <f t="shared" si="19"/>
        <v>17</v>
      </c>
    </row>
    <row r="299" spans="1:14" x14ac:dyDescent="0.25">
      <c r="A299" s="207" t="s">
        <v>124</v>
      </c>
      <c r="B299" s="112">
        <v>45773</v>
      </c>
      <c r="C299" s="109" t="s">
        <v>30</v>
      </c>
      <c r="D299" s="109" t="s">
        <v>22</v>
      </c>
      <c r="E299" s="109" t="s">
        <v>45</v>
      </c>
      <c r="F299" s="109" t="s">
        <v>14</v>
      </c>
      <c r="G299" s="109" t="s">
        <v>36</v>
      </c>
      <c r="H299" s="110">
        <v>190.51</v>
      </c>
      <c r="I299" s="109">
        <v>7</v>
      </c>
      <c r="J299" s="110">
        <v>1333.57</v>
      </c>
      <c r="K299" t="str">
        <f t="shared" si="16"/>
        <v>Sabtu</v>
      </c>
      <c r="L299" t="str">
        <f t="shared" si="17"/>
        <v>2025-W17</v>
      </c>
      <c r="M299" t="str">
        <f t="shared" si="18"/>
        <v>Week 4</v>
      </c>
      <c r="N299">
        <f t="shared" si="19"/>
        <v>17</v>
      </c>
    </row>
    <row r="300" spans="1:14" x14ac:dyDescent="0.25">
      <c r="A300" s="207" t="s">
        <v>241</v>
      </c>
      <c r="B300" s="112">
        <v>45771</v>
      </c>
      <c r="C300" s="109" t="s">
        <v>17</v>
      </c>
      <c r="D300" s="109" t="s">
        <v>31</v>
      </c>
      <c r="E300" s="109" t="s">
        <v>27</v>
      </c>
      <c r="F300" s="109" t="s">
        <v>32</v>
      </c>
      <c r="G300" s="109" t="s">
        <v>20</v>
      </c>
      <c r="H300" s="110">
        <v>227.68</v>
      </c>
      <c r="I300" s="109">
        <v>3</v>
      </c>
      <c r="J300" s="110">
        <v>683.04</v>
      </c>
      <c r="K300" t="str">
        <f t="shared" si="16"/>
        <v>Kamis</v>
      </c>
      <c r="L300" t="str">
        <f t="shared" si="17"/>
        <v>2025-W17</v>
      </c>
      <c r="M300" t="str">
        <f t="shared" si="18"/>
        <v>Week 4</v>
      </c>
      <c r="N300">
        <f t="shared" si="19"/>
        <v>17</v>
      </c>
    </row>
    <row r="301" spans="1:14" x14ac:dyDescent="0.25">
      <c r="A301" s="207" t="s">
        <v>328</v>
      </c>
      <c r="B301" s="112">
        <v>45772</v>
      </c>
      <c r="C301" s="109" t="s">
        <v>34</v>
      </c>
      <c r="D301" s="109" t="s">
        <v>22</v>
      </c>
      <c r="E301" s="109" t="s">
        <v>27</v>
      </c>
      <c r="F301" s="109" t="s">
        <v>28</v>
      </c>
      <c r="G301" s="109" t="s">
        <v>36</v>
      </c>
      <c r="H301" s="110">
        <v>36.71</v>
      </c>
      <c r="I301" s="109">
        <v>1</v>
      </c>
      <c r="J301" s="110">
        <v>36.71</v>
      </c>
      <c r="K301" t="str">
        <f t="shared" si="16"/>
        <v>Jumat</v>
      </c>
      <c r="L301" t="str">
        <f t="shared" si="17"/>
        <v>2025-W17</v>
      </c>
      <c r="M301" t="str">
        <f t="shared" si="18"/>
        <v>Week 4</v>
      </c>
      <c r="N301">
        <f t="shared" si="19"/>
        <v>17</v>
      </c>
    </row>
    <row r="302" spans="1:14" x14ac:dyDescent="0.25">
      <c r="A302" s="207" t="s">
        <v>388</v>
      </c>
      <c r="B302" s="112">
        <v>45768</v>
      </c>
      <c r="C302" s="109" t="s">
        <v>34</v>
      </c>
      <c r="D302" s="109" t="s">
        <v>22</v>
      </c>
      <c r="E302" s="109" t="s">
        <v>45</v>
      </c>
      <c r="F302" s="109" t="s">
        <v>32</v>
      </c>
      <c r="G302" s="109" t="s">
        <v>36</v>
      </c>
      <c r="H302" s="110">
        <v>140.69</v>
      </c>
      <c r="I302" s="109">
        <v>19</v>
      </c>
      <c r="J302" s="110">
        <v>2673.11</v>
      </c>
      <c r="K302" t="str">
        <f t="shared" si="16"/>
        <v>Senin</v>
      </c>
      <c r="L302" t="str">
        <f t="shared" si="17"/>
        <v>2025-W17</v>
      </c>
      <c r="M302" t="str">
        <f t="shared" si="18"/>
        <v>Week 3</v>
      </c>
      <c r="N302">
        <f t="shared" si="19"/>
        <v>17</v>
      </c>
    </row>
    <row r="303" spans="1:14" x14ac:dyDescent="0.25">
      <c r="A303" s="207" t="s">
        <v>451</v>
      </c>
      <c r="B303" s="112">
        <v>45772</v>
      </c>
      <c r="C303" s="109" t="s">
        <v>11</v>
      </c>
      <c r="D303" s="109" t="s">
        <v>35</v>
      </c>
      <c r="E303" s="109" t="s">
        <v>41</v>
      </c>
      <c r="F303" s="109" t="s">
        <v>28</v>
      </c>
      <c r="G303" s="109" t="s">
        <v>20</v>
      </c>
      <c r="H303" s="110">
        <v>156.16</v>
      </c>
      <c r="I303" s="109">
        <v>1</v>
      </c>
      <c r="J303" s="110">
        <v>156.16</v>
      </c>
      <c r="K303" t="str">
        <f t="shared" si="16"/>
        <v>Jumat</v>
      </c>
      <c r="L303" t="str">
        <f t="shared" si="17"/>
        <v>2025-W17</v>
      </c>
      <c r="M303" t="str">
        <f t="shared" si="18"/>
        <v>Week 4</v>
      </c>
      <c r="N303">
        <f t="shared" si="19"/>
        <v>17</v>
      </c>
    </row>
    <row r="304" spans="1:14" x14ac:dyDescent="0.25">
      <c r="A304" s="207" t="s">
        <v>464</v>
      </c>
      <c r="B304" s="112">
        <v>45773</v>
      </c>
      <c r="C304" s="109" t="s">
        <v>17</v>
      </c>
      <c r="D304" s="109" t="s">
        <v>26</v>
      </c>
      <c r="E304" s="109" t="s">
        <v>41</v>
      </c>
      <c r="F304" s="109" t="s">
        <v>19</v>
      </c>
      <c r="G304" s="109" t="s">
        <v>20</v>
      </c>
      <c r="H304" s="110">
        <v>127.14</v>
      </c>
      <c r="I304" s="109">
        <v>10</v>
      </c>
      <c r="J304" s="110">
        <v>1271.4000000000001</v>
      </c>
      <c r="K304" t="str">
        <f t="shared" si="16"/>
        <v>Sabtu</v>
      </c>
      <c r="L304" t="str">
        <f t="shared" si="17"/>
        <v>2025-W17</v>
      </c>
      <c r="M304" t="str">
        <f t="shared" si="18"/>
        <v>Week 4</v>
      </c>
      <c r="N304">
        <f t="shared" si="19"/>
        <v>17</v>
      </c>
    </row>
    <row r="305" spans="1:14" x14ac:dyDescent="0.25">
      <c r="A305" s="207" t="s">
        <v>621</v>
      </c>
      <c r="B305" s="112">
        <v>45768</v>
      </c>
      <c r="C305" s="109" t="s">
        <v>11</v>
      </c>
      <c r="D305" s="109" t="s">
        <v>31</v>
      </c>
      <c r="E305" s="109" t="s">
        <v>18</v>
      </c>
      <c r="F305" s="109" t="s">
        <v>32</v>
      </c>
      <c r="G305" s="109" t="s">
        <v>20</v>
      </c>
      <c r="H305" s="110">
        <v>196.13</v>
      </c>
      <c r="I305" s="109">
        <v>2</v>
      </c>
      <c r="J305" s="110">
        <v>392.26</v>
      </c>
      <c r="K305" t="str">
        <f t="shared" si="16"/>
        <v>Senin</v>
      </c>
      <c r="L305" t="str">
        <f t="shared" si="17"/>
        <v>2025-W17</v>
      </c>
      <c r="M305" t="str">
        <f t="shared" si="18"/>
        <v>Week 3</v>
      </c>
      <c r="N305">
        <f t="shared" si="19"/>
        <v>17</v>
      </c>
    </row>
    <row r="306" spans="1:14" x14ac:dyDescent="0.25">
      <c r="A306" s="207" t="s">
        <v>672</v>
      </c>
      <c r="B306" s="112">
        <v>45770</v>
      </c>
      <c r="C306" s="109" t="s">
        <v>34</v>
      </c>
      <c r="D306" s="109" t="s">
        <v>22</v>
      </c>
      <c r="E306" s="109" t="s">
        <v>41</v>
      </c>
      <c r="F306" s="109" t="s">
        <v>42</v>
      </c>
      <c r="G306" s="109" t="s">
        <v>36</v>
      </c>
      <c r="H306" s="110">
        <v>181.89</v>
      </c>
      <c r="I306" s="109">
        <v>1</v>
      </c>
      <c r="J306" s="110">
        <v>181.89</v>
      </c>
      <c r="K306" t="str">
        <f t="shared" si="16"/>
        <v>Rabu</v>
      </c>
      <c r="L306" t="str">
        <f t="shared" si="17"/>
        <v>2025-W17</v>
      </c>
      <c r="M306" t="str">
        <f t="shared" si="18"/>
        <v>Week 4</v>
      </c>
      <c r="N306">
        <f t="shared" si="19"/>
        <v>17</v>
      </c>
    </row>
    <row r="307" spans="1:14" x14ac:dyDescent="0.25">
      <c r="A307" s="207" t="s">
        <v>689</v>
      </c>
      <c r="B307" s="112">
        <v>45771</v>
      </c>
      <c r="C307" s="109" t="s">
        <v>11</v>
      </c>
      <c r="D307" s="109" t="s">
        <v>31</v>
      </c>
      <c r="E307" s="109" t="s">
        <v>23</v>
      </c>
      <c r="F307" s="109" t="s">
        <v>32</v>
      </c>
      <c r="G307" s="109" t="s">
        <v>20</v>
      </c>
      <c r="H307" s="110">
        <v>131.76</v>
      </c>
      <c r="I307" s="109">
        <v>19</v>
      </c>
      <c r="J307" s="110">
        <v>2503.44</v>
      </c>
      <c r="K307" t="str">
        <f t="shared" si="16"/>
        <v>Kamis</v>
      </c>
      <c r="L307" t="str">
        <f t="shared" si="17"/>
        <v>2025-W17</v>
      </c>
      <c r="M307" t="str">
        <f t="shared" si="18"/>
        <v>Week 4</v>
      </c>
      <c r="N307">
        <f t="shared" si="19"/>
        <v>17</v>
      </c>
    </row>
    <row r="308" spans="1:14" x14ac:dyDescent="0.25">
      <c r="A308" s="207" t="s">
        <v>737</v>
      </c>
      <c r="B308" s="112">
        <v>45771</v>
      </c>
      <c r="C308" s="109" t="s">
        <v>17</v>
      </c>
      <c r="D308" s="109" t="s">
        <v>26</v>
      </c>
      <c r="E308" s="109" t="s">
        <v>13</v>
      </c>
      <c r="F308" s="109" t="s">
        <v>28</v>
      </c>
      <c r="G308" s="109" t="s">
        <v>36</v>
      </c>
      <c r="H308" s="110">
        <v>120.29</v>
      </c>
      <c r="I308" s="109">
        <v>8</v>
      </c>
      <c r="J308" s="110">
        <v>962.32</v>
      </c>
      <c r="K308" t="str">
        <f t="shared" si="16"/>
        <v>Kamis</v>
      </c>
      <c r="L308" t="str">
        <f t="shared" si="17"/>
        <v>2025-W17</v>
      </c>
      <c r="M308" t="str">
        <f t="shared" si="18"/>
        <v>Week 4</v>
      </c>
      <c r="N308">
        <f t="shared" si="19"/>
        <v>17</v>
      </c>
    </row>
    <row r="309" spans="1:14" x14ac:dyDescent="0.25">
      <c r="A309" s="207" t="s">
        <v>741</v>
      </c>
      <c r="B309" s="112">
        <v>45769</v>
      </c>
      <c r="C309" s="109" t="s">
        <v>34</v>
      </c>
      <c r="D309" s="109" t="s">
        <v>12</v>
      </c>
      <c r="E309" s="109" t="s">
        <v>18</v>
      </c>
      <c r="F309" s="109" t="s">
        <v>39</v>
      </c>
      <c r="G309" s="109" t="s">
        <v>20</v>
      </c>
      <c r="H309" s="110">
        <v>243.28</v>
      </c>
      <c r="I309" s="109">
        <v>15</v>
      </c>
      <c r="J309" s="110">
        <v>3649.2</v>
      </c>
      <c r="K309" t="str">
        <f t="shared" si="16"/>
        <v>Selasa</v>
      </c>
      <c r="L309" t="str">
        <f t="shared" si="17"/>
        <v>2025-W17</v>
      </c>
      <c r="M309" t="str">
        <f t="shared" si="18"/>
        <v>Week 4</v>
      </c>
      <c r="N309">
        <f t="shared" si="19"/>
        <v>17</v>
      </c>
    </row>
    <row r="310" spans="1:14" x14ac:dyDescent="0.25">
      <c r="A310" s="207" t="s">
        <v>749</v>
      </c>
      <c r="B310" s="112">
        <v>45771</v>
      </c>
      <c r="C310" s="109" t="s">
        <v>17</v>
      </c>
      <c r="D310" s="109" t="s">
        <v>31</v>
      </c>
      <c r="E310" s="109" t="s">
        <v>27</v>
      </c>
      <c r="F310" s="109" t="s">
        <v>32</v>
      </c>
      <c r="G310" s="109" t="s">
        <v>20</v>
      </c>
      <c r="H310" s="110">
        <v>155.75</v>
      </c>
      <c r="I310" s="109">
        <v>18</v>
      </c>
      <c r="J310" s="110">
        <v>2803.5</v>
      </c>
      <c r="K310" t="str">
        <f t="shared" si="16"/>
        <v>Kamis</v>
      </c>
      <c r="L310" t="str">
        <f t="shared" si="17"/>
        <v>2025-W17</v>
      </c>
      <c r="M310" t="str">
        <f t="shared" si="18"/>
        <v>Week 4</v>
      </c>
      <c r="N310">
        <f t="shared" si="19"/>
        <v>17</v>
      </c>
    </row>
    <row r="311" spans="1:14" x14ac:dyDescent="0.25">
      <c r="A311" s="207" t="s">
        <v>820</v>
      </c>
      <c r="B311" s="112">
        <v>45769</v>
      </c>
      <c r="C311" s="109" t="s">
        <v>30</v>
      </c>
      <c r="D311" s="109" t="s">
        <v>55</v>
      </c>
      <c r="E311" s="109" t="s">
        <v>27</v>
      </c>
      <c r="F311" s="109" t="s">
        <v>32</v>
      </c>
      <c r="G311" s="109" t="s">
        <v>20</v>
      </c>
      <c r="H311" s="110">
        <v>147.36000000000001</v>
      </c>
      <c r="I311" s="109">
        <v>7</v>
      </c>
      <c r="J311" s="110">
        <v>1031.52</v>
      </c>
      <c r="K311" t="str">
        <f t="shared" si="16"/>
        <v>Selasa</v>
      </c>
      <c r="L311" t="str">
        <f t="shared" si="17"/>
        <v>2025-W17</v>
      </c>
      <c r="M311" t="str">
        <f t="shared" si="18"/>
        <v>Week 4</v>
      </c>
      <c r="N311">
        <f t="shared" si="19"/>
        <v>17</v>
      </c>
    </row>
    <row r="312" spans="1:14" x14ac:dyDescent="0.25">
      <c r="A312" s="207" t="s">
        <v>842</v>
      </c>
      <c r="B312" s="112">
        <v>45771</v>
      </c>
      <c r="C312" s="109" t="s">
        <v>17</v>
      </c>
      <c r="D312" s="109" t="s">
        <v>35</v>
      </c>
      <c r="E312" s="109" t="s">
        <v>13</v>
      </c>
      <c r="F312" s="109" t="s">
        <v>32</v>
      </c>
      <c r="G312" s="109" t="s">
        <v>36</v>
      </c>
      <c r="H312" s="110">
        <v>171.05</v>
      </c>
      <c r="I312" s="109">
        <v>7</v>
      </c>
      <c r="J312" s="110">
        <v>1197.3499999999999</v>
      </c>
      <c r="K312" t="str">
        <f t="shared" si="16"/>
        <v>Kamis</v>
      </c>
      <c r="L312" t="str">
        <f t="shared" si="17"/>
        <v>2025-W17</v>
      </c>
      <c r="M312" t="str">
        <f t="shared" si="18"/>
        <v>Week 4</v>
      </c>
      <c r="N312">
        <f t="shared" si="19"/>
        <v>17</v>
      </c>
    </row>
    <row r="313" spans="1:14" x14ac:dyDescent="0.25">
      <c r="A313" s="207" t="s">
        <v>843</v>
      </c>
      <c r="B313" s="112">
        <v>45769</v>
      </c>
      <c r="C313" s="109" t="s">
        <v>25</v>
      </c>
      <c r="D313" s="109" t="s">
        <v>31</v>
      </c>
      <c r="E313" s="109" t="s">
        <v>18</v>
      </c>
      <c r="F313" s="109" t="s">
        <v>39</v>
      </c>
      <c r="G313" s="109" t="s">
        <v>20</v>
      </c>
      <c r="H313" s="110">
        <v>182.67</v>
      </c>
      <c r="I313" s="109">
        <v>20</v>
      </c>
      <c r="J313" s="110">
        <v>3653.4</v>
      </c>
      <c r="K313" t="str">
        <f t="shared" si="16"/>
        <v>Selasa</v>
      </c>
      <c r="L313" t="str">
        <f t="shared" si="17"/>
        <v>2025-W17</v>
      </c>
      <c r="M313" t="str">
        <f t="shared" si="18"/>
        <v>Week 4</v>
      </c>
      <c r="N313">
        <f t="shared" si="19"/>
        <v>17</v>
      </c>
    </row>
    <row r="314" spans="1:14" x14ac:dyDescent="0.25">
      <c r="A314" s="207" t="s">
        <v>865</v>
      </c>
      <c r="B314" s="112">
        <v>45771</v>
      </c>
      <c r="C314" s="109" t="s">
        <v>34</v>
      </c>
      <c r="D314" s="109" t="s">
        <v>26</v>
      </c>
      <c r="E314" s="109" t="s">
        <v>45</v>
      </c>
      <c r="F314" s="109" t="s">
        <v>14</v>
      </c>
      <c r="G314" s="109" t="s">
        <v>20</v>
      </c>
      <c r="H314" s="110">
        <v>156.78</v>
      </c>
      <c r="I314" s="109">
        <v>20</v>
      </c>
      <c r="J314" s="110">
        <v>3135.6</v>
      </c>
      <c r="K314" t="str">
        <f t="shared" si="16"/>
        <v>Kamis</v>
      </c>
      <c r="L314" t="str">
        <f t="shared" si="17"/>
        <v>2025-W17</v>
      </c>
      <c r="M314" t="str">
        <f t="shared" si="18"/>
        <v>Week 4</v>
      </c>
      <c r="N314">
        <f t="shared" si="19"/>
        <v>17</v>
      </c>
    </row>
    <row r="315" spans="1:14" x14ac:dyDescent="0.25">
      <c r="A315" s="207" t="s">
        <v>880</v>
      </c>
      <c r="B315" s="112">
        <v>45772</v>
      </c>
      <c r="C315" s="109" t="s">
        <v>17</v>
      </c>
      <c r="D315" s="109" t="s">
        <v>35</v>
      </c>
      <c r="E315" s="109" t="s">
        <v>23</v>
      </c>
      <c r="F315" s="109" t="s">
        <v>61</v>
      </c>
      <c r="G315" s="109" t="s">
        <v>20</v>
      </c>
      <c r="H315" s="110">
        <v>117.78</v>
      </c>
      <c r="I315" s="109">
        <v>19</v>
      </c>
      <c r="J315" s="110">
        <v>2237.8200000000002</v>
      </c>
      <c r="K315" t="str">
        <f t="shared" si="16"/>
        <v>Jumat</v>
      </c>
      <c r="L315" t="str">
        <f t="shared" si="17"/>
        <v>2025-W17</v>
      </c>
      <c r="M315" t="str">
        <f t="shared" si="18"/>
        <v>Week 4</v>
      </c>
      <c r="N315">
        <f t="shared" si="19"/>
        <v>17</v>
      </c>
    </row>
    <row r="316" spans="1:14" x14ac:dyDescent="0.25">
      <c r="A316" s="207" t="s">
        <v>924</v>
      </c>
      <c r="B316" s="112">
        <v>45771</v>
      </c>
      <c r="C316" s="109" t="s">
        <v>11</v>
      </c>
      <c r="D316" s="109" t="s">
        <v>55</v>
      </c>
      <c r="E316" s="109" t="s">
        <v>45</v>
      </c>
      <c r="F316" s="109" t="s">
        <v>28</v>
      </c>
      <c r="G316" s="109" t="s">
        <v>36</v>
      </c>
      <c r="H316" s="110">
        <v>129.72</v>
      </c>
      <c r="I316" s="109">
        <v>12</v>
      </c>
      <c r="J316" s="110">
        <v>1556.64</v>
      </c>
      <c r="K316" t="str">
        <f t="shared" si="16"/>
        <v>Kamis</v>
      </c>
      <c r="L316" t="str">
        <f t="shared" si="17"/>
        <v>2025-W17</v>
      </c>
      <c r="M316" t="str">
        <f t="shared" si="18"/>
        <v>Week 4</v>
      </c>
      <c r="N316">
        <f t="shared" si="19"/>
        <v>17</v>
      </c>
    </row>
    <row r="317" spans="1:14" x14ac:dyDescent="0.25">
      <c r="A317" s="207" t="s">
        <v>949</v>
      </c>
      <c r="B317" s="112">
        <v>45771</v>
      </c>
      <c r="C317" s="109" t="s">
        <v>30</v>
      </c>
      <c r="D317" s="109" t="s">
        <v>22</v>
      </c>
      <c r="E317" s="109" t="s">
        <v>18</v>
      </c>
      <c r="F317" s="109" t="s">
        <v>39</v>
      </c>
      <c r="G317" s="109" t="s">
        <v>36</v>
      </c>
      <c r="H317" s="110">
        <v>173.6</v>
      </c>
      <c r="I317" s="109">
        <v>19</v>
      </c>
      <c r="J317" s="110">
        <v>3298.4</v>
      </c>
      <c r="K317" t="str">
        <f t="shared" si="16"/>
        <v>Kamis</v>
      </c>
      <c r="L317" t="str">
        <f t="shared" si="17"/>
        <v>2025-W17</v>
      </c>
      <c r="M317" t="str">
        <f t="shared" si="18"/>
        <v>Week 4</v>
      </c>
      <c r="N317">
        <f t="shared" si="19"/>
        <v>17</v>
      </c>
    </row>
    <row r="318" spans="1:14" x14ac:dyDescent="0.25">
      <c r="A318" s="207" t="s">
        <v>970</v>
      </c>
      <c r="B318" s="112">
        <v>45774</v>
      </c>
      <c r="C318" s="109" t="s">
        <v>34</v>
      </c>
      <c r="D318" s="109" t="s">
        <v>12</v>
      </c>
      <c r="E318" s="109" t="s">
        <v>13</v>
      </c>
      <c r="F318" s="109" t="s">
        <v>28</v>
      </c>
      <c r="G318" s="109" t="s">
        <v>36</v>
      </c>
      <c r="H318" s="110">
        <v>105.2</v>
      </c>
      <c r="I318" s="109">
        <v>11</v>
      </c>
      <c r="J318" s="110">
        <v>1157.2</v>
      </c>
      <c r="K318" t="str">
        <f t="shared" si="16"/>
        <v>Minggu</v>
      </c>
      <c r="L318" t="str">
        <f t="shared" si="17"/>
        <v>2025-W18</v>
      </c>
      <c r="M318" t="str">
        <f t="shared" si="18"/>
        <v>Week 4</v>
      </c>
      <c r="N318">
        <f t="shared" si="19"/>
        <v>17</v>
      </c>
    </row>
    <row r="319" spans="1:14" x14ac:dyDescent="0.25">
      <c r="A319" s="207" t="s">
        <v>1004</v>
      </c>
      <c r="B319" s="112">
        <v>45769</v>
      </c>
      <c r="C319" s="109" t="s">
        <v>30</v>
      </c>
      <c r="D319" s="109" t="s">
        <v>12</v>
      </c>
      <c r="E319" s="109" t="s">
        <v>41</v>
      </c>
      <c r="F319" s="109" t="s">
        <v>32</v>
      </c>
      <c r="G319" s="109" t="s">
        <v>15</v>
      </c>
      <c r="H319" s="110">
        <v>151.91999999999999</v>
      </c>
      <c r="I319" s="109">
        <v>4</v>
      </c>
      <c r="J319" s="110">
        <v>607.67999999999995</v>
      </c>
      <c r="K319" t="str">
        <f t="shared" si="16"/>
        <v>Selasa</v>
      </c>
      <c r="L319" t="str">
        <f t="shared" si="17"/>
        <v>2025-W17</v>
      </c>
      <c r="M319" t="str">
        <f t="shared" si="18"/>
        <v>Week 4</v>
      </c>
      <c r="N319">
        <f t="shared" si="19"/>
        <v>17</v>
      </c>
    </row>
    <row r="320" spans="1:14" x14ac:dyDescent="0.25">
      <c r="A320" s="207" t="s">
        <v>1024</v>
      </c>
      <c r="B320" s="112">
        <v>45771</v>
      </c>
      <c r="C320" s="109" t="s">
        <v>17</v>
      </c>
      <c r="D320" s="109" t="s">
        <v>22</v>
      </c>
      <c r="E320" s="109" t="s">
        <v>45</v>
      </c>
      <c r="F320" s="109" t="s">
        <v>14</v>
      </c>
      <c r="G320" s="109" t="s">
        <v>20</v>
      </c>
      <c r="H320" s="110">
        <v>162.69</v>
      </c>
      <c r="I320" s="109">
        <v>20</v>
      </c>
      <c r="J320" s="110">
        <v>3253.8</v>
      </c>
      <c r="K320" t="str">
        <f t="shared" si="16"/>
        <v>Kamis</v>
      </c>
      <c r="L320" t="str">
        <f t="shared" si="17"/>
        <v>2025-W17</v>
      </c>
      <c r="M320" t="str">
        <f t="shared" si="18"/>
        <v>Week 4</v>
      </c>
      <c r="N320">
        <f t="shared" si="19"/>
        <v>17</v>
      </c>
    </row>
    <row r="321" spans="1:14" x14ac:dyDescent="0.25">
      <c r="A321" s="207" t="s">
        <v>222</v>
      </c>
      <c r="B321" s="112">
        <v>45781</v>
      </c>
      <c r="C321" s="109" t="s">
        <v>25</v>
      </c>
      <c r="D321" s="109" t="s">
        <v>26</v>
      </c>
      <c r="E321" s="109" t="s">
        <v>23</v>
      </c>
      <c r="F321" s="109" t="s">
        <v>61</v>
      </c>
      <c r="G321" s="109" t="s">
        <v>20</v>
      </c>
      <c r="H321" s="110">
        <v>86.75</v>
      </c>
      <c r="I321" s="109">
        <v>16</v>
      </c>
      <c r="J321" s="110">
        <v>1388</v>
      </c>
      <c r="K321" t="str">
        <f t="shared" si="16"/>
        <v>Minggu</v>
      </c>
      <c r="L321" t="str">
        <f t="shared" si="17"/>
        <v>2025-W19</v>
      </c>
      <c r="M321" t="str">
        <f t="shared" si="18"/>
        <v>Week 1</v>
      </c>
      <c r="N321">
        <f t="shared" si="19"/>
        <v>18</v>
      </c>
    </row>
    <row r="322" spans="1:14" x14ac:dyDescent="0.25">
      <c r="A322" s="207" t="s">
        <v>240</v>
      </c>
      <c r="B322" s="112">
        <v>45777</v>
      </c>
      <c r="C322" s="109" t="s">
        <v>11</v>
      </c>
      <c r="D322" s="109" t="s">
        <v>55</v>
      </c>
      <c r="E322" s="109" t="s">
        <v>18</v>
      </c>
      <c r="F322" s="109" t="s">
        <v>32</v>
      </c>
      <c r="G322" s="109" t="s">
        <v>20</v>
      </c>
      <c r="H322" s="110">
        <v>65.56</v>
      </c>
      <c r="I322" s="109">
        <v>16</v>
      </c>
      <c r="J322" s="110">
        <v>1048.96</v>
      </c>
      <c r="K322" t="str">
        <f t="shared" ref="K322:K385" si="20">TEXT(B322,"dddd")</f>
        <v>Rabu</v>
      </c>
      <c r="L322" t="str">
        <f t="shared" ref="L322:L385" si="21">YEAR(B322) &amp; "-W" &amp; TEXT(WEEKNUM(B322), "00")</f>
        <v>2025-W18</v>
      </c>
      <c r="M322" t="str">
        <f t="shared" ref="M322:M385" si="22">"Week " &amp; INT((DAY(B322)-1)/7)+1</f>
        <v>Week 5</v>
      </c>
      <c r="N322">
        <f t="shared" ref="N322:N385" si="23">WEEKNUM(B322, 2)</f>
        <v>18</v>
      </c>
    </row>
    <row r="323" spans="1:14" x14ac:dyDescent="0.25">
      <c r="A323" s="207" t="s">
        <v>251</v>
      </c>
      <c r="B323" s="112">
        <v>45777</v>
      </c>
      <c r="C323" s="109" t="s">
        <v>30</v>
      </c>
      <c r="D323" s="109" t="s">
        <v>55</v>
      </c>
      <c r="E323" s="109" t="s">
        <v>45</v>
      </c>
      <c r="F323" s="109" t="s">
        <v>32</v>
      </c>
      <c r="G323" s="109" t="s">
        <v>15</v>
      </c>
      <c r="H323" s="110">
        <v>79.34</v>
      </c>
      <c r="I323" s="109">
        <v>11</v>
      </c>
      <c r="J323" s="110">
        <v>872.74</v>
      </c>
      <c r="K323" t="str">
        <f t="shared" si="20"/>
        <v>Rabu</v>
      </c>
      <c r="L323" t="str">
        <f t="shared" si="21"/>
        <v>2025-W18</v>
      </c>
      <c r="M323" t="str">
        <f t="shared" si="22"/>
        <v>Week 5</v>
      </c>
      <c r="N323">
        <f t="shared" si="23"/>
        <v>18</v>
      </c>
    </row>
    <row r="324" spans="1:14" x14ac:dyDescent="0.25">
      <c r="A324" s="207" t="s">
        <v>333</v>
      </c>
      <c r="B324" s="112">
        <v>45780</v>
      </c>
      <c r="C324" s="109" t="s">
        <v>17</v>
      </c>
      <c r="D324" s="109" t="s">
        <v>55</v>
      </c>
      <c r="E324" s="109" t="s">
        <v>41</v>
      </c>
      <c r="F324" s="109" t="s">
        <v>19</v>
      </c>
      <c r="G324" s="109" t="s">
        <v>15</v>
      </c>
      <c r="H324" s="110">
        <v>144.88999999999999</v>
      </c>
      <c r="I324" s="109">
        <v>14</v>
      </c>
      <c r="J324" s="110">
        <v>2028.46</v>
      </c>
      <c r="K324" t="str">
        <f t="shared" si="20"/>
        <v>Sabtu</v>
      </c>
      <c r="L324" t="str">
        <f t="shared" si="21"/>
        <v>2025-W18</v>
      </c>
      <c r="M324" t="str">
        <f t="shared" si="22"/>
        <v>Week 1</v>
      </c>
      <c r="N324">
        <f t="shared" si="23"/>
        <v>18</v>
      </c>
    </row>
    <row r="325" spans="1:14" x14ac:dyDescent="0.25">
      <c r="A325" s="207" t="s">
        <v>335</v>
      </c>
      <c r="B325" s="112">
        <v>45781</v>
      </c>
      <c r="C325" s="109" t="s">
        <v>34</v>
      </c>
      <c r="D325" s="109" t="s">
        <v>31</v>
      </c>
      <c r="E325" s="109" t="s">
        <v>45</v>
      </c>
      <c r="F325" s="109" t="s">
        <v>42</v>
      </c>
      <c r="G325" s="109" t="s">
        <v>36</v>
      </c>
      <c r="H325" s="110">
        <v>77.48</v>
      </c>
      <c r="I325" s="109">
        <v>5</v>
      </c>
      <c r="J325" s="110">
        <v>387.4</v>
      </c>
      <c r="K325" t="str">
        <f t="shared" si="20"/>
        <v>Minggu</v>
      </c>
      <c r="L325" t="str">
        <f t="shared" si="21"/>
        <v>2025-W19</v>
      </c>
      <c r="M325" t="str">
        <f t="shared" si="22"/>
        <v>Week 1</v>
      </c>
      <c r="N325">
        <f t="shared" si="23"/>
        <v>18</v>
      </c>
    </row>
    <row r="326" spans="1:14" x14ac:dyDescent="0.25">
      <c r="A326" s="207" t="s">
        <v>336</v>
      </c>
      <c r="B326" s="112">
        <v>45781</v>
      </c>
      <c r="C326" s="109" t="s">
        <v>38</v>
      </c>
      <c r="D326" s="109" t="s">
        <v>26</v>
      </c>
      <c r="E326" s="109" t="s">
        <v>27</v>
      </c>
      <c r="F326" s="109" t="s">
        <v>28</v>
      </c>
      <c r="G326" s="109" t="s">
        <v>15</v>
      </c>
      <c r="H326" s="110">
        <v>167.04</v>
      </c>
      <c r="I326" s="109">
        <v>19</v>
      </c>
      <c r="J326" s="110">
        <v>3173.76</v>
      </c>
      <c r="K326" t="str">
        <f t="shared" si="20"/>
        <v>Minggu</v>
      </c>
      <c r="L326" t="str">
        <f t="shared" si="21"/>
        <v>2025-W19</v>
      </c>
      <c r="M326" t="str">
        <f t="shared" si="22"/>
        <v>Week 1</v>
      </c>
      <c r="N326">
        <f t="shared" si="23"/>
        <v>18</v>
      </c>
    </row>
    <row r="327" spans="1:14" x14ac:dyDescent="0.25">
      <c r="A327" s="207" t="s">
        <v>432</v>
      </c>
      <c r="B327" s="112">
        <v>45778</v>
      </c>
      <c r="C327" s="109" t="s">
        <v>34</v>
      </c>
      <c r="D327" s="109" t="s">
        <v>35</v>
      </c>
      <c r="E327" s="109" t="s">
        <v>13</v>
      </c>
      <c r="F327" s="109" t="s">
        <v>42</v>
      </c>
      <c r="G327" s="109" t="s">
        <v>20</v>
      </c>
      <c r="H327" s="110">
        <v>104.98</v>
      </c>
      <c r="I327" s="109">
        <v>15</v>
      </c>
      <c r="J327" s="110">
        <v>1574.7</v>
      </c>
      <c r="K327" t="str">
        <f t="shared" si="20"/>
        <v>Kamis</v>
      </c>
      <c r="L327" t="str">
        <f t="shared" si="21"/>
        <v>2025-W18</v>
      </c>
      <c r="M327" t="str">
        <f t="shared" si="22"/>
        <v>Week 1</v>
      </c>
      <c r="N327">
        <f t="shared" si="23"/>
        <v>18</v>
      </c>
    </row>
    <row r="328" spans="1:14" x14ac:dyDescent="0.25">
      <c r="A328" s="207" t="s">
        <v>459</v>
      </c>
      <c r="B328" s="112">
        <v>45779</v>
      </c>
      <c r="C328" s="109" t="s">
        <v>30</v>
      </c>
      <c r="D328" s="109" t="s">
        <v>12</v>
      </c>
      <c r="E328" s="109" t="s">
        <v>18</v>
      </c>
      <c r="F328" s="109" t="s">
        <v>14</v>
      </c>
      <c r="G328" s="109" t="s">
        <v>36</v>
      </c>
      <c r="H328" s="110">
        <v>203.72</v>
      </c>
      <c r="I328" s="109">
        <v>10</v>
      </c>
      <c r="J328" s="110">
        <v>2037.2</v>
      </c>
      <c r="K328" t="str">
        <f t="shared" si="20"/>
        <v>Jumat</v>
      </c>
      <c r="L328" t="str">
        <f t="shared" si="21"/>
        <v>2025-W18</v>
      </c>
      <c r="M328" t="str">
        <f t="shared" si="22"/>
        <v>Week 1</v>
      </c>
      <c r="N328">
        <f t="shared" si="23"/>
        <v>18</v>
      </c>
    </row>
    <row r="329" spans="1:14" x14ac:dyDescent="0.25">
      <c r="A329" s="207" t="s">
        <v>472</v>
      </c>
      <c r="B329" s="112">
        <v>45780</v>
      </c>
      <c r="C329" s="109" t="s">
        <v>34</v>
      </c>
      <c r="D329" s="109" t="s">
        <v>35</v>
      </c>
      <c r="E329" s="109" t="s">
        <v>41</v>
      </c>
      <c r="F329" s="109" t="s">
        <v>61</v>
      </c>
      <c r="G329" s="109" t="s">
        <v>20</v>
      </c>
      <c r="H329" s="110">
        <v>48.5</v>
      </c>
      <c r="I329" s="109">
        <v>18</v>
      </c>
      <c r="J329" s="110">
        <v>873</v>
      </c>
      <c r="K329" t="str">
        <f t="shared" si="20"/>
        <v>Sabtu</v>
      </c>
      <c r="L329" t="str">
        <f t="shared" si="21"/>
        <v>2025-W18</v>
      </c>
      <c r="M329" t="str">
        <f t="shared" si="22"/>
        <v>Week 1</v>
      </c>
      <c r="N329">
        <f t="shared" si="23"/>
        <v>18</v>
      </c>
    </row>
    <row r="330" spans="1:14" x14ac:dyDescent="0.25">
      <c r="A330" s="207" t="s">
        <v>488</v>
      </c>
      <c r="B330" s="112">
        <v>45781</v>
      </c>
      <c r="C330" s="109" t="s">
        <v>25</v>
      </c>
      <c r="D330" s="109" t="s">
        <v>55</v>
      </c>
      <c r="E330" s="109" t="s">
        <v>13</v>
      </c>
      <c r="F330" s="109" t="s">
        <v>39</v>
      </c>
      <c r="G330" s="109" t="s">
        <v>36</v>
      </c>
      <c r="H330" s="110">
        <v>200.97</v>
      </c>
      <c r="I330" s="109">
        <v>7</v>
      </c>
      <c r="J330" s="110">
        <v>1406.79</v>
      </c>
      <c r="K330" t="str">
        <f t="shared" si="20"/>
        <v>Minggu</v>
      </c>
      <c r="L330" t="str">
        <f t="shared" si="21"/>
        <v>2025-W19</v>
      </c>
      <c r="M330" t="str">
        <f t="shared" si="22"/>
        <v>Week 1</v>
      </c>
      <c r="N330">
        <f t="shared" si="23"/>
        <v>18</v>
      </c>
    </row>
    <row r="331" spans="1:14" x14ac:dyDescent="0.25">
      <c r="A331" s="207" t="s">
        <v>500</v>
      </c>
      <c r="B331" s="112">
        <v>45776</v>
      </c>
      <c r="C331" s="109" t="s">
        <v>34</v>
      </c>
      <c r="D331" s="109" t="s">
        <v>55</v>
      </c>
      <c r="E331" s="109" t="s">
        <v>18</v>
      </c>
      <c r="F331" s="109" t="s">
        <v>42</v>
      </c>
      <c r="G331" s="109" t="s">
        <v>36</v>
      </c>
      <c r="H331" s="110">
        <v>194.13</v>
      </c>
      <c r="I331" s="109">
        <v>3</v>
      </c>
      <c r="J331" s="110">
        <v>582.39</v>
      </c>
      <c r="K331" t="str">
        <f t="shared" si="20"/>
        <v>Selasa</v>
      </c>
      <c r="L331" t="str">
        <f t="shared" si="21"/>
        <v>2025-W18</v>
      </c>
      <c r="M331" t="str">
        <f t="shared" si="22"/>
        <v>Week 5</v>
      </c>
      <c r="N331">
        <f t="shared" si="23"/>
        <v>18</v>
      </c>
    </row>
    <row r="332" spans="1:14" x14ac:dyDescent="0.25">
      <c r="A332" s="207" t="s">
        <v>585</v>
      </c>
      <c r="B332" s="112">
        <v>45779</v>
      </c>
      <c r="C332" s="109" t="s">
        <v>17</v>
      </c>
      <c r="D332" s="109" t="s">
        <v>55</v>
      </c>
      <c r="E332" s="109" t="s">
        <v>27</v>
      </c>
      <c r="F332" s="109" t="s">
        <v>32</v>
      </c>
      <c r="G332" s="109" t="s">
        <v>20</v>
      </c>
      <c r="H332" s="110">
        <v>243.38</v>
      </c>
      <c r="I332" s="109">
        <v>7</v>
      </c>
      <c r="J332" s="110">
        <v>1703.66</v>
      </c>
      <c r="K332" t="str">
        <f t="shared" si="20"/>
        <v>Jumat</v>
      </c>
      <c r="L332" t="str">
        <f t="shared" si="21"/>
        <v>2025-W18</v>
      </c>
      <c r="M332" t="str">
        <f t="shared" si="22"/>
        <v>Week 1</v>
      </c>
      <c r="N332">
        <f t="shared" si="23"/>
        <v>18</v>
      </c>
    </row>
    <row r="333" spans="1:14" x14ac:dyDescent="0.25">
      <c r="A333" s="207" t="s">
        <v>617</v>
      </c>
      <c r="B333" s="112">
        <v>45780</v>
      </c>
      <c r="C333" s="109" t="s">
        <v>38</v>
      </c>
      <c r="D333" s="109" t="s">
        <v>22</v>
      </c>
      <c r="E333" s="109" t="s">
        <v>23</v>
      </c>
      <c r="F333" s="109" t="s">
        <v>61</v>
      </c>
      <c r="G333" s="109" t="s">
        <v>20</v>
      </c>
      <c r="H333" s="110">
        <v>222.86</v>
      </c>
      <c r="I333" s="109">
        <v>16</v>
      </c>
      <c r="J333" s="110">
        <v>3565.76</v>
      </c>
      <c r="K333" t="str">
        <f t="shared" si="20"/>
        <v>Sabtu</v>
      </c>
      <c r="L333" t="str">
        <f t="shared" si="21"/>
        <v>2025-W18</v>
      </c>
      <c r="M333" t="str">
        <f t="shared" si="22"/>
        <v>Week 1</v>
      </c>
      <c r="N333">
        <f t="shared" si="23"/>
        <v>18</v>
      </c>
    </row>
    <row r="334" spans="1:14" x14ac:dyDescent="0.25">
      <c r="A334" s="207" t="s">
        <v>679</v>
      </c>
      <c r="B334" s="112">
        <v>45777</v>
      </c>
      <c r="C334" s="109" t="s">
        <v>30</v>
      </c>
      <c r="D334" s="109" t="s">
        <v>22</v>
      </c>
      <c r="E334" s="109" t="s">
        <v>18</v>
      </c>
      <c r="F334" s="109" t="s">
        <v>61</v>
      </c>
      <c r="G334" s="109" t="s">
        <v>15</v>
      </c>
      <c r="H334" s="110">
        <v>43.44</v>
      </c>
      <c r="I334" s="109">
        <v>20</v>
      </c>
      <c r="J334" s="110">
        <v>868.8</v>
      </c>
      <c r="K334" t="str">
        <f t="shared" si="20"/>
        <v>Rabu</v>
      </c>
      <c r="L334" t="str">
        <f t="shared" si="21"/>
        <v>2025-W18</v>
      </c>
      <c r="M334" t="str">
        <f t="shared" si="22"/>
        <v>Week 5</v>
      </c>
      <c r="N334">
        <f t="shared" si="23"/>
        <v>18</v>
      </c>
    </row>
    <row r="335" spans="1:14" x14ac:dyDescent="0.25">
      <c r="A335" s="207" t="s">
        <v>780</v>
      </c>
      <c r="B335" s="112">
        <v>45778</v>
      </c>
      <c r="C335" s="109" t="s">
        <v>11</v>
      </c>
      <c r="D335" s="109" t="s">
        <v>12</v>
      </c>
      <c r="E335" s="109" t="s">
        <v>45</v>
      </c>
      <c r="F335" s="109" t="s">
        <v>19</v>
      </c>
      <c r="G335" s="109" t="s">
        <v>20</v>
      </c>
      <c r="H335" s="110">
        <v>242.31</v>
      </c>
      <c r="I335" s="109">
        <v>1</v>
      </c>
      <c r="J335" s="110">
        <v>242.31</v>
      </c>
      <c r="K335" t="str">
        <f t="shared" si="20"/>
        <v>Kamis</v>
      </c>
      <c r="L335" t="str">
        <f t="shared" si="21"/>
        <v>2025-W18</v>
      </c>
      <c r="M335" t="str">
        <f t="shared" si="22"/>
        <v>Week 1</v>
      </c>
      <c r="N335">
        <f t="shared" si="23"/>
        <v>18</v>
      </c>
    </row>
    <row r="336" spans="1:14" x14ac:dyDescent="0.25">
      <c r="A336" s="207" t="s">
        <v>882</v>
      </c>
      <c r="B336" s="112">
        <v>45780</v>
      </c>
      <c r="C336" s="109" t="s">
        <v>17</v>
      </c>
      <c r="D336" s="109" t="s">
        <v>26</v>
      </c>
      <c r="E336" s="109" t="s">
        <v>18</v>
      </c>
      <c r="F336" s="109" t="s">
        <v>14</v>
      </c>
      <c r="G336" s="109" t="s">
        <v>36</v>
      </c>
      <c r="H336" s="110">
        <v>103.74</v>
      </c>
      <c r="I336" s="109">
        <v>20</v>
      </c>
      <c r="J336" s="110">
        <v>2074.8000000000002</v>
      </c>
      <c r="K336" t="str">
        <f t="shared" si="20"/>
        <v>Sabtu</v>
      </c>
      <c r="L336" t="str">
        <f t="shared" si="21"/>
        <v>2025-W18</v>
      </c>
      <c r="M336" t="str">
        <f t="shared" si="22"/>
        <v>Week 1</v>
      </c>
      <c r="N336">
        <f t="shared" si="23"/>
        <v>18</v>
      </c>
    </row>
    <row r="337" spans="1:14" x14ac:dyDescent="0.25">
      <c r="A337" s="207" t="s">
        <v>920</v>
      </c>
      <c r="B337" s="112">
        <v>45775</v>
      </c>
      <c r="C337" s="109" t="s">
        <v>17</v>
      </c>
      <c r="D337" s="109" t="s">
        <v>26</v>
      </c>
      <c r="E337" s="109" t="s">
        <v>45</v>
      </c>
      <c r="F337" s="109" t="s">
        <v>14</v>
      </c>
      <c r="G337" s="109" t="s">
        <v>20</v>
      </c>
      <c r="H337" s="110">
        <v>133.85</v>
      </c>
      <c r="I337" s="109">
        <v>15</v>
      </c>
      <c r="J337" s="110">
        <v>2007.75</v>
      </c>
      <c r="K337" t="str">
        <f t="shared" si="20"/>
        <v>Senin</v>
      </c>
      <c r="L337" t="str">
        <f t="shared" si="21"/>
        <v>2025-W18</v>
      </c>
      <c r="M337" t="str">
        <f t="shared" si="22"/>
        <v>Week 4</v>
      </c>
      <c r="N337">
        <f t="shared" si="23"/>
        <v>18</v>
      </c>
    </row>
    <row r="338" spans="1:14" x14ac:dyDescent="0.25">
      <c r="A338" s="207" t="s">
        <v>995</v>
      </c>
      <c r="B338" s="112">
        <v>45777</v>
      </c>
      <c r="C338" s="109" t="s">
        <v>30</v>
      </c>
      <c r="D338" s="109" t="s">
        <v>22</v>
      </c>
      <c r="E338" s="109" t="s">
        <v>41</v>
      </c>
      <c r="F338" s="109" t="s">
        <v>14</v>
      </c>
      <c r="G338" s="109" t="s">
        <v>36</v>
      </c>
      <c r="H338" s="110">
        <v>246.57</v>
      </c>
      <c r="I338" s="109">
        <v>3</v>
      </c>
      <c r="J338" s="110">
        <v>739.71</v>
      </c>
      <c r="K338" t="str">
        <f t="shared" si="20"/>
        <v>Rabu</v>
      </c>
      <c r="L338" t="str">
        <f t="shared" si="21"/>
        <v>2025-W18</v>
      </c>
      <c r="M338" t="str">
        <f t="shared" si="22"/>
        <v>Week 5</v>
      </c>
      <c r="N338">
        <f t="shared" si="23"/>
        <v>18</v>
      </c>
    </row>
    <row r="339" spans="1:14" x14ac:dyDescent="0.25">
      <c r="A339" s="207" t="s">
        <v>1010</v>
      </c>
      <c r="B339" s="112">
        <v>45777</v>
      </c>
      <c r="C339" s="109" t="s">
        <v>25</v>
      </c>
      <c r="D339" s="109" t="s">
        <v>12</v>
      </c>
      <c r="E339" s="109" t="s">
        <v>13</v>
      </c>
      <c r="F339" s="109" t="s">
        <v>39</v>
      </c>
      <c r="G339" s="109" t="s">
        <v>36</v>
      </c>
      <c r="H339" s="110">
        <v>228</v>
      </c>
      <c r="I339" s="109">
        <v>11</v>
      </c>
      <c r="J339" s="110">
        <v>2508</v>
      </c>
      <c r="K339" t="str">
        <f t="shared" si="20"/>
        <v>Rabu</v>
      </c>
      <c r="L339" t="str">
        <f t="shared" si="21"/>
        <v>2025-W18</v>
      </c>
      <c r="M339" t="str">
        <f t="shared" si="22"/>
        <v>Week 5</v>
      </c>
      <c r="N339">
        <f t="shared" si="23"/>
        <v>18</v>
      </c>
    </row>
    <row r="340" spans="1:14" x14ac:dyDescent="0.25">
      <c r="A340" s="207" t="s">
        <v>1035</v>
      </c>
      <c r="B340" s="112">
        <v>45781</v>
      </c>
      <c r="C340" s="109" t="s">
        <v>25</v>
      </c>
      <c r="D340" s="109" t="s">
        <v>26</v>
      </c>
      <c r="E340" s="109" t="s">
        <v>41</v>
      </c>
      <c r="F340" s="109" t="s">
        <v>39</v>
      </c>
      <c r="G340" s="109" t="s">
        <v>20</v>
      </c>
      <c r="H340" s="110">
        <v>191.17</v>
      </c>
      <c r="I340" s="109">
        <v>19</v>
      </c>
      <c r="J340" s="110">
        <v>3632.23</v>
      </c>
      <c r="K340" t="str">
        <f t="shared" si="20"/>
        <v>Minggu</v>
      </c>
      <c r="L340" t="str">
        <f t="shared" si="21"/>
        <v>2025-W19</v>
      </c>
      <c r="M340" t="str">
        <f t="shared" si="22"/>
        <v>Week 1</v>
      </c>
      <c r="N340">
        <f t="shared" si="23"/>
        <v>18</v>
      </c>
    </row>
    <row r="341" spans="1:14" x14ac:dyDescent="0.25">
      <c r="A341" s="207" t="s">
        <v>49</v>
      </c>
      <c r="B341" s="112">
        <v>45783</v>
      </c>
      <c r="C341" s="109" t="s">
        <v>38</v>
      </c>
      <c r="D341" s="109" t="s">
        <v>31</v>
      </c>
      <c r="E341" s="109" t="s">
        <v>13</v>
      </c>
      <c r="F341" s="109" t="s">
        <v>28</v>
      </c>
      <c r="G341" s="109" t="s">
        <v>20</v>
      </c>
      <c r="H341" s="110">
        <v>76.709999999999994</v>
      </c>
      <c r="I341" s="109">
        <v>6</v>
      </c>
      <c r="J341" s="110">
        <v>460.26</v>
      </c>
      <c r="K341" t="str">
        <f t="shared" si="20"/>
        <v>Selasa</v>
      </c>
      <c r="L341" t="str">
        <f t="shared" si="21"/>
        <v>2025-W19</v>
      </c>
      <c r="M341" t="str">
        <f t="shared" si="22"/>
        <v>Week 1</v>
      </c>
      <c r="N341">
        <f t="shared" si="23"/>
        <v>19</v>
      </c>
    </row>
    <row r="342" spans="1:14" x14ac:dyDescent="0.25">
      <c r="A342" s="207" t="s">
        <v>78</v>
      </c>
      <c r="B342" s="112">
        <v>45785</v>
      </c>
      <c r="C342" s="109" t="s">
        <v>30</v>
      </c>
      <c r="D342" s="109" t="s">
        <v>55</v>
      </c>
      <c r="E342" s="109" t="s">
        <v>41</v>
      </c>
      <c r="F342" s="109" t="s">
        <v>14</v>
      </c>
      <c r="G342" s="109" t="s">
        <v>36</v>
      </c>
      <c r="H342" s="110">
        <v>56.85</v>
      </c>
      <c r="I342" s="109">
        <v>7</v>
      </c>
      <c r="J342" s="110">
        <v>397.95</v>
      </c>
      <c r="K342" t="str">
        <f t="shared" si="20"/>
        <v>Kamis</v>
      </c>
      <c r="L342" t="str">
        <f t="shared" si="21"/>
        <v>2025-W19</v>
      </c>
      <c r="M342" t="str">
        <f t="shared" si="22"/>
        <v>Week 2</v>
      </c>
      <c r="N342">
        <f t="shared" si="23"/>
        <v>19</v>
      </c>
    </row>
    <row r="343" spans="1:14" x14ac:dyDescent="0.25">
      <c r="A343" s="207" t="s">
        <v>99</v>
      </c>
      <c r="B343" s="112">
        <v>45786</v>
      </c>
      <c r="C343" s="109" t="s">
        <v>11</v>
      </c>
      <c r="D343" s="109" t="s">
        <v>12</v>
      </c>
      <c r="E343" s="109" t="s">
        <v>41</v>
      </c>
      <c r="F343" s="109" t="s">
        <v>39</v>
      </c>
      <c r="G343" s="109" t="s">
        <v>36</v>
      </c>
      <c r="H343" s="110">
        <v>89.7</v>
      </c>
      <c r="I343" s="109">
        <v>2</v>
      </c>
      <c r="J343" s="110">
        <v>179.4</v>
      </c>
      <c r="K343" t="str">
        <f t="shared" si="20"/>
        <v>Jumat</v>
      </c>
      <c r="L343" t="str">
        <f t="shared" si="21"/>
        <v>2025-W19</v>
      </c>
      <c r="M343" t="str">
        <f t="shared" si="22"/>
        <v>Week 2</v>
      </c>
      <c r="N343">
        <f t="shared" si="23"/>
        <v>19</v>
      </c>
    </row>
    <row r="344" spans="1:14" x14ac:dyDescent="0.25">
      <c r="A344" s="207" t="s">
        <v>145</v>
      </c>
      <c r="B344" s="112">
        <v>45787</v>
      </c>
      <c r="C344" s="109" t="s">
        <v>38</v>
      </c>
      <c r="D344" s="109" t="s">
        <v>22</v>
      </c>
      <c r="E344" s="109" t="s">
        <v>27</v>
      </c>
      <c r="F344" s="109" t="s">
        <v>42</v>
      </c>
      <c r="G344" s="109" t="s">
        <v>15</v>
      </c>
      <c r="H344" s="110">
        <v>196.22</v>
      </c>
      <c r="I344" s="109">
        <v>3</v>
      </c>
      <c r="J344" s="110">
        <v>588.66</v>
      </c>
      <c r="K344" t="str">
        <f t="shared" si="20"/>
        <v>Sabtu</v>
      </c>
      <c r="L344" t="str">
        <f t="shared" si="21"/>
        <v>2025-W19</v>
      </c>
      <c r="M344" t="str">
        <f t="shared" si="22"/>
        <v>Week 2</v>
      </c>
      <c r="N344">
        <f t="shared" si="23"/>
        <v>19</v>
      </c>
    </row>
    <row r="345" spans="1:14" x14ac:dyDescent="0.25">
      <c r="A345" s="207" t="s">
        <v>147</v>
      </c>
      <c r="B345" s="112">
        <v>45784</v>
      </c>
      <c r="C345" s="109" t="s">
        <v>11</v>
      </c>
      <c r="D345" s="109" t="s">
        <v>55</v>
      </c>
      <c r="E345" s="109" t="s">
        <v>23</v>
      </c>
      <c r="F345" s="109" t="s">
        <v>14</v>
      </c>
      <c r="G345" s="109" t="s">
        <v>15</v>
      </c>
      <c r="H345" s="110">
        <v>46.94</v>
      </c>
      <c r="I345" s="109">
        <v>7</v>
      </c>
      <c r="J345" s="110">
        <v>328.58</v>
      </c>
      <c r="K345" t="str">
        <f t="shared" si="20"/>
        <v>Rabu</v>
      </c>
      <c r="L345" t="str">
        <f t="shared" si="21"/>
        <v>2025-W19</v>
      </c>
      <c r="M345" t="str">
        <f t="shared" si="22"/>
        <v>Week 1</v>
      </c>
      <c r="N345">
        <f t="shared" si="23"/>
        <v>19</v>
      </c>
    </row>
    <row r="346" spans="1:14" x14ac:dyDescent="0.25">
      <c r="A346" s="207" t="s">
        <v>159</v>
      </c>
      <c r="B346" s="112">
        <v>45782</v>
      </c>
      <c r="C346" s="109" t="s">
        <v>25</v>
      </c>
      <c r="D346" s="109" t="s">
        <v>55</v>
      </c>
      <c r="E346" s="109" t="s">
        <v>27</v>
      </c>
      <c r="F346" s="109" t="s">
        <v>61</v>
      </c>
      <c r="G346" s="109" t="s">
        <v>36</v>
      </c>
      <c r="H346" s="110">
        <v>227.14</v>
      </c>
      <c r="I346" s="109">
        <v>15</v>
      </c>
      <c r="J346" s="110">
        <v>3407.1</v>
      </c>
      <c r="K346" t="str">
        <f t="shared" si="20"/>
        <v>Senin</v>
      </c>
      <c r="L346" t="str">
        <f t="shared" si="21"/>
        <v>2025-W19</v>
      </c>
      <c r="M346" t="str">
        <f t="shared" si="22"/>
        <v>Week 1</v>
      </c>
      <c r="N346">
        <f t="shared" si="23"/>
        <v>19</v>
      </c>
    </row>
    <row r="347" spans="1:14" x14ac:dyDescent="0.25">
      <c r="A347" s="207" t="s">
        <v>190</v>
      </c>
      <c r="B347" s="112">
        <v>45786</v>
      </c>
      <c r="C347" s="109" t="s">
        <v>11</v>
      </c>
      <c r="D347" s="109" t="s">
        <v>26</v>
      </c>
      <c r="E347" s="109" t="s">
        <v>27</v>
      </c>
      <c r="F347" s="109" t="s">
        <v>39</v>
      </c>
      <c r="G347" s="109" t="s">
        <v>20</v>
      </c>
      <c r="H347" s="110">
        <v>61.88</v>
      </c>
      <c r="I347" s="109">
        <v>1</v>
      </c>
      <c r="J347" s="110">
        <v>61.88</v>
      </c>
      <c r="K347" t="str">
        <f t="shared" si="20"/>
        <v>Jumat</v>
      </c>
      <c r="L347" t="str">
        <f t="shared" si="21"/>
        <v>2025-W19</v>
      </c>
      <c r="M347" t="str">
        <f t="shared" si="22"/>
        <v>Week 2</v>
      </c>
      <c r="N347">
        <f t="shared" si="23"/>
        <v>19</v>
      </c>
    </row>
    <row r="348" spans="1:14" x14ac:dyDescent="0.25">
      <c r="A348" s="207" t="s">
        <v>196</v>
      </c>
      <c r="B348" s="112">
        <v>45787</v>
      </c>
      <c r="C348" s="109" t="s">
        <v>11</v>
      </c>
      <c r="D348" s="109" t="s">
        <v>31</v>
      </c>
      <c r="E348" s="109" t="s">
        <v>18</v>
      </c>
      <c r="F348" s="109" t="s">
        <v>39</v>
      </c>
      <c r="G348" s="109" t="s">
        <v>15</v>
      </c>
      <c r="H348" s="110">
        <v>82.28</v>
      </c>
      <c r="I348" s="109">
        <v>11</v>
      </c>
      <c r="J348" s="110">
        <v>905.08</v>
      </c>
      <c r="K348" t="str">
        <f t="shared" si="20"/>
        <v>Sabtu</v>
      </c>
      <c r="L348" t="str">
        <f t="shared" si="21"/>
        <v>2025-W19</v>
      </c>
      <c r="M348" t="str">
        <f t="shared" si="22"/>
        <v>Week 2</v>
      </c>
      <c r="N348">
        <f t="shared" si="23"/>
        <v>19</v>
      </c>
    </row>
    <row r="349" spans="1:14" x14ac:dyDescent="0.25">
      <c r="A349" s="207" t="s">
        <v>223</v>
      </c>
      <c r="B349" s="112">
        <v>45788</v>
      </c>
      <c r="C349" s="109" t="s">
        <v>34</v>
      </c>
      <c r="D349" s="109" t="s">
        <v>12</v>
      </c>
      <c r="E349" s="109" t="s">
        <v>45</v>
      </c>
      <c r="F349" s="109" t="s">
        <v>39</v>
      </c>
      <c r="G349" s="109" t="s">
        <v>36</v>
      </c>
      <c r="H349" s="110">
        <v>175.2</v>
      </c>
      <c r="I349" s="109">
        <v>15</v>
      </c>
      <c r="J349" s="110">
        <v>2628</v>
      </c>
      <c r="K349" t="str">
        <f t="shared" si="20"/>
        <v>Minggu</v>
      </c>
      <c r="L349" t="str">
        <f t="shared" si="21"/>
        <v>2025-W20</v>
      </c>
      <c r="M349" t="str">
        <f t="shared" si="22"/>
        <v>Week 2</v>
      </c>
      <c r="N349">
        <f t="shared" si="23"/>
        <v>19</v>
      </c>
    </row>
    <row r="350" spans="1:14" x14ac:dyDescent="0.25">
      <c r="A350" s="207" t="s">
        <v>373</v>
      </c>
      <c r="B350" s="112">
        <v>45786</v>
      </c>
      <c r="C350" s="109" t="s">
        <v>17</v>
      </c>
      <c r="D350" s="109" t="s">
        <v>55</v>
      </c>
      <c r="E350" s="109" t="s">
        <v>13</v>
      </c>
      <c r="F350" s="109" t="s">
        <v>14</v>
      </c>
      <c r="G350" s="109" t="s">
        <v>20</v>
      </c>
      <c r="H350" s="110">
        <v>38.96</v>
      </c>
      <c r="I350" s="109">
        <v>7</v>
      </c>
      <c r="J350" s="110">
        <v>272.72000000000003</v>
      </c>
      <c r="K350" t="str">
        <f t="shared" si="20"/>
        <v>Jumat</v>
      </c>
      <c r="L350" t="str">
        <f t="shared" si="21"/>
        <v>2025-W19</v>
      </c>
      <c r="M350" t="str">
        <f t="shared" si="22"/>
        <v>Week 2</v>
      </c>
      <c r="N350">
        <f t="shared" si="23"/>
        <v>19</v>
      </c>
    </row>
    <row r="351" spans="1:14" x14ac:dyDescent="0.25">
      <c r="A351" s="207" t="s">
        <v>384</v>
      </c>
      <c r="B351" s="112">
        <v>45784</v>
      </c>
      <c r="C351" s="109" t="s">
        <v>11</v>
      </c>
      <c r="D351" s="109" t="s">
        <v>22</v>
      </c>
      <c r="E351" s="109" t="s">
        <v>13</v>
      </c>
      <c r="F351" s="109" t="s">
        <v>61</v>
      </c>
      <c r="G351" s="109" t="s">
        <v>20</v>
      </c>
      <c r="H351" s="110">
        <v>169.72</v>
      </c>
      <c r="I351" s="109">
        <v>5</v>
      </c>
      <c r="J351" s="110">
        <v>848.6</v>
      </c>
      <c r="K351" t="str">
        <f t="shared" si="20"/>
        <v>Rabu</v>
      </c>
      <c r="L351" t="str">
        <f t="shared" si="21"/>
        <v>2025-W19</v>
      </c>
      <c r="M351" t="str">
        <f t="shared" si="22"/>
        <v>Week 1</v>
      </c>
      <c r="N351">
        <f t="shared" si="23"/>
        <v>19</v>
      </c>
    </row>
    <row r="352" spans="1:14" x14ac:dyDescent="0.25">
      <c r="A352" s="207" t="s">
        <v>445</v>
      </c>
      <c r="B352" s="112">
        <v>45788</v>
      </c>
      <c r="C352" s="109" t="s">
        <v>17</v>
      </c>
      <c r="D352" s="109" t="s">
        <v>26</v>
      </c>
      <c r="E352" s="109" t="s">
        <v>18</v>
      </c>
      <c r="F352" s="109" t="s">
        <v>19</v>
      </c>
      <c r="G352" s="109" t="s">
        <v>15</v>
      </c>
      <c r="H352" s="110">
        <v>32.380000000000003</v>
      </c>
      <c r="I352" s="109">
        <v>1</v>
      </c>
      <c r="J352" s="110">
        <v>32.380000000000003</v>
      </c>
      <c r="K352" t="str">
        <f t="shared" si="20"/>
        <v>Minggu</v>
      </c>
      <c r="L352" t="str">
        <f t="shared" si="21"/>
        <v>2025-W20</v>
      </c>
      <c r="M352" t="str">
        <f t="shared" si="22"/>
        <v>Week 2</v>
      </c>
      <c r="N352">
        <f t="shared" si="23"/>
        <v>19</v>
      </c>
    </row>
    <row r="353" spans="1:14" x14ac:dyDescent="0.25">
      <c r="A353" s="207" t="s">
        <v>466</v>
      </c>
      <c r="B353" s="112">
        <v>45788</v>
      </c>
      <c r="C353" s="109" t="s">
        <v>34</v>
      </c>
      <c r="D353" s="109" t="s">
        <v>12</v>
      </c>
      <c r="E353" s="109" t="s">
        <v>45</v>
      </c>
      <c r="F353" s="109" t="s">
        <v>61</v>
      </c>
      <c r="G353" s="109" t="s">
        <v>36</v>
      </c>
      <c r="H353" s="110">
        <v>107.2</v>
      </c>
      <c r="I353" s="109">
        <v>7</v>
      </c>
      <c r="J353" s="110">
        <v>750.4</v>
      </c>
      <c r="K353" t="str">
        <f t="shared" si="20"/>
        <v>Minggu</v>
      </c>
      <c r="L353" t="str">
        <f t="shared" si="21"/>
        <v>2025-W20</v>
      </c>
      <c r="M353" t="str">
        <f t="shared" si="22"/>
        <v>Week 2</v>
      </c>
      <c r="N353">
        <f t="shared" si="23"/>
        <v>19</v>
      </c>
    </row>
    <row r="354" spans="1:14" x14ac:dyDescent="0.25">
      <c r="A354" s="207" t="s">
        <v>478</v>
      </c>
      <c r="B354" s="112">
        <v>45783</v>
      </c>
      <c r="C354" s="109" t="s">
        <v>25</v>
      </c>
      <c r="D354" s="109" t="s">
        <v>12</v>
      </c>
      <c r="E354" s="109" t="s">
        <v>27</v>
      </c>
      <c r="F354" s="109" t="s">
        <v>32</v>
      </c>
      <c r="G354" s="109" t="s">
        <v>36</v>
      </c>
      <c r="H354" s="110">
        <v>48.66</v>
      </c>
      <c r="I354" s="109">
        <v>16</v>
      </c>
      <c r="J354" s="110">
        <v>778.56</v>
      </c>
      <c r="K354" t="str">
        <f t="shared" si="20"/>
        <v>Selasa</v>
      </c>
      <c r="L354" t="str">
        <f t="shared" si="21"/>
        <v>2025-W19</v>
      </c>
      <c r="M354" t="str">
        <f t="shared" si="22"/>
        <v>Week 1</v>
      </c>
      <c r="N354">
        <f t="shared" si="23"/>
        <v>19</v>
      </c>
    </row>
    <row r="355" spans="1:14" x14ac:dyDescent="0.25">
      <c r="A355" s="207" t="s">
        <v>490</v>
      </c>
      <c r="B355" s="112">
        <v>45782</v>
      </c>
      <c r="C355" s="109" t="s">
        <v>34</v>
      </c>
      <c r="D355" s="109" t="s">
        <v>12</v>
      </c>
      <c r="E355" s="109" t="s">
        <v>45</v>
      </c>
      <c r="F355" s="109" t="s">
        <v>28</v>
      </c>
      <c r="G355" s="109" t="s">
        <v>20</v>
      </c>
      <c r="H355" s="110">
        <v>123.33</v>
      </c>
      <c r="I355" s="109">
        <v>8</v>
      </c>
      <c r="J355" s="110">
        <v>986.64</v>
      </c>
      <c r="K355" t="str">
        <f t="shared" si="20"/>
        <v>Senin</v>
      </c>
      <c r="L355" t="str">
        <f t="shared" si="21"/>
        <v>2025-W19</v>
      </c>
      <c r="M355" t="str">
        <f t="shared" si="22"/>
        <v>Week 1</v>
      </c>
      <c r="N355">
        <f t="shared" si="23"/>
        <v>19</v>
      </c>
    </row>
    <row r="356" spans="1:14" x14ac:dyDescent="0.25">
      <c r="A356" s="207" t="s">
        <v>562</v>
      </c>
      <c r="B356" s="112">
        <v>45782</v>
      </c>
      <c r="C356" s="109" t="s">
        <v>30</v>
      </c>
      <c r="D356" s="109" t="s">
        <v>55</v>
      </c>
      <c r="E356" s="109" t="s">
        <v>23</v>
      </c>
      <c r="F356" s="109" t="s">
        <v>32</v>
      </c>
      <c r="G356" s="109" t="s">
        <v>20</v>
      </c>
      <c r="H356" s="110">
        <v>246.97</v>
      </c>
      <c r="I356" s="109">
        <v>17</v>
      </c>
      <c r="J356" s="110">
        <v>4198.49</v>
      </c>
      <c r="K356" t="str">
        <f t="shared" si="20"/>
        <v>Senin</v>
      </c>
      <c r="L356" t="str">
        <f t="shared" si="21"/>
        <v>2025-W19</v>
      </c>
      <c r="M356" t="str">
        <f t="shared" si="22"/>
        <v>Week 1</v>
      </c>
      <c r="N356">
        <f t="shared" si="23"/>
        <v>19</v>
      </c>
    </row>
    <row r="357" spans="1:14" x14ac:dyDescent="0.25">
      <c r="A357" s="207" t="s">
        <v>591</v>
      </c>
      <c r="B357" s="112">
        <v>45785</v>
      </c>
      <c r="C357" s="109" t="s">
        <v>17</v>
      </c>
      <c r="D357" s="109" t="s">
        <v>35</v>
      </c>
      <c r="E357" s="109" t="s">
        <v>23</v>
      </c>
      <c r="F357" s="109" t="s">
        <v>39</v>
      </c>
      <c r="G357" s="109" t="s">
        <v>20</v>
      </c>
      <c r="H357" s="110">
        <v>42.4</v>
      </c>
      <c r="I357" s="109">
        <v>5</v>
      </c>
      <c r="J357" s="110">
        <v>212</v>
      </c>
      <c r="K357" t="str">
        <f t="shared" si="20"/>
        <v>Kamis</v>
      </c>
      <c r="L357" t="str">
        <f t="shared" si="21"/>
        <v>2025-W19</v>
      </c>
      <c r="M357" t="str">
        <f t="shared" si="22"/>
        <v>Week 2</v>
      </c>
      <c r="N357">
        <f t="shared" si="23"/>
        <v>19</v>
      </c>
    </row>
    <row r="358" spans="1:14" x14ac:dyDescent="0.25">
      <c r="A358" s="207" t="s">
        <v>602</v>
      </c>
      <c r="B358" s="112">
        <v>45786</v>
      </c>
      <c r="C358" s="109" t="s">
        <v>34</v>
      </c>
      <c r="D358" s="109" t="s">
        <v>12</v>
      </c>
      <c r="E358" s="109" t="s">
        <v>27</v>
      </c>
      <c r="F358" s="109" t="s">
        <v>14</v>
      </c>
      <c r="G358" s="109" t="s">
        <v>15</v>
      </c>
      <c r="H358" s="110">
        <v>58.42</v>
      </c>
      <c r="I358" s="109">
        <v>3</v>
      </c>
      <c r="J358" s="110">
        <v>175.26</v>
      </c>
      <c r="K358" t="str">
        <f t="shared" si="20"/>
        <v>Jumat</v>
      </c>
      <c r="L358" t="str">
        <f t="shared" si="21"/>
        <v>2025-W19</v>
      </c>
      <c r="M358" t="str">
        <f t="shared" si="22"/>
        <v>Week 2</v>
      </c>
      <c r="N358">
        <f t="shared" si="23"/>
        <v>19</v>
      </c>
    </row>
    <row r="359" spans="1:14" x14ac:dyDescent="0.25">
      <c r="A359" s="207" t="s">
        <v>634</v>
      </c>
      <c r="B359" s="112">
        <v>45788</v>
      </c>
      <c r="C359" s="109" t="s">
        <v>25</v>
      </c>
      <c r="D359" s="109" t="s">
        <v>12</v>
      </c>
      <c r="E359" s="109" t="s">
        <v>27</v>
      </c>
      <c r="F359" s="109" t="s">
        <v>19</v>
      </c>
      <c r="G359" s="109" t="s">
        <v>15</v>
      </c>
      <c r="H359" s="110">
        <v>202.4</v>
      </c>
      <c r="I359" s="109">
        <v>4</v>
      </c>
      <c r="J359" s="110">
        <v>809.6</v>
      </c>
      <c r="K359" t="str">
        <f t="shared" si="20"/>
        <v>Minggu</v>
      </c>
      <c r="L359" t="str">
        <f t="shared" si="21"/>
        <v>2025-W20</v>
      </c>
      <c r="M359" t="str">
        <f t="shared" si="22"/>
        <v>Week 2</v>
      </c>
      <c r="N359">
        <f t="shared" si="23"/>
        <v>19</v>
      </c>
    </row>
    <row r="360" spans="1:14" x14ac:dyDescent="0.25">
      <c r="A360" s="207" t="s">
        <v>659</v>
      </c>
      <c r="B360" s="112">
        <v>45785</v>
      </c>
      <c r="C360" s="109" t="s">
        <v>38</v>
      </c>
      <c r="D360" s="109" t="s">
        <v>22</v>
      </c>
      <c r="E360" s="109" t="s">
        <v>23</v>
      </c>
      <c r="F360" s="109" t="s">
        <v>19</v>
      </c>
      <c r="G360" s="109" t="s">
        <v>15</v>
      </c>
      <c r="H360" s="110">
        <v>176.86</v>
      </c>
      <c r="I360" s="109">
        <v>4</v>
      </c>
      <c r="J360" s="110">
        <v>707.44</v>
      </c>
      <c r="K360" t="str">
        <f t="shared" si="20"/>
        <v>Kamis</v>
      </c>
      <c r="L360" t="str">
        <f t="shared" si="21"/>
        <v>2025-W19</v>
      </c>
      <c r="M360" t="str">
        <f t="shared" si="22"/>
        <v>Week 2</v>
      </c>
      <c r="N360">
        <f t="shared" si="23"/>
        <v>19</v>
      </c>
    </row>
    <row r="361" spans="1:14" x14ac:dyDescent="0.25">
      <c r="A361" s="207" t="s">
        <v>667</v>
      </c>
      <c r="B361" s="112">
        <v>45783</v>
      </c>
      <c r="C361" s="109" t="s">
        <v>38</v>
      </c>
      <c r="D361" s="109" t="s">
        <v>31</v>
      </c>
      <c r="E361" s="109" t="s">
        <v>18</v>
      </c>
      <c r="F361" s="109" t="s">
        <v>61</v>
      </c>
      <c r="G361" s="109" t="s">
        <v>15</v>
      </c>
      <c r="H361" s="110">
        <v>56.54</v>
      </c>
      <c r="I361" s="109">
        <v>10</v>
      </c>
      <c r="J361" s="110">
        <v>565.4</v>
      </c>
      <c r="K361" t="str">
        <f t="shared" si="20"/>
        <v>Selasa</v>
      </c>
      <c r="L361" t="str">
        <f t="shared" si="21"/>
        <v>2025-W19</v>
      </c>
      <c r="M361" t="str">
        <f t="shared" si="22"/>
        <v>Week 1</v>
      </c>
      <c r="N361">
        <f t="shared" si="23"/>
        <v>19</v>
      </c>
    </row>
    <row r="362" spans="1:14" x14ac:dyDescent="0.25">
      <c r="A362" s="207" t="s">
        <v>764</v>
      </c>
      <c r="B362" s="112">
        <v>45785</v>
      </c>
      <c r="C362" s="109" t="s">
        <v>17</v>
      </c>
      <c r="D362" s="109" t="s">
        <v>35</v>
      </c>
      <c r="E362" s="109" t="s">
        <v>13</v>
      </c>
      <c r="F362" s="109" t="s">
        <v>14</v>
      </c>
      <c r="G362" s="109" t="s">
        <v>15</v>
      </c>
      <c r="H362" s="110">
        <v>41.4</v>
      </c>
      <c r="I362" s="109">
        <v>8</v>
      </c>
      <c r="J362" s="110">
        <v>331.2</v>
      </c>
      <c r="K362" t="str">
        <f t="shared" si="20"/>
        <v>Kamis</v>
      </c>
      <c r="L362" t="str">
        <f t="shared" si="21"/>
        <v>2025-W19</v>
      </c>
      <c r="M362" t="str">
        <f t="shared" si="22"/>
        <v>Week 2</v>
      </c>
      <c r="N362">
        <f t="shared" si="23"/>
        <v>19</v>
      </c>
    </row>
    <row r="363" spans="1:14" x14ac:dyDescent="0.25">
      <c r="A363" s="207" t="s">
        <v>771</v>
      </c>
      <c r="B363" s="112">
        <v>45788</v>
      </c>
      <c r="C363" s="109" t="s">
        <v>25</v>
      </c>
      <c r="D363" s="109" t="s">
        <v>22</v>
      </c>
      <c r="E363" s="109" t="s">
        <v>18</v>
      </c>
      <c r="F363" s="109" t="s">
        <v>19</v>
      </c>
      <c r="G363" s="109" t="s">
        <v>20</v>
      </c>
      <c r="H363" s="110">
        <v>86.02</v>
      </c>
      <c r="I363" s="109">
        <v>18</v>
      </c>
      <c r="J363" s="110">
        <v>1548.36</v>
      </c>
      <c r="K363" t="str">
        <f t="shared" si="20"/>
        <v>Minggu</v>
      </c>
      <c r="L363" t="str">
        <f t="shared" si="21"/>
        <v>2025-W20</v>
      </c>
      <c r="M363" t="str">
        <f t="shared" si="22"/>
        <v>Week 2</v>
      </c>
      <c r="N363">
        <f t="shared" si="23"/>
        <v>19</v>
      </c>
    </row>
    <row r="364" spans="1:14" x14ac:dyDescent="0.25">
      <c r="A364" s="207" t="s">
        <v>941</v>
      </c>
      <c r="B364" s="112">
        <v>45785</v>
      </c>
      <c r="C364" s="109" t="s">
        <v>11</v>
      </c>
      <c r="D364" s="109" t="s">
        <v>31</v>
      </c>
      <c r="E364" s="109" t="s">
        <v>27</v>
      </c>
      <c r="F364" s="109" t="s">
        <v>28</v>
      </c>
      <c r="G364" s="109" t="s">
        <v>36</v>
      </c>
      <c r="H364" s="110">
        <v>35.96</v>
      </c>
      <c r="I364" s="109">
        <v>10</v>
      </c>
      <c r="J364" s="110">
        <v>359.6</v>
      </c>
      <c r="K364" t="str">
        <f t="shared" si="20"/>
        <v>Kamis</v>
      </c>
      <c r="L364" t="str">
        <f t="shared" si="21"/>
        <v>2025-W19</v>
      </c>
      <c r="M364" t="str">
        <f t="shared" si="22"/>
        <v>Week 2</v>
      </c>
      <c r="N364">
        <f t="shared" si="23"/>
        <v>19</v>
      </c>
    </row>
    <row r="365" spans="1:14" x14ac:dyDescent="0.25">
      <c r="A365" s="207" t="s">
        <v>1000</v>
      </c>
      <c r="B365" s="112">
        <v>45784</v>
      </c>
      <c r="C365" s="109" t="s">
        <v>30</v>
      </c>
      <c r="D365" s="109" t="s">
        <v>31</v>
      </c>
      <c r="E365" s="109" t="s">
        <v>27</v>
      </c>
      <c r="F365" s="109" t="s">
        <v>39</v>
      </c>
      <c r="G365" s="109" t="s">
        <v>15</v>
      </c>
      <c r="H365" s="110">
        <v>231.15</v>
      </c>
      <c r="I365" s="109">
        <v>2</v>
      </c>
      <c r="J365" s="110">
        <v>462.3</v>
      </c>
      <c r="K365" t="str">
        <f t="shared" si="20"/>
        <v>Rabu</v>
      </c>
      <c r="L365" t="str">
        <f t="shared" si="21"/>
        <v>2025-W19</v>
      </c>
      <c r="M365" t="str">
        <f t="shared" si="22"/>
        <v>Week 1</v>
      </c>
      <c r="N365">
        <f t="shared" si="23"/>
        <v>19</v>
      </c>
    </row>
    <row r="366" spans="1:14" x14ac:dyDescent="0.25">
      <c r="A366" s="207" t="s">
        <v>1012</v>
      </c>
      <c r="B366" s="112">
        <v>45786</v>
      </c>
      <c r="C366" s="109" t="s">
        <v>38</v>
      </c>
      <c r="D366" s="109" t="s">
        <v>12</v>
      </c>
      <c r="E366" s="109" t="s">
        <v>41</v>
      </c>
      <c r="F366" s="109" t="s">
        <v>42</v>
      </c>
      <c r="G366" s="109" t="s">
        <v>36</v>
      </c>
      <c r="H366" s="110">
        <v>161.43</v>
      </c>
      <c r="I366" s="109">
        <v>2</v>
      </c>
      <c r="J366" s="110">
        <v>322.86</v>
      </c>
      <c r="K366" t="str">
        <f t="shared" si="20"/>
        <v>Jumat</v>
      </c>
      <c r="L366" t="str">
        <f t="shared" si="21"/>
        <v>2025-W19</v>
      </c>
      <c r="M366" t="str">
        <f t="shared" si="22"/>
        <v>Week 2</v>
      </c>
      <c r="N366">
        <f t="shared" si="23"/>
        <v>19</v>
      </c>
    </row>
    <row r="367" spans="1:14" x14ac:dyDescent="0.25">
      <c r="A367" s="207" t="s">
        <v>1036</v>
      </c>
      <c r="B367" s="112">
        <v>45788</v>
      </c>
      <c r="C367" s="109" t="s">
        <v>38</v>
      </c>
      <c r="D367" s="109" t="s">
        <v>31</v>
      </c>
      <c r="E367" s="109" t="s">
        <v>41</v>
      </c>
      <c r="F367" s="109" t="s">
        <v>19</v>
      </c>
      <c r="G367" s="109" t="s">
        <v>20</v>
      </c>
      <c r="H367" s="110">
        <v>77.290000000000006</v>
      </c>
      <c r="I367" s="109">
        <v>12</v>
      </c>
      <c r="J367" s="110">
        <v>927.48</v>
      </c>
      <c r="K367" t="str">
        <f t="shared" si="20"/>
        <v>Minggu</v>
      </c>
      <c r="L367" t="str">
        <f t="shared" si="21"/>
        <v>2025-W20</v>
      </c>
      <c r="M367" t="str">
        <f t="shared" si="22"/>
        <v>Week 2</v>
      </c>
      <c r="N367">
        <f t="shared" si="23"/>
        <v>19</v>
      </c>
    </row>
    <row r="368" spans="1:14" x14ac:dyDescent="0.25">
      <c r="A368" s="207" t="s">
        <v>1055</v>
      </c>
      <c r="B368" s="112">
        <v>45784</v>
      </c>
      <c r="C368" s="109" t="s">
        <v>11</v>
      </c>
      <c r="D368" s="109" t="s">
        <v>35</v>
      </c>
      <c r="E368" s="109" t="s">
        <v>41</v>
      </c>
      <c r="F368" s="109" t="s">
        <v>32</v>
      </c>
      <c r="G368" s="109" t="s">
        <v>20</v>
      </c>
      <c r="H368" s="110">
        <v>89.87</v>
      </c>
      <c r="I368" s="109">
        <v>8</v>
      </c>
      <c r="J368" s="110">
        <v>718.96</v>
      </c>
      <c r="K368" t="str">
        <f t="shared" si="20"/>
        <v>Rabu</v>
      </c>
      <c r="L368" t="str">
        <f t="shared" si="21"/>
        <v>2025-W19</v>
      </c>
      <c r="M368" t="str">
        <f t="shared" si="22"/>
        <v>Week 1</v>
      </c>
      <c r="N368">
        <f t="shared" si="23"/>
        <v>19</v>
      </c>
    </row>
    <row r="369" spans="1:14" x14ac:dyDescent="0.25">
      <c r="A369" s="207" t="s">
        <v>48</v>
      </c>
      <c r="B369" s="112">
        <v>45794</v>
      </c>
      <c r="C369" s="109" t="s">
        <v>25</v>
      </c>
      <c r="D369" s="109" t="s">
        <v>12</v>
      </c>
      <c r="E369" s="109" t="s">
        <v>23</v>
      </c>
      <c r="F369" s="109" t="s">
        <v>42</v>
      </c>
      <c r="G369" s="109" t="s">
        <v>20</v>
      </c>
      <c r="H369" s="110">
        <v>213.14</v>
      </c>
      <c r="I369" s="109">
        <v>3</v>
      </c>
      <c r="J369" s="110">
        <v>639.41999999999996</v>
      </c>
      <c r="K369" t="str">
        <f t="shared" si="20"/>
        <v>Sabtu</v>
      </c>
      <c r="L369" t="str">
        <f t="shared" si="21"/>
        <v>2025-W20</v>
      </c>
      <c r="M369" t="str">
        <f t="shared" si="22"/>
        <v>Week 3</v>
      </c>
      <c r="N369">
        <f t="shared" si="23"/>
        <v>20</v>
      </c>
    </row>
    <row r="370" spans="1:14" x14ac:dyDescent="0.25">
      <c r="A370" s="207" t="s">
        <v>54</v>
      </c>
      <c r="B370" s="112">
        <v>45792</v>
      </c>
      <c r="C370" s="109" t="s">
        <v>38</v>
      </c>
      <c r="D370" s="109" t="s">
        <v>55</v>
      </c>
      <c r="E370" s="109" t="s">
        <v>41</v>
      </c>
      <c r="F370" s="109" t="s">
        <v>32</v>
      </c>
      <c r="G370" s="109" t="s">
        <v>15</v>
      </c>
      <c r="H370" s="110">
        <v>125.03</v>
      </c>
      <c r="I370" s="109">
        <v>19</v>
      </c>
      <c r="J370" s="110">
        <v>2375.5700000000002</v>
      </c>
      <c r="K370" t="str">
        <f t="shared" si="20"/>
        <v>Kamis</v>
      </c>
      <c r="L370" t="str">
        <f t="shared" si="21"/>
        <v>2025-W20</v>
      </c>
      <c r="M370" t="str">
        <f t="shared" si="22"/>
        <v>Week 3</v>
      </c>
      <c r="N370">
        <f t="shared" si="23"/>
        <v>20</v>
      </c>
    </row>
    <row r="371" spans="1:14" x14ac:dyDescent="0.25">
      <c r="A371" s="207" t="s">
        <v>62</v>
      </c>
      <c r="B371" s="112">
        <v>45792</v>
      </c>
      <c r="C371" s="109" t="s">
        <v>30</v>
      </c>
      <c r="D371" s="109" t="s">
        <v>55</v>
      </c>
      <c r="E371" s="109" t="s">
        <v>45</v>
      </c>
      <c r="F371" s="109" t="s">
        <v>39</v>
      </c>
      <c r="G371" s="109" t="s">
        <v>20</v>
      </c>
      <c r="H371" s="110">
        <v>130.34</v>
      </c>
      <c r="I371" s="109">
        <v>17</v>
      </c>
      <c r="J371" s="110">
        <v>2215.7800000000002</v>
      </c>
      <c r="K371" t="str">
        <f t="shared" si="20"/>
        <v>Kamis</v>
      </c>
      <c r="L371" t="str">
        <f t="shared" si="21"/>
        <v>2025-W20</v>
      </c>
      <c r="M371" t="str">
        <f t="shared" si="22"/>
        <v>Week 3</v>
      </c>
      <c r="N371">
        <f t="shared" si="23"/>
        <v>20</v>
      </c>
    </row>
    <row r="372" spans="1:14" x14ac:dyDescent="0.25">
      <c r="A372" s="207" t="s">
        <v>91</v>
      </c>
      <c r="B372" s="112">
        <v>45793</v>
      </c>
      <c r="C372" s="109" t="s">
        <v>30</v>
      </c>
      <c r="D372" s="109" t="s">
        <v>12</v>
      </c>
      <c r="E372" s="109" t="s">
        <v>27</v>
      </c>
      <c r="F372" s="109" t="s">
        <v>32</v>
      </c>
      <c r="G372" s="109" t="s">
        <v>36</v>
      </c>
      <c r="H372" s="110">
        <v>226.86</v>
      </c>
      <c r="I372" s="109">
        <v>13</v>
      </c>
      <c r="J372" s="110">
        <v>2949.18</v>
      </c>
      <c r="K372" t="str">
        <f t="shared" si="20"/>
        <v>Jumat</v>
      </c>
      <c r="L372" t="str">
        <f t="shared" si="21"/>
        <v>2025-W20</v>
      </c>
      <c r="M372" t="str">
        <f t="shared" si="22"/>
        <v>Week 3</v>
      </c>
      <c r="N372">
        <f t="shared" si="23"/>
        <v>20</v>
      </c>
    </row>
    <row r="373" spans="1:14" x14ac:dyDescent="0.25">
      <c r="A373" s="207" t="s">
        <v>161</v>
      </c>
      <c r="B373" s="112">
        <v>45790</v>
      </c>
      <c r="C373" s="109" t="s">
        <v>34</v>
      </c>
      <c r="D373" s="109" t="s">
        <v>55</v>
      </c>
      <c r="E373" s="109" t="s">
        <v>27</v>
      </c>
      <c r="F373" s="109" t="s">
        <v>32</v>
      </c>
      <c r="G373" s="109" t="s">
        <v>20</v>
      </c>
      <c r="H373" s="110">
        <v>54.21</v>
      </c>
      <c r="I373" s="109">
        <v>11</v>
      </c>
      <c r="J373" s="110">
        <v>596.30999999999995</v>
      </c>
      <c r="K373" t="str">
        <f t="shared" si="20"/>
        <v>Selasa</v>
      </c>
      <c r="L373" t="str">
        <f t="shared" si="21"/>
        <v>2025-W20</v>
      </c>
      <c r="M373" t="str">
        <f t="shared" si="22"/>
        <v>Week 2</v>
      </c>
      <c r="N373">
        <f t="shared" si="23"/>
        <v>20</v>
      </c>
    </row>
    <row r="374" spans="1:14" x14ac:dyDescent="0.25">
      <c r="A374" s="207" t="s">
        <v>181</v>
      </c>
      <c r="B374" s="112">
        <v>45793</v>
      </c>
      <c r="C374" s="109" t="s">
        <v>30</v>
      </c>
      <c r="D374" s="109" t="s">
        <v>26</v>
      </c>
      <c r="E374" s="109" t="s">
        <v>23</v>
      </c>
      <c r="F374" s="109" t="s">
        <v>42</v>
      </c>
      <c r="G374" s="109" t="s">
        <v>15</v>
      </c>
      <c r="H374" s="110">
        <v>96.19</v>
      </c>
      <c r="I374" s="109">
        <v>3</v>
      </c>
      <c r="J374" s="110">
        <v>288.57</v>
      </c>
      <c r="K374" t="str">
        <f t="shared" si="20"/>
        <v>Jumat</v>
      </c>
      <c r="L374" t="str">
        <f t="shared" si="21"/>
        <v>2025-W20</v>
      </c>
      <c r="M374" t="str">
        <f t="shared" si="22"/>
        <v>Week 3</v>
      </c>
      <c r="N374">
        <f t="shared" si="23"/>
        <v>20</v>
      </c>
    </row>
    <row r="375" spans="1:14" x14ac:dyDescent="0.25">
      <c r="A375" s="207" t="s">
        <v>235</v>
      </c>
      <c r="B375" s="112">
        <v>45789</v>
      </c>
      <c r="C375" s="109" t="s">
        <v>34</v>
      </c>
      <c r="D375" s="109" t="s">
        <v>12</v>
      </c>
      <c r="E375" s="109" t="s">
        <v>13</v>
      </c>
      <c r="F375" s="109" t="s">
        <v>39</v>
      </c>
      <c r="G375" s="109" t="s">
        <v>15</v>
      </c>
      <c r="H375" s="110">
        <v>227.36</v>
      </c>
      <c r="I375" s="109">
        <v>16</v>
      </c>
      <c r="J375" s="110">
        <v>3637.76</v>
      </c>
      <c r="K375" t="str">
        <f t="shared" si="20"/>
        <v>Senin</v>
      </c>
      <c r="L375" t="str">
        <f t="shared" si="21"/>
        <v>2025-W20</v>
      </c>
      <c r="M375" t="str">
        <f t="shared" si="22"/>
        <v>Week 2</v>
      </c>
      <c r="N375">
        <f t="shared" si="23"/>
        <v>20</v>
      </c>
    </row>
    <row r="376" spans="1:14" x14ac:dyDescent="0.25">
      <c r="A376" s="207" t="s">
        <v>239</v>
      </c>
      <c r="B376" s="112">
        <v>45792</v>
      </c>
      <c r="C376" s="109" t="s">
        <v>38</v>
      </c>
      <c r="D376" s="109" t="s">
        <v>12</v>
      </c>
      <c r="E376" s="109" t="s">
        <v>13</v>
      </c>
      <c r="F376" s="109" t="s">
        <v>19</v>
      </c>
      <c r="G376" s="109" t="s">
        <v>20</v>
      </c>
      <c r="H376" s="110">
        <v>48.51</v>
      </c>
      <c r="I376" s="109">
        <v>19</v>
      </c>
      <c r="J376" s="110">
        <v>921.69</v>
      </c>
      <c r="K376" t="str">
        <f t="shared" si="20"/>
        <v>Kamis</v>
      </c>
      <c r="L376" t="str">
        <f t="shared" si="21"/>
        <v>2025-W20</v>
      </c>
      <c r="M376" t="str">
        <f t="shared" si="22"/>
        <v>Week 3</v>
      </c>
      <c r="N376">
        <f t="shared" si="23"/>
        <v>20</v>
      </c>
    </row>
    <row r="377" spans="1:14" x14ac:dyDescent="0.25">
      <c r="A377" s="207" t="s">
        <v>274</v>
      </c>
      <c r="B377" s="112">
        <v>45794</v>
      </c>
      <c r="C377" s="109" t="s">
        <v>30</v>
      </c>
      <c r="D377" s="109" t="s">
        <v>35</v>
      </c>
      <c r="E377" s="109" t="s">
        <v>27</v>
      </c>
      <c r="F377" s="109" t="s">
        <v>39</v>
      </c>
      <c r="G377" s="109" t="s">
        <v>36</v>
      </c>
      <c r="H377" s="110">
        <v>91.77</v>
      </c>
      <c r="I377" s="109">
        <v>1</v>
      </c>
      <c r="J377" s="110">
        <v>91.77</v>
      </c>
      <c r="K377" t="str">
        <f t="shared" si="20"/>
        <v>Sabtu</v>
      </c>
      <c r="L377" t="str">
        <f t="shared" si="21"/>
        <v>2025-W20</v>
      </c>
      <c r="M377" t="str">
        <f t="shared" si="22"/>
        <v>Week 3</v>
      </c>
      <c r="N377">
        <f t="shared" si="23"/>
        <v>20</v>
      </c>
    </row>
    <row r="378" spans="1:14" x14ac:dyDescent="0.25">
      <c r="A378" s="207" t="s">
        <v>331</v>
      </c>
      <c r="B378" s="112">
        <v>45789</v>
      </c>
      <c r="C378" s="109" t="s">
        <v>30</v>
      </c>
      <c r="D378" s="109" t="s">
        <v>55</v>
      </c>
      <c r="E378" s="109" t="s">
        <v>27</v>
      </c>
      <c r="F378" s="109" t="s">
        <v>42</v>
      </c>
      <c r="G378" s="109" t="s">
        <v>20</v>
      </c>
      <c r="H378" s="110">
        <v>109.24</v>
      </c>
      <c r="I378" s="109">
        <v>7</v>
      </c>
      <c r="J378" s="110">
        <v>764.68</v>
      </c>
      <c r="K378" t="str">
        <f t="shared" si="20"/>
        <v>Senin</v>
      </c>
      <c r="L378" t="str">
        <f t="shared" si="21"/>
        <v>2025-W20</v>
      </c>
      <c r="M378" t="str">
        <f t="shared" si="22"/>
        <v>Week 2</v>
      </c>
      <c r="N378">
        <f t="shared" si="23"/>
        <v>20</v>
      </c>
    </row>
    <row r="379" spans="1:14" x14ac:dyDescent="0.25">
      <c r="A379" s="207" t="s">
        <v>489</v>
      </c>
      <c r="B379" s="112">
        <v>45794</v>
      </c>
      <c r="C379" s="109" t="s">
        <v>11</v>
      </c>
      <c r="D379" s="109" t="s">
        <v>35</v>
      </c>
      <c r="E379" s="109" t="s">
        <v>41</v>
      </c>
      <c r="F379" s="109" t="s">
        <v>61</v>
      </c>
      <c r="G379" s="109" t="s">
        <v>20</v>
      </c>
      <c r="H379" s="110">
        <v>152.85</v>
      </c>
      <c r="I379" s="109">
        <v>13</v>
      </c>
      <c r="J379" s="110">
        <v>1987.05</v>
      </c>
      <c r="K379" t="str">
        <f t="shared" si="20"/>
        <v>Sabtu</v>
      </c>
      <c r="L379" t="str">
        <f t="shared" si="21"/>
        <v>2025-W20</v>
      </c>
      <c r="M379" t="str">
        <f t="shared" si="22"/>
        <v>Week 3</v>
      </c>
      <c r="N379">
        <f t="shared" si="23"/>
        <v>20</v>
      </c>
    </row>
    <row r="380" spans="1:14" x14ac:dyDescent="0.25">
      <c r="A380" s="207" t="s">
        <v>529</v>
      </c>
      <c r="B380" s="112">
        <v>45790</v>
      </c>
      <c r="C380" s="109" t="s">
        <v>25</v>
      </c>
      <c r="D380" s="109" t="s">
        <v>12</v>
      </c>
      <c r="E380" s="109" t="s">
        <v>18</v>
      </c>
      <c r="F380" s="109" t="s">
        <v>42</v>
      </c>
      <c r="G380" s="109" t="s">
        <v>20</v>
      </c>
      <c r="H380" s="110">
        <v>166.43</v>
      </c>
      <c r="I380" s="109">
        <v>8</v>
      </c>
      <c r="J380" s="110">
        <v>1331.44</v>
      </c>
      <c r="K380" t="str">
        <f t="shared" si="20"/>
        <v>Selasa</v>
      </c>
      <c r="L380" t="str">
        <f t="shared" si="21"/>
        <v>2025-W20</v>
      </c>
      <c r="M380" t="str">
        <f t="shared" si="22"/>
        <v>Week 2</v>
      </c>
      <c r="N380">
        <f t="shared" si="23"/>
        <v>20</v>
      </c>
    </row>
    <row r="381" spans="1:14" x14ac:dyDescent="0.25">
      <c r="A381" s="207" t="s">
        <v>589</v>
      </c>
      <c r="B381" s="112">
        <v>45794</v>
      </c>
      <c r="C381" s="109" t="s">
        <v>17</v>
      </c>
      <c r="D381" s="109" t="s">
        <v>22</v>
      </c>
      <c r="E381" s="109" t="s">
        <v>23</v>
      </c>
      <c r="F381" s="109" t="s">
        <v>39</v>
      </c>
      <c r="G381" s="109" t="s">
        <v>36</v>
      </c>
      <c r="H381" s="110">
        <v>121.26</v>
      </c>
      <c r="I381" s="109">
        <v>17</v>
      </c>
      <c r="J381" s="110">
        <v>2061.42</v>
      </c>
      <c r="K381" t="str">
        <f t="shared" si="20"/>
        <v>Sabtu</v>
      </c>
      <c r="L381" t="str">
        <f t="shared" si="21"/>
        <v>2025-W20</v>
      </c>
      <c r="M381" t="str">
        <f t="shared" si="22"/>
        <v>Week 3</v>
      </c>
      <c r="N381">
        <f t="shared" si="23"/>
        <v>20</v>
      </c>
    </row>
    <row r="382" spans="1:14" x14ac:dyDescent="0.25">
      <c r="A382" s="207" t="s">
        <v>630</v>
      </c>
      <c r="B382" s="112">
        <v>45790</v>
      </c>
      <c r="C382" s="109" t="s">
        <v>34</v>
      </c>
      <c r="D382" s="109" t="s">
        <v>26</v>
      </c>
      <c r="E382" s="109" t="s">
        <v>27</v>
      </c>
      <c r="F382" s="109" t="s">
        <v>39</v>
      </c>
      <c r="G382" s="109" t="s">
        <v>36</v>
      </c>
      <c r="H382" s="110">
        <v>126.24</v>
      </c>
      <c r="I382" s="109">
        <v>6</v>
      </c>
      <c r="J382" s="110">
        <v>757.44</v>
      </c>
      <c r="K382" t="str">
        <f t="shared" si="20"/>
        <v>Selasa</v>
      </c>
      <c r="L382" t="str">
        <f t="shared" si="21"/>
        <v>2025-W20</v>
      </c>
      <c r="M382" t="str">
        <f t="shared" si="22"/>
        <v>Week 2</v>
      </c>
      <c r="N382">
        <f t="shared" si="23"/>
        <v>20</v>
      </c>
    </row>
    <row r="383" spans="1:14" x14ac:dyDescent="0.25">
      <c r="A383" s="207" t="s">
        <v>632</v>
      </c>
      <c r="B383" s="112">
        <v>45792</v>
      </c>
      <c r="C383" s="109" t="s">
        <v>17</v>
      </c>
      <c r="D383" s="109" t="s">
        <v>22</v>
      </c>
      <c r="E383" s="109" t="s">
        <v>41</v>
      </c>
      <c r="F383" s="109" t="s">
        <v>61</v>
      </c>
      <c r="G383" s="109" t="s">
        <v>20</v>
      </c>
      <c r="H383" s="110">
        <v>106.62</v>
      </c>
      <c r="I383" s="109">
        <v>19</v>
      </c>
      <c r="J383" s="110">
        <v>2025.78</v>
      </c>
      <c r="K383" t="str">
        <f t="shared" si="20"/>
        <v>Kamis</v>
      </c>
      <c r="L383" t="str">
        <f t="shared" si="21"/>
        <v>2025-W20</v>
      </c>
      <c r="M383" t="str">
        <f t="shared" si="22"/>
        <v>Week 3</v>
      </c>
      <c r="N383">
        <f t="shared" si="23"/>
        <v>20</v>
      </c>
    </row>
    <row r="384" spans="1:14" x14ac:dyDescent="0.25">
      <c r="A384" s="207" t="s">
        <v>674</v>
      </c>
      <c r="B384" s="112">
        <v>45794</v>
      </c>
      <c r="C384" s="109" t="s">
        <v>17</v>
      </c>
      <c r="D384" s="109" t="s">
        <v>22</v>
      </c>
      <c r="E384" s="109" t="s">
        <v>23</v>
      </c>
      <c r="F384" s="109" t="s">
        <v>42</v>
      </c>
      <c r="G384" s="109" t="s">
        <v>36</v>
      </c>
      <c r="H384" s="110">
        <v>205.87</v>
      </c>
      <c r="I384" s="109">
        <v>18</v>
      </c>
      <c r="J384" s="110">
        <v>3705.66</v>
      </c>
      <c r="K384" t="str">
        <f t="shared" si="20"/>
        <v>Sabtu</v>
      </c>
      <c r="L384" t="str">
        <f t="shared" si="21"/>
        <v>2025-W20</v>
      </c>
      <c r="M384" t="str">
        <f t="shared" si="22"/>
        <v>Week 3</v>
      </c>
      <c r="N384">
        <f t="shared" si="23"/>
        <v>20</v>
      </c>
    </row>
    <row r="385" spans="1:14" x14ac:dyDescent="0.25">
      <c r="A385" s="207" t="s">
        <v>725</v>
      </c>
      <c r="B385" s="112">
        <v>45795</v>
      </c>
      <c r="C385" s="109" t="s">
        <v>11</v>
      </c>
      <c r="D385" s="109" t="s">
        <v>35</v>
      </c>
      <c r="E385" s="109" t="s">
        <v>13</v>
      </c>
      <c r="F385" s="109" t="s">
        <v>32</v>
      </c>
      <c r="G385" s="109" t="s">
        <v>36</v>
      </c>
      <c r="H385" s="110">
        <v>163.27000000000001</v>
      </c>
      <c r="I385" s="109">
        <v>12</v>
      </c>
      <c r="J385" s="110">
        <v>1959.24</v>
      </c>
      <c r="K385" t="str">
        <f t="shared" si="20"/>
        <v>Minggu</v>
      </c>
      <c r="L385" t="str">
        <f t="shared" si="21"/>
        <v>2025-W21</v>
      </c>
      <c r="M385" t="str">
        <f t="shared" si="22"/>
        <v>Week 3</v>
      </c>
      <c r="N385">
        <f t="shared" si="23"/>
        <v>20</v>
      </c>
    </row>
    <row r="386" spans="1:14" x14ac:dyDescent="0.25">
      <c r="A386" s="207" t="s">
        <v>745</v>
      </c>
      <c r="B386" s="112">
        <v>45791</v>
      </c>
      <c r="C386" s="109" t="s">
        <v>30</v>
      </c>
      <c r="D386" s="109" t="s">
        <v>26</v>
      </c>
      <c r="E386" s="109" t="s">
        <v>18</v>
      </c>
      <c r="F386" s="109" t="s">
        <v>39</v>
      </c>
      <c r="G386" s="109" t="s">
        <v>15</v>
      </c>
      <c r="H386" s="110">
        <v>67.599999999999994</v>
      </c>
      <c r="I386" s="109">
        <v>10</v>
      </c>
      <c r="J386" s="110">
        <v>676</v>
      </c>
      <c r="K386" t="str">
        <f t="shared" ref="K386:K449" si="24">TEXT(B386,"dddd")</f>
        <v>Rabu</v>
      </c>
      <c r="L386" t="str">
        <f t="shared" ref="L386:L449" si="25">YEAR(B386) &amp; "-W" &amp; TEXT(WEEKNUM(B386), "00")</f>
        <v>2025-W20</v>
      </c>
      <c r="M386" t="str">
        <f t="shared" ref="M386:M449" si="26">"Week " &amp; INT((DAY(B386)-1)/7)+1</f>
        <v>Week 2</v>
      </c>
      <c r="N386">
        <f t="shared" ref="N386:N449" si="27">WEEKNUM(B386, 2)</f>
        <v>20</v>
      </c>
    </row>
    <row r="387" spans="1:14" x14ac:dyDescent="0.25">
      <c r="A387" s="207" t="s">
        <v>854</v>
      </c>
      <c r="B387" s="112">
        <v>45790</v>
      </c>
      <c r="C387" s="109" t="s">
        <v>38</v>
      </c>
      <c r="D387" s="109" t="s">
        <v>31</v>
      </c>
      <c r="E387" s="109" t="s">
        <v>27</v>
      </c>
      <c r="F387" s="109" t="s">
        <v>61</v>
      </c>
      <c r="G387" s="109" t="s">
        <v>36</v>
      </c>
      <c r="H387" s="110">
        <v>158.97</v>
      </c>
      <c r="I387" s="109">
        <v>14</v>
      </c>
      <c r="J387" s="110">
        <v>2225.58</v>
      </c>
      <c r="K387" t="str">
        <f t="shared" si="24"/>
        <v>Selasa</v>
      </c>
      <c r="L387" t="str">
        <f t="shared" si="25"/>
        <v>2025-W20</v>
      </c>
      <c r="M387" t="str">
        <f t="shared" si="26"/>
        <v>Week 2</v>
      </c>
      <c r="N387">
        <f t="shared" si="27"/>
        <v>20</v>
      </c>
    </row>
    <row r="388" spans="1:14" x14ac:dyDescent="0.25">
      <c r="A388" s="207" t="s">
        <v>885</v>
      </c>
      <c r="B388" s="112">
        <v>45793</v>
      </c>
      <c r="C388" s="109" t="s">
        <v>30</v>
      </c>
      <c r="D388" s="109" t="s">
        <v>22</v>
      </c>
      <c r="E388" s="109" t="s">
        <v>27</v>
      </c>
      <c r="F388" s="109" t="s">
        <v>14</v>
      </c>
      <c r="G388" s="109" t="s">
        <v>20</v>
      </c>
      <c r="H388" s="110">
        <v>103.37</v>
      </c>
      <c r="I388" s="109">
        <v>12</v>
      </c>
      <c r="J388" s="110">
        <v>1240.44</v>
      </c>
      <c r="K388" t="str">
        <f t="shared" si="24"/>
        <v>Jumat</v>
      </c>
      <c r="L388" t="str">
        <f t="shared" si="25"/>
        <v>2025-W20</v>
      </c>
      <c r="M388" t="str">
        <f t="shared" si="26"/>
        <v>Week 3</v>
      </c>
      <c r="N388">
        <f t="shared" si="27"/>
        <v>20</v>
      </c>
    </row>
    <row r="389" spans="1:14" x14ac:dyDescent="0.25">
      <c r="A389" s="207" t="s">
        <v>888</v>
      </c>
      <c r="B389" s="112">
        <v>45792</v>
      </c>
      <c r="C389" s="109" t="s">
        <v>25</v>
      </c>
      <c r="D389" s="109" t="s">
        <v>55</v>
      </c>
      <c r="E389" s="109" t="s">
        <v>23</v>
      </c>
      <c r="F389" s="109" t="s">
        <v>61</v>
      </c>
      <c r="G389" s="109" t="s">
        <v>20</v>
      </c>
      <c r="H389" s="110">
        <v>232.37</v>
      </c>
      <c r="I389" s="109">
        <v>19</v>
      </c>
      <c r="J389" s="110">
        <v>4415.03</v>
      </c>
      <c r="K389" t="str">
        <f t="shared" si="24"/>
        <v>Kamis</v>
      </c>
      <c r="L389" t="str">
        <f t="shared" si="25"/>
        <v>2025-W20</v>
      </c>
      <c r="M389" t="str">
        <f t="shared" si="26"/>
        <v>Week 3</v>
      </c>
      <c r="N389">
        <f t="shared" si="27"/>
        <v>20</v>
      </c>
    </row>
    <row r="390" spans="1:14" x14ac:dyDescent="0.25">
      <c r="A390" s="207" t="s">
        <v>936</v>
      </c>
      <c r="B390" s="112">
        <v>45789</v>
      </c>
      <c r="C390" s="109" t="s">
        <v>25</v>
      </c>
      <c r="D390" s="109" t="s">
        <v>35</v>
      </c>
      <c r="E390" s="109" t="s">
        <v>27</v>
      </c>
      <c r="F390" s="109" t="s">
        <v>61</v>
      </c>
      <c r="G390" s="109" t="s">
        <v>36</v>
      </c>
      <c r="H390" s="110">
        <v>119.92</v>
      </c>
      <c r="I390" s="109">
        <v>18</v>
      </c>
      <c r="J390" s="110">
        <v>2158.56</v>
      </c>
      <c r="K390" t="str">
        <f t="shared" si="24"/>
        <v>Senin</v>
      </c>
      <c r="L390" t="str">
        <f t="shared" si="25"/>
        <v>2025-W20</v>
      </c>
      <c r="M390" t="str">
        <f t="shared" si="26"/>
        <v>Week 2</v>
      </c>
      <c r="N390">
        <f t="shared" si="27"/>
        <v>20</v>
      </c>
    </row>
    <row r="391" spans="1:14" x14ac:dyDescent="0.25">
      <c r="A391" s="207" t="s">
        <v>954</v>
      </c>
      <c r="B391" s="112">
        <v>45792</v>
      </c>
      <c r="C391" s="109" t="s">
        <v>34</v>
      </c>
      <c r="D391" s="109" t="s">
        <v>31</v>
      </c>
      <c r="E391" s="109" t="s">
        <v>18</v>
      </c>
      <c r="F391" s="109" t="s">
        <v>32</v>
      </c>
      <c r="G391" s="109" t="s">
        <v>36</v>
      </c>
      <c r="H391" s="110">
        <v>218.25</v>
      </c>
      <c r="I391" s="109">
        <v>8</v>
      </c>
      <c r="J391" s="110">
        <v>1746</v>
      </c>
      <c r="K391" t="str">
        <f t="shared" si="24"/>
        <v>Kamis</v>
      </c>
      <c r="L391" t="str">
        <f t="shared" si="25"/>
        <v>2025-W20</v>
      </c>
      <c r="M391" t="str">
        <f t="shared" si="26"/>
        <v>Week 3</v>
      </c>
      <c r="N391">
        <f t="shared" si="27"/>
        <v>20</v>
      </c>
    </row>
    <row r="392" spans="1:14" x14ac:dyDescent="0.25">
      <c r="A392" s="207" t="s">
        <v>110</v>
      </c>
      <c r="B392" s="112">
        <v>45800</v>
      </c>
      <c r="C392" s="109" t="s">
        <v>34</v>
      </c>
      <c r="D392" s="109" t="s">
        <v>35</v>
      </c>
      <c r="E392" s="109" t="s">
        <v>27</v>
      </c>
      <c r="F392" s="109" t="s">
        <v>42</v>
      </c>
      <c r="G392" s="109" t="s">
        <v>36</v>
      </c>
      <c r="H392" s="110">
        <v>31.21</v>
      </c>
      <c r="I392" s="109">
        <v>3</v>
      </c>
      <c r="J392" s="110">
        <v>93.63</v>
      </c>
      <c r="K392" t="str">
        <f t="shared" si="24"/>
        <v>Jumat</v>
      </c>
      <c r="L392" t="str">
        <f t="shared" si="25"/>
        <v>2025-W21</v>
      </c>
      <c r="M392" t="str">
        <f t="shared" si="26"/>
        <v>Week 4</v>
      </c>
      <c r="N392">
        <f t="shared" si="27"/>
        <v>21</v>
      </c>
    </row>
    <row r="393" spans="1:14" x14ac:dyDescent="0.25">
      <c r="A393" s="207" t="s">
        <v>157</v>
      </c>
      <c r="B393" s="112">
        <v>45796</v>
      </c>
      <c r="C393" s="109" t="s">
        <v>25</v>
      </c>
      <c r="D393" s="109" t="s">
        <v>31</v>
      </c>
      <c r="E393" s="109" t="s">
        <v>41</v>
      </c>
      <c r="F393" s="109" t="s">
        <v>61</v>
      </c>
      <c r="G393" s="109" t="s">
        <v>20</v>
      </c>
      <c r="H393" s="110">
        <v>148.66</v>
      </c>
      <c r="I393" s="109">
        <v>20</v>
      </c>
      <c r="J393" s="110">
        <v>2973.2</v>
      </c>
      <c r="K393" t="str">
        <f t="shared" si="24"/>
        <v>Senin</v>
      </c>
      <c r="L393" t="str">
        <f t="shared" si="25"/>
        <v>2025-W21</v>
      </c>
      <c r="M393" t="str">
        <f t="shared" si="26"/>
        <v>Week 3</v>
      </c>
      <c r="N393">
        <f t="shared" si="27"/>
        <v>21</v>
      </c>
    </row>
    <row r="394" spans="1:14" x14ac:dyDescent="0.25">
      <c r="A394" s="207" t="s">
        <v>248</v>
      </c>
      <c r="B394" s="112">
        <v>45799</v>
      </c>
      <c r="C394" s="109" t="s">
        <v>11</v>
      </c>
      <c r="D394" s="109" t="s">
        <v>31</v>
      </c>
      <c r="E394" s="109" t="s">
        <v>45</v>
      </c>
      <c r="F394" s="109" t="s">
        <v>28</v>
      </c>
      <c r="G394" s="109" t="s">
        <v>15</v>
      </c>
      <c r="H394" s="110">
        <v>150.72</v>
      </c>
      <c r="I394" s="109">
        <v>7</v>
      </c>
      <c r="J394" s="110">
        <v>1055.04</v>
      </c>
      <c r="K394" t="str">
        <f t="shared" si="24"/>
        <v>Kamis</v>
      </c>
      <c r="L394" t="str">
        <f t="shared" si="25"/>
        <v>2025-W21</v>
      </c>
      <c r="M394" t="str">
        <f t="shared" si="26"/>
        <v>Week 4</v>
      </c>
      <c r="N394">
        <f t="shared" si="27"/>
        <v>21</v>
      </c>
    </row>
    <row r="395" spans="1:14" x14ac:dyDescent="0.25">
      <c r="A395" s="207" t="s">
        <v>280</v>
      </c>
      <c r="B395" s="112">
        <v>45797</v>
      </c>
      <c r="C395" s="109" t="s">
        <v>17</v>
      </c>
      <c r="D395" s="109" t="s">
        <v>31</v>
      </c>
      <c r="E395" s="109" t="s">
        <v>41</v>
      </c>
      <c r="F395" s="109" t="s">
        <v>42</v>
      </c>
      <c r="G395" s="109" t="s">
        <v>36</v>
      </c>
      <c r="H395" s="110">
        <v>231.27</v>
      </c>
      <c r="I395" s="109">
        <v>15</v>
      </c>
      <c r="J395" s="110">
        <v>3469.05</v>
      </c>
      <c r="K395" t="str">
        <f t="shared" si="24"/>
        <v>Selasa</v>
      </c>
      <c r="L395" t="str">
        <f t="shared" si="25"/>
        <v>2025-W21</v>
      </c>
      <c r="M395" t="str">
        <f t="shared" si="26"/>
        <v>Week 3</v>
      </c>
      <c r="N395">
        <f t="shared" si="27"/>
        <v>21</v>
      </c>
    </row>
    <row r="396" spans="1:14" x14ac:dyDescent="0.25">
      <c r="A396" s="207" t="s">
        <v>413</v>
      </c>
      <c r="B396" s="112">
        <v>45798</v>
      </c>
      <c r="C396" s="109" t="s">
        <v>11</v>
      </c>
      <c r="D396" s="109" t="s">
        <v>55</v>
      </c>
      <c r="E396" s="109" t="s">
        <v>27</v>
      </c>
      <c r="F396" s="109" t="s">
        <v>42</v>
      </c>
      <c r="G396" s="109" t="s">
        <v>36</v>
      </c>
      <c r="H396" s="110">
        <v>100.17</v>
      </c>
      <c r="I396" s="109">
        <v>10</v>
      </c>
      <c r="J396" s="110">
        <v>1001.7</v>
      </c>
      <c r="K396" t="str">
        <f t="shared" si="24"/>
        <v>Rabu</v>
      </c>
      <c r="L396" t="str">
        <f t="shared" si="25"/>
        <v>2025-W21</v>
      </c>
      <c r="M396" t="str">
        <f t="shared" si="26"/>
        <v>Week 3</v>
      </c>
      <c r="N396">
        <f t="shared" si="27"/>
        <v>21</v>
      </c>
    </row>
    <row r="397" spans="1:14" x14ac:dyDescent="0.25">
      <c r="A397" s="207" t="s">
        <v>495</v>
      </c>
      <c r="B397" s="112">
        <v>45801</v>
      </c>
      <c r="C397" s="109" t="s">
        <v>25</v>
      </c>
      <c r="D397" s="109" t="s">
        <v>12</v>
      </c>
      <c r="E397" s="109" t="s">
        <v>45</v>
      </c>
      <c r="F397" s="109" t="s">
        <v>14</v>
      </c>
      <c r="G397" s="109" t="s">
        <v>36</v>
      </c>
      <c r="H397" s="110">
        <v>133.11000000000001</v>
      </c>
      <c r="I397" s="109">
        <v>18</v>
      </c>
      <c r="J397" s="110">
        <v>2395.98</v>
      </c>
      <c r="K397" t="str">
        <f t="shared" si="24"/>
        <v>Sabtu</v>
      </c>
      <c r="L397" t="str">
        <f t="shared" si="25"/>
        <v>2025-W21</v>
      </c>
      <c r="M397" t="str">
        <f t="shared" si="26"/>
        <v>Week 4</v>
      </c>
      <c r="N397">
        <f t="shared" si="27"/>
        <v>21</v>
      </c>
    </row>
    <row r="398" spans="1:14" x14ac:dyDescent="0.25">
      <c r="A398" s="207" t="s">
        <v>647</v>
      </c>
      <c r="B398" s="112">
        <v>45801</v>
      </c>
      <c r="C398" s="109" t="s">
        <v>11</v>
      </c>
      <c r="D398" s="109" t="s">
        <v>26</v>
      </c>
      <c r="E398" s="109" t="s">
        <v>18</v>
      </c>
      <c r="F398" s="109" t="s">
        <v>61</v>
      </c>
      <c r="G398" s="109" t="s">
        <v>20</v>
      </c>
      <c r="H398" s="110">
        <v>169.35</v>
      </c>
      <c r="I398" s="109">
        <v>3</v>
      </c>
      <c r="J398" s="110">
        <v>508.05</v>
      </c>
      <c r="K398" t="str">
        <f t="shared" si="24"/>
        <v>Sabtu</v>
      </c>
      <c r="L398" t="str">
        <f t="shared" si="25"/>
        <v>2025-W21</v>
      </c>
      <c r="M398" t="str">
        <f t="shared" si="26"/>
        <v>Week 4</v>
      </c>
      <c r="N398">
        <f t="shared" si="27"/>
        <v>21</v>
      </c>
    </row>
    <row r="399" spans="1:14" x14ac:dyDescent="0.25">
      <c r="A399" s="207" t="s">
        <v>666</v>
      </c>
      <c r="B399" s="112">
        <v>45801</v>
      </c>
      <c r="C399" s="109" t="s">
        <v>30</v>
      </c>
      <c r="D399" s="109" t="s">
        <v>22</v>
      </c>
      <c r="E399" s="109" t="s">
        <v>18</v>
      </c>
      <c r="F399" s="109" t="s">
        <v>42</v>
      </c>
      <c r="G399" s="109" t="s">
        <v>20</v>
      </c>
      <c r="H399" s="110">
        <v>49.51</v>
      </c>
      <c r="I399" s="109">
        <v>15</v>
      </c>
      <c r="J399" s="110">
        <v>742.65</v>
      </c>
      <c r="K399" t="str">
        <f t="shared" si="24"/>
        <v>Sabtu</v>
      </c>
      <c r="L399" t="str">
        <f t="shared" si="25"/>
        <v>2025-W21</v>
      </c>
      <c r="M399" t="str">
        <f t="shared" si="26"/>
        <v>Week 4</v>
      </c>
      <c r="N399">
        <f t="shared" si="27"/>
        <v>21</v>
      </c>
    </row>
    <row r="400" spans="1:14" x14ac:dyDescent="0.25">
      <c r="A400" s="207" t="s">
        <v>930</v>
      </c>
      <c r="B400" s="112">
        <v>45799</v>
      </c>
      <c r="C400" s="109" t="s">
        <v>34</v>
      </c>
      <c r="D400" s="109" t="s">
        <v>12</v>
      </c>
      <c r="E400" s="109" t="s">
        <v>41</v>
      </c>
      <c r="F400" s="109" t="s">
        <v>61</v>
      </c>
      <c r="G400" s="109" t="s">
        <v>20</v>
      </c>
      <c r="H400" s="110">
        <v>70.02</v>
      </c>
      <c r="I400" s="109">
        <v>13</v>
      </c>
      <c r="J400" s="110">
        <v>910.26</v>
      </c>
      <c r="K400" t="str">
        <f t="shared" si="24"/>
        <v>Kamis</v>
      </c>
      <c r="L400" t="str">
        <f t="shared" si="25"/>
        <v>2025-W21</v>
      </c>
      <c r="M400" t="str">
        <f t="shared" si="26"/>
        <v>Week 4</v>
      </c>
      <c r="N400">
        <f t="shared" si="27"/>
        <v>21</v>
      </c>
    </row>
    <row r="401" spans="1:14" x14ac:dyDescent="0.25">
      <c r="A401" s="207" t="s">
        <v>933</v>
      </c>
      <c r="B401" s="112">
        <v>45799</v>
      </c>
      <c r="C401" s="109" t="s">
        <v>25</v>
      </c>
      <c r="D401" s="109" t="s">
        <v>26</v>
      </c>
      <c r="E401" s="109" t="s">
        <v>41</v>
      </c>
      <c r="F401" s="109" t="s">
        <v>61</v>
      </c>
      <c r="G401" s="109" t="s">
        <v>20</v>
      </c>
      <c r="H401" s="110">
        <v>112.13</v>
      </c>
      <c r="I401" s="109">
        <v>8</v>
      </c>
      <c r="J401" s="110">
        <v>897.04</v>
      </c>
      <c r="K401" t="str">
        <f t="shared" si="24"/>
        <v>Kamis</v>
      </c>
      <c r="L401" t="str">
        <f t="shared" si="25"/>
        <v>2025-W21</v>
      </c>
      <c r="M401" t="str">
        <f t="shared" si="26"/>
        <v>Week 4</v>
      </c>
      <c r="N401">
        <f t="shared" si="27"/>
        <v>21</v>
      </c>
    </row>
    <row r="402" spans="1:14" x14ac:dyDescent="0.25">
      <c r="A402" s="207" t="s">
        <v>994</v>
      </c>
      <c r="B402" s="112">
        <v>45802</v>
      </c>
      <c r="C402" s="109" t="s">
        <v>30</v>
      </c>
      <c r="D402" s="109" t="s">
        <v>12</v>
      </c>
      <c r="E402" s="109" t="s">
        <v>41</v>
      </c>
      <c r="F402" s="109" t="s">
        <v>28</v>
      </c>
      <c r="G402" s="109" t="s">
        <v>15</v>
      </c>
      <c r="H402" s="110">
        <v>213.68</v>
      </c>
      <c r="I402" s="109">
        <v>9</v>
      </c>
      <c r="J402" s="110">
        <v>1923.12</v>
      </c>
      <c r="K402" t="str">
        <f t="shared" si="24"/>
        <v>Minggu</v>
      </c>
      <c r="L402" t="str">
        <f t="shared" si="25"/>
        <v>2025-W22</v>
      </c>
      <c r="M402" t="str">
        <f t="shared" si="26"/>
        <v>Week 4</v>
      </c>
      <c r="N402">
        <f t="shared" si="27"/>
        <v>21</v>
      </c>
    </row>
    <row r="403" spans="1:14" x14ac:dyDescent="0.25">
      <c r="A403" s="207" t="s">
        <v>1039</v>
      </c>
      <c r="B403" s="112">
        <v>45799</v>
      </c>
      <c r="C403" s="109" t="s">
        <v>25</v>
      </c>
      <c r="D403" s="109" t="s">
        <v>55</v>
      </c>
      <c r="E403" s="109" t="s">
        <v>18</v>
      </c>
      <c r="F403" s="109" t="s">
        <v>42</v>
      </c>
      <c r="G403" s="109" t="s">
        <v>15</v>
      </c>
      <c r="H403" s="110">
        <v>160.91999999999999</v>
      </c>
      <c r="I403" s="109">
        <v>18</v>
      </c>
      <c r="J403" s="110">
        <v>2896.56</v>
      </c>
      <c r="K403" t="str">
        <f t="shared" si="24"/>
        <v>Kamis</v>
      </c>
      <c r="L403" t="str">
        <f t="shared" si="25"/>
        <v>2025-W21</v>
      </c>
      <c r="M403" t="str">
        <f t="shared" si="26"/>
        <v>Week 4</v>
      </c>
      <c r="N403">
        <f t="shared" si="27"/>
        <v>21</v>
      </c>
    </row>
    <row r="404" spans="1:14" x14ac:dyDescent="0.25">
      <c r="A404" s="207" t="s">
        <v>46</v>
      </c>
      <c r="B404" s="112">
        <v>45806</v>
      </c>
      <c r="C404" s="109" t="s">
        <v>30</v>
      </c>
      <c r="D404" s="109" t="s">
        <v>22</v>
      </c>
      <c r="E404" s="109" t="s">
        <v>41</v>
      </c>
      <c r="F404" s="109" t="s">
        <v>32</v>
      </c>
      <c r="G404" s="109" t="s">
        <v>36</v>
      </c>
      <c r="H404" s="110">
        <v>34.53</v>
      </c>
      <c r="I404" s="109">
        <v>3</v>
      </c>
      <c r="J404" s="110">
        <v>103.59</v>
      </c>
      <c r="K404" t="str">
        <f t="shared" si="24"/>
        <v>Kamis</v>
      </c>
      <c r="L404" t="str">
        <f t="shared" si="25"/>
        <v>2025-W22</v>
      </c>
      <c r="M404" t="str">
        <f t="shared" si="26"/>
        <v>Week 5</v>
      </c>
      <c r="N404">
        <f t="shared" si="27"/>
        <v>22</v>
      </c>
    </row>
    <row r="405" spans="1:14" x14ac:dyDescent="0.25">
      <c r="A405" s="207" t="s">
        <v>83</v>
      </c>
      <c r="B405" s="112">
        <v>45804</v>
      </c>
      <c r="C405" s="109" t="s">
        <v>17</v>
      </c>
      <c r="D405" s="109" t="s">
        <v>12</v>
      </c>
      <c r="E405" s="109" t="s">
        <v>18</v>
      </c>
      <c r="F405" s="109" t="s">
        <v>28</v>
      </c>
      <c r="G405" s="109" t="s">
        <v>20</v>
      </c>
      <c r="H405" s="110">
        <v>175.75</v>
      </c>
      <c r="I405" s="109">
        <v>14</v>
      </c>
      <c r="J405" s="110">
        <v>2460.5</v>
      </c>
      <c r="K405" t="str">
        <f t="shared" si="24"/>
        <v>Selasa</v>
      </c>
      <c r="L405" t="str">
        <f t="shared" si="25"/>
        <v>2025-W22</v>
      </c>
      <c r="M405" t="str">
        <f t="shared" si="26"/>
        <v>Week 4</v>
      </c>
      <c r="N405">
        <f t="shared" si="27"/>
        <v>22</v>
      </c>
    </row>
    <row r="406" spans="1:14" x14ac:dyDescent="0.25">
      <c r="A406" s="207" t="s">
        <v>171</v>
      </c>
      <c r="B406" s="112">
        <v>45809</v>
      </c>
      <c r="C406" s="109" t="s">
        <v>34</v>
      </c>
      <c r="D406" s="109" t="s">
        <v>26</v>
      </c>
      <c r="E406" s="109" t="s">
        <v>13</v>
      </c>
      <c r="F406" s="109" t="s">
        <v>19</v>
      </c>
      <c r="G406" s="109" t="s">
        <v>20</v>
      </c>
      <c r="H406" s="110">
        <v>104.28</v>
      </c>
      <c r="I406" s="109">
        <v>8</v>
      </c>
      <c r="J406" s="110">
        <v>834.24</v>
      </c>
      <c r="K406" t="str">
        <f t="shared" si="24"/>
        <v>Minggu</v>
      </c>
      <c r="L406" t="str">
        <f t="shared" si="25"/>
        <v>2025-W23</v>
      </c>
      <c r="M406" t="str">
        <f t="shared" si="26"/>
        <v>Week 1</v>
      </c>
      <c r="N406">
        <f t="shared" si="27"/>
        <v>22</v>
      </c>
    </row>
    <row r="407" spans="1:14" x14ac:dyDescent="0.25">
      <c r="A407" s="207" t="s">
        <v>183</v>
      </c>
      <c r="B407" s="112">
        <v>45807</v>
      </c>
      <c r="C407" s="109" t="s">
        <v>30</v>
      </c>
      <c r="D407" s="109" t="s">
        <v>35</v>
      </c>
      <c r="E407" s="109" t="s">
        <v>27</v>
      </c>
      <c r="F407" s="109" t="s">
        <v>32</v>
      </c>
      <c r="G407" s="109" t="s">
        <v>20</v>
      </c>
      <c r="H407" s="110">
        <v>38.119999999999997</v>
      </c>
      <c r="I407" s="109">
        <v>2</v>
      </c>
      <c r="J407" s="110">
        <v>76.239999999999995</v>
      </c>
      <c r="K407" t="str">
        <f t="shared" si="24"/>
        <v>Jumat</v>
      </c>
      <c r="L407" t="str">
        <f t="shared" si="25"/>
        <v>2025-W22</v>
      </c>
      <c r="M407" t="str">
        <f t="shared" si="26"/>
        <v>Week 5</v>
      </c>
      <c r="N407">
        <f t="shared" si="27"/>
        <v>22</v>
      </c>
    </row>
    <row r="408" spans="1:14" x14ac:dyDescent="0.25">
      <c r="A408" s="207" t="s">
        <v>195</v>
      </c>
      <c r="B408" s="112">
        <v>45805</v>
      </c>
      <c r="C408" s="109" t="s">
        <v>25</v>
      </c>
      <c r="D408" s="109" t="s">
        <v>22</v>
      </c>
      <c r="E408" s="109" t="s">
        <v>41</v>
      </c>
      <c r="F408" s="109" t="s">
        <v>19</v>
      </c>
      <c r="G408" s="109" t="s">
        <v>36</v>
      </c>
      <c r="H408" s="110">
        <v>197.56</v>
      </c>
      <c r="I408" s="109">
        <v>13</v>
      </c>
      <c r="J408" s="110">
        <v>2568.2800000000002</v>
      </c>
      <c r="K408" t="str">
        <f t="shared" si="24"/>
        <v>Rabu</v>
      </c>
      <c r="L408" t="str">
        <f t="shared" si="25"/>
        <v>2025-W22</v>
      </c>
      <c r="M408" t="str">
        <f t="shared" si="26"/>
        <v>Week 4</v>
      </c>
      <c r="N408">
        <f t="shared" si="27"/>
        <v>22</v>
      </c>
    </row>
    <row r="409" spans="1:14" x14ac:dyDescent="0.25">
      <c r="A409" s="207" t="s">
        <v>217</v>
      </c>
      <c r="B409" s="112">
        <v>45805</v>
      </c>
      <c r="C409" s="109" t="s">
        <v>17</v>
      </c>
      <c r="D409" s="109" t="s">
        <v>22</v>
      </c>
      <c r="E409" s="109" t="s">
        <v>41</v>
      </c>
      <c r="F409" s="109" t="s">
        <v>19</v>
      </c>
      <c r="G409" s="109" t="s">
        <v>20</v>
      </c>
      <c r="H409" s="110">
        <v>60.25</v>
      </c>
      <c r="I409" s="109">
        <v>8</v>
      </c>
      <c r="J409" s="110">
        <v>482</v>
      </c>
      <c r="K409" t="str">
        <f t="shared" si="24"/>
        <v>Rabu</v>
      </c>
      <c r="L409" t="str">
        <f t="shared" si="25"/>
        <v>2025-W22</v>
      </c>
      <c r="M409" t="str">
        <f t="shared" si="26"/>
        <v>Week 4</v>
      </c>
      <c r="N409">
        <f t="shared" si="27"/>
        <v>22</v>
      </c>
    </row>
    <row r="410" spans="1:14" x14ac:dyDescent="0.25">
      <c r="A410" s="207" t="s">
        <v>224</v>
      </c>
      <c r="B410" s="112">
        <v>45805</v>
      </c>
      <c r="C410" s="109" t="s">
        <v>30</v>
      </c>
      <c r="D410" s="109" t="s">
        <v>22</v>
      </c>
      <c r="E410" s="109" t="s">
        <v>41</v>
      </c>
      <c r="F410" s="109" t="s">
        <v>32</v>
      </c>
      <c r="G410" s="109" t="s">
        <v>20</v>
      </c>
      <c r="H410" s="110">
        <v>209.79</v>
      </c>
      <c r="I410" s="109">
        <v>18</v>
      </c>
      <c r="J410" s="110">
        <v>3776.22</v>
      </c>
      <c r="K410" t="str">
        <f t="shared" si="24"/>
        <v>Rabu</v>
      </c>
      <c r="L410" t="str">
        <f t="shared" si="25"/>
        <v>2025-W22</v>
      </c>
      <c r="M410" t="str">
        <f t="shared" si="26"/>
        <v>Week 4</v>
      </c>
      <c r="N410">
        <f t="shared" si="27"/>
        <v>22</v>
      </c>
    </row>
    <row r="411" spans="1:14" x14ac:dyDescent="0.25">
      <c r="A411" s="207" t="s">
        <v>285</v>
      </c>
      <c r="B411" s="112">
        <v>45806</v>
      </c>
      <c r="C411" s="109" t="s">
        <v>11</v>
      </c>
      <c r="D411" s="109" t="s">
        <v>22</v>
      </c>
      <c r="E411" s="109" t="s">
        <v>41</v>
      </c>
      <c r="F411" s="109" t="s">
        <v>28</v>
      </c>
      <c r="G411" s="109" t="s">
        <v>36</v>
      </c>
      <c r="H411" s="110">
        <v>242.66</v>
      </c>
      <c r="I411" s="109">
        <v>11</v>
      </c>
      <c r="J411" s="110">
        <v>2669.26</v>
      </c>
      <c r="K411" t="str">
        <f t="shared" si="24"/>
        <v>Kamis</v>
      </c>
      <c r="L411" t="str">
        <f t="shared" si="25"/>
        <v>2025-W22</v>
      </c>
      <c r="M411" t="str">
        <f t="shared" si="26"/>
        <v>Week 5</v>
      </c>
      <c r="N411">
        <f t="shared" si="27"/>
        <v>22</v>
      </c>
    </row>
    <row r="412" spans="1:14" x14ac:dyDescent="0.25">
      <c r="A412" s="207" t="s">
        <v>301</v>
      </c>
      <c r="B412" s="112">
        <v>45804</v>
      </c>
      <c r="C412" s="109" t="s">
        <v>17</v>
      </c>
      <c r="D412" s="109" t="s">
        <v>22</v>
      </c>
      <c r="E412" s="109" t="s">
        <v>18</v>
      </c>
      <c r="F412" s="109" t="s">
        <v>42</v>
      </c>
      <c r="G412" s="109" t="s">
        <v>20</v>
      </c>
      <c r="H412" s="110">
        <v>144.03</v>
      </c>
      <c r="I412" s="109">
        <v>3</v>
      </c>
      <c r="J412" s="110">
        <v>432.09</v>
      </c>
      <c r="K412" t="str">
        <f t="shared" si="24"/>
        <v>Selasa</v>
      </c>
      <c r="L412" t="str">
        <f t="shared" si="25"/>
        <v>2025-W22</v>
      </c>
      <c r="M412" t="str">
        <f t="shared" si="26"/>
        <v>Week 4</v>
      </c>
      <c r="N412">
        <f t="shared" si="27"/>
        <v>22</v>
      </c>
    </row>
    <row r="413" spans="1:14" x14ac:dyDescent="0.25">
      <c r="A413" s="207" t="s">
        <v>379</v>
      </c>
      <c r="B413" s="112">
        <v>45806</v>
      </c>
      <c r="C413" s="109" t="s">
        <v>38</v>
      </c>
      <c r="D413" s="109" t="s">
        <v>26</v>
      </c>
      <c r="E413" s="109" t="s">
        <v>27</v>
      </c>
      <c r="F413" s="109" t="s">
        <v>61</v>
      </c>
      <c r="G413" s="109" t="s">
        <v>36</v>
      </c>
      <c r="H413" s="110">
        <v>134.16</v>
      </c>
      <c r="I413" s="109">
        <v>10</v>
      </c>
      <c r="J413" s="110">
        <v>1341.6</v>
      </c>
      <c r="K413" t="str">
        <f t="shared" si="24"/>
        <v>Kamis</v>
      </c>
      <c r="L413" t="str">
        <f t="shared" si="25"/>
        <v>2025-W22</v>
      </c>
      <c r="M413" t="str">
        <f t="shared" si="26"/>
        <v>Week 5</v>
      </c>
      <c r="N413">
        <f t="shared" si="27"/>
        <v>22</v>
      </c>
    </row>
    <row r="414" spans="1:14" x14ac:dyDescent="0.25">
      <c r="A414" s="207" t="s">
        <v>477</v>
      </c>
      <c r="B414" s="112">
        <v>45809</v>
      </c>
      <c r="C414" s="109" t="s">
        <v>30</v>
      </c>
      <c r="D414" s="109" t="s">
        <v>35</v>
      </c>
      <c r="E414" s="109" t="s">
        <v>23</v>
      </c>
      <c r="F414" s="109" t="s">
        <v>61</v>
      </c>
      <c r="G414" s="109" t="s">
        <v>20</v>
      </c>
      <c r="H414" s="110">
        <v>47.9</v>
      </c>
      <c r="I414" s="109">
        <v>5</v>
      </c>
      <c r="J414" s="110">
        <v>239.5</v>
      </c>
      <c r="K414" t="str">
        <f t="shared" si="24"/>
        <v>Minggu</v>
      </c>
      <c r="L414" t="str">
        <f t="shared" si="25"/>
        <v>2025-W23</v>
      </c>
      <c r="M414" t="str">
        <f t="shared" si="26"/>
        <v>Week 1</v>
      </c>
      <c r="N414">
        <f t="shared" si="27"/>
        <v>22</v>
      </c>
    </row>
    <row r="415" spans="1:14" x14ac:dyDescent="0.25">
      <c r="A415" s="207" t="s">
        <v>615</v>
      </c>
      <c r="B415" s="112">
        <v>45803</v>
      </c>
      <c r="C415" s="109" t="s">
        <v>17</v>
      </c>
      <c r="D415" s="109" t="s">
        <v>35</v>
      </c>
      <c r="E415" s="109" t="s">
        <v>23</v>
      </c>
      <c r="F415" s="109" t="s">
        <v>42</v>
      </c>
      <c r="G415" s="109" t="s">
        <v>20</v>
      </c>
      <c r="H415" s="110">
        <v>151.41999999999999</v>
      </c>
      <c r="I415" s="109">
        <v>1</v>
      </c>
      <c r="J415" s="110">
        <v>151.41999999999999</v>
      </c>
      <c r="K415" t="str">
        <f t="shared" si="24"/>
        <v>Senin</v>
      </c>
      <c r="L415" t="str">
        <f t="shared" si="25"/>
        <v>2025-W22</v>
      </c>
      <c r="M415" t="str">
        <f t="shared" si="26"/>
        <v>Week 4</v>
      </c>
      <c r="N415">
        <f t="shared" si="27"/>
        <v>22</v>
      </c>
    </row>
    <row r="416" spans="1:14" x14ac:dyDescent="0.25">
      <c r="A416" s="207" t="s">
        <v>696</v>
      </c>
      <c r="B416" s="112">
        <v>45808</v>
      </c>
      <c r="C416" s="109" t="s">
        <v>34</v>
      </c>
      <c r="D416" s="109" t="s">
        <v>35</v>
      </c>
      <c r="E416" s="109" t="s">
        <v>45</v>
      </c>
      <c r="F416" s="109" t="s">
        <v>19</v>
      </c>
      <c r="G416" s="109" t="s">
        <v>36</v>
      </c>
      <c r="H416" s="110">
        <v>147.06</v>
      </c>
      <c r="I416" s="109">
        <v>1</v>
      </c>
      <c r="J416" s="110">
        <v>147.06</v>
      </c>
      <c r="K416" t="str">
        <f t="shared" si="24"/>
        <v>Sabtu</v>
      </c>
      <c r="L416" t="str">
        <f t="shared" si="25"/>
        <v>2025-W22</v>
      </c>
      <c r="M416" t="str">
        <f t="shared" si="26"/>
        <v>Week 5</v>
      </c>
      <c r="N416">
        <f t="shared" si="27"/>
        <v>22</v>
      </c>
    </row>
    <row r="417" spans="1:14" x14ac:dyDescent="0.25">
      <c r="A417" s="207" t="s">
        <v>830</v>
      </c>
      <c r="B417" s="112">
        <v>45805</v>
      </c>
      <c r="C417" s="109" t="s">
        <v>38</v>
      </c>
      <c r="D417" s="109" t="s">
        <v>31</v>
      </c>
      <c r="E417" s="109" t="s">
        <v>41</v>
      </c>
      <c r="F417" s="109" t="s">
        <v>39</v>
      </c>
      <c r="G417" s="109" t="s">
        <v>20</v>
      </c>
      <c r="H417" s="110">
        <v>222.89</v>
      </c>
      <c r="I417" s="109">
        <v>2</v>
      </c>
      <c r="J417" s="110">
        <v>445.78</v>
      </c>
      <c r="K417" t="str">
        <f t="shared" si="24"/>
        <v>Rabu</v>
      </c>
      <c r="L417" t="str">
        <f t="shared" si="25"/>
        <v>2025-W22</v>
      </c>
      <c r="M417" t="str">
        <f t="shared" si="26"/>
        <v>Week 4</v>
      </c>
      <c r="N417">
        <f t="shared" si="27"/>
        <v>22</v>
      </c>
    </row>
    <row r="418" spans="1:14" x14ac:dyDescent="0.25">
      <c r="A418" s="207" t="s">
        <v>848</v>
      </c>
      <c r="B418" s="112">
        <v>45809</v>
      </c>
      <c r="C418" s="109" t="s">
        <v>34</v>
      </c>
      <c r="D418" s="109" t="s">
        <v>55</v>
      </c>
      <c r="E418" s="109" t="s">
        <v>45</v>
      </c>
      <c r="F418" s="109" t="s">
        <v>19</v>
      </c>
      <c r="G418" s="109" t="s">
        <v>15</v>
      </c>
      <c r="H418" s="110">
        <v>229.86</v>
      </c>
      <c r="I418" s="109">
        <v>7</v>
      </c>
      <c r="J418" s="110">
        <v>1609.02</v>
      </c>
      <c r="K418" t="str">
        <f t="shared" si="24"/>
        <v>Minggu</v>
      </c>
      <c r="L418" t="str">
        <f t="shared" si="25"/>
        <v>2025-W23</v>
      </c>
      <c r="M418" t="str">
        <f t="shared" si="26"/>
        <v>Week 1</v>
      </c>
      <c r="N418">
        <f t="shared" si="27"/>
        <v>22</v>
      </c>
    </row>
    <row r="419" spans="1:14" x14ac:dyDescent="0.25">
      <c r="A419" s="207" t="s">
        <v>867</v>
      </c>
      <c r="B419" s="112">
        <v>45806</v>
      </c>
      <c r="C419" s="109" t="s">
        <v>34</v>
      </c>
      <c r="D419" s="109" t="s">
        <v>22</v>
      </c>
      <c r="E419" s="109" t="s">
        <v>23</v>
      </c>
      <c r="F419" s="109" t="s">
        <v>28</v>
      </c>
      <c r="G419" s="109" t="s">
        <v>20</v>
      </c>
      <c r="H419" s="110">
        <v>123.31</v>
      </c>
      <c r="I419" s="109">
        <v>3</v>
      </c>
      <c r="J419" s="110">
        <v>369.93</v>
      </c>
      <c r="K419" t="str">
        <f t="shared" si="24"/>
        <v>Kamis</v>
      </c>
      <c r="L419" t="str">
        <f t="shared" si="25"/>
        <v>2025-W22</v>
      </c>
      <c r="M419" t="str">
        <f t="shared" si="26"/>
        <v>Week 5</v>
      </c>
      <c r="N419">
        <f t="shared" si="27"/>
        <v>22</v>
      </c>
    </row>
    <row r="420" spans="1:14" x14ac:dyDescent="0.25">
      <c r="A420" s="207" t="s">
        <v>990</v>
      </c>
      <c r="B420" s="112">
        <v>45803</v>
      </c>
      <c r="C420" s="109" t="s">
        <v>34</v>
      </c>
      <c r="D420" s="109" t="s">
        <v>31</v>
      </c>
      <c r="E420" s="109" t="s">
        <v>23</v>
      </c>
      <c r="F420" s="109" t="s">
        <v>39</v>
      </c>
      <c r="G420" s="109" t="s">
        <v>15</v>
      </c>
      <c r="H420" s="110">
        <v>149.16</v>
      </c>
      <c r="I420" s="109">
        <v>18</v>
      </c>
      <c r="J420" s="110">
        <v>2684.88</v>
      </c>
      <c r="K420" t="str">
        <f t="shared" si="24"/>
        <v>Senin</v>
      </c>
      <c r="L420" t="str">
        <f t="shared" si="25"/>
        <v>2025-W22</v>
      </c>
      <c r="M420" t="str">
        <f t="shared" si="26"/>
        <v>Week 4</v>
      </c>
      <c r="N420">
        <f t="shared" si="27"/>
        <v>22</v>
      </c>
    </row>
    <row r="421" spans="1:14" x14ac:dyDescent="0.25">
      <c r="A421" s="207" t="s">
        <v>1061</v>
      </c>
      <c r="B421" s="112">
        <v>45805</v>
      </c>
      <c r="C421" s="109" t="s">
        <v>34</v>
      </c>
      <c r="D421" s="109" t="s">
        <v>12</v>
      </c>
      <c r="E421" s="109" t="s">
        <v>45</v>
      </c>
      <c r="F421" s="109" t="s">
        <v>32</v>
      </c>
      <c r="G421" s="109" t="s">
        <v>36</v>
      </c>
      <c r="H421" s="110">
        <v>239.05</v>
      </c>
      <c r="I421" s="109">
        <v>1</v>
      </c>
      <c r="J421" s="110">
        <v>239.05</v>
      </c>
      <c r="K421" t="str">
        <f t="shared" si="24"/>
        <v>Rabu</v>
      </c>
      <c r="L421" t="str">
        <f t="shared" si="25"/>
        <v>2025-W22</v>
      </c>
      <c r="M421" t="str">
        <f t="shared" si="26"/>
        <v>Week 4</v>
      </c>
      <c r="N421">
        <f t="shared" si="27"/>
        <v>22</v>
      </c>
    </row>
    <row r="422" spans="1:14" x14ac:dyDescent="0.25">
      <c r="A422" s="207" t="s">
        <v>63</v>
      </c>
      <c r="B422" s="112">
        <v>45810</v>
      </c>
      <c r="C422" s="109" t="s">
        <v>25</v>
      </c>
      <c r="D422" s="109" t="s">
        <v>26</v>
      </c>
      <c r="E422" s="109" t="s">
        <v>23</v>
      </c>
      <c r="F422" s="109" t="s">
        <v>32</v>
      </c>
      <c r="G422" s="109" t="s">
        <v>15</v>
      </c>
      <c r="H422" s="110">
        <v>202.74</v>
      </c>
      <c r="I422" s="109">
        <v>17</v>
      </c>
      <c r="J422" s="110">
        <v>3446.58</v>
      </c>
      <c r="K422" t="str">
        <f t="shared" si="24"/>
        <v>Senin</v>
      </c>
      <c r="L422" t="str">
        <f t="shared" si="25"/>
        <v>2025-W23</v>
      </c>
      <c r="M422" t="str">
        <f t="shared" si="26"/>
        <v>Week 1</v>
      </c>
      <c r="N422">
        <f t="shared" si="27"/>
        <v>23</v>
      </c>
    </row>
    <row r="423" spans="1:14" x14ac:dyDescent="0.25">
      <c r="A423" s="207" t="s">
        <v>117</v>
      </c>
      <c r="B423" s="112">
        <v>45816</v>
      </c>
      <c r="C423" s="109" t="s">
        <v>34</v>
      </c>
      <c r="D423" s="109" t="s">
        <v>31</v>
      </c>
      <c r="E423" s="109" t="s">
        <v>27</v>
      </c>
      <c r="F423" s="109" t="s">
        <v>32</v>
      </c>
      <c r="G423" s="109" t="s">
        <v>20</v>
      </c>
      <c r="H423" s="110">
        <v>55.49</v>
      </c>
      <c r="I423" s="109">
        <v>14</v>
      </c>
      <c r="J423" s="110">
        <v>776.86</v>
      </c>
      <c r="K423" t="str">
        <f t="shared" si="24"/>
        <v>Minggu</v>
      </c>
      <c r="L423" t="str">
        <f t="shared" si="25"/>
        <v>2025-W24</v>
      </c>
      <c r="M423" t="str">
        <f t="shared" si="26"/>
        <v>Week 2</v>
      </c>
      <c r="N423">
        <f t="shared" si="27"/>
        <v>23</v>
      </c>
    </row>
    <row r="424" spans="1:14" x14ac:dyDescent="0.25">
      <c r="A424" s="207" t="s">
        <v>120</v>
      </c>
      <c r="B424" s="112">
        <v>45813</v>
      </c>
      <c r="C424" s="109" t="s">
        <v>30</v>
      </c>
      <c r="D424" s="109" t="s">
        <v>31</v>
      </c>
      <c r="E424" s="109" t="s">
        <v>18</v>
      </c>
      <c r="F424" s="109" t="s">
        <v>42</v>
      </c>
      <c r="G424" s="109" t="s">
        <v>20</v>
      </c>
      <c r="H424" s="110">
        <v>102.8</v>
      </c>
      <c r="I424" s="109">
        <v>10</v>
      </c>
      <c r="J424" s="110">
        <v>1028</v>
      </c>
      <c r="K424" t="str">
        <f t="shared" si="24"/>
        <v>Kamis</v>
      </c>
      <c r="L424" t="str">
        <f t="shared" si="25"/>
        <v>2025-W23</v>
      </c>
      <c r="M424" t="str">
        <f t="shared" si="26"/>
        <v>Week 1</v>
      </c>
      <c r="N424">
        <f t="shared" si="27"/>
        <v>23</v>
      </c>
    </row>
    <row r="425" spans="1:14" x14ac:dyDescent="0.25">
      <c r="A425" s="207" t="s">
        <v>188</v>
      </c>
      <c r="B425" s="112">
        <v>45813</v>
      </c>
      <c r="C425" s="109" t="s">
        <v>34</v>
      </c>
      <c r="D425" s="109" t="s">
        <v>55</v>
      </c>
      <c r="E425" s="109" t="s">
        <v>18</v>
      </c>
      <c r="F425" s="109" t="s">
        <v>61</v>
      </c>
      <c r="G425" s="109" t="s">
        <v>36</v>
      </c>
      <c r="H425" s="110">
        <v>229.82</v>
      </c>
      <c r="I425" s="109">
        <v>13</v>
      </c>
      <c r="J425" s="110">
        <v>2987.66</v>
      </c>
      <c r="K425" t="str">
        <f t="shared" si="24"/>
        <v>Kamis</v>
      </c>
      <c r="L425" t="str">
        <f t="shared" si="25"/>
        <v>2025-W23</v>
      </c>
      <c r="M425" t="str">
        <f t="shared" si="26"/>
        <v>Week 1</v>
      </c>
      <c r="N425">
        <f t="shared" si="27"/>
        <v>23</v>
      </c>
    </row>
    <row r="426" spans="1:14" x14ac:dyDescent="0.25">
      <c r="A426" s="207" t="s">
        <v>225</v>
      </c>
      <c r="B426" s="112">
        <v>45811</v>
      </c>
      <c r="C426" s="109" t="s">
        <v>17</v>
      </c>
      <c r="D426" s="109" t="s">
        <v>35</v>
      </c>
      <c r="E426" s="109" t="s">
        <v>41</v>
      </c>
      <c r="F426" s="109" t="s">
        <v>39</v>
      </c>
      <c r="G426" s="109" t="s">
        <v>36</v>
      </c>
      <c r="H426" s="110">
        <v>152.13999999999999</v>
      </c>
      <c r="I426" s="109">
        <v>14</v>
      </c>
      <c r="J426" s="110">
        <v>2129.96</v>
      </c>
      <c r="K426" t="str">
        <f t="shared" si="24"/>
        <v>Selasa</v>
      </c>
      <c r="L426" t="str">
        <f t="shared" si="25"/>
        <v>2025-W23</v>
      </c>
      <c r="M426" t="str">
        <f t="shared" si="26"/>
        <v>Week 1</v>
      </c>
      <c r="N426">
        <f t="shared" si="27"/>
        <v>23</v>
      </c>
    </row>
    <row r="427" spans="1:14" x14ac:dyDescent="0.25">
      <c r="A427" s="207" t="s">
        <v>232</v>
      </c>
      <c r="B427" s="112">
        <v>45816</v>
      </c>
      <c r="C427" s="109" t="s">
        <v>11</v>
      </c>
      <c r="D427" s="109" t="s">
        <v>55</v>
      </c>
      <c r="E427" s="109" t="s">
        <v>13</v>
      </c>
      <c r="F427" s="109" t="s">
        <v>28</v>
      </c>
      <c r="G427" s="109" t="s">
        <v>15</v>
      </c>
      <c r="H427" s="110">
        <v>104.59</v>
      </c>
      <c r="I427" s="109">
        <v>15</v>
      </c>
      <c r="J427" s="110">
        <v>1568.85</v>
      </c>
      <c r="K427" t="str">
        <f t="shared" si="24"/>
        <v>Minggu</v>
      </c>
      <c r="L427" t="str">
        <f t="shared" si="25"/>
        <v>2025-W24</v>
      </c>
      <c r="M427" t="str">
        <f t="shared" si="26"/>
        <v>Week 2</v>
      </c>
      <c r="N427">
        <f t="shared" si="27"/>
        <v>23</v>
      </c>
    </row>
    <row r="428" spans="1:14" x14ac:dyDescent="0.25">
      <c r="A428" s="207" t="s">
        <v>367</v>
      </c>
      <c r="B428" s="112">
        <v>45816</v>
      </c>
      <c r="C428" s="109" t="s">
        <v>17</v>
      </c>
      <c r="D428" s="109" t="s">
        <v>12</v>
      </c>
      <c r="E428" s="109" t="s">
        <v>41</v>
      </c>
      <c r="F428" s="109" t="s">
        <v>42</v>
      </c>
      <c r="G428" s="109" t="s">
        <v>36</v>
      </c>
      <c r="H428" s="110">
        <v>84.5</v>
      </c>
      <c r="I428" s="109">
        <v>13</v>
      </c>
      <c r="J428" s="110">
        <v>1098.5</v>
      </c>
      <c r="K428" t="str">
        <f t="shared" si="24"/>
        <v>Minggu</v>
      </c>
      <c r="L428" t="str">
        <f t="shared" si="25"/>
        <v>2025-W24</v>
      </c>
      <c r="M428" t="str">
        <f t="shared" si="26"/>
        <v>Week 2</v>
      </c>
      <c r="N428">
        <f t="shared" si="27"/>
        <v>23</v>
      </c>
    </row>
    <row r="429" spans="1:14" x14ac:dyDescent="0.25">
      <c r="A429" s="207" t="s">
        <v>374</v>
      </c>
      <c r="B429" s="112">
        <v>45813</v>
      </c>
      <c r="C429" s="109" t="s">
        <v>25</v>
      </c>
      <c r="D429" s="109" t="s">
        <v>22</v>
      </c>
      <c r="E429" s="109" t="s">
        <v>18</v>
      </c>
      <c r="F429" s="109" t="s">
        <v>28</v>
      </c>
      <c r="G429" s="109" t="s">
        <v>15</v>
      </c>
      <c r="H429" s="110">
        <v>218.2</v>
      </c>
      <c r="I429" s="109">
        <v>20</v>
      </c>
      <c r="J429" s="110">
        <v>4364</v>
      </c>
      <c r="K429" t="str">
        <f t="shared" si="24"/>
        <v>Kamis</v>
      </c>
      <c r="L429" t="str">
        <f t="shared" si="25"/>
        <v>2025-W23</v>
      </c>
      <c r="M429" t="str">
        <f t="shared" si="26"/>
        <v>Week 1</v>
      </c>
      <c r="N429">
        <f t="shared" si="27"/>
        <v>23</v>
      </c>
    </row>
    <row r="430" spans="1:14" x14ac:dyDescent="0.25">
      <c r="A430" s="207" t="s">
        <v>460</v>
      </c>
      <c r="B430" s="112">
        <v>45811</v>
      </c>
      <c r="C430" s="109" t="s">
        <v>11</v>
      </c>
      <c r="D430" s="109" t="s">
        <v>55</v>
      </c>
      <c r="E430" s="109" t="s">
        <v>18</v>
      </c>
      <c r="F430" s="109" t="s">
        <v>28</v>
      </c>
      <c r="G430" s="109" t="s">
        <v>15</v>
      </c>
      <c r="H430" s="110">
        <v>50.07</v>
      </c>
      <c r="I430" s="109">
        <v>9</v>
      </c>
      <c r="J430" s="110">
        <v>450.63</v>
      </c>
      <c r="K430" t="str">
        <f t="shared" si="24"/>
        <v>Selasa</v>
      </c>
      <c r="L430" t="str">
        <f t="shared" si="25"/>
        <v>2025-W23</v>
      </c>
      <c r="M430" t="str">
        <f t="shared" si="26"/>
        <v>Week 1</v>
      </c>
      <c r="N430">
        <f t="shared" si="27"/>
        <v>23</v>
      </c>
    </row>
    <row r="431" spans="1:14" x14ac:dyDescent="0.25">
      <c r="A431" s="207" t="s">
        <v>470</v>
      </c>
      <c r="B431" s="112">
        <v>45813</v>
      </c>
      <c r="C431" s="109" t="s">
        <v>30</v>
      </c>
      <c r="D431" s="109" t="s">
        <v>26</v>
      </c>
      <c r="E431" s="109" t="s">
        <v>27</v>
      </c>
      <c r="F431" s="109" t="s">
        <v>19</v>
      </c>
      <c r="G431" s="109" t="s">
        <v>20</v>
      </c>
      <c r="H431" s="110">
        <v>166.01</v>
      </c>
      <c r="I431" s="109">
        <v>1</v>
      </c>
      <c r="J431" s="110">
        <v>166.01</v>
      </c>
      <c r="K431" t="str">
        <f t="shared" si="24"/>
        <v>Kamis</v>
      </c>
      <c r="L431" t="str">
        <f t="shared" si="25"/>
        <v>2025-W23</v>
      </c>
      <c r="M431" t="str">
        <f t="shared" si="26"/>
        <v>Week 1</v>
      </c>
      <c r="N431">
        <f t="shared" si="27"/>
        <v>23</v>
      </c>
    </row>
    <row r="432" spans="1:14" x14ac:dyDescent="0.25">
      <c r="A432" s="207" t="s">
        <v>506</v>
      </c>
      <c r="B432" s="112">
        <v>45815</v>
      </c>
      <c r="C432" s="109" t="s">
        <v>34</v>
      </c>
      <c r="D432" s="109" t="s">
        <v>35</v>
      </c>
      <c r="E432" s="109" t="s">
        <v>45</v>
      </c>
      <c r="F432" s="109" t="s">
        <v>14</v>
      </c>
      <c r="G432" s="109" t="s">
        <v>15</v>
      </c>
      <c r="H432" s="110">
        <v>79.19</v>
      </c>
      <c r="I432" s="109">
        <v>15</v>
      </c>
      <c r="J432" s="110">
        <v>1187.8499999999999</v>
      </c>
      <c r="K432" t="str">
        <f t="shared" si="24"/>
        <v>Sabtu</v>
      </c>
      <c r="L432" t="str">
        <f t="shared" si="25"/>
        <v>2025-W23</v>
      </c>
      <c r="M432" t="str">
        <f t="shared" si="26"/>
        <v>Week 1</v>
      </c>
      <c r="N432">
        <f t="shared" si="27"/>
        <v>23</v>
      </c>
    </row>
    <row r="433" spans="1:14" x14ac:dyDescent="0.25">
      <c r="A433" s="207" t="s">
        <v>515</v>
      </c>
      <c r="B433" s="112">
        <v>45813</v>
      </c>
      <c r="C433" s="109" t="s">
        <v>38</v>
      </c>
      <c r="D433" s="109" t="s">
        <v>35</v>
      </c>
      <c r="E433" s="109" t="s">
        <v>18</v>
      </c>
      <c r="F433" s="109" t="s">
        <v>61</v>
      </c>
      <c r="G433" s="109" t="s">
        <v>36</v>
      </c>
      <c r="H433" s="110">
        <v>151.85</v>
      </c>
      <c r="I433" s="109">
        <v>1</v>
      </c>
      <c r="J433" s="110">
        <v>151.85</v>
      </c>
      <c r="K433" t="str">
        <f t="shared" si="24"/>
        <v>Kamis</v>
      </c>
      <c r="L433" t="str">
        <f t="shared" si="25"/>
        <v>2025-W23</v>
      </c>
      <c r="M433" t="str">
        <f t="shared" si="26"/>
        <v>Week 1</v>
      </c>
      <c r="N433">
        <f t="shared" si="27"/>
        <v>23</v>
      </c>
    </row>
    <row r="434" spans="1:14" x14ac:dyDescent="0.25">
      <c r="A434" s="207" t="s">
        <v>624</v>
      </c>
      <c r="B434" s="112">
        <v>45816</v>
      </c>
      <c r="C434" s="109" t="s">
        <v>25</v>
      </c>
      <c r="D434" s="109" t="s">
        <v>26</v>
      </c>
      <c r="E434" s="109" t="s">
        <v>23</v>
      </c>
      <c r="F434" s="109" t="s">
        <v>42</v>
      </c>
      <c r="G434" s="109" t="s">
        <v>36</v>
      </c>
      <c r="H434" s="110">
        <v>76.849999999999994</v>
      </c>
      <c r="I434" s="109">
        <v>3</v>
      </c>
      <c r="J434" s="110">
        <v>230.55</v>
      </c>
      <c r="K434" t="str">
        <f t="shared" si="24"/>
        <v>Minggu</v>
      </c>
      <c r="L434" t="str">
        <f t="shared" si="25"/>
        <v>2025-W24</v>
      </c>
      <c r="M434" t="str">
        <f t="shared" si="26"/>
        <v>Week 2</v>
      </c>
      <c r="N434">
        <f t="shared" si="27"/>
        <v>23</v>
      </c>
    </row>
    <row r="435" spans="1:14" x14ac:dyDescent="0.25">
      <c r="A435" s="207" t="s">
        <v>626</v>
      </c>
      <c r="B435" s="112">
        <v>45816</v>
      </c>
      <c r="C435" s="109" t="s">
        <v>17</v>
      </c>
      <c r="D435" s="109" t="s">
        <v>26</v>
      </c>
      <c r="E435" s="109" t="s">
        <v>45</v>
      </c>
      <c r="F435" s="109" t="s">
        <v>14</v>
      </c>
      <c r="G435" s="109" t="s">
        <v>15</v>
      </c>
      <c r="H435" s="110">
        <v>33.200000000000003</v>
      </c>
      <c r="I435" s="109">
        <v>14</v>
      </c>
      <c r="J435" s="110">
        <v>464.8</v>
      </c>
      <c r="K435" t="str">
        <f t="shared" si="24"/>
        <v>Minggu</v>
      </c>
      <c r="L435" t="str">
        <f t="shared" si="25"/>
        <v>2025-W24</v>
      </c>
      <c r="M435" t="str">
        <f t="shared" si="26"/>
        <v>Week 2</v>
      </c>
      <c r="N435">
        <f t="shared" si="27"/>
        <v>23</v>
      </c>
    </row>
    <row r="436" spans="1:14" x14ac:dyDescent="0.25">
      <c r="A436" s="207" t="s">
        <v>750</v>
      </c>
      <c r="B436" s="112">
        <v>45811</v>
      </c>
      <c r="C436" s="109" t="s">
        <v>17</v>
      </c>
      <c r="D436" s="109" t="s">
        <v>55</v>
      </c>
      <c r="E436" s="109" t="s">
        <v>23</v>
      </c>
      <c r="F436" s="109" t="s">
        <v>32</v>
      </c>
      <c r="G436" s="109" t="s">
        <v>15</v>
      </c>
      <c r="H436" s="110">
        <v>91.6</v>
      </c>
      <c r="I436" s="109">
        <v>6</v>
      </c>
      <c r="J436" s="110">
        <v>549.6</v>
      </c>
      <c r="K436" t="str">
        <f t="shared" si="24"/>
        <v>Selasa</v>
      </c>
      <c r="L436" t="str">
        <f t="shared" si="25"/>
        <v>2025-W23</v>
      </c>
      <c r="M436" t="str">
        <f t="shared" si="26"/>
        <v>Week 1</v>
      </c>
      <c r="N436">
        <f t="shared" si="27"/>
        <v>23</v>
      </c>
    </row>
    <row r="437" spans="1:14" x14ac:dyDescent="0.25">
      <c r="A437" s="207" t="s">
        <v>753</v>
      </c>
      <c r="B437" s="112">
        <v>45815</v>
      </c>
      <c r="C437" s="109" t="s">
        <v>34</v>
      </c>
      <c r="D437" s="109" t="s">
        <v>35</v>
      </c>
      <c r="E437" s="109" t="s">
        <v>13</v>
      </c>
      <c r="F437" s="109" t="s">
        <v>42</v>
      </c>
      <c r="G437" s="109" t="s">
        <v>36</v>
      </c>
      <c r="H437" s="110">
        <v>101.21</v>
      </c>
      <c r="I437" s="109">
        <v>14</v>
      </c>
      <c r="J437" s="110">
        <v>1416.94</v>
      </c>
      <c r="K437" t="str">
        <f t="shared" si="24"/>
        <v>Sabtu</v>
      </c>
      <c r="L437" t="str">
        <f t="shared" si="25"/>
        <v>2025-W23</v>
      </c>
      <c r="M437" t="str">
        <f t="shared" si="26"/>
        <v>Week 1</v>
      </c>
      <c r="N437">
        <f t="shared" si="27"/>
        <v>23</v>
      </c>
    </row>
    <row r="438" spans="1:14" x14ac:dyDescent="0.25">
      <c r="A438" s="207" t="s">
        <v>766</v>
      </c>
      <c r="B438" s="112">
        <v>45810</v>
      </c>
      <c r="C438" s="109" t="s">
        <v>38</v>
      </c>
      <c r="D438" s="109" t="s">
        <v>12</v>
      </c>
      <c r="E438" s="109" t="s">
        <v>18</v>
      </c>
      <c r="F438" s="109" t="s">
        <v>42</v>
      </c>
      <c r="G438" s="109" t="s">
        <v>20</v>
      </c>
      <c r="H438" s="110">
        <v>59.57</v>
      </c>
      <c r="I438" s="109">
        <v>10</v>
      </c>
      <c r="J438" s="110">
        <v>595.70000000000005</v>
      </c>
      <c r="K438" t="str">
        <f t="shared" si="24"/>
        <v>Senin</v>
      </c>
      <c r="L438" t="str">
        <f t="shared" si="25"/>
        <v>2025-W23</v>
      </c>
      <c r="M438" t="str">
        <f t="shared" si="26"/>
        <v>Week 1</v>
      </c>
      <c r="N438">
        <f t="shared" si="27"/>
        <v>23</v>
      </c>
    </row>
    <row r="439" spans="1:14" x14ac:dyDescent="0.25">
      <c r="A439" s="207" t="s">
        <v>819</v>
      </c>
      <c r="B439" s="112">
        <v>45811</v>
      </c>
      <c r="C439" s="109" t="s">
        <v>34</v>
      </c>
      <c r="D439" s="109" t="s">
        <v>12</v>
      </c>
      <c r="E439" s="109" t="s">
        <v>27</v>
      </c>
      <c r="F439" s="109" t="s">
        <v>42</v>
      </c>
      <c r="G439" s="109" t="s">
        <v>20</v>
      </c>
      <c r="H439" s="110">
        <v>166.42</v>
      </c>
      <c r="I439" s="109">
        <v>18</v>
      </c>
      <c r="J439" s="110">
        <v>2995.56</v>
      </c>
      <c r="K439" t="str">
        <f t="shared" si="24"/>
        <v>Selasa</v>
      </c>
      <c r="L439" t="str">
        <f t="shared" si="25"/>
        <v>2025-W23</v>
      </c>
      <c r="M439" t="str">
        <f t="shared" si="26"/>
        <v>Week 1</v>
      </c>
      <c r="N439">
        <f t="shared" si="27"/>
        <v>23</v>
      </c>
    </row>
    <row r="440" spans="1:14" x14ac:dyDescent="0.25">
      <c r="A440" s="207" t="s">
        <v>839</v>
      </c>
      <c r="B440" s="112">
        <v>45812</v>
      </c>
      <c r="C440" s="109" t="s">
        <v>25</v>
      </c>
      <c r="D440" s="109" t="s">
        <v>55</v>
      </c>
      <c r="E440" s="109" t="s">
        <v>13</v>
      </c>
      <c r="F440" s="109" t="s">
        <v>19</v>
      </c>
      <c r="G440" s="109" t="s">
        <v>20</v>
      </c>
      <c r="H440" s="110">
        <v>80.44</v>
      </c>
      <c r="I440" s="109">
        <v>16</v>
      </c>
      <c r="J440" s="110">
        <v>1287.04</v>
      </c>
      <c r="K440" t="str">
        <f t="shared" si="24"/>
        <v>Rabu</v>
      </c>
      <c r="L440" t="str">
        <f t="shared" si="25"/>
        <v>2025-W23</v>
      </c>
      <c r="M440" t="str">
        <f t="shared" si="26"/>
        <v>Week 1</v>
      </c>
      <c r="N440">
        <f t="shared" si="27"/>
        <v>23</v>
      </c>
    </row>
    <row r="441" spans="1:14" x14ac:dyDescent="0.25">
      <c r="A441" s="207" t="s">
        <v>858</v>
      </c>
      <c r="B441" s="112">
        <v>45812</v>
      </c>
      <c r="C441" s="109" t="s">
        <v>11</v>
      </c>
      <c r="D441" s="109" t="s">
        <v>35</v>
      </c>
      <c r="E441" s="109" t="s">
        <v>41</v>
      </c>
      <c r="F441" s="109" t="s">
        <v>61</v>
      </c>
      <c r="G441" s="109" t="s">
        <v>36</v>
      </c>
      <c r="H441" s="110">
        <v>221.87</v>
      </c>
      <c r="I441" s="109">
        <v>20</v>
      </c>
      <c r="J441" s="110">
        <v>4437.3999999999996</v>
      </c>
      <c r="K441" t="str">
        <f t="shared" si="24"/>
        <v>Rabu</v>
      </c>
      <c r="L441" t="str">
        <f t="shared" si="25"/>
        <v>2025-W23</v>
      </c>
      <c r="M441" t="str">
        <f t="shared" si="26"/>
        <v>Week 1</v>
      </c>
      <c r="N441">
        <f t="shared" si="27"/>
        <v>23</v>
      </c>
    </row>
    <row r="442" spans="1:14" x14ac:dyDescent="0.25">
      <c r="A442" s="207" t="s">
        <v>961</v>
      </c>
      <c r="B442" s="112">
        <v>45811</v>
      </c>
      <c r="C442" s="109" t="s">
        <v>25</v>
      </c>
      <c r="D442" s="109" t="s">
        <v>55</v>
      </c>
      <c r="E442" s="109" t="s">
        <v>45</v>
      </c>
      <c r="F442" s="109" t="s">
        <v>61</v>
      </c>
      <c r="G442" s="109" t="s">
        <v>15</v>
      </c>
      <c r="H442" s="110">
        <v>32.86</v>
      </c>
      <c r="I442" s="109">
        <v>9</v>
      </c>
      <c r="J442" s="110">
        <v>295.74</v>
      </c>
      <c r="K442" t="str">
        <f t="shared" si="24"/>
        <v>Selasa</v>
      </c>
      <c r="L442" t="str">
        <f t="shared" si="25"/>
        <v>2025-W23</v>
      </c>
      <c r="M442" t="str">
        <f t="shared" si="26"/>
        <v>Week 1</v>
      </c>
      <c r="N442">
        <f t="shared" si="27"/>
        <v>23</v>
      </c>
    </row>
    <row r="443" spans="1:14" x14ac:dyDescent="0.25">
      <c r="A443" s="207" t="s">
        <v>977</v>
      </c>
      <c r="B443" s="112">
        <v>45816</v>
      </c>
      <c r="C443" s="109" t="s">
        <v>30</v>
      </c>
      <c r="D443" s="109" t="s">
        <v>12</v>
      </c>
      <c r="E443" s="109" t="s">
        <v>13</v>
      </c>
      <c r="F443" s="109" t="s">
        <v>61</v>
      </c>
      <c r="G443" s="109" t="s">
        <v>20</v>
      </c>
      <c r="H443" s="110">
        <v>151.44999999999999</v>
      </c>
      <c r="I443" s="109">
        <v>8</v>
      </c>
      <c r="J443" s="110">
        <v>1211.5999999999999</v>
      </c>
      <c r="K443" t="str">
        <f t="shared" si="24"/>
        <v>Minggu</v>
      </c>
      <c r="L443" t="str">
        <f t="shared" si="25"/>
        <v>2025-W24</v>
      </c>
      <c r="M443" t="str">
        <f t="shared" si="26"/>
        <v>Week 2</v>
      </c>
      <c r="N443">
        <f t="shared" si="27"/>
        <v>23</v>
      </c>
    </row>
    <row r="444" spans="1:14" x14ac:dyDescent="0.25">
      <c r="A444" s="207" t="s">
        <v>982</v>
      </c>
      <c r="B444" s="112">
        <v>45816</v>
      </c>
      <c r="C444" s="109" t="s">
        <v>38</v>
      </c>
      <c r="D444" s="109" t="s">
        <v>55</v>
      </c>
      <c r="E444" s="109" t="s">
        <v>23</v>
      </c>
      <c r="F444" s="109" t="s">
        <v>39</v>
      </c>
      <c r="G444" s="109" t="s">
        <v>15</v>
      </c>
      <c r="H444" s="110">
        <v>60.82</v>
      </c>
      <c r="I444" s="109">
        <v>12</v>
      </c>
      <c r="J444" s="110">
        <v>729.84</v>
      </c>
      <c r="K444" t="str">
        <f t="shared" si="24"/>
        <v>Minggu</v>
      </c>
      <c r="L444" t="str">
        <f t="shared" si="25"/>
        <v>2025-W24</v>
      </c>
      <c r="M444" t="str">
        <f t="shared" si="26"/>
        <v>Week 2</v>
      </c>
      <c r="N444">
        <f t="shared" si="27"/>
        <v>23</v>
      </c>
    </row>
    <row r="445" spans="1:14" x14ac:dyDescent="0.25">
      <c r="A445" s="207" t="s">
        <v>1058</v>
      </c>
      <c r="B445" s="112">
        <v>45814</v>
      </c>
      <c r="C445" s="109" t="s">
        <v>34</v>
      </c>
      <c r="D445" s="109" t="s">
        <v>55</v>
      </c>
      <c r="E445" s="109" t="s">
        <v>41</v>
      </c>
      <c r="F445" s="109" t="s">
        <v>42</v>
      </c>
      <c r="G445" s="109" t="s">
        <v>15</v>
      </c>
      <c r="H445" s="110">
        <v>50.15</v>
      </c>
      <c r="I445" s="109">
        <v>6</v>
      </c>
      <c r="J445" s="110">
        <v>300.89999999999998</v>
      </c>
      <c r="K445" t="str">
        <f t="shared" si="24"/>
        <v>Jumat</v>
      </c>
      <c r="L445" t="str">
        <f t="shared" si="25"/>
        <v>2025-W23</v>
      </c>
      <c r="M445" t="str">
        <f t="shared" si="26"/>
        <v>Week 1</v>
      </c>
      <c r="N445">
        <f t="shared" si="27"/>
        <v>23</v>
      </c>
    </row>
    <row r="446" spans="1:14" x14ac:dyDescent="0.25">
      <c r="A446" s="207" t="s">
        <v>51</v>
      </c>
      <c r="B446" s="112">
        <v>45819</v>
      </c>
      <c r="C446" s="109" t="s">
        <v>34</v>
      </c>
      <c r="D446" s="109" t="s">
        <v>22</v>
      </c>
      <c r="E446" s="109" t="s">
        <v>23</v>
      </c>
      <c r="F446" s="109" t="s">
        <v>42</v>
      </c>
      <c r="G446" s="109" t="s">
        <v>20</v>
      </c>
      <c r="H446" s="110">
        <v>70.349999999999994</v>
      </c>
      <c r="I446" s="109">
        <v>13</v>
      </c>
      <c r="J446" s="110">
        <v>914.55</v>
      </c>
      <c r="K446" t="str">
        <f t="shared" si="24"/>
        <v>Rabu</v>
      </c>
      <c r="L446" t="str">
        <f t="shared" si="25"/>
        <v>2025-W24</v>
      </c>
      <c r="M446" t="str">
        <f t="shared" si="26"/>
        <v>Week 2</v>
      </c>
      <c r="N446">
        <f t="shared" si="27"/>
        <v>24</v>
      </c>
    </row>
    <row r="447" spans="1:14" x14ac:dyDescent="0.25">
      <c r="A447" s="207" t="s">
        <v>52</v>
      </c>
      <c r="B447" s="112">
        <v>45819</v>
      </c>
      <c r="C447" s="109" t="s">
        <v>17</v>
      </c>
      <c r="D447" s="109" t="s">
        <v>31</v>
      </c>
      <c r="E447" s="109" t="s">
        <v>41</v>
      </c>
      <c r="F447" s="109" t="s">
        <v>28</v>
      </c>
      <c r="G447" s="109" t="s">
        <v>36</v>
      </c>
      <c r="H447" s="110">
        <v>96.93</v>
      </c>
      <c r="I447" s="109">
        <v>7</v>
      </c>
      <c r="J447" s="110">
        <v>678.51</v>
      </c>
      <c r="K447" t="str">
        <f t="shared" si="24"/>
        <v>Rabu</v>
      </c>
      <c r="L447" t="str">
        <f t="shared" si="25"/>
        <v>2025-W24</v>
      </c>
      <c r="M447" t="str">
        <f t="shared" si="26"/>
        <v>Week 2</v>
      </c>
      <c r="N447">
        <f t="shared" si="27"/>
        <v>24</v>
      </c>
    </row>
    <row r="448" spans="1:14" x14ac:dyDescent="0.25">
      <c r="A448" s="207" t="s">
        <v>90</v>
      </c>
      <c r="B448" s="112">
        <v>45819</v>
      </c>
      <c r="C448" s="109" t="s">
        <v>30</v>
      </c>
      <c r="D448" s="109" t="s">
        <v>12</v>
      </c>
      <c r="E448" s="109" t="s">
        <v>27</v>
      </c>
      <c r="F448" s="109" t="s">
        <v>32</v>
      </c>
      <c r="G448" s="109" t="s">
        <v>15</v>
      </c>
      <c r="H448" s="110">
        <v>236.69</v>
      </c>
      <c r="I448" s="109">
        <v>9</v>
      </c>
      <c r="J448" s="110">
        <v>2130.21</v>
      </c>
      <c r="K448" t="str">
        <f t="shared" si="24"/>
        <v>Rabu</v>
      </c>
      <c r="L448" t="str">
        <f t="shared" si="25"/>
        <v>2025-W24</v>
      </c>
      <c r="M448" t="str">
        <f t="shared" si="26"/>
        <v>Week 2</v>
      </c>
      <c r="N448">
        <f t="shared" si="27"/>
        <v>24</v>
      </c>
    </row>
    <row r="449" spans="1:14" x14ac:dyDescent="0.25">
      <c r="A449" s="207" t="s">
        <v>92</v>
      </c>
      <c r="B449" s="112">
        <v>45819</v>
      </c>
      <c r="C449" s="109" t="s">
        <v>11</v>
      </c>
      <c r="D449" s="109" t="s">
        <v>31</v>
      </c>
      <c r="E449" s="109" t="s">
        <v>18</v>
      </c>
      <c r="F449" s="109" t="s">
        <v>42</v>
      </c>
      <c r="G449" s="109" t="s">
        <v>15</v>
      </c>
      <c r="H449" s="110">
        <v>161.54</v>
      </c>
      <c r="I449" s="109">
        <v>3</v>
      </c>
      <c r="J449" s="110">
        <v>484.62</v>
      </c>
      <c r="K449" t="str">
        <f t="shared" si="24"/>
        <v>Rabu</v>
      </c>
      <c r="L449" t="str">
        <f t="shared" si="25"/>
        <v>2025-W24</v>
      </c>
      <c r="M449" t="str">
        <f t="shared" si="26"/>
        <v>Week 2</v>
      </c>
      <c r="N449">
        <f t="shared" si="27"/>
        <v>24</v>
      </c>
    </row>
    <row r="450" spans="1:14" x14ac:dyDescent="0.25">
      <c r="A450" s="207" t="s">
        <v>113</v>
      </c>
      <c r="B450" s="112">
        <v>45818</v>
      </c>
      <c r="C450" s="109" t="s">
        <v>25</v>
      </c>
      <c r="D450" s="109" t="s">
        <v>55</v>
      </c>
      <c r="E450" s="109" t="s">
        <v>45</v>
      </c>
      <c r="F450" s="109" t="s">
        <v>61</v>
      </c>
      <c r="G450" s="109" t="s">
        <v>20</v>
      </c>
      <c r="H450" s="110">
        <v>190.38</v>
      </c>
      <c r="I450" s="109">
        <v>14</v>
      </c>
      <c r="J450" s="110">
        <v>2665.32</v>
      </c>
      <c r="K450" t="str">
        <f t="shared" ref="K450:K513" si="28">TEXT(B450,"dddd")</f>
        <v>Selasa</v>
      </c>
      <c r="L450" t="str">
        <f t="shared" ref="L450:L513" si="29">YEAR(B450) &amp; "-W" &amp; TEXT(WEEKNUM(B450), "00")</f>
        <v>2025-W24</v>
      </c>
      <c r="M450" t="str">
        <f t="shared" ref="M450:M513" si="30">"Week " &amp; INT((DAY(B450)-1)/7)+1</f>
        <v>Week 2</v>
      </c>
      <c r="N450">
        <f t="shared" ref="N450:N513" si="31">WEEKNUM(B450, 2)</f>
        <v>24</v>
      </c>
    </row>
    <row r="451" spans="1:14" x14ac:dyDescent="0.25">
      <c r="A451" s="207" t="s">
        <v>121</v>
      </c>
      <c r="B451" s="112">
        <v>45822</v>
      </c>
      <c r="C451" s="109" t="s">
        <v>38</v>
      </c>
      <c r="D451" s="109" t="s">
        <v>31</v>
      </c>
      <c r="E451" s="109" t="s">
        <v>27</v>
      </c>
      <c r="F451" s="109" t="s">
        <v>14</v>
      </c>
      <c r="G451" s="109" t="s">
        <v>20</v>
      </c>
      <c r="H451" s="110">
        <v>43.98</v>
      </c>
      <c r="I451" s="109">
        <v>15</v>
      </c>
      <c r="J451" s="110">
        <v>659.7</v>
      </c>
      <c r="K451" t="str">
        <f t="shared" si="28"/>
        <v>Sabtu</v>
      </c>
      <c r="L451" t="str">
        <f t="shared" si="29"/>
        <v>2025-W24</v>
      </c>
      <c r="M451" t="str">
        <f t="shared" si="30"/>
        <v>Week 2</v>
      </c>
      <c r="N451">
        <f t="shared" si="31"/>
        <v>24</v>
      </c>
    </row>
    <row r="452" spans="1:14" x14ac:dyDescent="0.25">
      <c r="A452" s="207" t="s">
        <v>130</v>
      </c>
      <c r="B452" s="112">
        <v>45820</v>
      </c>
      <c r="C452" s="109" t="s">
        <v>25</v>
      </c>
      <c r="D452" s="109" t="s">
        <v>12</v>
      </c>
      <c r="E452" s="109" t="s">
        <v>18</v>
      </c>
      <c r="F452" s="109" t="s">
        <v>61</v>
      </c>
      <c r="G452" s="109" t="s">
        <v>20</v>
      </c>
      <c r="H452" s="110">
        <v>197.37</v>
      </c>
      <c r="I452" s="109">
        <v>15</v>
      </c>
      <c r="J452" s="110">
        <v>2960.55</v>
      </c>
      <c r="K452" t="str">
        <f t="shared" si="28"/>
        <v>Kamis</v>
      </c>
      <c r="L452" t="str">
        <f t="shared" si="29"/>
        <v>2025-W24</v>
      </c>
      <c r="M452" t="str">
        <f t="shared" si="30"/>
        <v>Week 2</v>
      </c>
      <c r="N452">
        <f t="shared" si="31"/>
        <v>24</v>
      </c>
    </row>
    <row r="453" spans="1:14" x14ac:dyDescent="0.25">
      <c r="A453" s="207" t="s">
        <v>134</v>
      </c>
      <c r="B453" s="112">
        <v>45821</v>
      </c>
      <c r="C453" s="109" t="s">
        <v>11</v>
      </c>
      <c r="D453" s="109" t="s">
        <v>26</v>
      </c>
      <c r="E453" s="109" t="s">
        <v>23</v>
      </c>
      <c r="F453" s="109" t="s">
        <v>14</v>
      </c>
      <c r="G453" s="109" t="s">
        <v>36</v>
      </c>
      <c r="H453" s="110">
        <v>145</v>
      </c>
      <c r="I453" s="109">
        <v>18</v>
      </c>
      <c r="J453" s="110">
        <v>2610</v>
      </c>
      <c r="K453" t="str">
        <f t="shared" si="28"/>
        <v>Jumat</v>
      </c>
      <c r="L453" t="str">
        <f t="shared" si="29"/>
        <v>2025-W24</v>
      </c>
      <c r="M453" t="str">
        <f t="shared" si="30"/>
        <v>Week 2</v>
      </c>
      <c r="N453">
        <f t="shared" si="31"/>
        <v>24</v>
      </c>
    </row>
    <row r="454" spans="1:14" x14ac:dyDescent="0.25">
      <c r="A454" s="207" t="s">
        <v>194</v>
      </c>
      <c r="B454" s="112">
        <v>45822</v>
      </c>
      <c r="C454" s="109" t="s">
        <v>30</v>
      </c>
      <c r="D454" s="109" t="s">
        <v>35</v>
      </c>
      <c r="E454" s="109" t="s">
        <v>41</v>
      </c>
      <c r="F454" s="109" t="s">
        <v>28</v>
      </c>
      <c r="G454" s="109" t="s">
        <v>36</v>
      </c>
      <c r="H454" s="110">
        <v>177.87</v>
      </c>
      <c r="I454" s="109">
        <v>4</v>
      </c>
      <c r="J454" s="110">
        <v>711.48</v>
      </c>
      <c r="K454" t="str">
        <f t="shared" si="28"/>
        <v>Sabtu</v>
      </c>
      <c r="L454" t="str">
        <f t="shared" si="29"/>
        <v>2025-W24</v>
      </c>
      <c r="M454" t="str">
        <f t="shared" si="30"/>
        <v>Week 2</v>
      </c>
      <c r="N454">
        <f t="shared" si="31"/>
        <v>24</v>
      </c>
    </row>
    <row r="455" spans="1:14" x14ac:dyDescent="0.25">
      <c r="A455" s="207" t="s">
        <v>209</v>
      </c>
      <c r="B455" s="112">
        <v>45822</v>
      </c>
      <c r="C455" s="109" t="s">
        <v>17</v>
      </c>
      <c r="D455" s="109" t="s">
        <v>26</v>
      </c>
      <c r="E455" s="109" t="s">
        <v>18</v>
      </c>
      <c r="F455" s="109" t="s">
        <v>61</v>
      </c>
      <c r="G455" s="109" t="s">
        <v>15</v>
      </c>
      <c r="H455" s="110">
        <v>33.65</v>
      </c>
      <c r="I455" s="109">
        <v>7</v>
      </c>
      <c r="J455" s="110">
        <v>235.55</v>
      </c>
      <c r="K455" t="str">
        <f t="shared" si="28"/>
        <v>Sabtu</v>
      </c>
      <c r="L455" t="str">
        <f t="shared" si="29"/>
        <v>2025-W24</v>
      </c>
      <c r="M455" t="str">
        <f t="shared" si="30"/>
        <v>Week 2</v>
      </c>
      <c r="N455">
        <f t="shared" si="31"/>
        <v>24</v>
      </c>
    </row>
    <row r="456" spans="1:14" x14ac:dyDescent="0.25">
      <c r="A456" s="207" t="s">
        <v>265</v>
      </c>
      <c r="B456" s="112">
        <v>45818</v>
      </c>
      <c r="C456" s="109" t="s">
        <v>34</v>
      </c>
      <c r="D456" s="109" t="s">
        <v>12</v>
      </c>
      <c r="E456" s="109" t="s">
        <v>13</v>
      </c>
      <c r="F456" s="109" t="s">
        <v>32</v>
      </c>
      <c r="G456" s="109" t="s">
        <v>15</v>
      </c>
      <c r="H456" s="110">
        <v>116.48</v>
      </c>
      <c r="I456" s="109">
        <v>14</v>
      </c>
      <c r="J456" s="110">
        <v>1630.72</v>
      </c>
      <c r="K456" t="str">
        <f t="shared" si="28"/>
        <v>Selasa</v>
      </c>
      <c r="L456" t="str">
        <f t="shared" si="29"/>
        <v>2025-W24</v>
      </c>
      <c r="M456" t="str">
        <f t="shared" si="30"/>
        <v>Week 2</v>
      </c>
      <c r="N456">
        <f t="shared" si="31"/>
        <v>24</v>
      </c>
    </row>
    <row r="457" spans="1:14" x14ac:dyDescent="0.25">
      <c r="A457" s="207" t="s">
        <v>298</v>
      </c>
      <c r="B457" s="112">
        <v>45823</v>
      </c>
      <c r="C457" s="109" t="s">
        <v>30</v>
      </c>
      <c r="D457" s="109" t="s">
        <v>31</v>
      </c>
      <c r="E457" s="109" t="s">
        <v>45</v>
      </c>
      <c r="F457" s="109" t="s">
        <v>61</v>
      </c>
      <c r="G457" s="109" t="s">
        <v>36</v>
      </c>
      <c r="H457" s="110">
        <v>165.3</v>
      </c>
      <c r="I457" s="109">
        <v>11</v>
      </c>
      <c r="J457" s="110">
        <v>1818.3</v>
      </c>
      <c r="K457" t="str">
        <f t="shared" si="28"/>
        <v>Minggu</v>
      </c>
      <c r="L457" t="str">
        <f t="shared" si="29"/>
        <v>2025-W25</v>
      </c>
      <c r="M457" t="str">
        <f t="shared" si="30"/>
        <v>Week 3</v>
      </c>
      <c r="N457">
        <f t="shared" si="31"/>
        <v>24</v>
      </c>
    </row>
    <row r="458" spans="1:14" x14ac:dyDescent="0.25">
      <c r="A458" s="207" t="s">
        <v>358</v>
      </c>
      <c r="B458" s="112">
        <v>45818</v>
      </c>
      <c r="C458" s="109" t="s">
        <v>30</v>
      </c>
      <c r="D458" s="109" t="s">
        <v>22</v>
      </c>
      <c r="E458" s="109" t="s">
        <v>45</v>
      </c>
      <c r="F458" s="109" t="s">
        <v>28</v>
      </c>
      <c r="G458" s="109" t="s">
        <v>15</v>
      </c>
      <c r="H458" s="110">
        <v>150.83000000000001</v>
      </c>
      <c r="I458" s="109">
        <v>9</v>
      </c>
      <c r="J458" s="110">
        <v>1357.47</v>
      </c>
      <c r="K458" t="str">
        <f t="shared" si="28"/>
        <v>Selasa</v>
      </c>
      <c r="L458" t="str">
        <f t="shared" si="29"/>
        <v>2025-W24</v>
      </c>
      <c r="M458" t="str">
        <f t="shared" si="30"/>
        <v>Week 2</v>
      </c>
      <c r="N458">
        <f t="shared" si="31"/>
        <v>24</v>
      </c>
    </row>
    <row r="459" spans="1:14" x14ac:dyDescent="0.25">
      <c r="A459" s="207" t="s">
        <v>382</v>
      </c>
      <c r="B459" s="112">
        <v>45821</v>
      </c>
      <c r="C459" s="109" t="s">
        <v>38</v>
      </c>
      <c r="D459" s="109" t="s">
        <v>26</v>
      </c>
      <c r="E459" s="109" t="s">
        <v>13</v>
      </c>
      <c r="F459" s="109" t="s">
        <v>42</v>
      </c>
      <c r="G459" s="109" t="s">
        <v>20</v>
      </c>
      <c r="H459" s="110">
        <v>117.67</v>
      </c>
      <c r="I459" s="109">
        <v>12</v>
      </c>
      <c r="J459" s="110">
        <v>1412.04</v>
      </c>
      <c r="K459" t="str">
        <f t="shared" si="28"/>
        <v>Jumat</v>
      </c>
      <c r="L459" t="str">
        <f t="shared" si="29"/>
        <v>2025-W24</v>
      </c>
      <c r="M459" t="str">
        <f t="shared" si="30"/>
        <v>Week 2</v>
      </c>
      <c r="N459">
        <f t="shared" si="31"/>
        <v>24</v>
      </c>
    </row>
    <row r="460" spans="1:14" x14ac:dyDescent="0.25">
      <c r="A460" s="207" t="s">
        <v>475</v>
      </c>
      <c r="B460" s="112">
        <v>45818</v>
      </c>
      <c r="C460" s="109" t="s">
        <v>11</v>
      </c>
      <c r="D460" s="109" t="s">
        <v>55</v>
      </c>
      <c r="E460" s="109" t="s">
        <v>23</v>
      </c>
      <c r="F460" s="109" t="s">
        <v>28</v>
      </c>
      <c r="G460" s="109" t="s">
        <v>15</v>
      </c>
      <c r="H460" s="110">
        <v>210.81</v>
      </c>
      <c r="I460" s="109">
        <v>14</v>
      </c>
      <c r="J460" s="110">
        <v>2951.34</v>
      </c>
      <c r="K460" t="str">
        <f t="shared" si="28"/>
        <v>Selasa</v>
      </c>
      <c r="L460" t="str">
        <f t="shared" si="29"/>
        <v>2025-W24</v>
      </c>
      <c r="M460" t="str">
        <f t="shared" si="30"/>
        <v>Week 2</v>
      </c>
      <c r="N460">
        <f t="shared" si="31"/>
        <v>24</v>
      </c>
    </row>
    <row r="461" spans="1:14" x14ac:dyDescent="0.25">
      <c r="A461" s="207" t="s">
        <v>517</v>
      </c>
      <c r="B461" s="112">
        <v>45822</v>
      </c>
      <c r="C461" s="109" t="s">
        <v>17</v>
      </c>
      <c r="D461" s="109" t="s">
        <v>26</v>
      </c>
      <c r="E461" s="109" t="s">
        <v>41</v>
      </c>
      <c r="F461" s="109" t="s">
        <v>32</v>
      </c>
      <c r="G461" s="109" t="s">
        <v>15</v>
      </c>
      <c r="H461" s="110">
        <v>145.08000000000001</v>
      </c>
      <c r="I461" s="109">
        <v>20</v>
      </c>
      <c r="J461" s="110">
        <v>2901.6</v>
      </c>
      <c r="K461" t="str">
        <f t="shared" si="28"/>
        <v>Sabtu</v>
      </c>
      <c r="L461" t="str">
        <f t="shared" si="29"/>
        <v>2025-W24</v>
      </c>
      <c r="M461" t="str">
        <f t="shared" si="30"/>
        <v>Week 2</v>
      </c>
      <c r="N461">
        <f t="shared" si="31"/>
        <v>24</v>
      </c>
    </row>
    <row r="462" spans="1:14" x14ac:dyDescent="0.25">
      <c r="A462" s="207" t="s">
        <v>638</v>
      </c>
      <c r="B462" s="112">
        <v>45821</v>
      </c>
      <c r="C462" s="109" t="s">
        <v>11</v>
      </c>
      <c r="D462" s="109" t="s">
        <v>55</v>
      </c>
      <c r="E462" s="109" t="s">
        <v>13</v>
      </c>
      <c r="F462" s="109" t="s">
        <v>19</v>
      </c>
      <c r="G462" s="109" t="s">
        <v>20</v>
      </c>
      <c r="H462" s="110">
        <v>238.89</v>
      </c>
      <c r="I462" s="109">
        <v>9</v>
      </c>
      <c r="J462" s="110">
        <v>2150.0100000000002</v>
      </c>
      <c r="K462" t="str">
        <f t="shared" si="28"/>
        <v>Jumat</v>
      </c>
      <c r="L462" t="str">
        <f t="shared" si="29"/>
        <v>2025-W24</v>
      </c>
      <c r="M462" t="str">
        <f t="shared" si="30"/>
        <v>Week 2</v>
      </c>
      <c r="N462">
        <f t="shared" si="31"/>
        <v>24</v>
      </c>
    </row>
    <row r="463" spans="1:14" x14ac:dyDescent="0.25">
      <c r="A463" s="207" t="s">
        <v>671</v>
      </c>
      <c r="B463" s="112">
        <v>45822</v>
      </c>
      <c r="C463" s="109" t="s">
        <v>34</v>
      </c>
      <c r="D463" s="109" t="s">
        <v>26</v>
      </c>
      <c r="E463" s="109" t="s">
        <v>45</v>
      </c>
      <c r="F463" s="109" t="s">
        <v>32</v>
      </c>
      <c r="G463" s="109" t="s">
        <v>20</v>
      </c>
      <c r="H463" s="110">
        <v>140.75</v>
      </c>
      <c r="I463" s="109">
        <v>13</v>
      </c>
      <c r="J463" s="110">
        <v>1829.75</v>
      </c>
      <c r="K463" t="str">
        <f t="shared" si="28"/>
        <v>Sabtu</v>
      </c>
      <c r="L463" t="str">
        <f t="shared" si="29"/>
        <v>2025-W24</v>
      </c>
      <c r="M463" t="str">
        <f t="shared" si="30"/>
        <v>Week 2</v>
      </c>
      <c r="N463">
        <f t="shared" si="31"/>
        <v>24</v>
      </c>
    </row>
    <row r="464" spans="1:14" x14ac:dyDescent="0.25">
      <c r="A464" s="207" t="s">
        <v>681</v>
      </c>
      <c r="B464" s="112">
        <v>45823</v>
      </c>
      <c r="C464" s="109" t="s">
        <v>11</v>
      </c>
      <c r="D464" s="109" t="s">
        <v>26</v>
      </c>
      <c r="E464" s="109" t="s">
        <v>18</v>
      </c>
      <c r="F464" s="109" t="s">
        <v>28</v>
      </c>
      <c r="G464" s="109" t="s">
        <v>15</v>
      </c>
      <c r="H464" s="110">
        <v>207.36</v>
      </c>
      <c r="I464" s="109">
        <v>2</v>
      </c>
      <c r="J464" s="110">
        <v>414.72</v>
      </c>
      <c r="K464" t="str">
        <f t="shared" si="28"/>
        <v>Minggu</v>
      </c>
      <c r="L464" t="str">
        <f t="shared" si="29"/>
        <v>2025-W25</v>
      </c>
      <c r="M464" t="str">
        <f t="shared" si="30"/>
        <v>Week 3</v>
      </c>
      <c r="N464">
        <f t="shared" si="31"/>
        <v>24</v>
      </c>
    </row>
    <row r="465" spans="1:14" x14ac:dyDescent="0.25">
      <c r="A465" s="207" t="s">
        <v>727</v>
      </c>
      <c r="B465" s="112">
        <v>45822</v>
      </c>
      <c r="C465" s="109" t="s">
        <v>17</v>
      </c>
      <c r="D465" s="109" t="s">
        <v>31</v>
      </c>
      <c r="E465" s="109" t="s">
        <v>18</v>
      </c>
      <c r="F465" s="109" t="s">
        <v>28</v>
      </c>
      <c r="G465" s="109" t="s">
        <v>15</v>
      </c>
      <c r="H465" s="110">
        <v>52.39</v>
      </c>
      <c r="I465" s="109">
        <v>9</v>
      </c>
      <c r="J465" s="110">
        <v>471.51</v>
      </c>
      <c r="K465" t="str">
        <f t="shared" si="28"/>
        <v>Sabtu</v>
      </c>
      <c r="L465" t="str">
        <f t="shared" si="29"/>
        <v>2025-W24</v>
      </c>
      <c r="M465" t="str">
        <f t="shared" si="30"/>
        <v>Week 2</v>
      </c>
      <c r="N465">
        <f t="shared" si="31"/>
        <v>24</v>
      </c>
    </row>
    <row r="466" spans="1:14" x14ac:dyDescent="0.25">
      <c r="A466" s="207" t="s">
        <v>758</v>
      </c>
      <c r="B466" s="112">
        <v>45819</v>
      </c>
      <c r="C466" s="109" t="s">
        <v>11</v>
      </c>
      <c r="D466" s="109" t="s">
        <v>31</v>
      </c>
      <c r="E466" s="109" t="s">
        <v>13</v>
      </c>
      <c r="F466" s="109" t="s">
        <v>28</v>
      </c>
      <c r="G466" s="109" t="s">
        <v>15</v>
      </c>
      <c r="H466" s="110">
        <v>164.34</v>
      </c>
      <c r="I466" s="109">
        <v>6</v>
      </c>
      <c r="J466" s="110">
        <v>986.04</v>
      </c>
      <c r="K466" t="str">
        <f t="shared" si="28"/>
        <v>Rabu</v>
      </c>
      <c r="L466" t="str">
        <f t="shared" si="29"/>
        <v>2025-W24</v>
      </c>
      <c r="M466" t="str">
        <f t="shared" si="30"/>
        <v>Week 2</v>
      </c>
      <c r="N466">
        <f t="shared" si="31"/>
        <v>24</v>
      </c>
    </row>
    <row r="467" spans="1:14" x14ac:dyDescent="0.25">
      <c r="A467" s="207" t="s">
        <v>759</v>
      </c>
      <c r="B467" s="112">
        <v>45818</v>
      </c>
      <c r="C467" s="109" t="s">
        <v>11</v>
      </c>
      <c r="D467" s="109" t="s">
        <v>31</v>
      </c>
      <c r="E467" s="109" t="s">
        <v>13</v>
      </c>
      <c r="F467" s="109" t="s">
        <v>14</v>
      </c>
      <c r="G467" s="109" t="s">
        <v>15</v>
      </c>
      <c r="H467" s="110">
        <v>93.5</v>
      </c>
      <c r="I467" s="109">
        <v>2</v>
      </c>
      <c r="J467" s="110">
        <v>187</v>
      </c>
      <c r="K467" t="str">
        <f t="shared" si="28"/>
        <v>Selasa</v>
      </c>
      <c r="L467" t="str">
        <f t="shared" si="29"/>
        <v>2025-W24</v>
      </c>
      <c r="M467" t="str">
        <f t="shared" si="30"/>
        <v>Week 2</v>
      </c>
      <c r="N467">
        <f t="shared" si="31"/>
        <v>24</v>
      </c>
    </row>
    <row r="468" spans="1:14" x14ac:dyDescent="0.25">
      <c r="A468" s="207" t="s">
        <v>793</v>
      </c>
      <c r="B468" s="112">
        <v>45818</v>
      </c>
      <c r="C468" s="109" t="s">
        <v>17</v>
      </c>
      <c r="D468" s="109" t="s">
        <v>12</v>
      </c>
      <c r="E468" s="109" t="s">
        <v>18</v>
      </c>
      <c r="F468" s="109" t="s">
        <v>39</v>
      </c>
      <c r="G468" s="109" t="s">
        <v>20</v>
      </c>
      <c r="H468" s="110">
        <v>66.14</v>
      </c>
      <c r="I468" s="109">
        <v>1</v>
      </c>
      <c r="J468" s="110">
        <v>66.14</v>
      </c>
      <c r="K468" t="str">
        <f t="shared" si="28"/>
        <v>Selasa</v>
      </c>
      <c r="L468" t="str">
        <f t="shared" si="29"/>
        <v>2025-W24</v>
      </c>
      <c r="M468" t="str">
        <f t="shared" si="30"/>
        <v>Week 2</v>
      </c>
      <c r="N468">
        <f t="shared" si="31"/>
        <v>24</v>
      </c>
    </row>
    <row r="469" spans="1:14" x14ac:dyDescent="0.25">
      <c r="A469" s="207" t="s">
        <v>831</v>
      </c>
      <c r="B469" s="112">
        <v>45818</v>
      </c>
      <c r="C469" s="109" t="s">
        <v>11</v>
      </c>
      <c r="D469" s="109" t="s">
        <v>22</v>
      </c>
      <c r="E469" s="109" t="s">
        <v>27</v>
      </c>
      <c r="F469" s="109" t="s">
        <v>32</v>
      </c>
      <c r="G469" s="109" t="s">
        <v>15</v>
      </c>
      <c r="H469" s="110">
        <v>105.26</v>
      </c>
      <c r="I469" s="109">
        <v>18</v>
      </c>
      <c r="J469" s="110">
        <v>1894.68</v>
      </c>
      <c r="K469" t="str">
        <f t="shared" si="28"/>
        <v>Selasa</v>
      </c>
      <c r="L469" t="str">
        <f t="shared" si="29"/>
        <v>2025-W24</v>
      </c>
      <c r="M469" t="str">
        <f t="shared" si="30"/>
        <v>Week 2</v>
      </c>
      <c r="N469">
        <f t="shared" si="31"/>
        <v>24</v>
      </c>
    </row>
    <row r="470" spans="1:14" x14ac:dyDescent="0.25">
      <c r="A470" s="207" t="s">
        <v>838</v>
      </c>
      <c r="B470" s="112">
        <v>45823</v>
      </c>
      <c r="C470" s="109" t="s">
        <v>11</v>
      </c>
      <c r="D470" s="109" t="s">
        <v>12</v>
      </c>
      <c r="E470" s="109" t="s">
        <v>18</v>
      </c>
      <c r="F470" s="109" t="s">
        <v>39</v>
      </c>
      <c r="G470" s="109" t="s">
        <v>20</v>
      </c>
      <c r="H470" s="110">
        <v>62.98</v>
      </c>
      <c r="I470" s="109">
        <v>20</v>
      </c>
      <c r="J470" s="110">
        <v>1259.5999999999999</v>
      </c>
      <c r="K470" t="str">
        <f t="shared" si="28"/>
        <v>Minggu</v>
      </c>
      <c r="L470" t="str">
        <f t="shared" si="29"/>
        <v>2025-W25</v>
      </c>
      <c r="M470" t="str">
        <f t="shared" si="30"/>
        <v>Week 3</v>
      </c>
      <c r="N470">
        <f t="shared" si="31"/>
        <v>24</v>
      </c>
    </row>
    <row r="471" spans="1:14" x14ac:dyDescent="0.25">
      <c r="A471" s="207" t="s">
        <v>840</v>
      </c>
      <c r="B471" s="112">
        <v>45820</v>
      </c>
      <c r="C471" s="109" t="s">
        <v>30</v>
      </c>
      <c r="D471" s="109" t="s">
        <v>26</v>
      </c>
      <c r="E471" s="109" t="s">
        <v>18</v>
      </c>
      <c r="F471" s="109" t="s">
        <v>19</v>
      </c>
      <c r="G471" s="109" t="s">
        <v>20</v>
      </c>
      <c r="H471" s="110">
        <v>188.9</v>
      </c>
      <c r="I471" s="109">
        <v>17</v>
      </c>
      <c r="J471" s="110">
        <v>3211.3</v>
      </c>
      <c r="K471" t="str">
        <f t="shared" si="28"/>
        <v>Kamis</v>
      </c>
      <c r="L471" t="str">
        <f t="shared" si="29"/>
        <v>2025-W24</v>
      </c>
      <c r="M471" t="str">
        <f t="shared" si="30"/>
        <v>Week 2</v>
      </c>
      <c r="N471">
        <f t="shared" si="31"/>
        <v>24</v>
      </c>
    </row>
    <row r="472" spans="1:14" x14ac:dyDescent="0.25">
      <c r="A472" s="207" t="s">
        <v>855</v>
      </c>
      <c r="B472" s="112">
        <v>45819</v>
      </c>
      <c r="C472" s="109" t="s">
        <v>38</v>
      </c>
      <c r="D472" s="109" t="s">
        <v>12</v>
      </c>
      <c r="E472" s="109" t="s">
        <v>45</v>
      </c>
      <c r="F472" s="109" t="s">
        <v>42</v>
      </c>
      <c r="G472" s="109" t="s">
        <v>15</v>
      </c>
      <c r="H472" s="110">
        <v>141.30000000000001</v>
      </c>
      <c r="I472" s="109">
        <v>1</v>
      </c>
      <c r="J472" s="110">
        <v>141.30000000000001</v>
      </c>
      <c r="K472" t="str">
        <f t="shared" si="28"/>
        <v>Rabu</v>
      </c>
      <c r="L472" t="str">
        <f t="shared" si="29"/>
        <v>2025-W24</v>
      </c>
      <c r="M472" t="str">
        <f t="shared" si="30"/>
        <v>Week 2</v>
      </c>
      <c r="N472">
        <f t="shared" si="31"/>
        <v>24</v>
      </c>
    </row>
    <row r="473" spans="1:14" x14ac:dyDescent="0.25">
      <c r="A473" s="207" t="s">
        <v>887</v>
      </c>
      <c r="B473" s="112">
        <v>45823</v>
      </c>
      <c r="C473" s="109" t="s">
        <v>17</v>
      </c>
      <c r="D473" s="109" t="s">
        <v>55</v>
      </c>
      <c r="E473" s="109" t="s">
        <v>27</v>
      </c>
      <c r="F473" s="109" t="s">
        <v>39</v>
      </c>
      <c r="G473" s="109" t="s">
        <v>36</v>
      </c>
      <c r="H473" s="110">
        <v>148.22999999999999</v>
      </c>
      <c r="I473" s="109">
        <v>4</v>
      </c>
      <c r="J473" s="110">
        <v>592.91999999999996</v>
      </c>
      <c r="K473" t="str">
        <f t="shared" si="28"/>
        <v>Minggu</v>
      </c>
      <c r="L473" t="str">
        <f t="shared" si="29"/>
        <v>2025-W25</v>
      </c>
      <c r="M473" t="str">
        <f t="shared" si="30"/>
        <v>Week 3</v>
      </c>
      <c r="N473">
        <f t="shared" si="31"/>
        <v>24</v>
      </c>
    </row>
    <row r="474" spans="1:14" x14ac:dyDescent="0.25">
      <c r="A474" s="207" t="s">
        <v>1014</v>
      </c>
      <c r="B474" s="112">
        <v>45823</v>
      </c>
      <c r="C474" s="109" t="s">
        <v>34</v>
      </c>
      <c r="D474" s="109" t="s">
        <v>55</v>
      </c>
      <c r="E474" s="109" t="s">
        <v>18</v>
      </c>
      <c r="F474" s="109" t="s">
        <v>14</v>
      </c>
      <c r="G474" s="109" t="s">
        <v>15</v>
      </c>
      <c r="H474" s="110">
        <v>176.31</v>
      </c>
      <c r="I474" s="109">
        <v>15</v>
      </c>
      <c r="J474" s="110">
        <v>2644.65</v>
      </c>
      <c r="K474" t="str">
        <f t="shared" si="28"/>
        <v>Minggu</v>
      </c>
      <c r="L474" t="str">
        <f t="shared" si="29"/>
        <v>2025-W25</v>
      </c>
      <c r="M474" t="str">
        <f t="shared" si="30"/>
        <v>Week 3</v>
      </c>
      <c r="N474">
        <f t="shared" si="31"/>
        <v>24</v>
      </c>
    </row>
    <row r="475" spans="1:14" x14ac:dyDescent="0.25">
      <c r="A475" s="207" t="s">
        <v>1020</v>
      </c>
      <c r="B475" s="112">
        <v>45822</v>
      </c>
      <c r="C475" s="109" t="s">
        <v>11</v>
      </c>
      <c r="D475" s="109" t="s">
        <v>55</v>
      </c>
      <c r="E475" s="109" t="s">
        <v>27</v>
      </c>
      <c r="F475" s="109" t="s">
        <v>19</v>
      </c>
      <c r="G475" s="109" t="s">
        <v>15</v>
      </c>
      <c r="H475" s="110">
        <v>40.33</v>
      </c>
      <c r="I475" s="109">
        <v>4</v>
      </c>
      <c r="J475" s="110">
        <v>161.32</v>
      </c>
      <c r="K475" t="str">
        <f t="shared" si="28"/>
        <v>Sabtu</v>
      </c>
      <c r="L475" t="str">
        <f t="shared" si="29"/>
        <v>2025-W24</v>
      </c>
      <c r="M475" t="str">
        <f t="shared" si="30"/>
        <v>Week 2</v>
      </c>
      <c r="N475">
        <f t="shared" si="31"/>
        <v>24</v>
      </c>
    </row>
    <row r="476" spans="1:14" x14ac:dyDescent="0.25">
      <c r="A476" s="207" t="s">
        <v>136</v>
      </c>
      <c r="B476" s="112">
        <v>45827</v>
      </c>
      <c r="C476" s="109" t="s">
        <v>38</v>
      </c>
      <c r="D476" s="109" t="s">
        <v>31</v>
      </c>
      <c r="E476" s="109" t="s">
        <v>45</v>
      </c>
      <c r="F476" s="109" t="s">
        <v>14</v>
      </c>
      <c r="G476" s="109" t="s">
        <v>36</v>
      </c>
      <c r="H476" s="110">
        <v>35.590000000000003</v>
      </c>
      <c r="I476" s="109">
        <v>18</v>
      </c>
      <c r="J476" s="110">
        <v>640.62</v>
      </c>
      <c r="K476" t="str">
        <f t="shared" si="28"/>
        <v>Kamis</v>
      </c>
      <c r="L476" t="str">
        <f t="shared" si="29"/>
        <v>2025-W25</v>
      </c>
      <c r="M476" t="str">
        <f t="shared" si="30"/>
        <v>Week 3</v>
      </c>
      <c r="N476">
        <f t="shared" si="31"/>
        <v>25</v>
      </c>
    </row>
    <row r="477" spans="1:14" x14ac:dyDescent="0.25">
      <c r="A477" s="207" t="s">
        <v>212</v>
      </c>
      <c r="B477" s="112">
        <v>45827</v>
      </c>
      <c r="C477" s="109" t="s">
        <v>38</v>
      </c>
      <c r="D477" s="109" t="s">
        <v>22</v>
      </c>
      <c r="E477" s="109" t="s">
        <v>18</v>
      </c>
      <c r="F477" s="109" t="s">
        <v>61</v>
      </c>
      <c r="G477" s="109" t="s">
        <v>15</v>
      </c>
      <c r="H477" s="110">
        <v>171.94</v>
      </c>
      <c r="I477" s="109">
        <v>4</v>
      </c>
      <c r="J477" s="110">
        <v>687.76</v>
      </c>
      <c r="K477" t="str">
        <f t="shared" si="28"/>
        <v>Kamis</v>
      </c>
      <c r="L477" t="str">
        <f t="shared" si="29"/>
        <v>2025-W25</v>
      </c>
      <c r="M477" t="str">
        <f t="shared" si="30"/>
        <v>Week 3</v>
      </c>
      <c r="N477">
        <f t="shared" si="31"/>
        <v>25</v>
      </c>
    </row>
    <row r="478" spans="1:14" x14ac:dyDescent="0.25">
      <c r="A478" s="207" t="s">
        <v>261</v>
      </c>
      <c r="B478" s="112">
        <v>45824</v>
      </c>
      <c r="C478" s="109" t="s">
        <v>25</v>
      </c>
      <c r="D478" s="109" t="s">
        <v>55</v>
      </c>
      <c r="E478" s="109" t="s">
        <v>13</v>
      </c>
      <c r="F478" s="109" t="s">
        <v>61</v>
      </c>
      <c r="G478" s="109" t="s">
        <v>20</v>
      </c>
      <c r="H478" s="110">
        <v>110.9</v>
      </c>
      <c r="I478" s="109">
        <v>13</v>
      </c>
      <c r="J478" s="110">
        <v>1441.7</v>
      </c>
      <c r="K478" t="str">
        <f t="shared" si="28"/>
        <v>Senin</v>
      </c>
      <c r="L478" t="str">
        <f t="shared" si="29"/>
        <v>2025-W25</v>
      </c>
      <c r="M478" t="str">
        <f t="shared" si="30"/>
        <v>Week 3</v>
      </c>
      <c r="N478">
        <f t="shared" si="31"/>
        <v>25</v>
      </c>
    </row>
    <row r="479" spans="1:14" x14ac:dyDescent="0.25">
      <c r="A479" s="207" t="s">
        <v>310</v>
      </c>
      <c r="B479" s="112">
        <v>45828</v>
      </c>
      <c r="C479" s="109" t="s">
        <v>25</v>
      </c>
      <c r="D479" s="109" t="s">
        <v>12</v>
      </c>
      <c r="E479" s="109" t="s">
        <v>23</v>
      </c>
      <c r="F479" s="109" t="s">
        <v>32</v>
      </c>
      <c r="G479" s="109" t="s">
        <v>36</v>
      </c>
      <c r="H479" s="110">
        <v>220.76</v>
      </c>
      <c r="I479" s="109">
        <v>3</v>
      </c>
      <c r="J479" s="110">
        <v>662.28</v>
      </c>
      <c r="K479" t="str">
        <f t="shared" si="28"/>
        <v>Jumat</v>
      </c>
      <c r="L479" t="str">
        <f t="shared" si="29"/>
        <v>2025-W25</v>
      </c>
      <c r="M479" t="str">
        <f t="shared" si="30"/>
        <v>Week 3</v>
      </c>
      <c r="N479">
        <f t="shared" si="31"/>
        <v>25</v>
      </c>
    </row>
    <row r="480" spans="1:14" x14ac:dyDescent="0.25">
      <c r="A480" s="207" t="s">
        <v>317</v>
      </c>
      <c r="B480" s="112">
        <v>45830</v>
      </c>
      <c r="C480" s="109" t="s">
        <v>30</v>
      </c>
      <c r="D480" s="109" t="s">
        <v>55</v>
      </c>
      <c r="E480" s="109" t="s">
        <v>41</v>
      </c>
      <c r="F480" s="109" t="s">
        <v>14</v>
      </c>
      <c r="G480" s="109" t="s">
        <v>15</v>
      </c>
      <c r="H480" s="110">
        <v>205.07</v>
      </c>
      <c r="I480" s="109">
        <v>20</v>
      </c>
      <c r="J480" s="110">
        <v>4101.3999999999996</v>
      </c>
      <c r="K480" t="str">
        <f t="shared" si="28"/>
        <v>Minggu</v>
      </c>
      <c r="L480" t="str">
        <f t="shared" si="29"/>
        <v>2025-W26</v>
      </c>
      <c r="M480" t="str">
        <f t="shared" si="30"/>
        <v>Week 4</v>
      </c>
      <c r="N480">
        <f t="shared" si="31"/>
        <v>25</v>
      </c>
    </row>
    <row r="481" spans="1:14" x14ac:dyDescent="0.25">
      <c r="A481" s="207" t="s">
        <v>341</v>
      </c>
      <c r="B481" s="112">
        <v>45828</v>
      </c>
      <c r="C481" s="109" t="s">
        <v>11</v>
      </c>
      <c r="D481" s="109" t="s">
        <v>35</v>
      </c>
      <c r="E481" s="109" t="s">
        <v>18</v>
      </c>
      <c r="F481" s="109" t="s">
        <v>32</v>
      </c>
      <c r="G481" s="109" t="s">
        <v>20</v>
      </c>
      <c r="H481" s="110">
        <v>170.23</v>
      </c>
      <c r="I481" s="109">
        <v>5</v>
      </c>
      <c r="J481" s="110">
        <v>851.15</v>
      </c>
      <c r="K481" t="str">
        <f t="shared" si="28"/>
        <v>Jumat</v>
      </c>
      <c r="L481" t="str">
        <f t="shared" si="29"/>
        <v>2025-W25</v>
      </c>
      <c r="M481" t="str">
        <f t="shared" si="30"/>
        <v>Week 3</v>
      </c>
      <c r="N481">
        <f t="shared" si="31"/>
        <v>25</v>
      </c>
    </row>
    <row r="482" spans="1:14" x14ac:dyDescent="0.25">
      <c r="A482" s="207" t="s">
        <v>408</v>
      </c>
      <c r="B482" s="112">
        <v>45824</v>
      </c>
      <c r="C482" s="109" t="s">
        <v>25</v>
      </c>
      <c r="D482" s="109" t="s">
        <v>31</v>
      </c>
      <c r="E482" s="109" t="s">
        <v>13</v>
      </c>
      <c r="F482" s="109" t="s">
        <v>14</v>
      </c>
      <c r="G482" s="109" t="s">
        <v>36</v>
      </c>
      <c r="H482" s="110">
        <v>52.17</v>
      </c>
      <c r="I482" s="109">
        <v>16</v>
      </c>
      <c r="J482" s="110">
        <v>834.72</v>
      </c>
      <c r="K482" t="str">
        <f t="shared" si="28"/>
        <v>Senin</v>
      </c>
      <c r="L482" t="str">
        <f t="shared" si="29"/>
        <v>2025-W25</v>
      </c>
      <c r="M482" t="str">
        <f t="shared" si="30"/>
        <v>Week 3</v>
      </c>
      <c r="N482">
        <f t="shared" si="31"/>
        <v>25</v>
      </c>
    </row>
    <row r="483" spans="1:14" x14ac:dyDescent="0.25">
      <c r="A483" s="207" t="s">
        <v>427</v>
      </c>
      <c r="B483" s="112">
        <v>45827</v>
      </c>
      <c r="C483" s="109" t="s">
        <v>17</v>
      </c>
      <c r="D483" s="109" t="s">
        <v>31</v>
      </c>
      <c r="E483" s="109" t="s">
        <v>27</v>
      </c>
      <c r="F483" s="109" t="s">
        <v>32</v>
      </c>
      <c r="G483" s="109" t="s">
        <v>20</v>
      </c>
      <c r="H483" s="110">
        <v>207.5</v>
      </c>
      <c r="I483" s="109">
        <v>6</v>
      </c>
      <c r="J483" s="110">
        <v>1245</v>
      </c>
      <c r="K483" t="str">
        <f t="shared" si="28"/>
        <v>Kamis</v>
      </c>
      <c r="L483" t="str">
        <f t="shared" si="29"/>
        <v>2025-W25</v>
      </c>
      <c r="M483" t="str">
        <f t="shared" si="30"/>
        <v>Week 3</v>
      </c>
      <c r="N483">
        <f t="shared" si="31"/>
        <v>25</v>
      </c>
    </row>
    <row r="484" spans="1:14" x14ac:dyDescent="0.25">
      <c r="A484" s="207" t="s">
        <v>501</v>
      </c>
      <c r="B484" s="112">
        <v>45825</v>
      </c>
      <c r="C484" s="109" t="s">
        <v>17</v>
      </c>
      <c r="D484" s="109" t="s">
        <v>35</v>
      </c>
      <c r="E484" s="109" t="s">
        <v>41</v>
      </c>
      <c r="F484" s="109" t="s">
        <v>61</v>
      </c>
      <c r="G484" s="109" t="s">
        <v>15</v>
      </c>
      <c r="H484" s="110">
        <v>158.34</v>
      </c>
      <c r="I484" s="109">
        <v>1</v>
      </c>
      <c r="J484" s="110">
        <v>158.34</v>
      </c>
      <c r="K484" t="str">
        <f t="shared" si="28"/>
        <v>Selasa</v>
      </c>
      <c r="L484" t="str">
        <f t="shared" si="29"/>
        <v>2025-W25</v>
      </c>
      <c r="M484" t="str">
        <f t="shared" si="30"/>
        <v>Week 3</v>
      </c>
      <c r="N484">
        <f t="shared" si="31"/>
        <v>25</v>
      </c>
    </row>
    <row r="485" spans="1:14" x14ac:dyDescent="0.25">
      <c r="A485" s="207" t="s">
        <v>680</v>
      </c>
      <c r="B485" s="112">
        <v>45827</v>
      </c>
      <c r="C485" s="109" t="s">
        <v>30</v>
      </c>
      <c r="D485" s="109" t="s">
        <v>26</v>
      </c>
      <c r="E485" s="109" t="s">
        <v>13</v>
      </c>
      <c r="F485" s="109" t="s">
        <v>28</v>
      </c>
      <c r="G485" s="109" t="s">
        <v>15</v>
      </c>
      <c r="H485" s="110">
        <v>90.91</v>
      </c>
      <c r="I485" s="109">
        <v>20</v>
      </c>
      <c r="J485" s="110">
        <v>1818.2</v>
      </c>
      <c r="K485" t="str">
        <f t="shared" si="28"/>
        <v>Kamis</v>
      </c>
      <c r="L485" t="str">
        <f t="shared" si="29"/>
        <v>2025-W25</v>
      </c>
      <c r="M485" t="str">
        <f t="shared" si="30"/>
        <v>Week 3</v>
      </c>
      <c r="N485">
        <f t="shared" si="31"/>
        <v>25</v>
      </c>
    </row>
    <row r="486" spans="1:14" x14ac:dyDescent="0.25">
      <c r="A486" s="207" t="s">
        <v>700</v>
      </c>
      <c r="B486" s="112">
        <v>45827</v>
      </c>
      <c r="C486" s="109" t="s">
        <v>30</v>
      </c>
      <c r="D486" s="109" t="s">
        <v>31</v>
      </c>
      <c r="E486" s="109" t="s">
        <v>27</v>
      </c>
      <c r="F486" s="109" t="s">
        <v>42</v>
      </c>
      <c r="G486" s="109" t="s">
        <v>20</v>
      </c>
      <c r="H486" s="110">
        <v>83.34</v>
      </c>
      <c r="I486" s="109">
        <v>7</v>
      </c>
      <c r="J486" s="110">
        <v>583.38</v>
      </c>
      <c r="K486" t="str">
        <f t="shared" si="28"/>
        <v>Kamis</v>
      </c>
      <c r="L486" t="str">
        <f t="shared" si="29"/>
        <v>2025-W25</v>
      </c>
      <c r="M486" t="str">
        <f t="shared" si="30"/>
        <v>Week 3</v>
      </c>
      <c r="N486">
        <f t="shared" si="31"/>
        <v>25</v>
      </c>
    </row>
    <row r="487" spans="1:14" x14ac:dyDescent="0.25">
      <c r="A487" s="207" t="s">
        <v>767</v>
      </c>
      <c r="B487" s="112">
        <v>45830</v>
      </c>
      <c r="C487" s="109" t="s">
        <v>17</v>
      </c>
      <c r="D487" s="109" t="s">
        <v>26</v>
      </c>
      <c r="E487" s="109" t="s">
        <v>13</v>
      </c>
      <c r="F487" s="109" t="s">
        <v>61</v>
      </c>
      <c r="G487" s="109" t="s">
        <v>36</v>
      </c>
      <c r="H487" s="110">
        <v>43.94</v>
      </c>
      <c r="I487" s="109">
        <v>14</v>
      </c>
      <c r="J487" s="110">
        <v>615.16</v>
      </c>
      <c r="K487" t="str">
        <f t="shared" si="28"/>
        <v>Minggu</v>
      </c>
      <c r="L487" t="str">
        <f t="shared" si="29"/>
        <v>2025-W26</v>
      </c>
      <c r="M487" t="str">
        <f t="shared" si="30"/>
        <v>Week 4</v>
      </c>
      <c r="N487">
        <f t="shared" si="31"/>
        <v>25</v>
      </c>
    </row>
    <row r="488" spans="1:14" x14ac:dyDescent="0.25">
      <c r="A488" s="207" t="s">
        <v>799</v>
      </c>
      <c r="B488" s="112">
        <v>45827</v>
      </c>
      <c r="C488" s="109" t="s">
        <v>11</v>
      </c>
      <c r="D488" s="109" t="s">
        <v>55</v>
      </c>
      <c r="E488" s="109" t="s">
        <v>23</v>
      </c>
      <c r="F488" s="109" t="s">
        <v>42</v>
      </c>
      <c r="G488" s="109" t="s">
        <v>20</v>
      </c>
      <c r="H488" s="110">
        <v>116.34</v>
      </c>
      <c r="I488" s="109">
        <v>9</v>
      </c>
      <c r="J488" s="110">
        <v>1047.06</v>
      </c>
      <c r="K488" t="str">
        <f t="shared" si="28"/>
        <v>Kamis</v>
      </c>
      <c r="L488" t="str">
        <f t="shared" si="29"/>
        <v>2025-W25</v>
      </c>
      <c r="M488" t="str">
        <f t="shared" si="30"/>
        <v>Week 3</v>
      </c>
      <c r="N488">
        <f t="shared" si="31"/>
        <v>25</v>
      </c>
    </row>
    <row r="489" spans="1:14" x14ac:dyDescent="0.25">
      <c r="A489" s="207" t="s">
        <v>997</v>
      </c>
      <c r="B489" s="112">
        <v>45827</v>
      </c>
      <c r="C489" s="109" t="s">
        <v>30</v>
      </c>
      <c r="D489" s="109" t="s">
        <v>22</v>
      </c>
      <c r="E489" s="109" t="s">
        <v>13</v>
      </c>
      <c r="F489" s="109" t="s">
        <v>39</v>
      </c>
      <c r="G489" s="109" t="s">
        <v>36</v>
      </c>
      <c r="H489" s="110">
        <v>67.77</v>
      </c>
      <c r="I489" s="109">
        <v>3</v>
      </c>
      <c r="J489" s="110">
        <v>203.31</v>
      </c>
      <c r="K489" t="str">
        <f t="shared" si="28"/>
        <v>Kamis</v>
      </c>
      <c r="L489" t="str">
        <f t="shared" si="29"/>
        <v>2025-W25</v>
      </c>
      <c r="M489" t="str">
        <f t="shared" si="30"/>
        <v>Week 3</v>
      </c>
      <c r="N489">
        <f t="shared" si="31"/>
        <v>25</v>
      </c>
    </row>
    <row r="490" spans="1:14" x14ac:dyDescent="0.25">
      <c r="A490" s="207" t="s">
        <v>1043</v>
      </c>
      <c r="B490" s="112">
        <v>45824</v>
      </c>
      <c r="C490" s="109" t="s">
        <v>30</v>
      </c>
      <c r="D490" s="109" t="s">
        <v>31</v>
      </c>
      <c r="E490" s="109" t="s">
        <v>27</v>
      </c>
      <c r="F490" s="109" t="s">
        <v>28</v>
      </c>
      <c r="G490" s="109" t="s">
        <v>20</v>
      </c>
      <c r="H490" s="110">
        <v>103.53</v>
      </c>
      <c r="I490" s="109">
        <v>16</v>
      </c>
      <c r="J490" s="110">
        <v>1656.48</v>
      </c>
      <c r="K490" t="str">
        <f t="shared" si="28"/>
        <v>Senin</v>
      </c>
      <c r="L490" t="str">
        <f t="shared" si="29"/>
        <v>2025-W25</v>
      </c>
      <c r="M490" t="str">
        <f t="shared" si="30"/>
        <v>Week 3</v>
      </c>
      <c r="N490">
        <f t="shared" si="31"/>
        <v>25</v>
      </c>
    </row>
    <row r="491" spans="1:14" x14ac:dyDescent="0.25">
      <c r="A491" s="207" t="s">
        <v>60</v>
      </c>
      <c r="B491" s="112">
        <v>45832</v>
      </c>
      <c r="C491" s="109" t="s">
        <v>34</v>
      </c>
      <c r="D491" s="109" t="s">
        <v>31</v>
      </c>
      <c r="E491" s="109" t="s">
        <v>23</v>
      </c>
      <c r="F491" s="109" t="s">
        <v>61</v>
      </c>
      <c r="G491" s="109" t="s">
        <v>15</v>
      </c>
      <c r="H491" s="110">
        <v>110.6</v>
      </c>
      <c r="I491" s="109">
        <v>4</v>
      </c>
      <c r="J491" s="110">
        <v>442.4</v>
      </c>
      <c r="K491" t="str">
        <f t="shared" si="28"/>
        <v>Selasa</v>
      </c>
      <c r="L491" t="str">
        <f t="shared" si="29"/>
        <v>2025-W26</v>
      </c>
      <c r="M491" t="str">
        <f t="shared" si="30"/>
        <v>Week 4</v>
      </c>
      <c r="N491">
        <f t="shared" si="31"/>
        <v>26</v>
      </c>
    </row>
    <row r="492" spans="1:14" x14ac:dyDescent="0.25">
      <c r="A492" s="207" t="s">
        <v>98</v>
      </c>
      <c r="B492" s="112">
        <v>45833</v>
      </c>
      <c r="C492" s="109" t="s">
        <v>17</v>
      </c>
      <c r="D492" s="109" t="s">
        <v>12</v>
      </c>
      <c r="E492" s="109" t="s">
        <v>13</v>
      </c>
      <c r="F492" s="109" t="s">
        <v>42</v>
      </c>
      <c r="G492" s="109" t="s">
        <v>36</v>
      </c>
      <c r="H492" s="110">
        <v>115.51</v>
      </c>
      <c r="I492" s="109">
        <v>7</v>
      </c>
      <c r="J492" s="110">
        <v>808.57</v>
      </c>
      <c r="K492" t="str">
        <f t="shared" si="28"/>
        <v>Rabu</v>
      </c>
      <c r="L492" t="str">
        <f t="shared" si="29"/>
        <v>2025-W26</v>
      </c>
      <c r="M492" t="str">
        <f t="shared" si="30"/>
        <v>Week 4</v>
      </c>
      <c r="N492">
        <f t="shared" si="31"/>
        <v>26</v>
      </c>
    </row>
    <row r="493" spans="1:14" x14ac:dyDescent="0.25">
      <c r="A493" s="207" t="s">
        <v>146</v>
      </c>
      <c r="B493" s="112">
        <v>45837</v>
      </c>
      <c r="C493" s="109" t="s">
        <v>17</v>
      </c>
      <c r="D493" s="109" t="s">
        <v>22</v>
      </c>
      <c r="E493" s="109" t="s">
        <v>27</v>
      </c>
      <c r="F493" s="109" t="s">
        <v>19</v>
      </c>
      <c r="G493" s="109" t="s">
        <v>15</v>
      </c>
      <c r="H493" s="110">
        <v>80.34</v>
      </c>
      <c r="I493" s="109">
        <v>8</v>
      </c>
      <c r="J493" s="110">
        <v>642.72</v>
      </c>
      <c r="K493" t="str">
        <f t="shared" si="28"/>
        <v>Minggu</v>
      </c>
      <c r="L493" t="str">
        <f t="shared" si="29"/>
        <v>2025-W27</v>
      </c>
      <c r="M493" t="str">
        <f t="shared" si="30"/>
        <v>Week 5</v>
      </c>
      <c r="N493">
        <f t="shared" si="31"/>
        <v>26</v>
      </c>
    </row>
    <row r="494" spans="1:14" x14ac:dyDescent="0.25">
      <c r="A494" s="207" t="s">
        <v>206</v>
      </c>
      <c r="B494" s="112">
        <v>45832</v>
      </c>
      <c r="C494" s="109" t="s">
        <v>34</v>
      </c>
      <c r="D494" s="109" t="s">
        <v>22</v>
      </c>
      <c r="E494" s="109" t="s">
        <v>13</v>
      </c>
      <c r="F494" s="109" t="s">
        <v>28</v>
      </c>
      <c r="G494" s="109" t="s">
        <v>36</v>
      </c>
      <c r="H494" s="110">
        <v>38.97</v>
      </c>
      <c r="I494" s="109">
        <v>17</v>
      </c>
      <c r="J494" s="110">
        <v>662.49</v>
      </c>
      <c r="K494" t="str">
        <f t="shared" si="28"/>
        <v>Selasa</v>
      </c>
      <c r="L494" t="str">
        <f t="shared" si="29"/>
        <v>2025-W26</v>
      </c>
      <c r="M494" t="str">
        <f t="shared" si="30"/>
        <v>Week 4</v>
      </c>
      <c r="N494">
        <f t="shared" si="31"/>
        <v>26</v>
      </c>
    </row>
    <row r="495" spans="1:14" x14ac:dyDescent="0.25">
      <c r="A495" s="207" t="s">
        <v>214</v>
      </c>
      <c r="B495" s="112">
        <v>45831</v>
      </c>
      <c r="C495" s="109" t="s">
        <v>17</v>
      </c>
      <c r="D495" s="109" t="s">
        <v>31</v>
      </c>
      <c r="E495" s="109" t="s">
        <v>27</v>
      </c>
      <c r="F495" s="109" t="s">
        <v>19</v>
      </c>
      <c r="G495" s="109" t="s">
        <v>36</v>
      </c>
      <c r="H495" s="110">
        <v>182.01</v>
      </c>
      <c r="I495" s="109">
        <v>20</v>
      </c>
      <c r="J495" s="110">
        <v>3640.2</v>
      </c>
      <c r="K495" t="str">
        <f t="shared" si="28"/>
        <v>Senin</v>
      </c>
      <c r="L495" t="str">
        <f t="shared" si="29"/>
        <v>2025-W26</v>
      </c>
      <c r="M495" t="str">
        <f t="shared" si="30"/>
        <v>Week 4</v>
      </c>
      <c r="N495">
        <f t="shared" si="31"/>
        <v>26</v>
      </c>
    </row>
    <row r="496" spans="1:14" x14ac:dyDescent="0.25">
      <c r="A496" s="207" t="s">
        <v>275</v>
      </c>
      <c r="B496" s="112">
        <v>45831</v>
      </c>
      <c r="C496" s="109" t="s">
        <v>11</v>
      </c>
      <c r="D496" s="109" t="s">
        <v>26</v>
      </c>
      <c r="E496" s="109" t="s">
        <v>23</v>
      </c>
      <c r="F496" s="109" t="s">
        <v>42</v>
      </c>
      <c r="G496" s="109" t="s">
        <v>20</v>
      </c>
      <c r="H496" s="110">
        <v>35.35</v>
      </c>
      <c r="I496" s="109">
        <v>12</v>
      </c>
      <c r="J496" s="110">
        <v>424.2</v>
      </c>
      <c r="K496" t="str">
        <f t="shared" si="28"/>
        <v>Senin</v>
      </c>
      <c r="L496" t="str">
        <f t="shared" si="29"/>
        <v>2025-W26</v>
      </c>
      <c r="M496" t="str">
        <f t="shared" si="30"/>
        <v>Week 4</v>
      </c>
      <c r="N496">
        <f t="shared" si="31"/>
        <v>26</v>
      </c>
    </row>
    <row r="497" spans="1:14" x14ac:dyDescent="0.25">
      <c r="A497" s="207" t="s">
        <v>294</v>
      </c>
      <c r="B497" s="112">
        <v>45836</v>
      </c>
      <c r="C497" s="109" t="s">
        <v>17</v>
      </c>
      <c r="D497" s="109" t="s">
        <v>12</v>
      </c>
      <c r="E497" s="109" t="s">
        <v>23</v>
      </c>
      <c r="F497" s="109" t="s">
        <v>14</v>
      </c>
      <c r="G497" s="109" t="s">
        <v>15</v>
      </c>
      <c r="H497" s="110">
        <v>235.95</v>
      </c>
      <c r="I497" s="109">
        <v>12</v>
      </c>
      <c r="J497" s="110">
        <v>2831.4</v>
      </c>
      <c r="K497" t="str">
        <f t="shared" si="28"/>
        <v>Sabtu</v>
      </c>
      <c r="L497" t="str">
        <f t="shared" si="29"/>
        <v>2025-W26</v>
      </c>
      <c r="M497" t="str">
        <f t="shared" si="30"/>
        <v>Week 4</v>
      </c>
      <c r="N497">
        <f t="shared" si="31"/>
        <v>26</v>
      </c>
    </row>
    <row r="498" spans="1:14" x14ac:dyDescent="0.25">
      <c r="A498" s="207" t="s">
        <v>340</v>
      </c>
      <c r="B498" s="112">
        <v>45834</v>
      </c>
      <c r="C498" s="109" t="s">
        <v>17</v>
      </c>
      <c r="D498" s="109" t="s">
        <v>12</v>
      </c>
      <c r="E498" s="109" t="s">
        <v>27</v>
      </c>
      <c r="F498" s="109" t="s">
        <v>19</v>
      </c>
      <c r="G498" s="109" t="s">
        <v>20</v>
      </c>
      <c r="H498" s="110">
        <v>148.94</v>
      </c>
      <c r="I498" s="109">
        <v>8</v>
      </c>
      <c r="J498" s="110">
        <v>1191.52</v>
      </c>
      <c r="K498" t="str">
        <f t="shared" si="28"/>
        <v>Kamis</v>
      </c>
      <c r="L498" t="str">
        <f t="shared" si="29"/>
        <v>2025-W26</v>
      </c>
      <c r="M498" t="str">
        <f t="shared" si="30"/>
        <v>Week 4</v>
      </c>
      <c r="N498">
        <f t="shared" si="31"/>
        <v>26</v>
      </c>
    </row>
    <row r="499" spans="1:14" x14ac:dyDescent="0.25">
      <c r="A499" s="207" t="s">
        <v>450</v>
      </c>
      <c r="B499" s="112">
        <v>45836</v>
      </c>
      <c r="C499" s="109" t="s">
        <v>30</v>
      </c>
      <c r="D499" s="109" t="s">
        <v>55</v>
      </c>
      <c r="E499" s="109" t="s">
        <v>41</v>
      </c>
      <c r="F499" s="109" t="s">
        <v>42</v>
      </c>
      <c r="G499" s="109" t="s">
        <v>15</v>
      </c>
      <c r="H499" s="110">
        <v>239.13</v>
      </c>
      <c r="I499" s="109">
        <v>4</v>
      </c>
      <c r="J499" s="110">
        <v>956.52</v>
      </c>
      <c r="K499" t="str">
        <f t="shared" si="28"/>
        <v>Sabtu</v>
      </c>
      <c r="L499" t="str">
        <f t="shared" si="29"/>
        <v>2025-W26</v>
      </c>
      <c r="M499" t="str">
        <f t="shared" si="30"/>
        <v>Week 4</v>
      </c>
      <c r="N499">
        <f t="shared" si="31"/>
        <v>26</v>
      </c>
    </row>
    <row r="500" spans="1:14" x14ac:dyDescent="0.25">
      <c r="A500" s="207" t="s">
        <v>453</v>
      </c>
      <c r="B500" s="112">
        <v>45835</v>
      </c>
      <c r="C500" s="109" t="s">
        <v>34</v>
      </c>
      <c r="D500" s="109" t="s">
        <v>26</v>
      </c>
      <c r="E500" s="109" t="s">
        <v>27</v>
      </c>
      <c r="F500" s="109" t="s">
        <v>39</v>
      </c>
      <c r="G500" s="109" t="s">
        <v>15</v>
      </c>
      <c r="H500" s="110">
        <v>128.66</v>
      </c>
      <c r="I500" s="109">
        <v>5</v>
      </c>
      <c r="J500" s="110">
        <v>643.29999999999995</v>
      </c>
      <c r="K500" t="str">
        <f t="shared" si="28"/>
        <v>Jumat</v>
      </c>
      <c r="L500" t="str">
        <f t="shared" si="29"/>
        <v>2025-W26</v>
      </c>
      <c r="M500" t="str">
        <f t="shared" si="30"/>
        <v>Week 4</v>
      </c>
      <c r="N500">
        <f t="shared" si="31"/>
        <v>26</v>
      </c>
    </row>
    <row r="501" spans="1:14" x14ac:dyDescent="0.25">
      <c r="A501" s="207" t="s">
        <v>613</v>
      </c>
      <c r="B501" s="112">
        <v>45837</v>
      </c>
      <c r="C501" s="109" t="s">
        <v>34</v>
      </c>
      <c r="D501" s="109" t="s">
        <v>26</v>
      </c>
      <c r="E501" s="109" t="s">
        <v>23</v>
      </c>
      <c r="F501" s="109" t="s">
        <v>32</v>
      </c>
      <c r="G501" s="109" t="s">
        <v>20</v>
      </c>
      <c r="H501" s="110">
        <v>144.44</v>
      </c>
      <c r="I501" s="109">
        <v>14</v>
      </c>
      <c r="J501" s="110">
        <v>2022.16</v>
      </c>
      <c r="K501" t="str">
        <f t="shared" si="28"/>
        <v>Minggu</v>
      </c>
      <c r="L501" t="str">
        <f t="shared" si="29"/>
        <v>2025-W27</v>
      </c>
      <c r="M501" t="str">
        <f t="shared" si="30"/>
        <v>Week 5</v>
      </c>
      <c r="N501">
        <f t="shared" si="31"/>
        <v>26</v>
      </c>
    </row>
    <row r="502" spans="1:14" x14ac:dyDescent="0.25">
      <c r="A502" s="207" t="s">
        <v>698</v>
      </c>
      <c r="B502" s="112">
        <v>45831</v>
      </c>
      <c r="C502" s="109" t="s">
        <v>25</v>
      </c>
      <c r="D502" s="109" t="s">
        <v>31</v>
      </c>
      <c r="E502" s="109" t="s">
        <v>27</v>
      </c>
      <c r="F502" s="109" t="s">
        <v>19</v>
      </c>
      <c r="G502" s="109" t="s">
        <v>36</v>
      </c>
      <c r="H502" s="110">
        <v>128.43</v>
      </c>
      <c r="I502" s="109">
        <v>20</v>
      </c>
      <c r="J502" s="110">
        <v>2568.6</v>
      </c>
      <c r="K502" t="str">
        <f t="shared" si="28"/>
        <v>Senin</v>
      </c>
      <c r="L502" t="str">
        <f t="shared" si="29"/>
        <v>2025-W26</v>
      </c>
      <c r="M502" t="str">
        <f t="shared" si="30"/>
        <v>Week 4</v>
      </c>
      <c r="N502">
        <f t="shared" si="31"/>
        <v>26</v>
      </c>
    </row>
    <row r="503" spans="1:14" x14ac:dyDescent="0.25">
      <c r="A503" s="207" t="s">
        <v>735</v>
      </c>
      <c r="B503" s="112">
        <v>45834</v>
      </c>
      <c r="C503" s="109" t="s">
        <v>34</v>
      </c>
      <c r="D503" s="109" t="s">
        <v>12</v>
      </c>
      <c r="E503" s="109" t="s">
        <v>27</v>
      </c>
      <c r="F503" s="109" t="s">
        <v>19</v>
      </c>
      <c r="G503" s="109" t="s">
        <v>36</v>
      </c>
      <c r="H503" s="110">
        <v>47.65</v>
      </c>
      <c r="I503" s="109">
        <v>6</v>
      </c>
      <c r="J503" s="110">
        <v>285.89999999999998</v>
      </c>
      <c r="K503" t="str">
        <f t="shared" si="28"/>
        <v>Kamis</v>
      </c>
      <c r="L503" t="str">
        <f t="shared" si="29"/>
        <v>2025-W26</v>
      </c>
      <c r="M503" t="str">
        <f t="shared" si="30"/>
        <v>Week 4</v>
      </c>
      <c r="N503">
        <f t="shared" si="31"/>
        <v>26</v>
      </c>
    </row>
    <row r="504" spans="1:14" x14ac:dyDescent="0.25">
      <c r="A504" s="207" t="s">
        <v>821</v>
      </c>
      <c r="B504" s="112">
        <v>45834</v>
      </c>
      <c r="C504" s="109" t="s">
        <v>17</v>
      </c>
      <c r="D504" s="109" t="s">
        <v>12</v>
      </c>
      <c r="E504" s="109" t="s">
        <v>23</v>
      </c>
      <c r="F504" s="109" t="s">
        <v>42</v>
      </c>
      <c r="G504" s="109" t="s">
        <v>20</v>
      </c>
      <c r="H504" s="110">
        <v>226.66</v>
      </c>
      <c r="I504" s="109">
        <v>5</v>
      </c>
      <c r="J504" s="110">
        <v>1133.3</v>
      </c>
      <c r="K504" t="str">
        <f t="shared" si="28"/>
        <v>Kamis</v>
      </c>
      <c r="L504" t="str">
        <f t="shared" si="29"/>
        <v>2025-W26</v>
      </c>
      <c r="M504" t="str">
        <f t="shared" si="30"/>
        <v>Week 4</v>
      </c>
      <c r="N504">
        <f t="shared" si="31"/>
        <v>26</v>
      </c>
    </row>
    <row r="505" spans="1:14" x14ac:dyDescent="0.25">
      <c r="A505" s="207" t="s">
        <v>910</v>
      </c>
      <c r="B505" s="112">
        <v>45837</v>
      </c>
      <c r="C505" s="109" t="s">
        <v>17</v>
      </c>
      <c r="D505" s="109" t="s">
        <v>12</v>
      </c>
      <c r="E505" s="109" t="s">
        <v>18</v>
      </c>
      <c r="F505" s="109" t="s">
        <v>19</v>
      </c>
      <c r="G505" s="109" t="s">
        <v>36</v>
      </c>
      <c r="H505" s="110">
        <v>249.31</v>
      </c>
      <c r="I505" s="109">
        <v>19</v>
      </c>
      <c r="J505" s="110">
        <v>4736.8900000000003</v>
      </c>
      <c r="K505" t="str">
        <f t="shared" si="28"/>
        <v>Minggu</v>
      </c>
      <c r="L505" t="str">
        <f t="shared" si="29"/>
        <v>2025-W27</v>
      </c>
      <c r="M505" t="str">
        <f t="shared" si="30"/>
        <v>Week 5</v>
      </c>
      <c r="N505">
        <f t="shared" si="31"/>
        <v>26</v>
      </c>
    </row>
    <row r="506" spans="1:14" x14ac:dyDescent="0.25">
      <c r="A506" s="207" t="s">
        <v>965</v>
      </c>
      <c r="B506" s="112">
        <v>45837</v>
      </c>
      <c r="C506" s="109" t="s">
        <v>30</v>
      </c>
      <c r="D506" s="109" t="s">
        <v>55</v>
      </c>
      <c r="E506" s="109" t="s">
        <v>18</v>
      </c>
      <c r="F506" s="109" t="s">
        <v>28</v>
      </c>
      <c r="G506" s="109" t="s">
        <v>20</v>
      </c>
      <c r="H506" s="110">
        <v>69.92</v>
      </c>
      <c r="I506" s="109">
        <v>20</v>
      </c>
      <c r="J506" s="110">
        <v>1398.4</v>
      </c>
      <c r="K506" t="str">
        <f t="shared" si="28"/>
        <v>Minggu</v>
      </c>
      <c r="L506" t="str">
        <f t="shared" si="29"/>
        <v>2025-W27</v>
      </c>
      <c r="M506" t="str">
        <f t="shared" si="30"/>
        <v>Week 5</v>
      </c>
      <c r="N506">
        <f t="shared" si="31"/>
        <v>26</v>
      </c>
    </row>
    <row r="507" spans="1:14" x14ac:dyDescent="0.25">
      <c r="A507" s="207" t="s">
        <v>1057</v>
      </c>
      <c r="B507" s="112">
        <v>45836</v>
      </c>
      <c r="C507" s="109" t="s">
        <v>34</v>
      </c>
      <c r="D507" s="109" t="s">
        <v>35</v>
      </c>
      <c r="E507" s="109" t="s">
        <v>18</v>
      </c>
      <c r="F507" s="109" t="s">
        <v>28</v>
      </c>
      <c r="G507" s="109" t="s">
        <v>15</v>
      </c>
      <c r="H507" s="110">
        <v>109.41</v>
      </c>
      <c r="I507" s="109">
        <v>7</v>
      </c>
      <c r="J507" s="110">
        <v>765.87</v>
      </c>
      <c r="K507" t="str">
        <f t="shared" si="28"/>
        <v>Sabtu</v>
      </c>
      <c r="L507" t="str">
        <f t="shared" si="29"/>
        <v>2025-W26</v>
      </c>
      <c r="M507" t="str">
        <f t="shared" si="30"/>
        <v>Week 4</v>
      </c>
      <c r="N507">
        <f t="shared" si="31"/>
        <v>26</v>
      </c>
    </row>
    <row r="508" spans="1:14" x14ac:dyDescent="0.25">
      <c r="A508" s="207" t="s">
        <v>104</v>
      </c>
      <c r="B508" s="112">
        <v>45841</v>
      </c>
      <c r="C508" s="109" t="s">
        <v>17</v>
      </c>
      <c r="D508" s="109" t="s">
        <v>26</v>
      </c>
      <c r="E508" s="109" t="s">
        <v>27</v>
      </c>
      <c r="F508" s="109" t="s">
        <v>19</v>
      </c>
      <c r="G508" s="109" t="s">
        <v>36</v>
      </c>
      <c r="H508" s="110">
        <v>61</v>
      </c>
      <c r="I508" s="109">
        <v>7</v>
      </c>
      <c r="J508" s="110">
        <v>427</v>
      </c>
      <c r="K508" t="str">
        <f t="shared" si="28"/>
        <v>Kamis</v>
      </c>
      <c r="L508" t="str">
        <f t="shared" si="29"/>
        <v>2025-W27</v>
      </c>
      <c r="M508" t="str">
        <f t="shared" si="30"/>
        <v>Week 1</v>
      </c>
      <c r="N508">
        <f t="shared" si="31"/>
        <v>27</v>
      </c>
    </row>
    <row r="509" spans="1:14" x14ac:dyDescent="0.25">
      <c r="A509" s="207" t="s">
        <v>167</v>
      </c>
      <c r="B509" s="112">
        <v>45838</v>
      </c>
      <c r="C509" s="109" t="s">
        <v>34</v>
      </c>
      <c r="D509" s="109" t="s">
        <v>35</v>
      </c>
      <c r="E509" s="109" t="s">
        <v>13</v>
      </c>
      <c r="F509" s="109" t="s">
        <v>14</v>
      </c>
      <c r="G509" s="109" t="s">
        <v>15</v>
      </c>
      <c r="H509" s="110">
        <v>142.36000000000001</v>
      </c>
      <c r="I509" s="109">
        <v>15</v>
      </c>
      <c r="J509" s="110">
        <v>2135.4</v>
      </c>
      <c r="K509" t="str">
        <f t="shared" si="28"/>
        <v>Senin</v>
      </c>
      <c r="L509" t="str">
        <f t="shared" si="29"/>
        <v>2025-W27</v>
      </c>
      <c r="M509" t="str">
        <f t="shared" si="30"/>
        <v>Week 5</v>
      </c>
      <c r="N509">
        <f t="shared" si="31"/>
        <v>27</v>
      </c>
    </row>
    <row r="510" spans="1:14" x14ac:dyDescent="0.25">
      <c r="A510" s="207" t="s">
        <v>198</v>
      </c>
      <c r="B510" s="112">
        <v>45843</v>
      </c>
      <c r="C510" s="109" t="s">
        <v>38</v>
      </c>
      <c r="D510" s="109" t="s">
        <v>12</v>
      </c>
      <c r="E510" s="109" t="s">
        <v>41</v>
      </c>
      <c r="F510" s="109" t="s">
        <v>39</v>
      </c>
      <c r="G510" s="109" t="s">
        <v>15</v>
      </c>
      <c r="H510" s="110">
        <v>110.91</v>
      </c>
      <c r="I510" s="109">
        <v>20</v>
      </c>
      <c r="J510" s="110">
        <v>2218.1999999999998</v>
      </c>
      <c r="K510" t="str">
        <f t="shared" si="28"/>
        <v>Sabtu</v>
      </c>
      <c r="L510" t="str">
        <f t="shared" si="29"/>
        <v>2025-W27</v>
      </c>
      <c r="M510" t="str">
        <f t="shared" si="30"/>
        <v>Week 1</v>
      </c>
      <c r="N510">
        <f t="shared" si="31"/>
        <v>27</v>
      </c>
    </row>
    <row r="511" spans="1:14" x14ac:dyDescent="0.25">
      <c r="A511" s="207" t="s">
        <v>227</v>
      </c>
      <c r="B511" s="112">
        <v>45841</v>
      </c>
      <c r="C511" s="109" t="s">
        <v>34</v>
      </c>
      <c r="D511" s="109" t="s">
        <v>12</v>
      </c>
      <c r="E511" s="109" t="s">
        <v>13</v>
      </c>
      <c r="F511" s="109" t="s">
        <v>19</v>
      </c>
      <c r="G511" s="109" t="s">
        <v>20</v>
      </c>
      <c r="H511" s="110">
        <v>83.21</v>
      </c>
      <c r="I511" s="109">
        <v>19</v>
      </c>
      <c r="J511" s="110">
        <v>1580.99</v>
      </c>
      <c r="K511" t="str">
        <f t="shared" si="28"/>
        <v>Kamis</v>
      </c>
      <c r="L511" t="str">
        <f t="shared" si="29"/>
        <v>2025-W27</v>
      </c>
      <c r="M511" t="str">
        <f t="shared" si="30"/>
        <v>Week 1</v>
      </c>
      <c r="N511">
        <f t="shared" si="31"/>
        <v>27</v>
      </c>
    </row>
    <row r="512" spans="1:14" x14ac:dyDescent="0.25">
      <c r="A512" s="207" t="s">
        <v>314</v>
      </c>
      <c r="B512" s="112">
        <v>45843</v>
      </c>
      <c r="C512" s="109" t="s">
        <v>34</v>
      </c>
      <c r="D512" s="109" t="s">
        <v>35</v>
      </c>
      <c r="E512" s="109" t="s">
        <v>23</v>
      </c>
      <c r="F512" s="109" t="s">
        <v>14</v>
      </c>
      <c r="G512" s="109" t="s">
        <v>36</v>
      </c>
      <c r="H512" s="110">
        <v>205.62</v>
      </c>
      <c r="I512" s="109">
        <v>1</v>
      </c>
      <c r="J512" s="110">
        <v>205.62</v>
      </c>
      <c r="K512" t="str">
        <f t="shared" si="28"/>
        <v>Sabtu</v>
      </c>
      <c r="L512" t="str">
        <f t="shared" si="29"/>
        <v>2025-W27</v>
      </c>
      <c r="M512" t="str">
        <f t="shared" si="30"/>
        <v>Week 1</v>
      </c>
      <c r="N512">
        <f t="shared" si="31"/>
        <v>27</v>
      </c>
    </row>
    <row r="513" spans="1:14" x14ac:dyDescent="0.25">
      <c r="A513" s="207" t="s">
        <v>319</v>
      </c>
      <c r="B513" s="112">
        <v>45844</v>
      </c>
      <c r="C513" s="109" t="s">
        <v>38</v>
      </c>
      <c r="D513" s="109" t="s">
        <v>55</v>
      </c>
      <c r="E513" s="109" t="s">
        <v>13</v>
      </c>
      <c r="F513" s="109" t="s">
        <v>39</v>
      </c>
      <c r="G513" s="109" t="s">
        <v>20</v>
      </c>
      <c r="H513" s="110">
        <v>104.36</v>
      </c>
      <c r="I513" s="109">
        <v>8</v>
      </c>
      <c r="J513" s="110">
        <v>834.88</v>
      </c>
      <c r="K513" t="str">
        <f t="shared" si="28"/>
        <v>Minggu</v>
      </c>
      <c r="L513" t="str">
        <f t="shared" si="29"/>
        <v>2025-W28</v>
      </c>
      <c r="M513" t="str">
        <f t="shared" si="30"/>
        <v>Week 1</v>
      </c>
      <c r="N513">
        <f t="shared" si="31"/>
        <v>27</v>
      </c>
    </row>
    <row r="514" spans="1:14" x14ac:dyDescent="0.25">
      <c r="A514" s="207" t="s">
        <v>352</v>
      </c>
      <c r="B514" s="112">
        <v>45838</v>
      </c>
      <c r="C514" s="109" t="s">
        <v>38</v>
      </c>
      <c r="D514" s="109" t="s">
        <v>35</v>
      </c>
      <c r="E514" s="109" t="s">
        <v>27</v>
      </c>
      <c r="F514" s="109" t="s">
        <v>39</v>
      </c>
      <c r="G514" s="109" t="s">
        <v>15</v>
      </c>
      <c r="H514" s="110">
        <v>213.92</v>
      </c>
      <c r="I514" s="109">
        <v>20</v>
      </c>
      <c r="J514" s="110">
        <v>4278.3999999999996</v>
      </c>
      <c r="K514" t="str">
        <f t="shared" ref="K514:K577" si="32">TEXT(B514,"dddd")</f>
        <v>Senin</v>
      </c>
      <c r="L514" t="str">
        <f t="shared" ref="L514:L577" si="33">YEAR(B514) &amp; "-W" &amp; TEXT(WEEKNUM(B514), "00")</f>
        <v>2025-W27</v>
      </c>
      <c r="M514" t="str">
        <f t="shared" ref="M514:M577" si="34">"Week " &amp; INT((DAY(B514)-1)/7)+1</f>
        <v>Week 5</v>
      </c>
      <c r="N514">
        <f t="shared" ref="N514:N577" si="35">WEEKNUM(B514, 2)</f>
        <v>27</v>
      </c>
    </row>
    <row r="515" spans="1:14" x14ac:dyDescent="0.25">
      <c r="A515" s="207" t="s">
        <v>392</v>
      </c>
      <c r="B515" s="112">
        <v>45843</v>
      </c>
      <c r="C515" s="109" t="s">
        <v>34</v>
      </c>
      <c r="D515" s="109" t="s">
        <v>22</v>
      </c>
      <c r="E515" s="109" t="s">
        <v>41</v>
      </c>
      <c r="F515" s="109" t="s">
        <v>42</v>
      </c>
      <c r="G515" s="109" t="s">
        <v>36</v>
      </c>
      <c r="H515" s="110">
        <v>45.53</v>
      </c>
      <c r="I515" s="109">
        <v>18</v>
      </c>
      <c r="J515" s="110">
        <v>819.54</v>
      </c>
      <c r="K515" t="str">
        <f t="shared" si="32"/>
        <v>Sabtu</v>
      </c>
      <c r="L515" t="str">
        <f t="shared" si="33"/>
        <v>2025-W27</v>
      </c>
      <c r="M515" t="str">
        <f t="shared" si="34"/>
        <v>Week 1</v>
      </c>
      <c r="N515">
        <f t="shared" si="35"/>
        <v>27</v>
      </c>
    </row>
    <row r="516" spans="1:14" x14ac:dyDescent="0.25">
      <c r="A516" s="207" t="s">
        <v>502</v>
      </c>
      <c r="B516" s="112">
        <v>45840</v>
      </c>
      <c r="C516" s="109" t="s">
        <v>38</v>
      </c>
      <c r="D516" s="109" t="s">
        <v>31</v>
      </c>
      <c r="E516" s="109" t="s">
        <v>23</v>
      </c>
      <c r="F516" s="109" t="s">
        <v>28</v>
      </c>
      <c r="G516" s="109" t="s">
        <v>20</v>
      </c>
      <c r="H516" s="110">
        <v>241.68</v>
      </c>
      <c r="I516" s="109">
        <v>18</v>
      </c>
      <c r="J516" s="110">
        <v>4350.24</v>
      </c>
      <c r="K516" t="str">
        <f t="shared" si="32"/>
        <v>Rabu</v>
      </c>
      <c r="L516" t="str">
        <f t="shared" si="33"/>
        <v>2025-W27</v>
      </c>
      <c r="M516" t="str">
        <f t="shared" si="34"/>
        <v>Week 1</v>
      </c>
      <c r="N516">
        <f t="shared" si="35"/>
        <v>27</v>
      </c>
    </row>
    <row r="517" spans="1:14" x14ac:dyDescent="0.25">
      <c r="A517" s="207" t="s">
        <v>520</v>
      </c>
      <c r="B517" s="112">
        <v>45844</v>
      </c>
      <c r="C517" s="109" t="s">
        <v>25</v>
      </c>
      <c r="D517" s="109" t="s">
        <v>26</v>
      </c>
      <c r="E517" s="109" t="s">
        <v>18</v>
      </c>
      <c r="F517" s="109" t="s">
        <v>42</v>
      </c>
      <c r="G517" s="109" t="s">
        <v>15</v>
      </c>
      <c r="H517" s="110">
        <v>130</v>
      </c>
      <c r="I517" s="109">
        <v>4</v>
      </c>
      <c r="J517" s="110">
        <v>520</v>
      </c>
      <c r="K517" t="str">
        <f t="shared" si="32"/>
        <v>Minggu</v>
      </c>
      <c r="L517" t="str">
        <f t="shared" si="33"/>
        <v>2025-W28</v>
      </c>
      <c r="M517" t="str">
        <f t="shared" si="34"/>
        <v>Week 1</v>
      </c>
      <c r="N517">
        <f t="shared" si="35"/>
        <v>27</v>
      </c>
    </row>
    <row r="518" spans="1:14" x14ac:dyDescent="0.25">
      <c r="A518" s="207" t="s">
        <v>526</v>
      </c>
      <c r="B518" s="112">
        <v>45842</v>
      </c>
      <c r="C518" s="109" t="s">
        <v>25</v>
      </c>
      <c r="D518" s="109" t="s">
        <v>12</v>
      </c>
      <c r="E518" s="109" t="s">
        <v>45</v>
      </c>
      <c r="F518" s="109" t="s">
        <v>19</v>
      </c>
      <c r="G518" s="109" t="s">
        <v>15</v>
      </c>
      <c r="H518" s="110">
        <v>239.09</v>
      </c>
      <c r="I518" s="109">
        <v>18</v>
      </c>
      <c r="J518" s="110">
        <v>4303.62</v>
      </c>
      <c r="K518" t="str">
        <f t="shared" si="32"/>
        <v>Jumat</v>
      </c>
      <c r="L518" t="str">
        <f t="shared" si="33"/>
        <v>2025-W27</v>
      </c>
      <c r="M518" t="str">
        <f t="shared" si="34"/>
        <v>Week 1</v>
      </c>
      <c r="N518">
        <f t="shared" si="35"/>
        <v>27</v>
      </c>
    </row>
    <row r="519" spans="1:14" x14ac:dyDescent="0.25">
      <c r="A519" s="207" t="s">
        <v>633</v>
      </c>
      <c r="B519" s="112">
        <v>45842</v>
      </c>
      <c r="C519" s="109" t="s">
        <v>38</v>
      </c>
      <c r="D519" s="109" t="s">
        <v>55</v>
      </c>
      <c r="E519" s="109" t="s">
        <v>23</v>
      </c>
      <c r="F519" s="109" t="s">
        <v>32</v>
      </c>
      <c r="G519" s="109" t="s">
        <v>15</v>
      </c>
      <c r="H519" s="110">
        <v>143.08000000000001</v>
      </c>
      <c r="I519" s="109">
        <v>2</v>
      </c>
      <c r="J519" s="110">
        <v>286.16000000000003</v>
      </c>
      <c r="K519" t="str">
        <f t="shared" si="32"/>
        <v>Jumat</v>
      </c>
      <c r="L519" t="str">
        <f t="shared" si="33"/>
        <v>2025-W27</v>
      </c>
      <c r="M519" t="str">
        <f t="shared" si="34"/>
        <v>Week 1</v>
      </c>
      <c r="N519">
        <f t="shared" si="35"/>
        <v>27</v>
      </c>
    </row>
    <row r="520" spans="1:14" x14ac:dyDescent="0.25">
      <c r="A520" s="207" t="s">
        <v>636</v>
      </c>
      <c r="B520" s="112">
        <v>45844</v>
      </c>
      <c r="C520" s="109" t="s">
        <v>30</v>
      </c>
      <c r="D520" s="109" t="s">
        <v>26</v>
      </c>
      <c r="E520" s="109" t="s">
        <v>45</v>
      </c>
      <c r="F520" s="109" t="s">
        <v>42</v>
      </c>
      <c r="G520" s="109" t="s">
        <v>20</v>
      </c>
      <c r="H520" s="110">
        <v>166.86</v>
      </c>
      <c r="I520" s="109">
        <v>13</v>
      </c>
      <c r="J520" s="110">
        <v>2169.1799999999998</v>
      </c>
      <c r="K520" t="str">
        <f t="shared" si="32"/>
        <v>Minggu</v>
      </c>
      <c r="L520" t="str">
        <f t="shared" si="33"/>
        <v>2025-W28</v>
      </c>
      <c r="M520" t="str">
        <f t="shared" si="34"/>
        <v>Week 1</v>
      </c>
      <c r="N520">
        <f t="shared" si="35"/>
        <v>27</v>
      </c>
    </row>
    <row r="521" spans="1:14" x14ac:dyDescent="0.25">
      <c r="A521" s="207" t="s">
        <v>657</v>
      </c>
      <c r="B521" s="112">
        <v>45840</v>
      </c>
      <c r="C521" s="109" t="s">
        <v>25</v>
      </c>
      <c r="D521" s="109" t="s">
        <v>22</v>
      </c>
      <c r="E521" s="109" t="s">
        <v>27</v>
      </c>
      <c r="F521" s="109" t="s">
        <v>32</v>
      </c>
      <c r="G521" s="109" t="s">
        <v>36</v>
      </c>
      <c r="H521" s="110">
        <v>227.29</v>
      </c>
      <c r="I521" s="109">
        <v>13</v>
      </c>
      <c r="J521" s="110">
        <v>2954.77</v>
      </c>
      <c r="K521" t="str">
        <f t="shared" si="32"/>
        <v>Rabu</v>
      </c>
      <c r="L521" t="str">
        <f t="shared" si="33"/>
        <v>2025-W27</v>
      </c>
      <c r="M521" t="str">
        <f t="shared" si="34"/>
        <v>Week 1</v>
      </c>
      <c r="N521">
        <f t="shared" si="35"/>
        <v>27</v>
      </c>
    </row>
    <row r="522" spans="1:14" x14ac:dyDescent="0.25">
      <c r="A522" s="207" t="s">
        <v>670</v>
      </c>
      <c r="B522" s="112">
        <v>45841</v>
      </c>
      <c r="C522" s="109" t="s">
        <v>25</v>
      </c>
      <c r="D522" s="109" t="s">
        <v>31</v>
      </c>
      <c r="E522" s="109" t="s">
        <v>13</v>
      </c>
      <c r="F522" s="109" t="s">
        <v>42</v>
      </c>
      <c r="G522" s="109" t="s">
        <v>20</v>
      </c>
      <c r="H522" s="110">
        <v>110.14</v>
      </c>
      <c r="I522" s="109">
        <v>16</v>
      </c>
      <c r="J522" s="110">
        <v>1762.24</v>
      </c>
      <c r="K522" t="str">
        <f t="shared" si="32"/>
        <v>Kamis</v>
      </c>
      <c r="L522" t="str">
        <f t="shared" si="33"/>
        <v>2025-W27</v>
      </c>
      <c r="M522" t="str">
        <f t="shared" si="34"/>
        <v>Week 1</v>
      </c>
      <c r="N522">
        <f t="shared" si="35"/>
        <v>27</v>
      </c>
    </row>
    <row r="523" spans="1:14" x14ac:dyDescent="0.25">
      <c r="A523" s="207" t="s">
        <v>675</v>
      </c>
      <c r="B523" s="112">
        <v>45839</v>
      </c>
      <c r="C523" s="109" t="s">
        <v>30</v>
      </c>
      <c r="D523" s="109" t="s">
        <v>26</v>
      </c>
      <c r="E523" s="109" t="s">
        <v>18</v>
      </c>
      <c r="F523" s="109" t="s">
        <v>32</v>
      </c>
      <c r="G523" s="109" t="s">
        <v>20</v>
      </c>
      <c r="H523" s="110">
        <v>168.14</v>
      </c>
      <c r="I523" s="109">
        <v>6</v>
      </c>
      <c r="J523" s="110">
        <v>1008.84</v>
      </c>
      <c r="K523" t="str">
        <f t="shared" si="32"/>
        <v>Selasa</v>
      </c>
      <c r="L523" t="str">
        <f t="shared" si="33"/>
        <v>2025-W27</v>
      </c>
      <c r="M523" t="str">
        <f t="shared" si="34"/>
        <v>Week 1</v>
      </c>
      <c r="N523">
        <f t="shared" si="35"/>
        <v>27</v>
      </c>
    </row>
    <row r="524" spans="1:14" x14ac:dyDescent="0.25">
      <c r="A524" s="207" t="s">
        <v>703</v>
      </c>
      <c r="B524" s="112">
        <v>45842</v>
      </c>
      <c r="C524" s="109" t="s">
        <v>38</v>
      </c>
      <c r="D524" s="109" t="s">
        <v>22</v>
      </c>
      <c r="E524" s="109" t="s">
        <v>13</v>
      </c>
      <c r="F524" s="109" t="s">
        <v>39</v>
      </c>
      <c r="G524" s="109" t="s">
        <v>20</v>
      </c>
      <c r="H524" s="110">
        <v>34.42</v>
      </c>
      <c r="I524" s="109">
        <v>1</v>
      </c>
      <c r="J524" s="110">
        <v>34.42</v>
      </c>
      <c r="K524" t="str">
        <f t="shared" si="32"/>
        <v>Jumat</v>
      </c>
      <c r="L524" t="str">
        <f t="shared" si="33"/>
        <v>2025-W27</v>
      </c>
      <c r="M524" t="str">
        <f t="shared" si="34"/>
        <v>Week 1</v>
      </c>
      <c r="N524">
        <f t="shared" si="35"/>
        <v>27</v>
      </c>
    </row>
    <row r="525" spans="1:14" x14ac:dyDescent="0.25">
      <c r="A525" s="207" t="s">
        <v>732</v>
      </c>
      <c r="B525" s="112">
        <v>45842</v>
      </c>
      <c r="C525" s="109" t="s">
        <v>34</v>
      </c>
      <c r="D525" s="109" t="s">
        <v>35</v>
      </c>
      <c r="E525" s="109" t="s">
        <v>41</v>
      </c>
      <c r="F525" s="109" t="s">
        <v>42</v>
      </c>
      <c r="G525" s="109" t="s">
        <v>36</v>
      </c>
      <c r="H525" s="110">
        <v>92.72</v>
      </c>
      <c r="I525" s="109">
        <v>7</v>
      </c>
      <c r="J525" s="110">
        <v>649.04</v>
      </c>
      <c r="K525" t="str">
        <f t="shared" si="32"/>
        <v>Jumat</v>
      </c>
      <c r="L525" t="str">
        <f t="shared" si="33"/>
        <v>2025-W27</v>
      </c>
      <c r="M525" t="str">
        <f t="shared" si="34"/>
        <v>Week 1</v>
      </c>
      <c r="N525">
        <f t="shared" si="35"/>
        <v>27</v>
      </c>
    </row>
    <row r="526" spans="1:14" x14ac:dyDescent="0.25">
      <c r="A526" s="207" t="s">
        <v>784</v>
      </c>
      <c r="B526" s="112">
        <v>45842</v>
      </c>
      <c r="C526" s="109" t="s">
        <v>38</v>
      </c>
      <c r="D526" s="109" t="s">
        <v>12</v>
      </c>
      <c r="E526" s="109" t="s">
        <v>45</v>
      </c>
      <c r="F526" s="109" t="s">
        <v>19</v>
      </c>
      <c r="G526" s="109" t="s">
        <v>15</v>
      </c>
      <c r="H526" s="110">
        <v>69.87</v>
      </c>
      <c r="I526" s="109">
        <v>11</v>
      </c>
      <c r="J526" s="110">
        <v>768.57</v>
      </c>
      <c r="K526" t="str">
        <f t="shared" si="32"/>
        <v>Jumat</v>
      </c>
      <c r="L526" t="str">
        <f t="shared" si="33"/>
        <v>2025-W27</v>
      </c>
      <c r="M526" t="str">
        <f t="shared" si="34"/>
        <v>Week 1</v>
      </c>
      <c r="N526">
        <f t="shared" si="35"/>
        <v>27</v>
      </c>
    </row>
    <row r="527" spans="1:14" x14ac:dyDescent="0.25">
      <c r="A527" s="207" t="s">
        <v>805</v>
      </c>
      <c r="B527" s="112">
        <v>45844</v>
      </c>
      <c r="C527" s="109" t="s">
        <v>30</v>
      </c>
      <c r="D527" s="109" t="s">
        <v>31</v>
      </c>
      <c r="E527" s="109" t="s">
        <v>13</v>
      </c>
      <c r="F527" s="109" t="s">
        <v>42</v>
      </c>
      <c r="G527" s="109" t="s">
        <v>20</v>
      </c>
      <c r="H527" s="110">
        <v>194.47</v>
      </c>
      <c r="I527" s="109">
        <v>2</v>
      </c>
      <c r="J527" s="110">
        <v>388.94</v>
      </c>
      <c r="K527" t="str">
        <f t="shared" si="32"/>
        <v>Minggu</v>
      </c>
      <c r="L527" t="str">
        <f t="shared" si="33"/>
        <v>2025-W28</v>
      </c>
      <c r="M527" t="str">
        <f t="shared" si="34"/>
        <v>Week 1</v>
      </c>
      <c r="N527">
        <f t="shared" si="35"/>
        <v>27</v>
      </c>
    </row>
    <row r="528" spans="1:14" x14ac:dyDescent="0.25">
      <c r="A528" s="207" t="s">
        <v>886</v>
      </c>
      <c r="B528" s="112">
        <v>45842</v>
      </c>
      <c r="C528" s="109" t="s">
        <v>38</v>
      </c>
      <c r="D528" s="109" t="s">
        <v>31</v>
      </c>
      <c r="E528" s="109" t="s">
        <v>45</v>
      </c>
      <c r="F528" s="109" t="s">
        <v>19</v>
      </c>
      <c r="G528" s="109" t="s">
        <v>20</v>
      </c>
      <c r="H528" s="110">
        <v>117.6</v>
      </c>
      <c r="I528" s="109">
        <v>13</v>
      </c>
      <c r="J528" s="110">
        <v>1528.8</v>
      </c>
      <c r="K528" t="str">
        <f t="shared" si="32"/>
        <v>Jumat</v>
      </c>
      <c r="L528" t="str">
        <f t="shared" si="33"/>
        <v>2025-W27</v>
      </c>
      <c r="M528" t="str">
        <f t="shared" si="34"/>
        <v>Week 1</v>
      </c>
      <c r="N528">
        <f t="shared" si="35"/>
        <v>27</v>
      </c>
    </row>
    <row r="529" spans="1:14" x14ac:dyDescent="0.25">
      <c r="A529" s="207" t="s">
        <v>956</v>
      </c>
      <c r="B529" s="112">
        <v>45844</v>
      </c>
      <c r="C529" s="109" t="s">
        <v>34</v>
      </c>
      <c r="D529" s="109" t="s">
        <v>31</v>
      </c>
      <c r="E529" s="109" t="s">
        <v>23</v>
      </c>
      <c r="F529" s="109" t="s">
        <v>42</v>
      </c>
      <c r="G529" s="109" t="s">
        <v>15</v>
      </c>
      <c r="H529" s="110">
        <v>117.38</v>
      </c>
      <c r="I529" s="109">
        <v>13</v>
      </c>
      <c r="J529" s="110">
        <v>1525.94</v>
      </c>
      <c r="K529" t="str">
        <f t="shared" si="32"/>
        <v>Minggu</v>
      </c>
      <c r="L529" t="str">
        <f t="shared" si="33"/>
        <v>2025-W28</v>
      </c>
      <c r="M529" t="str">
        <f t="shared" si="34"/>
        <v>Week 1</v>
      </c>
      <c r="N529">
        <f t="shared" si="35"/>
        <v>27</v>
      </c>
    </row>
    <row r="530" spans="1:14" x14ac:dyDescent="0.25">
      <c r="A530" s="207" t="s">
        <v>979</v>
      </c>
      <c r="B530" s="112">
        <v>45840</v>
      </c>
      <c r="C530" s="109" t="s">
        <v>38</v>
      </c>
      <c r="D530" s="109" t="s">
        <v>31</v>
      </c>
      <c r="E530" s="109" t="s">
        <v>18</v>
      </c>
      <c r="F530" s="109" t="s">
        <v>32</v>
      </c>
      <c r="G530" s="109" t="s">
        <v>20</v>
      </c>
      <c r="H530" s="110">
        <v>94.78</v>
      </c>
      <c r="I530" s="109">
        <v>11</v>
      </c>
      <c r="J530" s="110">
        <v>1042.58</v>
      </c>
      <c r="K530" t="str">
        <f t="shared" si="32"/>
        <v>Rabu</v>
      </c>
      <c r="L530" t="str">
        <f t="shared" si="33"/>
        <v>2025-W27</v>
      </c>
      <c r="M530" t="str">
        <f t="shared" si="34"/>
        <v>Week 1</v>
      </c>
      <c r="N530">
        <f t="shared" si="35"/>
        <v>27</v>
      </c>
    </row>
    <row r="531" spans="1:14" x14ac:dyDescent="0.25">
      <c r="A531" s="207" t="s">
        <v>43</v>
      </c>
      <c r="B531" s="112">
        <v>45851</v>
      </c>
      <c r="C531" s="109" t="s">
        <v>25</v>
      </c>
      <c r="D531" s="109" t="s">
        <v>35</v>
      </c>
      <c r="E531" s="109" t="s">
        <v>27</v>
      </c>
      <c r="F531" s="109" t="s">
        <v>42</v>
      </c>
      <c r="G531" s="109" t="s">
        <v>36</v>
      </c>
      <c r="H531" s="110">
        <v>162.25</v>
      </c>
      <c r="I531" s="109">
        <v>3</v>
      </c>
      <c r="J531" s="110">
        <v>486.75</v>
      </c>
      <c r="K531" t="str">
        <f t="shared" si="32"/>
        <v>Minggu</v>
      </c>
      <c r="L531" t="str">
        <f t="shared" si="33"/>
        <v>2025-W29</v>
      </c>
      <c r="M531" t="str">
        <f t="shared" si="34"/>
        <v>Week 2</v>
      </c>
      <c r="N531">
        <f t="shared" si="35"/>
        <v>28</v>
      </c>
    </row>
    <row r="532" spans="1:14" x14ac:dyDescent="0.25">
      <c r="A532" s="207" t="s">
        <v>70</v>
      </c>
      <c r="B532" s="112">
        <v>45849</v>
      </c>
      <c r="C532" s="109" t="s">
        <v>25</v>
      </c>
      <c r="D532" s="109" t="s">
        <v>31</v>
      </c>
      <c r="E532" s="109" t="s">
        <v>45</v>
      </c>
      <c r="F532" s="109" t="s">
        <v>14</v>
      </c>
      <c r="G532" s="109" t="s">
        <v>15</v>
      </c>
      <c r="H532" s="110">
        <v>44.31</v>
      </c>
      <c r="I532" s="109">
        <v>15</v>
      </c>
      <c r="J532" s="110">
        <v>664.65</v>
      </c>
      <c r="K532" t="str">
        <f t="shared" si="32"/>
        <v>Jumat</v>
      </c>
      <c r="L532" t="str">
        <f t="shared" si="33"/>
        <v>2025-W28</v>
      </c>
      <c r="M532" t="str">
        <f t="shared" si="34"/>
        <v>Week 2</v>
      </c>
      <c r="N532">
        <f t="shared" si="35"/>
        <v>28</v>
      </c>
    </row>
    <row r="533" spans="1:14" x14ac:dyDescent="0.25">
      <c r="A533" s="207" t="s">
        <v>149</v>
      </c>
      <c r="B533" s="112">
        <v>45846</v>
      </c>
      <c r="C533" s="109" t="s">
        <v>25</v>
      </c>
      <c r="D533" s="109" t="s">
        <v>55</v>
      </c>
      <c r="E533" s="109" t="s">
        <v>27</v>
      </c>
      <c r="F533" s="109" t="s">
        <v>28</v>
      </c>
      <c r="G533" s="109" t="s">
        <v>15</v>
      </c>
      <c r="H533" s="110">
        <v>65.47</v>
      </c>
      <c r="I533" s="109">
        <v>6</v>
      </c>
      <c r="J533" s="110">
        <v>392.82</v>
      </c>
      <c r="K533" t="str">
        <f t="shared" si="32"/>
        <v>Selasa</v>
      </c>
      <c r="L533" t="str">
        <f t="shared" si="33"/>
        <v>2025-W28</v>
      </c>
      <c r="M533" t="str">
        <f t="shared" si="34"/>
        <v>Week 2</v>
      </c>
      <c r="N533">
        <f t="shared" si="35"/>
        <v>28</v>
      </c>
    </row>
    <row r="534" spans="1:14" x14ac:dyDescent="0.25">
      <c r="A534" s="207" t="s">
        <v>244</v>
      </c>
      <c r="B534" s="112">
        <v>45847</v>
      </c>
      <c r="C534" s="109" t="s">
        <v>38</v>
      </c>
      <c r="D534" s="109" t="s">
        <v>55</v>
      </c>
      <c r="E534" s="109" t="s">
        <v>27</v>
      </c>
      <c r="F534" s="109" t="s">
        <v>28</v>
      </c>
      <c r="G534" s="109" t="s">
        <v>15</v>
      </c>
      <c r="H534" s="110">
        <v>52.32</v>
      </c>
      <c r="I534" s="109">
        <v>18</v>
      </c>
      <c r="J534" s="110">
        <v>941.76</v>
      </c>
      <c r="K534" t="str">
        <f t="shared" si="32"/>
        <v>Rabu</v>
      </c>
      <c r="L534" t="str">
        <f t="shared" si="33"/>
        <v>2025-W28</v>
      </c>
      <c r="M534" t="str">
        <f t="shared" si="34"/>
        <v>Week 2</v>
      </c>
      <c r="N534">
        <f t="shared" si="35"/>
        <v>28</v>
      </c>
    </row>
    <row r="535" spans="1:14" x14ac:dyDescent="0.25">
      <c r="A535" s="207" t="s">
        <v>278</v>
      </c>
      <c r="B535" s="112">
        <v>45847</v>
      </c>
      <c r="C535" s="109" t="s">
        <v>17</v>
      </c>
      <c r="D535" s="109" t="s">
        <v>35</v>
      </c>
      <c r="E535" s="109" t="s">
        <v>18</v>
      </c>
      <c r="F535" s="109" t="s">
        <v>42</v>
      </c>
      <c r="G535" s="109" t="s">
        <v>15</v>
      </c>
      <c r="H535" s="110">
        <v>236.9</v>
      </c>
      <c r="I535" s="109">
        <v>10</v>
      </c>
      <c r="J535" s="110">
        <v>2369</v>
      </c>
      <c r="K535" t="str">
        <f t="shared" si="32"/>
        <v>Rabu</v>
      </c>
      <c r="L535" t="str">
        <f t="shared" si="33"/>
        <v>2025-W28</v>
      </c>
      <c r="M535" t="str">
        <f t="shared" si="34"/>
        <v>Week 2</v>
      </c>
      <c r="N535">
        <f t="shared" si="35"/>
        <v>28</v>
      </c>
    </row>
    <row r="536" spans="1:14" x14ac:dyDescent="0.25">
      <c r="A536" s="207" t="s">
        <v>339</v>
      </c>
      <c r="B536" s="112">
        <v>45849</v>
      </c>
      <c r="C536" s="109" t="s">
        <v>17</v>
      </c>
      <c r="D536" s="109" t="s">
        <v>22</v>
      </c>
      <c r="E536" s="109" t="s">
        <v>13</v>
      </c>
      <c r="F536" s="109" t="s">
        <v>39</v>
      </c>
      <c r="G536" s="109" t="s">
        <v>15</v>
      </c>
      <c r="H536" s="110">
        <v>146.9</v>
      </c>
      <c r="I536" s="109">
        <v>9</v>
      </c>
      <c r="J536" s="110">
        <v>1322.1</v>
      </c>
      <c r="K536" t="str">
        <f t="shared" si="32"/>
        <v>Jumat</v>
      </c>
      <c r="L536" t="str">
        <f t="shared" si="33"/>
        <v>2025-W28</v>
      </c>
      <c r="M536" t="str">
        <f t="shared" si="34"/>
        <v>Week 2</v>
      </c>
      <c r="N536">
        <f t="shared" si="35"/>
        <v>28</v>
      </c>
    </row>
    <row r="537" spans="1:14" x14ac:dyDescent="0.25">
      <c r="A537" s="207" t="s">
        <v>348</v>
      </c>
      <c r="B537" s="112">
        <v>45846</v>
      </c>
      <c r="C537" s="109" t="s">
        <v>34</v>
      </c>
      <c r="D537" s="109" t="s">
        <v>22</v>
      </c>
      <c r="E537" s="109" t="s">
        <v>27</v>
      </c>
      <c r="F537" s="109" t="s">
        <v>61</v>
      </c>
      <c r="G537" s="109" t="s">
        <v>15</v>
      </c>
      <c r="H537" s="110">
        <v>126.57</v>
      </c>
      <c r="I537" s="109">
        <v>17</v>
      </c>
      <c r="J537" s="110">
        <v>2151.69</v>
      </c>
      <c r="K537" t="str">
        <f t="shared" si="32"/>
        <v>Selasa</v>
      </c>
      <c r="L537" t="str">
        <f t="shared" si="33"/>
        <v>2025-W28</v>
      </c>
      <c r="M537" t="str">
        <f t="shared" si="34"/>
        <v>Week 2</v>
      </c>
      <c r="N537">
        <f t="shared" si="35"/>
        <v>28</v>
      </c>
    </row>
    <row r="538" spans="1:14" x14ac:dyDescent="0.25">
      <c r="A538" s="207" t="s">
        <v>366</v>
      </c>
      <c r="B538" s="112">
        <v>45846</v>
      </c>
      <c r="C538" s="109" t="s">
        <v>25</v>
      </c>
      <c r="D538" s="109" t="s">
        <v>26</v>
      </c>
      <c r="E538" s="109" t="s">
        <v>18</v>
      </c>
      <c r="F538" s="109" t="s">
        <v>19</v>
      </c>
      <c r="G538" s="109" t="s">
        <v>15</v>
      </c>
      <c r="H538" s="110">
        <v>122.31</v>
      </c>
      <c r="I538" s="109">
        <v>15</v>
      </c>
      <c r="J538" s="110">
        <v>1834.65</v>
      </c>
      <c r="K538" t="str">
        <f t="shared" si="32"/>
        <v>Selasa</v>
      </c>
      <c r="L538" t="str">
        <f t="shared" si="33"/>
        <v>2025-W28</v>
      </c>
      <c r="M538" t="str">
        <f t="shared" si="34"/>
        <v>Week 2</v>
      </c>
      <c r="N538">
        <f t="shared" si="35"/>
        <v>28</v>
      </c>
    </row>
    <row r="539" spans="1:14" x14ac:dyDescent="0.25">
      <c r="A539" s="207" t="s">
        <v>391</v>
      </c>
      <c r="B539" s="112">
        <v>45845</v>
      </c>
      <c r="C539" s="109" t="s">
        <v>38</v>
      </c>
      <c r="D539" s="109" t="s">
        <v>22</v>
      </c>
      <c r="E539" s="109" t="s">
        <v>18</v>
      </c>
      <c r="F539" s="109" t="s">
        <v>42</v>
      </c>
      <c r="G539" s="109" t="s">
        <v>15</v>
      </c>
      <c r="H539" s="110">
        <v>65.849999999999994</v>
      </c>
      <c r="I539" s="109">
        <v>2</v>
      </c>
      <c r="J539" s="110">
        <v>131.69999999999999</v>
      </c>
      <c r="K539" t="str">
        <f t="shared" si="32"/>
        <v>Senin</v>
      </c>
      <c r="L539" t="str">
        <f t="shared" si="33"/>
        <v>2025-W28</v>
      </c>
      <c r="M539" t="str">
        <f t="shared" si="34"/>
        <v>Week 1</v>
      </c>
      <c r="N539">
        <f t="shared" si="35"/>
        <v>28</v>
      </c>
    </row>
    <row r="540" spans="1:14" x14ac:dyDescent="0.25">
      <c r="A540" s="207" t="s">
        <v>449</v>
      </c>
      <c r="B540" s="112">
        <v>45850</v>
      </c>
      <c r="C540" s="109" t="s">
        <v>17</v>
      </c>
      <c r="D540" s="109" t="s">
        <v>12</v>
      </c>
      <c r="E540" s="109" t="s">
        <v>18</v>
      </c>
      <c r="F540" s="109" t="s">
        <v>14</v>
      </c>
      <c r="G540" s="109" t="s">
        <v>20</v>
      </c>
      <c r="H540" s="110">
        <v>239.01</v>
      </c>
      <c r="I540" s="109">
        <v>3</v>
      </c>
      <c r="J540" s="110">
        <v>717.03</v>
      </c>
      <c r="K540" t="str">
        <f t="shared" si="32"/>
        <v>Sabtu</v>
      </c>
      <c r="L540" t="str">
        <f t="shared" si="33"/>
        <v>2025-W28</v>
      </c>
      <c r="M540" t="str">
        <f t="shared" si="34"/>
        <v>Week 2</v>
      </c>
      <c r="N540">
        <f t="shared" si="35"/>
        <v>28</v>
      </c>
    </row>
    <row r="541" spans="1:14" x14ac:dyDescent="0.25">
      <c r="A541" s="207" t="s">
        <v>582</v>
      </c>
      <c r="B541" s="112">
        <v>45845</v>
      </c>
      <c r="C541" s="109" t="s">
        <v>11</v>
      </c>
      <c r="D541" s="109" t="s">
        <v>12</v>
      </c>
      <c r="E541" s="109" t="s">
        <v>41</v>
      </c>
      <c r="F541" s="109" t="s">
        <v>42</v>
      </c>
      <c r="G541" s="109" t="s">
        <v>15</v>
      </c>
      <c r="H541" s="110">
        <v>63.09</v>
      </c>
      <c r="I541" s="109">
        <v>18</v>
      </c>
      <c r="J541" s="110">
        <v>1135.6199999999999</v>
      </c>
      <c r="K541" t="str">
        <f t="shared" si="32"/>
        <v>Senin</v>
      </c>
      <c r="L541" t="str">
        <f t="shared" si="33"/>
        <v>2025-W28</v>
      </c>
      <c r="M541" t="str">
        <f t="shared" si="34"/>
        <v>Week 1</v>
      </c>
      <c r="N541">
        <f t="shared" si="35"/>
        <v>28</v>
      </c>
    </row>
    <row r="542" spans="1:14" x14ac:dyDescent="0.25">
      <c r="A542" s="207" t="s">
        <v>648</v>
      </c>
      <c r="B542" s="112">
        <v>45848</v>
      </c>
      <c r="C542" s="109" t="s">
        <v>17</v>
      </c>
      <c r="D542" s="109" t="s">
        <v>22</v>
      </c>
      <c r="E542" s="109" t="s">
        <v>18</v>
      </c>
      <c r="F542" s="109" t="s">
        <v>19</v>
      </c>
      <c r="G542" s="109" t="s">
        <v>20</v>
      </c>
      <c r="H542" s="110">
        <v>82.83</v>
      </c>
      <c r="I542" s="109">
        <v>15</v>
      </c>
      <c r="J542" s="110">
        <v>1242.45</v>
      </c>
      <c r="K542" t="str">
        <f t="shared" si="32"/>
        <v>Kamis</v>
      </c>
      <c r="L542" t="str">
        <f t="shared" si="33"/>
        <v>2025-W28</v>
      </c>
      <c r="M542" t="str">
        <f t="shared" si="34"/>
        <v>Week 2</v>
      </c>
      <c r="N542">
        <f t="shared" si="35"/>
        <v>28</v>
      </c>
    </row>
    <row r="543" spans="1:14" x14ac:dyDescent="0.25">
      <c r="A543" s="207" t="s">
        <v>729</v>
      </c>
      <c r="B543" s="112">
        <v>45849</v>
      </c>
      <c r="C543" s="109" t="s">
        <v>25</v>
      </c>
      <c r="D543" s="109" t="s">
        <v>26</v>
      </c>
      <c r="E543" s="109" t="s">
        <v>45</v>
      </c>
      <c r="F543" s="109" t="s">
        <v>32</v>
      </c>
      <c r="G543" s="109" t="s">
        <v>20</v>
      </c>
      <c r="H543" s="110">
        <v>84.11</v>
      </c>
      <c r="I543" s="109">
        <v>2</v>
      </c>
      <c r="J543" s="110">
        <v>168.22</v>
      </c>
      <c r="K543" t="str">
        <f t="shared" si="32"/>
        <v>Jumat</v>
      </c>
      <c r="L543" t="str">
        <f t="shared" si="33"/>
        <v>2025-W28</v>
      </c>
      <c r="M543" t="str">
        <f t="shared" si="34"/>
        <v>Week 2</v>
      </c>
      <c r="N543">
        <f t="shared" si="35"/>
        <v>28</v>
      </c>
    </row>
    <row r="544" spans="1:14" x14ac:dyDescent="0.25">
      <c r="A544" s="207" t="s">
        <v>800</v>
      </c>
      <c r="B544" s="112">
        <v>45851</v>
      </c>
      <c r="C544" s="109" t="s">
        <v>30</v>
      </c>
      <c r="D544" s="109" t="s">
        <v>22</v>
      </c>
      <c r="E544" s="109" t="s">
        <v>41</v>
      </c>
      <c r="F544" s="109" t="s">
        <v>61</v>
      </c>
      <c r="G544" s="109" t="s">
        <v>20</v>
      </c>
      <c r="H544" s="110">
        <v>209.65</v>
      </c>
      <c r="I544" s="109">
        <v>13</v>
      </c>
      <c r="J544" s="110">
        <v>2725.45</v>
      </c>
      <c r="K544" t="str">
        <f t="shared" si="32"/>
        <v>Minggu</v>
      </c>
      <c r="L544" t="str">
        <f t="shared" si="33"/>
        <v>2025-W29</v>
      </c>
      <c r="M544" t="str">
        <f t="shared" si="34"/>
        <v>Week 2</v>
      </c>
      <c r="N544">
        <f t="shared" si="35"/>
        <v>28</v>
      </c>
    </row>
    <row r="545" spans="1:14" x14ac:dyDescent="0.25">
      <c r="A545" s="207" t="s">
        <v>833</v>
      </c>
      <c r="B545" s="112">
        <v>45846</v>
      </c>
      <c r="C545" s="109" t="s">
        <v>25</v>
      </c>
      <c r="D545" s="109" t="s">
        <v>12</v>
      </c>
      <c r="E545" s="109" t="s">
        <v>18</v>
      </c>
      <c r="F545" s="109" t="s">
        <v>14</v>
      </c>
      <c r="G545" s="109" t="s">
        <v>20</v>
      </c>
      <c r="H545" s="110">
        <v>54.34</v>
      </c>
      <c r="I545" s="109">
        <v>19</v>
      </c>
      <c r="J545" s="110">
        <v>1032.46</v>
      </c>
      <c r="K545" t="str">
        <f t="shared" si="32"/>
        <v>Selasa</v>
      </c>
      <c r="L545" t="str">
        <f t="shared" si="33"/>
        <v>2025-W28</v>
      </c>
      <c r="M545" t="str">
        <f t="shared" si="34"/>
        <v>Week 2</v>
      </c>
      <c r="N545">
        <f t="shared" si="35"/>
        <v>28</v>
      </c>
    </row>
    <row r="546" spans="1:14" x14ac:dyDescent="0.25">
      <c r="A546" s="207" t="s">
        <v>889</v>
      </c>
      <c r="B546" s="112">
        <v>45851</v>
      </c>
      <c r="C546" s="109" t="s">
        <v>25</v>
      </c>
      <c r="D546" s="109" t="s">
        <v>12</v>
      </c>
      <c r="E546" s="109" t="s">
        <v>45</v>
      </c>
      <c r="F546" s="109" t="s">
        <v>42</v>
      </c>
      <c r="G546" s="109" t="s">
        <v>36</v>
      </c>
      <c r="H546" s="110">
        <v>106.2</v>
      </c>
      <c r="I546" s="109">
        <v>12</v>
      </c>
      <c r="J546" s="110">
        <v>1274.4000000000001</v>
      </c>
      <c r="K546" t="str">
        <f t="shared" si="32"/>
        <v>Minggu</v>
      </c>
      <c r="L546" t="str">
        <f t="shared" si="33"/>
        <v>2025-W29</v>
      </c>
      <c r="M546" t="str">
        <f t="shared" si="34"/>
        <v>Week 2</v>
      </c>
      <c r="N546">
        <f t="shared" si="35"/>
        <v>28</v>
      </c>
    </row>
    <row r="547" spans="1:14" x14ac:dyDescent="0.25">
      <c r="A547" s="207" t="s">
        <v>890</v>
      </c>
      <c r="B547" s="112">
        <v>45850</v>
      </c>
      <c r="C547" s="109" t="s">
        <v>25</v>
      </c>
      <c r="D547" s="109" t="s">
        <v>31</v>
      </c>
      <c r="E547" s="109" t="s">
        <v>13</v>
      </c>
      <c r="F547" s="109" t="s">
        <v>39</v>
      </c>
      <c r="G547" s="109" t="s">
        <v>36</v>
      </c>
      <c r="H547" s="110">
        <v>106.33</v>
      </c>
      <c r="I547" s="109">
        <v>8</v>
      </c>
      <c r="J547" s="110">
        <v>850.64</v>
      </c>
      <c r="K547" t="str">
        <f t="shared" si="32"/>
        <v>Sabtu</v>
      </c>
      <c r="L547" t="str">
        <f t="shared" si="33"/>
        <v>2025-W28</v>
      </c>
      <c r="M547" t="str">
        <f t="shared" si="34"/>
        <v>Week 2</v>
      </c>
      <c r="N547">
        <f t="shared" si="35"/>
        <v>28</v>
      </c>
    </row>
    <row r="548" spans="1:14" x14ac:dyDescent="0.25">
      <c r="A548" s="207" t="s">
        <v>904</v>
      </c>
      <c r="B548" s="112">
        <v>45851</v>
      </c>
      <c r="C548" s="109" t="s">
        <v>30</v>
      </c>
      <c r="D548" s="109" t="s">
        <v>22</v>
      </c>
      <c r="E548" s="109" t="s">
        <v>45</v>
      </c>
      <c r="F548" s="109" t="s">
        <v>14</v>
      </c>
      <c r="G548" s="109" t="s">
        <v>20</v>
      </c>
      <c r="H548" s="110">
        <v>175.98</v>
      </c>
      <c r="I548" s="109">
        <v>13</v>
      </c>
      <c r="J548" s="110">
        <v>2287.7399999999998</v>
      </c>
      <c r="K548" t="str">
        <f t="shared" si="32"/>
        <v>Minggu</v>
      </c>
      <c r="L548" t="str">
        <f t="shared" si="33"/>
        <v>2025-W29</v>
      </c>
      <c r="M548" t="str">
        <f t="shared" si="34"/>
        <v>Week 2</v>
      </c>
      <c r="N548">
        <f t="shared" si="35"/>
        <v>28</v>
      </c>
    </row>
    <row r="549" spans="1:14" x14ac:dyDescent="0.25">
      <c r="A549" s="207" t="s">
        <v>1034</v>
      </c>
      <c r="B549" s="112">
        <v>45848</v>
      </c>
      <c r="C549" s="109" t="s">
        <v>17</v>
      </c>
      <c r="D549" s="109" t="s">
        <v>31</v>
      </c>
      <c r="E549" s="109" t="s">
        <v>27</v>
      </c>
      <c r="F549" s="109" t="s">
        <v>32</v>
      </c>
      <c r="G549" s="109" t="s">
        <v>20</v>
      </c>
      <c r="H549" s="110">
        <v>236.1</v>
      </c>
      <c r="I549" s="109">
        <v>14</v>
      </c>
      <c r="J549" s="110">
        <v>3305.4</v>
      </c>
      <c r="K549" t="str">
        <f t="shared" si="32"/>
        <v>Kamis</v>
      </c>
      <c r="L549" t="str">
        <f t="shared" si="33"/>
        <v>2025-W28</v>
      </c>
      <c r="M549" t="str">
        <f t="shared" si="34"/>
        <v>Week 2</v>
      </c>
      <c r="N549">
        <f t="shared" si="35"/>
        <v>28</v>
      </c>
    </row>
    <row r="550" spans="1:14" x14ac:dyDescent="0.25">
      <c r="A550" s="207" t="s">
        <v>1041</v>
      </c>
      <c r="B550" s="112">
        <v>45845</v>
      </c>
      <c r="C550" s="109" t="s">
        <v>30</v>
      </c>
      <c r="D550" s="109" t="s">
        <v>26</v>
      </c>
      <c r="E550" s="109" t="s">
        <v>13</v>
      </c>
      <c r="F550" s="109" t="s">
        <v>39</v>
      </c>
      <c r="G550" s="109" t="s">
        <v>36</v>
      </c>
      <c r="H550" s="110">
        <v>139.19999999999999</v>
      </c>
      <c r="I550" s="109">
        <v>19</v>
      </c>
      <c r="J550" s="110">
        <v>2644.8</v>
      </c>
      <c r="K550" t="str">
        <f t="shared" si="32"/>
        <v>Senin</v>
      </c>
      <c r="L550" t="str">
        <f t="shared" si="33"/>
        <v>2025-W28</v>
      </c>
      <c r="M550" t="str">
        <f t="shared" si="34"/>
        <v>Week 1</v>
      </c>
      <c r="N550">
        <f t="shared" si="35"/>
        <v>28</v>
      </c>
    </row>
    <row r="551" spans="1:14" x14ac:dyDescent="0.25">
      <c r="A551" s="207" t="s">
        <v>58</v>
      </c>
      <c r="B551" s="112">
        <v>45853</v>
      </c>
      <c r="C551" s="109" t="s">
        <v>38</v>
      </c>
      <c r="D551" s="109" t="s">
        <v>55</v>
      </c>
      <c r="E551" s="109" t="s">
        <v>13</v>
      </c>
      <c r="F551" s="109" t="s">
        <v>42</v>
      </c>
      <c r="G551" s="109" t="s">
        <v>15</v>
      </c>
      <c r="H551" s="110">
        <v>60.69</v>
      </c>
      <c r="I551" s="109">
        <v>20</v>
      </c>
      <c r="J551" s="110">
        <v>1213.8</v>
      </c>
      <c r="K551" t="str">
        <f t="shared" si="32"/>
        <v>Selasa</v>
      </c>
      <c r="L551" t="str">
        <f t="shared" si="33"/>
        <v>2025-W29</v>
      </c>
      <c r="M551" t="str">
        <f t="shared" si="34"/>
        <v>Week 3</v>
      </c>
      <c r="N551">
        <f t="shared" si="35"/>
        <v>29</v>
      </c>
    </row>
    <row r="552" spans="1:14" x14ac:dyDescent="0.25">
      <c r="A552" s="207" t="s">
        <v>137</v>
      </c>
      <c r="B552" s="112">
        <v>45857</v>
      </c>
      <c r="C552" s="109" t="s">
        <v>17</v>
      </c>
      <c r="D552" s="109" t="s">
        <v>22</v>
      </c>
      <c r="E552" s="109" t="s">
        <v>18</v>
      </c>
      <c r="F552" s="109" t="s">
        <v>61</v>
      </c>
      <c r="G552" s="109" t="s">
        <v>36</v>
      </c>
      <c r="H552" s="110">
        <v>53.74</v>
      </c>
      <c r="I552" s="109">
        <v>19</v>
      </c>
      <c r="J552" s="110">
        <v>1021.06</v>
      </c>
      <c r="K552" t="str">
        <f t="shared" si="32"/>
        <v>Sabtu</v>
      </c>
      <c r="L552" t="str">
        <f t="shared" si="33"/>
        <v>2025-W29</v>
      </c>
      <c r="M552" t="str">
        <f t="shared" si="34"/>
        <v>Week 3</v>
      </c>
      <c r="N552">
        <f t="shared" si="35"/>
        <v>29</v>
      </c>
    </row>
    <row r="553" spans="1:14" x14ac:dyDescent="0.25">
      <c r="A553" s="207" t="s">
        <v>211</v>
      </c>
      <c r="B553" s="112">
        <v>45855</v>
      </c>
      <c r="C553" s="109" t="s">
        <v>38</v>
      </c>
      <c r="D553" s="109" t="s">
        <v>22</v>
      </c>
      <c r="E553" s="109" t="s">
        <v>23</v>
      </c>
      <c r="F553" s="109" t="s">
        <v>42</v>
      </c>
      <c r="G553" s="109" t="s">
        <v>20</v>
      </c>
      <c r="H553" s="110">
        <v>79.83</v>
      </c>
      <c r="I553" s="109">
        <v>5</v>
      </c>
      <c r="J553" s="110">
        <v>399.15</v>
      </c>
      <c r="K553" t="str">
        <f t="shared" si="32"/>
        <v>Kamis</v>
      </c>
      <c r="L553" t="str">
        <f t="shared" si="33"/>
        <v>2025-W29</v>
      </c>
      <c r="M553" t="str">
        <f t="shared" si="34"/>
        <v>Week 3</v>
      </c>
      <c r="N553">
        <f t="shared" si="35"/>
        <v>29</v>
      </c>
    </row>
    <row r="554" spans="1:14" x14ac:dyDescent="0.25">
      <c r="A554" s="207" t="s">
        <v>302</v>
      </c>
      <c r="B554" s="112">
        <v>45854</v>
      </c>
      <c r="C554" s="109" t="s">
        <v>25</v>
      </c>
      <c r="D554" s="109" t="s">
        <v>55</v>
      </c>
      <c r="E554" s="109" t="s">
        <v>27</v>
      </c>
      <c r="F554" s="109" t="s">
        <v>19</v>
      </c>
      <c r="G554" s="109" t="s">
        <v>36</v>
      </c>
      <c r="H554" s="110">
        <v>223.02</v>
      </c>
      <c r="I554" s="109">
        <v>15</v>
      </c>
      <c r="J554" s="110">
        <v>3345.3</v>
      </c>
      <c r="K554" t="str">
        <f t="shared" si="32"/>
        <v>Rabu</v>
      </c>
      <c r="L554" t="str">
        <f t="shared" si="33"/>
        <v>2025-W29</v>
      </c>
      <c r="M554" t="str">
        <f t="shared" si="34"/>
        <v>Week 3</v>
      </c>
      <c r="N554">
        <f t="shared" si="35"/>
        <v>29</v>
      </c>
    </row>
    <row r="555" spans="1:14" x14ac:dyDescent="0.25">
      <c r="A555" s="207" t="s">
        <v>307</v>
      </c>
      <c r="B555" s="112">
        <v>45856</v>
      </c>
      <c r="C555" s="109" t="s">
        <v>34</v>
      </c>
      <c r="D555" s="109" t="s">
        <v>12</v>
      </c>
      <c r="E555" s="109" t="s">
        <v>18</v>
      </c>
      <c r="F555" s="109" t="s">
        <v>19</v>
      </c>
      <c r="G555" s="109" t="s">
        <v>20</v>
      </c>
      <c r="H555" s="110">
        <v>94.59</v>
      </c>
      <c r="I555" s="109">
        <v>14</v>
      </c>
      <c r="J555" s="110">
        <v>1324.26</v>
      </c>
      <c r="K555" t="str">
        <f t="shared" si="32"/>
        <v>Jumat</v>
      </c>
      <c r="L555" t="str">
        <f t="shared" si="33"/>
        <v>2025-W29</v>
      </c>
      <c r="M555" t="str">
        <f t="shared" si="34"/>
        <v>Week 3</v>
      </c>
      <c r="N555">
        <f t="shared" si="35"/>
        <v>29</v>
      </c>
    </row>
    <row r="556" spans="1:14" x14ac:dyDescent="0.25">
      <c r="A556" s="207" t="s">
        <v>309</v>
      </c>
      <c r="B556" s="112">
        <v>45855</v>
      </c>
      <c r="C556" s="109" t="s">
        <v>34</v>
      </c>
      <c r="D556" s="109" t="s">
        <v>12</v>
      </c>
      <c r="E556" s="109" t="s">
        <v>27</v>
      </c>
      <c r="F556" s="109" t="s">
        <v>42</v>
      </c>
      <c r="G556" s="109" t="s">
        <v>15</v>
      </c>
      <c r="H556" s="110">
        <v>208.22</v>
      </c>
      <c r="I556" s="109">
        <v>10</v>
      </c>
      <c r="J556" s="110">
        <v>2082.1999999999998</v>
      </c>
      <c r="K556" t="str">
        <f t="shared" si="32"/>
        <v>Kamis</v>
      </c>
      <c r="L556" t="str">
        <f t="shared" si="33"/>
        <v>2025-W29</v>
      </c>
      <c r="M556" t="str">
        <f t="shared" si="34"/>
        <v>Week 3</v>
      </c>
      <c r="N556">
        <f t="shared" si="35"/>
        <v>29</v>
      </c>
    </row>
    <row r="557" spans="1:14" x14ac:dyDescent="0.25">
      <c r="A557" s="207" t="s">
        <v>322</v>
      </c>
      <c r="B557" s="112">
        <v>45853</v>
      </c>
      <c r="C557" s="109" t="s">
        <v>25</v>
      </c>
      <c r="D557" s="109" t="s">
        <v>31</v>
      </c>
      <c r="E557" s="109" t="s">
        <v>23</v>
      </c>
      <c r="F557" s="109" t="s">
        <v>39</v>
      </c>
      <c r="G557" s="109" t="s">
        <v>15</v>
      </c>
      <c r="H557" s="110">
        <v>157.22</v>
      </c>
      <c r="I557" s="109">
        <v>17</v>
      </c>
      <c r="J557" s="110">
        <v>2672.74</v>
      </c>
      <c r="K557" t="str">
        <f t="shared" si="32"/>
        <v>Selasa</v>
      </c>
      <c r="L557" t="str">
        <f t="shared" si="33"/>
        <v>2025-W29</v>
      </c>
      <c r="M557" t="str">
        <f t="shared" si="34"/>
        <v>Week 3</v>
      </c>
      <c r="N557">
        <f t="shared" si="35"/>
        <v>29</v>
      </c>
    </row>
    <row r="558" spans="1:14" x14ac:dyDescent="0.25">
      <c r="A558" s="207" t="s">
        <v>511</v>
      </c>
      <c r="B558" s="112">
        <v>45852</v>
      </c>
      <c r="C558" s="109" t="s">
        <v>30</v>
      </c>
      <c r="D558" s="109" t="s">
        <v>35</v>
      </c>
      <c r="E558" s="109" t="s">
        <v>13</v>
      </c>
      <c r="F558" s="109" t="s">
        <v>32</v>
      </c>
      <c r="G558" s="109" t="s">
        <v>36</v>
      </c>
      <c r="H558" s="110">
        <v>226.05</v>
      </c>
      <c r="I558" s="109">
        <v>6</v>
      </c>
      <c r="J558" s="110">
        <v>1356.3</v>
      </c>
      <c r="K558" t="str">
        <f t="shared" si="32"/>
        <v>Senin</v>
      </c>
      <c r="L558" t="str">
        <f t="shared" si="33"/>
        <v>2025-W29</v>
      </c>
      <c r="M558" t="str">
        <f t="shared" si="34"/>
        <v>Week 2</v>
      </c>
      <c r="N558">
        <f t="shared" si="35"/>
        <v>29</v>
      </c>
    </row>
    <row r="559" spans="1:14" x14ac:dyDescent="0.25">
      <c r="A559" s="207" t="s">
        <v>577</v>
      </c>
      <c r="B559" s="112">
        <v>45854</v>
      </c>
      <c r="C559" s="109" t="s">
        <v>25</v>
      </c>
      <c r="D559" s="109" t="s">
        <v>12</v>
      </c>
      <c r="E559" s="109" t="s">
        <v>41</v>
      </c>
      <c r="F559" s="109" t="s">
        <v>61</v>
      </c>
      <c r="G559" s="109" t="s">
        <v>20</v>
      </c>
      <c r="H559" s="110">
        <v>39.950000000000003</v>
      </c>
      <c r="I559" s="109">
        <v>18</v>
      </c>
      <c r="J559" s="110">
        <v>719.1</v>
      </c>
      <c r="K559" t="str">
        <f t="shared" si="32"/>
        <v>Rabu</v>
      </c>
      <c r="L559" t="str">
        <f t="shared" si="33"/>
        <v>2025-W29</v>
      </c>
      <c r="M559" t="str">
        <f t="shared" si="34"/>
        <v>Week 3</v>
      </c>
      <c r="N559">
        <f t="shared" si="35"/>
        <v>29</v>
      </c>
    </row>
    <row r="560" spans="1:14" x14ac:dyDescent="0.25">
      <c r="A560" s="207" t="s">
        <v>619</v>
      </c>
      <c r="B560" s="112">
        <v>45856</v>
      </c>
      <c r="C560" s="109" t="s">
        <v>38</v>
      </c>
      <c r="D560" s="109" t="s">
        <v>35</v>
      </c>
      <c r="E560" s="109" t="s">
        <v>18</v>
      </c>
      <c r="F560" s="109" t="s">
        <v>28</v>
      </c>
      <c r="G560" s="109" t="s">
        <v>15</v>
      </c>
      <c r="H560" s="110">
        <v>59.48</v>
      </c>
      <c r="I560" s="109">
        <v>19</v>
      </c>
      <c r="J560" s="110">
        <v>1130.1199999999999</v>
      </c>
      <c r="K560" t="str">
        <f t="shared" si="32"/>
        <v>Jumat</v>
      </c>
      <c r="L560" t="str">
        <f t="shared" si="33"/>
        <v>2025-W29</v>
      </c>
      <c r="M560" t="str">
        <f t="shared" si="34"/>
        <v>Week 3</v>
      </c>
      <c r="N560">
        <f t="shared" si="35"/>
        <v>29</v>
      </c>
    </row>
    <row r="561" spans="1:14" x14ac:dyDescent="0.25">
      <c r="A561" s="207" t="s">
        <v>625</v>
      </c>
      <c r="B561" s="112">
        <v>45858</v>
      </c>
      <c r="C561" s="109" t="s">
        <v>17</v>
      </c>
      <c r="D561" s="109" t="s">
        <v>12</v>
      </c>
      <c r="E561" s="109" t="s">
        <v>27</v>
      </c>
      <c r="F561" s="109" t="s">
        <v>28</v>
      </c>
      <c r="G561" s="109" t="s">
        <v>15</v>
      </c>
      <c r="H561" s="110">
        <v>60</v>
      </c>
      <c r="I561" s="109">
        <v>19</v>
      </c>
      <c r="J561" s="110">
        <v>1140</v>
      </c>
      <c r="K561" t="str">
        <f t="shared" si="32"/>
        <v>Minggu</v>
      </c>
      <c r="L561" t="str">
        <f t="shared" si="33"/>
        <v>2025-W30</v>
      </c>
      <c r="M561" t="str">
        <f t="shared" si="34"/>
        <v>Week 3</v>
      </c>
      <c r="N561">
        <f t="shared" si="35"/>
        <v>29</v>
      </c>
    </row>
    <row r="562" spans="1:14" x14ac:dyDescent="0.25">
      <c r="A562" s="207" t="s">
        <v>707</v>
      </c>
      <c r="B562" s="112">
        <v>45856</v>
      </c>
      <c r="C562" s="109" t="s">
        <v>34</v>
      </c>
      <c r="D562" s="109" t="s">
        <v>31</v>
      </c>
      <c r="E562" s="109" t="s">
        <v>13</v>
      </c>
      <c r="F562" s="109" t="s">
        <v>14</v>
      </c>
      <c r="G562" s="109" t="s">
        <v>36</v>
      </c>
      <c r="H562" s="110">
        <v>56.35</v>
      </c>
      <c r="I562" s="109">
        <v>6</v>
      </c>
      <c r="J562" s="110">
        <v>338.1</v>
      </c>
      <c r="K562" t="str">
        <f t="shared" si="32"/>
        <v>Jumat</v>
      </c>
      <c r="L562" t="str">
        <f t="shared" si="33"/>
        <v>2025-W29</v>
      </c>
      <c r="M562" t="str">
        <f t="shared" si="34"/>
        <v>Week 3</v>
      </c>
      <c r="N562">
        <f t="shared" si="35"/>
        <v>29</v>
      </c>
    </row>
    <row r="563" spans="1:14" x14ac:dyDescent="0.25">
      <c r="A563" s="207" t="s">
        <v>756</v>
      </c>
      <c r="B563" s="112">
        <v>45853</v>
      </c>
      <c r="C563" s="109" t="s">
        <v>34</v>
      </c>
      <c r="D563" s="109" t="s">
        <v>31</v>
      </c>
      <c r="E563" s="109" t="s">
        <v>45</v>
      </c>
      <c r="F563" s="109" t="s">
        <v>39</v>
      </c>
      <c r="G563" s="109" t="s">
        <v>15</v>
      </c>
      <c r="H563" s="110">
        <v>83.33</v>
      </c>
      <c r="I563" s="109">
        <v>17</v>
      </c>
      <c r="J563" s="110">
        <v>1416.61</v>
      </c>
      <c r="K563" t="str">
        <f t="shared" si="32"/>
        <v>Selasa</v>
      </c>
      <c r="L563" t="str">
        <f t="shared" si="33"/>
        <v>2025-W29</v>
      </c>
      <c r="M563" t="str">
        <f t="shared" si="34"/>
        <v>Week 3</v>
      </c>
      <c r="N563">
        <f t="shared" si="35"/>
        <v>29</v>
      </c>
    </row>
    <row r="564" spans="1:14" x14ac:dyDescent="0.25">
      <c r="A564" s="207" t="s">
        <v>765</v>
      </c>
      <c r="B564" s="112">
        <v>45854</v>
      </c>
      <c r="C564" s="109" t="s">
        <v>25</v>
      </c>
      <c r="D564" s="109" t="s">
        <v>35</v>
      </c>
      <c r="E564" s="109" t="s">
        <v>23</v>
      </c>
      <c r="F564" s="109" t="s">
        <v>19</v>
      </c>
      <c r="G564" s="109" t="s">
        <v>15</v>
      </c>
      <c r="H564" s="110">
        <v>104.05</v>
      </c>
      <c r="I564" s="109">
        <v>17</v>
      </c>
      <c r="J564" s="110">
        <v>1768.85</v>
      </c>
      <c r="K564" t="str">
        <f t="shared" si="32"/>
        <v>Rabu</v>
      </c>
      <c r="L564" t="str">
        <f t="shared" si="33"/>
        <v>2025-W29</v>
      </c>
      <c r="M564" t="str">
        <f t="shared" si="34"/>
        <v>Week 3</v>
      </c>
      <c r="N564">
        <f t="shared" si="35"/>
        <v>29</v>
      </c>
    </row>
    <row r="565" spans="1:14" x14ac:dyDescent="0.25">
      <c r="A565" s="207" t="s">
        <v>773</v>
      </c>
      <c r="B565" s="112">
        <v>45852</v>
      </c>
      <c r="C565" s="109" t="s">
        <v>25</v>
      </c>
      <c r="D565" s="109" t="s">
        <v>35</v>
      </c>
      <c r="E565" s="109" t="s">
        <v>41</v>
      </c>
      <c r="F565" s="109" t="s">
        <v>28</v>
      </c>
      <c r="G565" s="109" t="s">
        <v>15</v>
      </c>
      <c r="H565" s="110">
        <v>197.25</v>
      </c>
      <c r="I565" s="109">
        <v>4</v>
      </c>
      <c r="J565" s="110">
        <v>789</v>
      </c>
      <c r="K565" t="str">
        <f t="shared" si="32"/>
        <v>Senin</v>
      </c>
      <c r="L565" t="str">
        <f t="shared" si="33"/>
        <v>2025-W29</v>
      </c>
      <c r="M565" t="str">
        <f t="shared" si="34"/>
        <v>Week 2</v>
      </c>
      <c r="N565">
        <f t="shared" si="35"/>
        <v>29</v>
      </c>
    </row>
    <row r="566" spans="1:14" x14ac:dyDescent="0.25">
      <c r="A566" s="207" t="s">
        <v>825</v>
      </c>
      <c r="B566" s="112">
        <v>45853</v>
      </c>
      <c r="C566" s="109" t="s">
        <v>11</v>
      </c>
      <c r="D566" s="109" t="s">
        <v>12</v>
      </c>
      <c r="E566" s="109" t="s">
        <v>45</v>
      </c>
      <c r="F566" s="109" t="s">
        <v>14</v>
      </c>
      <c r="G566" s="109" t="s">
        <v>36</v>
      </c>
      <c r="H566" s="110">
        <v>84.67</v>
      </c>
      <c r="I566" s="109">
        <v>5</v>
      </c>
      <c r="J566" s="110">
        <v>423.35</v>
      </c>
      <c r="K566" t="str">
        <f t="shared" si="32"/>
        <v>Selasa</v>
      </c>
      <c r="L566" t="str">
        <f t="shared" si="33"/>
        <v>2025-W29</v>
      </c>
      <c r="M566" t="str">
        <f t="shared" si="34"/>
        <v>Week 3</v>
      </c>
      <c r="N566">
        <f t="shared" si="35"/>
        <v>29</v>
      </c>
    </row>
    <row r="567" spans="1:14" x14ac:dyDescent="0.25">
      <c r="A567" s="207" t="s">
        <v>860</v>
      </c>
      <c r="B567" s="112">
        <v>45858</v>
      </c>
      <c r="C567" s="109" t="s">
        <v>34</v>
      </c>
      <c r="D567" s="109" t="s">
        <v>12</v>
      </c>
      <c r="E567" s="109" t="s">
        <v>23</v>
      </c>
      <c r="F567" s="109" t="s">
        <v>32</v>
      </c>
      <c r="G567" s="109" t="s">
        <v>20</v>
      </c>
      <c r="H567" s="110">
        <v>154.33000000000001</v>
      </c>
      <c r="I567" s="109">
        <v>18</v>
      </c>
      <c r="J567" s="110">
        <v>2777.94</v>
      </c>
      <c r="K567" t="str">
        <f t="shared" si="32"/>
        <v>Minggu</v>
      </c>
      <c r="L567" t="str">
        <f t="shared" si="33"/>
        <v>2025-W30</v>
      </c>
      <c r="M567" t="str">
        <f t="shared" si="34"/>
        <v>Week 3</v>
      </c>
      <c r="N567">
        <f t="shared" si="35"/>
        <v>29</v>
      </c>
    </row>
    <row r="568" spans="1:14" x14ac:dyDescent="0.25">
      <c r="A568" s="207" t="s">
        <v>999</v>
      </c>
      <c r="B568" s="112">
        <v>45853</v>
      </c>
      <c r="C568" s="109" t="s">
        <v>11</v>
      </c>
      <c r="D568" s="109" t="s">
        <v>12</v>
      </c>
      <c r="E568" s="109" t="s">
        <v>23</v>
      </c>
      <c r="F568" s="109" t="s">
        <v>61</v>
      </c>
      <c r="G568" s="109" t="s">
        <v>36</v>
      </c>
      <c r="H568" s="110">
        <v>34.049999999999997</v>
      </c>
      <c r="I568" s="109">
        <v>1</v>
      </c>
      <c r="J568" s="110">
        <v>34.049999999999997</v>
      </c>
      <c r="K568" t="str">
        <f t="shared" si="32"/>
        <v>Selasa</v>
      </c>
      <c r="L568" t="str">
        <f t="shared" si="33"/>
        <v>2025-W29</v>
      </c>
      <c r="M568" t="str">
        <f t="shared" si="34"/>
        <v>Week 3</v>
      </c>
      <c r="N568">
        <f t="shared" si="35"/>
        <v>29</v>
      </c>
    </row>
    <row r="569" spans="1:14" x14ac:dyDescent="0.25">
      <c r="A569" s="207" t="s">
        <v>1045</v>
      </c>
      <c r="B569" s="112">
        <v>45853</v>
      </c>
      <c r="C569" s="109" t="s">
        <v>11</v>
      </c>
      <c r="D569" s="109" t="s">
        <v>35</v>
      </c>
      <c r="E569" s="109" t="s">
        <v>13</v>
      </c>
      <c r="F569" s="109" t="s">
        <v>39</v>
      </c>
      <c r="G569" s="109" t="s">
        <v>36</v>
      </c>
      <c r="H569" s="110">
        <v>53.45</v>
      </c>
      <c r="I569" s="109">
        <v>3</v>
      </c>
      <c r="J569" s="110">
        <v>160.35</v>
      </c>
      <c r="K569" t="str">
        <f t="shared" si="32"/>
        <v>Selasa</v>
      </c>
      <c r="L569" t="str">
        <f t="shared" si="33"/>
        <v>2025-W29</v>
      </c>
      <c r="M569" t="str">
        <f t="shared" si="34"/>
        <v>Week 3</v>
      </c>
      <c r="N569">
        <f t="shared" si="35"/>
        <v>29</v>
      </c>
    </row>
    <row r="570" spans="1:14" x14ac:dyDescent="0.25">
      <c r="A570" s="207" t="s">
        <v>88</v>
      </c>
      <c r="B570" s="112">
        <v>45864</v>
      </c>
      <c r="C570" s="109" t="s">
        <v>25</v>
      </c>
      <c r="D570" s="109" t="s">
        <v>26</v>
      </c>
      <c r="E570" s="109" t="s">
        <v>18</v>
      </c>
      <c r="F570" s="109" t="s">
        <v>42</v>
      </c>
      <c r="G570" s="109" t="s">
        <v>15</v>
      </c>
      <c r="H570" s="110">
        <v>243.31</v>
      </c>
      <c r="I570" s="109">
        <v>4</v>
      </c>
      <c r="J570" s="110">
        <v>973.24</v>
      </c>
      <c r="K570" t="str">
        <f t="shared" si="32"/>
        <v>Sabtu</v>
      </c>
      <c r="L570" t="str">
        <f t="shared" si="33"/>
        <v>2025-W30</v>
      </c>
      <c r="M570" t="str">
        <f t="shared" si="34"/>
        <v>Week 4</v>
      </c>
      <c r="N570">
        <f t="shared" si="35"/>
        <v>30</v>
      </c>
    </row>
    <row r="571" spans="1:14" x14ac:dyDescent="0.25">
      <c r="A571" s="207" t="s">
        <v>228</v>
      </c>
      <c r="B571" s="112">
        <v>45860</v>
      </c>
      <c r="C571" s="109" t="s">
        <v>11</v>
      </c>
      <c r="D571" s="109" t="s">
        <v>55</v>
      </c>
      <c r="E571" s="109" t="s">
        <v>27</v>
      </c>
      <c r="F571" s="109" t="s">
        <v>39</v>
      </c>
      <c r="G571" s="109" t="s">
        <v>20</v>
      </c>
      <c r="H571" s="110">
        <v>50.48</v>
      </c>
      <c r="I571" s="109">
        <v>9</v>
      </c>
      <c r="J571" s="110">
        <v>454.32</v>
      </c>
      <c r="K571" t="str">
        <f t="shared" si="32"/>
        <v>Selasa</v>
      </c>
      <c r="L571" t="str">
        <f t="shared" si="33"/>
        <v>2025-W30</v>
      </c>
      <c r="M571" t="str">
        <f t="shared" si="34"/>
        <v>Week 4</v>
      </c>
      <c r="N571">
        <f t="shared" si="35"/>
        <v>30</v>
      </c>
    </row>
    <row r="572" spans="1:14" x14ac:dyDescent="0.25">
      <c r="A572" s="207" t="s">
        <v>237</v>
      </c>
      <c r="B572" s="112">
        <v>45861</v>
      </c>
      <c r="C572" s="109" t="s">
        <v>34</v>
      </c>
      <c r="D572" s="109" t="s">
        <v>22</v>
      </c>
      <c r="E572" s="109" t="s">
        <v>41</v>
      </c>
      <c r="F572" s="109" t="s">
        <v>19</v>
      </c>
      <c r="G572" s="109" t="s">
        <v>36</v>
      </c>
      <c r="H572" s="110">
        <v>201.57</v>
      </c>
      <c r="I572" s="109">
        <v>18</v>
      </c>
      <c r="J572" s="110">
        <v>3628.26</v>
      </c>
      <c r="K572" t="str">
        <f t="shared" si="32"/>
        <v>Rabu</v>
      </c>
      <c r="L572" t="str">
        <f t="shared" si="33"/>
        <v>2025-W30</v>
      </c>
      <c r="M572" t="str">
        <f t="shared" si="34"/>
        <v>Week 4</v>
      </c>
      <c r="N572">
        <f t="shared" si="35"/>
        <v>30</v>
      </c>
    </row>
    <row r="573" spans="1:14" x14ac:dyDescent="0.25">
      <c r="A573" s="207" t="s">
        <v>276</v>
      </c>
      <c r="B573" s="112">
        <v>45863</v>
      </c>
      <c r="C573" s="109" t="s">
        <v>30</v>
      </c>
      <c r="D573" s="109" t="s">
        <v>12</v>
      </c>
      <c r="E573" s="109" t="s">
        <v>27</v>
      </c>
      <c r="F573" s="109" t="s">
        <v>19</v>
      </c>
      <c r="G573" s="109" t="s">
        <v>15</v>
      </c>
      <c r="H573" s="110">
        <v>172</v>
      </c>
      <c r="I573" s="109">
        <v>3</v>
      </c>
      <c r="J573" s="110">
        <v>516</v>
      </c>
      <c r="K573" t="str">
        <f t="shared" si="32"/>
        <v>Jumat</v>
      </c>
      <c r="L573" t="str">
        <f t="shared" si="33"/>
        <v>2025-W30</v>
      </c>
      <c r="M573" t="str">
        <f t="shared" si="34"/>
        <v>Week 4</v>
      </c>
      <c r="N573">
        <f t="shared" si="35"/>
        <v>30</v>
      </c>
    </row>
    <row r="574" spans="1:14" x14ac:dyDescent="0.25">
      <c r="A574" s="207" t="s">
        <v>289</v>
      </c>
      <c r="B574" s="112">
        <v>45865</v>
      </c>
      <c r="C574" s="109" t="s">
        <v>34</v>
      </c>
      <c r="D574" s="109" t="s">
        <v>22</v>
      </c>
      <c r="E574" s="109" t="s">
        <v>41</v>
      </c>
      <c r="F574" s="109" t="s">
        <v>19</v>
      </c>
      <c r="G574" s="109" t="s">
        <v>36</v>
      </c>
      <c r="H574" s="110">
        <v>114.72</v>
      </c>
      <c r="I574" s="109">
        <v>14</v>
      </c>
      <c r="J574" s="110">
        <v>1606.08</v>
      </c>
      <c r="K574" t="str">
        <f t="shared" si="32"/>
        <v>Minggu</v>
      </c>
      <c r="L574" t="str">
        <f t="shared" si="33"/>
        <v>2025-W31</v>
      </c>
      <c r="M574" t="str">
        <f t="shared" si="34"/>
        <v>Week 4</v>
      </c>
      <c r="N574">
        <f t="shared" si="35"/>
        <v>30</v>
      </c>
    </row>
    <row r="575" spans="1:14" x14ac:dyDescent="0.25">
      <c r="A575" s="207" t="s">
        <v>292</v>
      </c>
      <c r="B575" s="112">
        <v>45860</v>
      </c>
      <c r="C575" s="109" t="s">
        <v>17</v>
      </c>
      <c r="D575" s="109" t="s">
        <v>35</v>
      </c>
      <c r="E575" s="109" t="s">
        <v>23</v>
      </c>
      <c r="F575" s="109" t="s">
        <v>32</v>
      </c>
      <c r="G575" s="109" t="s">
        <v>15</v>
      </c>
      <c r="H575" s="110">
        <v>67.290000000000006</v>
      </c>
      <c r="I575" s="109">
        <v>10</v>
      </c>
      <c r="J575" s="110">
        <v>672.9</v>
      </c>
      <c r="K575" t="str">
        <f t="shared" si="32"/>
        <v>Selasa</v>
      </c>
      <c r="L575" t="str">
        <f t="shared" si="33"/>
        <v>2025-W30</v>
      </c>
      <c r="M575" t="str">
        <f t="shared" si="34"/>
        <v>Week 4</v>
      </c>
      <c r="N575">
        <f t="shared" si="35"/>
        <v>30</v>
      </c>
    </row>
    <row r="576" spans="1:14" x14ac:dyDescent="0.25">
      <c r="A576" s="207" t="s">
        <v>327</v>
      </c>
      <c r="B576" s="112">
        <v>45860</v>
      </c>
      <c r="C576" s="109" t="s">
        <v>34</v>
      </c>
      <c r="D576" s="109" t="s">
        <v>26</v>
      </c>
      <c r="E576" s="109" t="s">
        <v>41</v>
      </c>
      <c r="F576" s="109" t="s">
        <v>19</v>
      </c>
      <c r="G576" s="109" t="s">
        <v>36</v>
      </c>
      <c r="H576" s="110">
        <v>159.97999999999999</v>
      </c>
      <c r="I576" s="109">
        <v>17</v>
      </c>
      <c r="J576" s="110">
        <v>2719.66</v>
      </c>
      <c r="K576" t="str">
        <f t="shared" si="32"/>
        <v>Selasa</v>
      </c>
      <c r="L576" t="str">
        <f t="shared" si="33"/>
        <v>2025-W30</v>
      </c>
      <c r="M576" t="str">
        <f t="shared" si="34"/>
        <v>Week 4</v>
      </c>
      <c r="N576">
        <f t="shared" si="35"/>
        <v>30</v>
      </c>
    </row>
    <row r="577" spans="1:14" x14ac:dyDescent="0.25">
      <c r="A577" s="207" t="s">
        <v>414</v>
      </c>
      <c r="B577" s="112">
        <v>45860</v>
      </c>
      <c r="C577" s="109" t="s">
        <v>30</v>
      </c>
      <c r="D577" s="109" t="s">
        <v>35</v>
      </c>
      <c r="E577" s="109" t="s">
        <v>45</v>
      </c>
      <c r="F577" s="109" t="s">
        <v>32</v>
      </c>
      <c r="G577" s="109" t="s">
        <v>20</v>
      </c>
      <c r="H577" s="110">
        <v>215.87</v>
      </c>
      <c r="I577" s="109">
        <v>12</v>
      </c>
      <c r="J577" s="110">
        <v>2590.44</v>
      </c>
      <c r="K577" t="str">
        <f t="shared" si="32"/>
        <v>Selasa</v>
      </c>
      <c r="L577" t="str">
        <f t="shared" si="33"/>
        <v>2025-W30</v>
      </c>
      <c r="M577" t="str">
        <f t="shared" si="34"/>
        <v>Week 4</v>
      </c>
      <c r="N577">
        <f t="shared" si="35"/>
        <v>30</v>
      </c>
    </row>
    <row r="578" spans="1:14" x14ac:dyDescent="0.25">
      <c r="A578" s="207" t="s">
        <v>518</v>
      </c>
      <c r="B578" s="112">
        <v>45861</v>
      </c>
      <c r="C578" s="109" t="s">
        <v>34</v>
      </c>
      <c r="D578" s="109" t="s">
        <v>12</v>
      </c>
      <c r="E578" s="109" t="s">
        <v>27</v>
      </c>
      <c r="F578" s="109" t="s">
        <v>28</v>
      </c>
      <c r="G578" s="109" t="s">
        <v>36</v>
      </c>
      <c r="H578" s="110">
        <v>168.47</v>
      </c>
      <c r="I578" s="109">
        <v>11</v>
      </c>
      <c r="J578" s="110">
        <v>1853.17</v>
      </c>
      <c r="K578" t="str">
        <f t="shared" ref="K578:K641" si="36">TEXT(B578,"dddd")</f>
        <v>Rabu</v>
      </c>
      <c r="L578" t="str">
        <f t="shared" ref="L578:L641" si="37">YEAR(B578) &amp; "-W" &amp; TEXT(WEEKNUM(B578), "00")</f>
        <v>2025-W30</v>
      </c>
      <c r="M578" t="str">
        <f t="shared" ref="M578:M641" si="38">"Week " &amp; INT((DAY(B578)-1)/7)+1</f>
        <v>Week 4</v>
      </c>
      <c r="N578">
        <f t="shared" ref="N578:N641" si="39">WEEKNUM(B578, 2)</f>
        <v>30</v>
      </c>
    </row>
    <row r="579" spans="1:14" x14ac:dyDescent="0.25">
      <c r="A579" s="207" t="s">
        <v>525</v>
      </c>
      <c r="B579" s="112">
        <v>45863</v>
      </c>
      <c r="C579" s="109" t="s">
        <v>25</v>
      </c>
      <c r="D579" s="109" t="s">
        <v>12</v>
      </c>
      <c r="E579" s="109" t="s">
        <v>41</v>
      </c>
      <c r="F579" s="109" t="s">
        <v>42</v>
      </c>
      <c r="G579" s="109" t="s">
        <v>15</v>
      </c>
      <c r="H579" s="110">
        <v>91.81</v>
      </c>
      <c r="I579" s="109">
        <v>18</v>
      </c>
      <c r="J579" s="110">
        <v>1652.58</v>
      </c>
      <c r="K579" t="str">
        <f t="shared" si="36"/>
        <v>Jumat</v>
      </c>
      <c r="L579" t="str">
        <f t="shared" si="37"/>
        <v>2025-W30</v>
      </c>
      <c r="M579" t="str">
        <f t="shared" si="38"/>
        <v>Week 4</v>
      </c>
      <c r="N579">
        <f t="shared" si="39"/>
        <v>30</v>
      </c>
    </row>
    <row r="580" spans="1:14" x14ac:dyDescent="0.25">
      <c r="A580" s="207" t="s">
        <v>592</v>
      </c>
      <c r="B580" s="112">
        <v>45859</v>
      </c>
      <c r="C580" s="109" t="s">
        <v>30</v>
      </c>
      <c r="D580" s="109" t="s">
        <v>55</v>
      </c>
      <c r="E580" s="109" t="s">
        <v>27</v>
      </c>
      <c r="F580" s="109" t="s">
        <v>32</v>
      </c>
      <c r="G580" s="109" t="s">
        <v>20</v>
      </c>
      <c r="H580" s="110">
        <v>220.24</v>
      </c>
      <c r="I580" s="109">
        <v>16</v>
      </c>
      <c r="J580" s="110">
        <v>3523.84</v>
      </c>
      <c r="K580" t="str">
        <f t="shared" si="36"/>
        <v>Senin</v>
      </c>
      <c r="L580" t="str">
        <f t="shared" si="37"/>
        <v>2025-W30</v>
      </c>
      <c r="M580" t="str">
        <f t="shared" si="38"/>
        <v>Week 3</v>
      </c>
      <c r="N580">
        <f t="shared" si="39"/>
        <v>30</v>
      </c>
    </row>
    <row r="581" spans="1:14" x14ac:dyDescent="0.25">
      <c r="A581" s="207" t="s">
        <v>594</v>
      </c>
      <c r="B581" s="112">
        <v>45864</v>
      </c>
      <c r="C581" s="109" t="s">
        <v>17</v>
      </c>
      <c r="D581" s="109" t="s">
        <v>35</v>
      </c>
      <c r="E581" s="109" t="s">
        <v>27</v>
      </c>
      <c r="F581" s="109" t="s">
        <v>32</v>
      </c>
      <c r="G581" s="109" t="s">
        <v>36</v>
      </c>
      <c r="H581" s="110">
        <v>249.94</v>
      </c>
      <c r="I581" s="109">
        <v>17</v>
      </c>
      <c r="J581" s="110">
        <v>4248.9799999999996</v>
      </c>
      <c r="K581" t="str">
        <f t="shared" si="36"/>
        <v>Sabtu</v>
      </c>
      <c r="L581" t="str">
        <f t="shared" si="37"/>
        <v>2025-W30</v>
      </c>
      <c r="M581" t="str">
        <f t="shared" si="38"/>
        <v>Week 4</v>
      </c>
      <c r="N581">
        <f t="shared" si="39"/>
        <v>30</v>
      </c>
    </row>
    <row r="582" spans="1:14" x14ac:dyDescent="0.25">
      <c r="A582" s="207" t="s">
        <v>603</v>
      </c>
      <c r="B582" s="112">
        <v>45860</v>
      </c>
      <c r="C582" s="109" t="s">
        <v>17</v>
      </c>
      <c r="D582" s="109" t="s">
        <v>12</v>
      </c>
      <c r="E582" s="109" t="s">
        <v>23</v>
      </c>
      <c r="F582" s="109" t="s">
        <v>61</v>
      </c>
      <c r="G582" s="109" t="s">
        <v>20</v>
      </c>
      <c r="H582" s="110">
        <v>239.89</v>
      </c>
      <c r="I582" s="109">
        <v>10</v>
      </c>
      <c r="J582" s="110">
        <v>2398.9</v>
      </c>
      <c r="K582" t="str">
        <f t="shared" si="36"/>
        <v>Selasa</v>
      </c>
      <c r="L582" t="str">
        <f t="shared" si="37"/>
        <v>2025-W30</v>
      </c>
      <c r="M582" t="str">
        <f t="shared" si="38"/>
        <v>Week 4</v>
      </c>
      <c r="N582">
        <f t="shared" si="39"/>
        <v>30</v>
      </c>
    </row>
    <row r="583" spans="1:14" x14ac:dyDescent="0.25">
      <c r="A583" s="207" t="s">
        <v>651</v>
      </c>
      <c r="B583" s="112">
        <v>45859</v>
      </c>
      <c r="C583" s="109" t="s">
        <v>34</v>
      </c>
      <c r="D583" s="109" t="s">
        <v>31</v>
      </c>
      <c r="E583" s="109" t="s">
        <v>13</v>
      </c>
      <c r="F583" s="109" t="s">
        <v>14</v>
      </c>
      <c r="G583" s="109" t="s">
        <v>15</v>
      </c>
      <c r="H583" s="110">
        <v>58.17</v>
      </c>
      <c r="I583" s="109">
        <v>11</v>
      </c>
      <c r="J583" s="110">
        <v>639.87</v>
      </c>
      <c r="K583" t="str">
        <f t="shared" si="36"/>
        <v>Senin</v>
      </c>
      <c r="L583" t="str">
        <f t="shared" si="37"/>
        <v>2025-W30</v>
      </c>
      <c r="M583" t="str">
        <f t="shared" si="38"/>
        <v>Week 3</v>
      </c>
      <c r="N583">
        <f t="shared" si="39"/>
        <v>30</v>
      </c>
    </row>
    <row r="584" spans="1:14" x14ac:dyDescent="0.25">
      <c r="A584" s="207" t="s">
        <v>683</v>
      </c>
      <c r="B584" s="112">
        <v>45860</v>
      </c>
      <c r="C584" s="109" t="s">
        <v>11</v>
      </c>
      <c r="D584" s="109" t="s">
        <v>35</v>
      </c>
      <c r="E584" s="109" t="s">
        <v>13</v>
      </c>
      <c r="F584" s="109" t="s">
        <v>32</v>
      </c>
      <c r="G584" s="109" t="s">
        <v>15</v>
      </c>
      <c r="H584" s="110">
        <v>70.59</v>
      </c>
      <c r="I584" s="109">
        <v>19</v>
      </c>
      <c r="J584" s="110">
        <v>1341.21</v>
      </c>
      <c r="K584" t="str">
        <f t="shared" si="36"/>
        <v>Selasa</v>
      </c>
      <c r="L584" t="str">
        <f t="shared" si="37"/>
        <v>2025-W30</v>
      </c>
      <c r="M584" t="str">
        <f t="shared" si="38"/>
        <v>Week 4</v>
      </c>
      <c r="N584">
        <f t="shared" si="39"/>
        <v>30</v>
      </c>
    </row>
    <row r="585" spans="1:14" x14ac:dyDescent="0.25">
      <c r="A585" s="207" t="s">
        <v>724</v>
      </c>
      <c r="B585" s="112">
        <v>45860</v>
      </c>
      <c r="C585" s="109" t="s">
        <v>17</v>
      </c>
      <c r="D585" s="109" t="s">
        <v>26</v>
      </c>
      <c r="E585" s="109" t="s">
        <v>45</v>
      </c>
      <c r="F585" s="109" t="s">
        <v>28</v>
      </c>
      <c r="G585" s="109" t="s">
        <v>36</v>
      </c>
      <c r="H585" s="110">
        <v>247.03</v>
      </c>
      <c r="I585" s="109">
        <v>11</v>
      </c>
      <c r="J585" s="110">
        <v>2717.33</v>
      </c>
      <c r="K585" t="str">
        <f t="shared" si="36"/>
        <v>Selasa</v>
      </c>
      <c r="L585" t="str">
        <f t="shared" si="37"/>
        <v>2025-W30</v>
      </c>
      <c r="M585" t="str">
        <f t="shared" si="38"/>
        <v>Week 4</v>
      </c>
      <c r="N585">
        <f t="shared" si="39"/>
        <v>30</v>
      </c>
    </row>
    <row r="586" spans="1:14" x14ac:dyDescent="0.25">
      <c r="A586" s="207" t="s">
        <v>742</v>
      </c>
      <c r="B586" s="112">
        <v>45861</v>
      </c>
      <c r="C586" s="109" t="s">
        <v>11</v>
      </c>
      <c r="D586" s="109" t="s">
        <v>22</v>
      </c>
      <c r="E586" s="109" t="s">
        <v>18</v>
      </c>
      <c r="F586" s="109" t="s">
        <v>28</v>
      </c>
      <c r="G586" s="109" t="s">
        <v>36</v>
      </c>
      <c r="H586" s="110">
        <v>220.41</v>
      </c>
      <c r="I586" s="109">
        <v>19</v>
      </c>
      <c r="J586" s="110">
        <v>4187.79</v>
      </c>
      <c r="K586" t="str">
        <f t="shared" si="36"/>
        <v>Rabu</v>
      </c>
      <c r="L586" t="str">
        <f t="shared" si="37"/>
        <v>2025-W30</v>
      </c>
      <c r="M586" t="str">
        <f t="shared" si="38"/>
        <v>Week 4</v>
      </c>
      <c r="N586">
        <f t="shared" si="39"/>
        <v>30</v>
      </c>
    </row>
    <row r="587" spans="1:14" x14ac:dyDescent="0.25">
      <c r="A587" s="207" t="s">
        <v>811</v>
      </c>
      <c r="B587" s="112">
        <v>45859</v>
      </c>
      <c r="C587" s="109" t="s">
        <v>38</v>
      </c>
      <c r="D587" s="109" t="s">
        <v>26</v>
      </c>
      <c r="E587" s="109" t="s">
        <v>27</v>
      </c>
      <c r="F587" s="109" t="s">
        <v>32</v>
      </c>
      <c r="G587" s="109" t="s">
        <v>15</v>
      </c>
      <c r="H587" s="110">
        <v>229.42</v>
      </c>
      <c r="I587" s="109">
        <v>7</v>
      </c>
      <c r="J587" s="110">
        <v>1605.94</v>
      </c>
      <c r="K587" t="str">
        <f t="shared" si="36"/>
        <v>Senin</v>
      </c>
      <c r="L587" t="str">
        <f t="shared" si="37"/>
        <v>2025-W30</v>
      </c>
      <c r="M587" t="str">
        <f t="shared" si="38"/>
        <v>Week 3</v>
      </c>
      <c r="N587">
        <f t="shared" si="39"/>
        <v>30</v>
      </c>
    </row>
    <row r="588" spans="1:14" x14ac:dyDescent="0.25">
      <c r="A588" s="207" t="s">
        <v>921</v>
      </c>
      <c r="B588" s="112">
        <v>45863</v>
      </c>
      <c r="C588" s="109" t="s">
        <v>25</v>
      </c>
      <c r="D588" s="109" t="s">
        <v>55</v>
      </c>
      <c r="E588" s="109" t="s">
        <v>27</v>
      </c>
      <c r="F588" s="109" t="s">
        <v>28</v>
      </c>
      <c r="G588" s="109" t="s">
        <v>20</v>
      </c>
      <c r="H588" s="110">
        <v>154.27000000000001</v>
      </c>
      <c r="I588" s="109">
        <v>11</v>
      </c>
      <c r="J588" s="110">
        <v>1696.97</v>
      </c>
      <c r="K588" t="str">
        <f t="shared" si="36"/>
        <v>Jumat</v>
      </c>
      <c r="L588" t="str">
        <f t="shared" si="37"/>
        <v>2025-W30</v>
      </c>
      <c r="M588" t="str">
        <f t="shared" si="38"/>
        <v>Week 4</v>
      </c>
      <c r="N588">
        <f t="shared" si="39"/>
        <v>30</v>
      </c>
    </row>
    <row r="589" spans="1:14" x14ac:dyDescent="0.25">
      <c r="A589" s="207" t="s">
        <v>925</v>
      </c>
      <c r="B589" s="112">
        <v>45863</v>
      </c>
      <c r="C589" s="109" t="s">
        <v>17</v>
      </c>
      <c r="D589" s="109" t="s">
        <v>55</v>
      </c>
      <c r="E589" s="109" t="s">
        <v>13</v>
      </c>
      <c r="F589" s="109" t="s">
        <v>28</v>
      </c>
      <c r="G589" s="109" t="s">
        <v>20</v>
      </c>
      <c r="H589" s="110">
        <v>145.37</v>
      </c>
      <c r="I589" s="109">
        <v>20</v>
      </c>
      <c r="J589" s="110">
        <v>2907.4</v>
      </c>
      <c r="K589" t="str">
        <f t="shared" si="36"/>
        <v>Jumat</v>
      </c>
      <c r="L589" t="str">
        <f t="shared" si="37"/>
        <v>2025-W30</v>
      </c>
      <c r="M589" t="str">
        <f t="shared" si="38"/>
        <v>Week 4</v>
      </c>
      <c r="N589">
        <f t="shared" si="39"/>
        <v>30</v>
      </c>
    </row>
    <row r="590" spans="1:14" x14ac:dyDescent="0.25">
      <c r="A590" s="207" t="s">
        <v>1054</v>
      </c>
      <c r="B590" s="112">
        <v>45860</v>
      </c>
      <c r="C590" s="109" t="s">
        <v>30</v>
      </c>
      <c r="D590" s="109" t="s">
        <v>55</v>
      </c>
      <c r="E590" s="109" t="s">
        <v>18</v>
      </c>
      <c r="F590" s="109" t="s">
        <v>28</v>
      </c>
      <c r="G590" s="109" t="s">
        <v>20</v>
      </c>
      <c r="H590" s="110">
        <v>182.83</v>
      </c>
      <c r="I590" s="109">
        <v>19</v>
      </c>
      <c r="J590" s="110">
        <v>3473.77</v>
      </c>
      <c r="K590" t="str">
        <f t="shared" si="36"/>
        <v>Selasa</v>
      </c>
      <c r="L590" t="str">
        <f t="shared" si="37"/>
        <v>2025-W30</v>
      </c>
      <c r="M590" t="str">
        <f t="shared" si="38"/>
        <v>Week 4</v>
      </c>
      <c r="N590">
        <f t="shared" si="39"/>
        <v>30</v>
      </c>
    </row>
    <row r="591" spans="1:14" x14ac:dyDescent="0.25">
      <c r="A591" s="207" t="s">
        <v>210</v>
      </c>
      <c r="B591" s="112">
        <v>45868</v>
      </c>
      <c r="C591" s="109" t="s">
        <v>34</v>
      </c>
      <c r="D591" s="109" t="s">
        <v>12</v>
      </c>
      <c r="E591" s="109" t="s">
        <v>41</v>
      </c>
      <c r="F591" s="109" t="s">
        <v>28</v>
      </c>
      <c r="G591" s="109" t="s">
        <v>36</v>
      </c>
      <c r="H591" s="110">
        <v>142.66</v>
      </c>
      <c r="I591" s="109">
        <v>2</v>
      </c>
      <c r="J591" s="110">
        <v>285.32</v>
      </c>
      <c r="K591" t="str">
        <f t="shared" si="36"/>
        <v>Rabu</v>
      </c>
      <c r="L591" t="str">
        <f t="shared" si="37"/>
        <v>2025-W31</v>
      </c>
      <c r="M591" t="str">
        <f t="shared" si="38"/>
        <v>Week 5</v>
      </c>
      <c r="N591">
        <f t="shared" si="39"/>
        <v>31</v>
      </c>
    </row>
    <row r="592" spans="1:14" x14ac:dyDescent="0.25">
      <c r="A592" s="207" t="s">
        <v>242</v>
      </c>
      <c r="B592" s="112">
        <v>45867</v>
      </c>
      <c r="C592" s="109" t="s">
        <v>30</v>
      </c>
      <c r="D592" s="109" t="s">
        <v>22</v>
      </c>
      <c r="E592" s="109" t="s">
        <v>45</v>
      </c>
      <c r="F592" s="109" t="s">
        <v>32</v>
      </c>
      <c r="G592" s="109" t="s">
        <v>36</v>
      </c>
      <c r="H592" s="110">
        <v>163.41</v>
      </c>
      <c r="I592" s="109">
        <v>4</v>
      </c>
      <c r="J592" s="110">
        <v>653.64</v>
      </c>
      <c r="K592" t="str">
        <f t="shared" si="36"/>
        <v>Selasa</v>
      </c>
      <c r="L592" t="str">
        <f t="shared" si="37"/>
        <v>2025-W31</v>
      </c>
      <c r="M592" t="str">
        <f t="shared" si="38"/>
        <v>Week 5</v>
      </c>
      <c r="N592">
        <f t="shared" si="39"/>
        <v>31</v>
      </c>
    </row>
    <row r="593" spans="1:14" x14ac:dyDescent="0.25">
      <c r="A593" s="207" t="s">
        <v>245</v>
      </c>
      <c r="B593" s="112">
        <v>45870</v>
      </c>
      <c r="C593" s="109" t="s">
        <v>38</v>
      </c>
      <c r="D593" s="109" t="s">
        <v>55</v>
      </c>
      <c r="E593" s="109" t="s">
        <v>41</v>
      </c>
      <c r="F593" s="109" t="s">
        <v>32</v>
      </c>
      <c r="G593" s="109" t="s">
        <v>15</v>
      </c>
      <c r="H593" s="110">
        <v>175.97</v>
      </c>
      <c r="I593" s="109">
        <v>4</v>
      </c>
      <c r="J593" s="110">
        <v>703.88</v>
      </c>
      <c r="K593" t="str">
        <f t="shared" si="36"/>
        <v>Jumat</v>
      </c>
      <c r="L593" t="str">
        <f t="shared" si="37"/>
        <v>2025-W31</v>
      </c>
      <c r="M593" t="str">
        <f t="shared" si="38"/>
        <v>Week 1</v>
      </c>
      <c r="N593">
        <f t="shared" si="39"/>
        <v>31</v>
      </c>
    </row>
    <row r="594" spans="1:14" x14ac:dyDescent="0.25">
      <c r="A594" s="207" t="s">
        <v>264</v>
      </c>
      <c r="B594" s="112">
        <v>45869</v>
      </c>
      <c r="C594" s="109" t="s">
        <v>38</v>
      </c>
      <c r="D594" s="109" t="s">
        <v>31</v>
      </c>
      <c r="E594" s="109" t="s">
        <v>41</v>
      </c>
      <c r="F594" s="109" t="s">
        <v>28</v>
      </c>
      <c r="G594" s="109" t="s">
        <v>15</v>
      </c>
      <c r="H594" s="110">
        <v>244.06</v>
      </c>
      <c r="I594" s="109">
        <v>11</v>
      </c>
      <c r="J594" s="110">
        <v>2684.66</v>
      </c>
      <c r="K594" t="str">
        <f t="shared" si="36"/>
        <v>Kamis</v>
      </c>
      <c r="L594" t="str">
        <f t="shared" si="37"/>
        <v>2025-W31</v>
      </c>
      <c r="M594" t="str">
        <f t="shared" si="38"/>
        <v>Week 5</v>
      </c>
      <c r="N594">
        <f t="shared" si="39"/>
        <v>31</v>
      </c>
    </row>
    <row r="595" spans="1:14" x14ac:dyDescent="0.25">
      <c r="A595" s="207" t="s">
        <v>281</v>
      </c>
      <c r="B595" s="112">
        <v>45870</v>
      </c>
      <c r="C595" s="109" t="s">
        <v>30</v>
      </c>
      <c r="D595" s="109" t="s">
        <v>55</v>
      </c>
      <c r="E595" s="109" t="s">
        <v>45</v>
      </c>
      <c r="F595" s="109" t="s">
        <v>32</v>
      </c>
      <c r="G595" s="109" t="s">
        <v>36</v>
      </c>
      <c r="H595" s="110">
        <v>111.43</v>
      </c>
      <c r="I595" s="109">
        <v>9</v>
      </c>
      <c r="J595" s="110">
        <v>1002.87</v>
      </c>
      <c r="K595" t="str">
        <f t="shared" si="36"/>
        <v>Jumat</v>
      </c>
      <c r="L595" t="str">
        <f t="shared" si="37"/>
        <v>2025-W31</v>
      </c>
      <c r="M595" t="str">
        <f t="shared" si="38"/>
        <v>Week 1</v>
      </c>
      <c r="N595">
        <f t="shared" si="39"/>
        <v>31</v>
      </c>
    </row>
    <row r="596" spans="1:14" x14ac:dyDescent="0.25">
      <c r="A596" s="207" t="s">
        <v>368</v>
      </c>
      <c r="B596" s="112">
        <v>45867</v>
      </c>
      <c r="C596" s="109" t="s">
        <v>11</v>
      </c>
      <c r="D596" s="109" t="s">
        <v>26</v>
      </c>
      <c r="E596" s="109" t="s">
        <v>13</v>
      </c>
      <c r="F596" s="109" t="s">
        <v>28</v>
      </c>
      <c r="G596" s="109" t="s">
        <v>15</v>
      </c>
      <c r="H596" s="110">
        <v>108.31</v>
      </c>
      <c r="I596" s="109">
        <v>19</v>
      </c>
      <c r="J596" s="110">
        <v>2057.89</v>
      </c>
      <c r="K596" t="str">
        <f t="shared" si="36"/>
        <v>Selasa</v>
      </c>
      <c r="L596" t="str">
        <f t="shared" si="37"/>
        <v>2025-W31</v>
      </c>
      <c r="M596" t="str">
        <f t="shared" si="38"/>
        <v>Week 5</v>
      </c>
      <c r="N596">
        <f t="shared" si="39"/>
        <v>31</v>
      </c>
    </row>
    <row r="597" spans="1:14" x14ac:dyDescent="0.25">
      <c r="A597" s="207" t="s">
        <v>378</v>
      </c>
      <c r="B597" s="112">
        <v>45871</v>
      </c>
      <c r="C597" s="109" t="s">
        <v>17</v>
      </c>
      <c r="D597" s="109" t="s">
        <v>22</v>
      </c>
      <c r="E597" s="109" t="s">
        <v>41</v>
      </c>
      <c r="F597" s="109" t="s">
        <v>28</v>
      </c>
      <c r="G597" s="109" t="s">
        <v>20</v>
      </c>
      <c r="H597" s="110">
        <v>138.16</v>
      </c>
      <c r="I597" s="109">
        <v>20</v>
      </c>
      <c r="J597" s="110">
        <v>2763.2</v>
      </c>
      <c r="K597" t="str">
        <f t="shared" si="36"/>
        <v>Sabtu</v>
      </c>
      <c r="L597" t="str">
        <f t="shared" si="37"/>
        <v>2025-W31</v>
      </c>
      <c r="M597" t="str">
        <f t="shared" si="38"/>
        <v>Week 1</v>
      </c>
      <c r="N597">
        <f t="shared" si="39"/>
        <v>31</v>
      </c>
    </row>
    <row r="598" spans="1:14" x14ac:dyDescent="0.25">
      <c r="A598" s="207" t="s">
        <v>385</v>
      </c>
      <c r="B598" s="112">
        <v>45872</v>
      </c>
      <c r="C598" s="109" t="s">
        <v>30</v>
      </c>
      <c r="D598" s="109" t="s">
        <v>35</v>
      </c>
      <c r="E598" s="109" t="s">
        <v>18</v>
      </c>
      <c r="F598" s="109" t="s">
        <v>28</v>
      </c>
      <c r="G598" s="109" t="s">
        <v>36</v>
      </c>
      <c r="H598" s="110">
        <v>39.97</v>
      </c>
      <c r="I598" s="109">
        <v>8</v>
      </c>
      <c r="J598" s="110">
        <v>319.76</v>
      </c>
      <c r="K598" t="str">
        <f t="shared" si="36"/>
        <v>Minggu</v>
      </c>
      <c r="L598" t="str">
        <f t="shared" si="37"/>
        <v>2025-W32</v>
      </c>
      <c r="M598" t="str">
        <f t="shared" si="38"/>
        <v>Week 1</v>
      </c>
      <c r="N598">
        <f t="shared" si="39"/>
        <v>31</v>
      </c>
    </row>
    <row r="599" spans="1:14" x14ac:dyDescent="0.25">
      <c r="A599" s="207" t="s">
        <v>419</v>
      </c>
      <c r="B599" s="112">
        <v>45869</v>
      </c>
      <c r="C599" s="109" t="s">
        <v>17</v>
      </c>
      <c r="D599" s="109" t="s">
        <v>31</v>
      </c>
      <c r="E599" s="109" t="s">
        <v>45</v>
      </c>
      <c r="F599" s="109" t="s">
        <v>28</v>
      </c>
      <c r="G599" s="109" t="s">
        <v>15</v>
      </c>
      <c r="H599" s="110">
        <v>183.28</v>
      </c>
      <c r="I599" s="109">
        <v>11</v>
      </c>
      <c r="J599" s="110">
        <v>2016.08</v>
      </c>
      <c r="K599" t="str">
        <f t="shared" si="36"/>
        <v>Kamis</v>
      </c>
      <c r="L599" t="str">
        <f t="shared" si="37"/>
        <v>2025-W31</v>
      </c>
      <c r="M599" t="str">
        <f t="shared" si="38"/>
        <v>Week 5</v>
      </c>
      <c r="N599">
        <f t="shared" si="39"/>
        <v>31</v>
      </c>
    </row>
    <row r="600" spans="1:14" x14ac:dyDescent="0.25">
      <c r="A600" s="207" t="s">
        <v>465</v>
      </c>
      <c r="B600" s="112">
        <v>45869</v>
      </c>
      <c r="C600" s="109" t="s">
        <v>25</v>
      </c>
      <c r="D600" s="109" t="s">
        <v>55</v>
      </c>
      <c r="E600" s="109" t="s">
        <v>23</v>
      </c>
      <c r="F600" s="109" t="s">
        <v>61</v>
      </c>
      <c r="G600" s="109" t="s">
        <v>15</v>
      </c>
      <c r="H600" s="110">
        <v>225.29</v>
      </c>
      <c r="I600" s="109">
        <v>14</v>
      </c>
      <c r="J600" s="110">
        <v>3154.06</v>
      </c>
      <c r="K600" t="str">
        <f t="shared" si="36"/>
        <v>Kamis</v>
      </c>
      <c r="L600" t="str">
        <f t="shared" si="37"/>
        <v>2025-W31</v>
      </c>
      <c r="M600" t="str">
        <f t="shared" si="38"/>
        <v>Week 5</v>
      </c>
      <c r="N600">
        <f t="shared" si="39"/>
        <v>31</v>
      </c>
    </row>
    <row r="601" spans="1:14" x14ac:dyDescent="0.25">
      <c r="A601" s="207" t="s">
        <v>593</v>
      </c>
      <c r="B601" s="112">
        <v>45870</v>
      </c>
      <c r="C601" s="109" t="s">
        <v>38</v>
      </c>
      <c r="D601" s="109" t="s">
        <v>22</v>
      </c>
      <c r="E601" s="109" t="s">
        <v>27</v>
      </c>
      <c r="F601" s="109" t="s">
        <v>39</v>
      </c>
      <c r="G601" s="109" t="s">
        <v>15</v>
      </c>
      <c r="H601" s="110">
        <v>208.84</v>
      </c>
      <c r="I601" s="109">
        <v>13</v>
      </c>
      <c r="J601" s="110">
        <v>2714.92</v>
      </c>
      <c r="K601" t="str">
        <f t="shared" si="36"/>
        <v>Jumat</v>
      </c>
      <c r="L601" t="str">
        <f t="shared" si="37"/>
        <v>2025-W31</v>
      </c>
      <c r="M601" t="str">
        <f t="shared" si="38"/>
        <v>Week 1</v>
      </c>
      <c r="N601">
        <f t="shared" si="39"/>
        <v>31</v>
      </c>
    </row>
    <row r="602" spans="1:14" x14ac:dyDescent="0.25">
      <c r="A602" s="207" t="s">
        <v>719</v>
      </c>
      <c r="B602" s="112">
        <v>45872</v>
      </c>
      <c r="C602" s="109" t="s">
        <v>38</v>
      </c>
      <c r="D602" s="109" t="s">
        <v>26</v>
      </c>
      <c r="E602" s="109" t="s">
        <v>23</v>
      </c>
      <c r="F602" s="109" t="s">
        <v>42</v>
      </c>
      <c r="G602" s="109" t="s">
        <v>20</v>
      </c>
      <c r="H602" s="110">
        <v>92.43</v>
      </c>
      <c r="I602" s="109">
        <v>4</v>
      </c>
      <c r="J602" s="110">
        <v>369.72</v>
      </c>
      <c r="K602" t="str">
        <f t="shared" si="36"/>
        <v>Minggu</v>
      </c>
      <c r="L602" t="str">
        <f t="shared" si="37"/>
        <v>2025-W32</v>
      </c>
      <c r="M602" t="str">
        <f t="shared" si="38"/>
        <v>Week 1</v>
      </c>
      <c r="N602">
        <f t="shared" si="39"/>
        <v>31</v>
      </c>
    </row>
    <row r="603" spans="1:14" x14ac:dyDescent="0.25">
      <c r="A603" s="207" t="s">
        <v>810</v>
      </c>
      <c r="B603" s="112">
        <v>45867</v>
      </c>
      <c r="C603" s="109" t="s">
        <v>34</v>
      </c>
      <c r="D603" s="109" t="s">
        <v>55</v>
      </c>
      <c r="E603" s="109" t="s">
        <v>23</v>
      </c>
      <c r="F603" s="109" t="s">
        <v>14</v>
      </c>
      <c r="G603" s="109" t="s">
        <v>15</v>
      </c>
      <c r="H603" s="110">
        <v>149.58000000000001</v>
      </c>
      <c r="I603" s="109">
        <v>4</v>
      </c>
      <c r="J603" s="110">
        <v>598.32000000000005</v>
      </c>
      <c r="K603" t="str">
        <f t="shared" si="36"/>
        <v>Selasa</v>
      </c>
      <c r="L603" t="str">
        <f t="shared" si="37"/>
        <v>2025-W31</v>
      </c>
      <c r="M603" t="str">
        <f t="shared" si="38"/>
        <v>Week 5</v>
      </c>
      <c r="N603">
        <f t="shared" si="39"/>
        <v>31</v>
      </c>
    </row>
    <row r="604" spans="1:14" x14ac:dyDescent="0.25">
      <c r="A604" s="207" t="s">
        <v>812</v>
      </c>
      <c r="B604" s="112">
        <v>45870</v>
      </c>
      <c r="C604" s="109" t="s">
        <v>17</v>
      </c>
      <c r="D604" s="109" t="s">
        <v>12</v>
      </c>
      <c r="E604" s="109" t="s">
        <v>18</v>
      </c>
      <c r="F604" s="109" t="s">
        <v>19</v>
      </c>
      <c r="G604" s="109" t="s">
        <v>36</v>
      </c>
      <c r="H604" s="110">
        <v>167.33</v>
      </c>
      <c r="I604" s="109">
        <v>2</v>
      </c>
      <c r="J604" s="110">
        <v>334.66</v>
      </c>
      <c r="K604" t="str">
        <f t="shared" si="36"/>
        <v>Jumat</v>
      </c>
      <c r="L604" t="str">
        <f t="shared" si="37"/>
        <v>2025-W31</v>
      </c>
      <c r="M604" t="str">
        <f t="shared" si="38"/>
        <v>Week 1</v>
      </c>
      <c r="N604">
        <f t="shared" si="39"/>
        <v>31</v>
      </c>
    </row>
    <row r="605" spans="1:14" x14ac:dyDescent="0.25">
      <c r="A605" s="207" t="s">
        <v>896</v>
      </c>
      <c r="B605" s="112">
        <v>45868</v>
      </c>
      <c r="C605" s="109" t="s">
        <v>30</v>
      </c>
      <c r="D605" s="109" t="s">
        <v>22</v>
      </c>
      <c r="E605" s="109" t="s">
        <v>23</v>
      </c>
      <c r="F605" s="109" t="s">
        <v>42</v>
      </c>
      <c r="G605" s="109" t="s">
        <v>20</v>
      </c>
      <c r="H605" s="110">
        <v>68.81</v>
      </c>
      <c r="I605" s="109">
        <v>1</v>
      </c>
      <c r="J605" s="110">
        <v>68.81</v>
      </c>
      <c r="K605" t="str">
        <f t="shared" si="36"/>
        <v>Rabu</v>
      </c>
      <c r="L605" t="str">
        <f t="shared" si="37"/>
        <v>2025-W31</v>
      </c>
      <c r="M605" t="str">
        <f t="shared" si="38"/>
        <v>Week 5</v>
      </c>
      <c r="N605">
        <f t="shared" si="39"/>
        <v>31</v>
      </c>
    </row>
    <row r="606" spans="1:14" x14ac:dyDescent="0.25">
      <c r="A606" s="207" t="s">
        <v>940</v>
      </c>
      <c r="B606" s="112">
        <v>45869</v>
      </c>
      <c r="C606" s="109" t="s">
        <v>25</v>
      </c>
      <c r="D606" s="109" t="s">
        <v>55</v>
      </c>
      <c r="E606" s="109" t="s">
        <v>45</v>
      </c>
      <c r="F606" s="109" t="s">
        <v>28</v>
      </c>
      <c r="G606" s="109" t="s">
        <v>36</v>
      </c>
      <c r="H606" s="110">
        <v>174.96</v>
      </c>
      <c r="I606" s="109">
        <v>12</v>
      </c>
      <c r="J606" s="110">
        <v>2099.52</v>
      </c>
      <c r="K606" t="str">
        <f t="shared" si="36"/>
        <v>Kamis</v>
      </c>
      <c r="L606" t="str">
        <f t="shared" si="37"/>
        <v>2025-W31</v>
      </c>
      <c r="M606" t="str">
        <f t="shared" si="38"/>
        <v>Week 5</v>
      </c>
      <c r="N606">
        <f t="shared" si="39"/>
        <v>31</v>
      </c>
    </row>
    <row r="607" spans="1:14" x14ac:dyDescent="0.25">
      <c r="A607" s="207" t="s">
        <v>1026</v>
      </c>
      <c r="B607" s="112">
        <v>45870</v>
      </c>
      <c r="C607" s="109" t="s">
        <v>17</v>
      </c>
      <c r="D607" s="109" t="s">
        <v>22</v>
      </c>
      <c r="E607" s="109" t="s">
        <v>18</v>
      </c>
      <c r="F607" s="109" t="s">
        <v>32</v>
      </c>
      <c r="G607" s="109" t="s">
        <v>20</v>
      </c>
      <c r="H607" s="110">
        <v>115.65</v>
      </c>
      <c r="I607" s="109">
        <v>12</v>
      </c>
      <c r="J607" s="110">
        <v>1387.8</v>
      </c>
      <c r="K607" t="str">
        <f t="shared" si="36"/>
        <v>Jumat</v>
      </c>
      <c r="L607" t="str">
        <f t="shared" si="37"/>
        <v>2025-W31</v>
      </c>
      <c r="M607" t="str">
        <f t="shared" si="38"/>
        <v>Week 1</v>
      </c>
      <c r="N607">
        <f t="shared" si="39"/>
        <v>31</v>
      </c>
    </row>
    <row r="608" spans="1:14" x14ac:dyDescent="0.25">
      <c r="A608" s="207" t="s">
        <v>1046</v>
      </c>
      <c r="B608" s="112">
        <v>45871</v>
      </c>
      <c r="C608" s="109" t="s">
        <v>30</v>
      </c>
      <c r="D608" s="109" t="s">
        <v>12</v>
      </c>
      <c r="E608" s="109" t="s">
        <v>27</v>
      </c>
      <c r="F608" s="109" t="s">
        <v>39</v>
      </c>
      <c r="G608" s="109" t="s">
        <v>20</v>
      </c>
      <c r="H608" s="110">
        <v>46.53</v>
      </c>
      <c r="I608" s="109">
        <v>4</v>
      </c>
      <c r="J608" s="110">
        <v>186.12</v>
      </c>
      <c r="K608" t="str">
        <f t="shared" si="36"/>
        <v>Sabtu</v>
      </c>
      <c r="L608" t="str">
        <f t="shared" si="37"/>
        <v>2025-W31</v>
      </c>
      <c r="M608" t="str">
        <f t="shared" si="38"/>
        <v>Week 1</v>
      </c>
      <c r="N608">
        <f t="shared" si="39"/>
        <v>31</v>
      </c>
    </row>
    <row r="609" spans="1:14" x14ac:dyDescent="0.25">
      <c r="A609" s="207" t="s">
        <v>21</v>
      </c>
      <c r="B609" s="112">
        <v>45874</v>
      </c>
      <c r="C609" s="109" t="s">
        <v>11</v>
      </c>
      <c r="D609" s="109" t="s">
        <v>22</v>
      </c>
      <c r="E609" s="109" t="s">
        <v>23</v>
      </c>
      <c r="F609" s="109" t="s">
        <v>14</v>
      </c>
      <c r="G609" s="109" t="s">
        <v>20</v>
      </c>
      <c r="H609" s="110">
        <v>191.04</v>
      </c>
      <c r="I609" s="109">
        <v>2</v>
      </c>
      <c r="J609" s="110">
        <v>382.08</v>
      </c>
      <c r="K609" t="str">
        <f t="shared" si="36"/>
        <v>Selasa</v>
      </c>
      <c r="L609" t="str">
        <f t="shared" si="37"/>
        <v>2025-W32</v>
      </c>
      <c r="M609" t="str">
        <f t="shared" si="38"/>
        <v>Week 1</v>
      </c>
      <c r="N609">
        <f t="shared" si="39"/>
        <v>32</v>
      </c>
    </row>
    <row r="610" spans="1:14" x14ac:dyDescent="0.25">
      <c r="A610" s="207" t="s">
        <v>155</v>
      </c>
      <c r="B610" s="112">
        <v>45873</v>
      </c>
      <c r="C610" s="109" t="s">
        <v>11</v>
      </c>
      <c r="D610" s="109" t="s">
        <v>31</v>
      </c>
      <c r="E610" s="109" t="s">
        <v>13</v>
      </c>
      <c r="F610" s="109" t="s">
        <v>28</v>
      </c>
      <c r="G610" s="109" t="s">
        <v>36</v>
      </c>
      <c r="H610" s="110">
        <v>71.05</v>
      </c>
      <c r="I610" s="109">
        <v>16</v>
      </c>
      <c r="J610" s="110">
        <v>1136.8</v>
      </c>
      <c r="K610" t="str">
        <f t="shared" si="36"/>
        <v>Senin</v>
      </c>
      <c r="L610" t="str">
        <f t="shared" si="37"/>
        <v>2025-W32</v>
      </c>
      <c r="M610" t="str">
        <f t="shared" si="38"/>
        <v>Week 1</v>
      </c>
      <c r="N610">
        <f t="shared" si="39"/>
        <v>32</v>
      </c>
    </row>
    <row r="611" spans="1:14" x14ac:dyDescent="0.25">
      <c r="A611" s="207" t="s">
        <v>269</v>
      </c>
      <c r="B611" s="112">
        <v>45874</v>
      </c>
      <c r="C611" s="109" t="s">
        <v>34</v>
      </c>
      <c r="D611" s="109" t="s">
        <v>55</v>
      </c>
      <c r="E611" s="109" t="s">
        <v>13</v>
      </c>
      <c r="F611" s="109" t="s">
        <v>32</v>
      </c>
      <c r="G611" s="109" t="s">
        <v>15</v>
      </c>
      <c r="H611" s="110">
        <v>140.58000000000001</v>
      </c>
      <c r="I611" s="109">
        <v>2</v>
      </c>
      <c r="J611" s="110">
        <v>281.16000000000003</v>
      </c>
      <c r="K611" t="str">
        <f t="shared" si="36"/>
        <v>Selasa</v>
      </c>
      <c r="L611" t="str">
        <f t="shared" si="37"/>
        <v>2025-W32</v>
      </c>
      <c r="M611" t="str">
        <f t="shared" si="38"/>
        <v>Week 1</v>
      </c>
      <c r="N611">
        <f t="shared" si="39"/>
        <v>32</v>
      </c>
    </row>
    <row r="612" spans="1:14" x14ac:dyDescent="0.25">
      <c r="A612" s="207" t="s">
        <v>332</v>
      </c>
      <c r="B612" s="112">
        <v>45874</v>
      </c>
      <c r="C612" s="109" t="s">
        <v>34</v>
      </c>
      <c r="D612" s="109" t="s">
        <v>26</v>
      </c>
      <c r="E612" s="109" t="s">
        <v>13</v>
      </c>
      <c r="F612" s="109" t="s">
        <v>19</v>
      </c>
      <c r="G612" s="109" t="s">
        <v>15</v>
      </c>
      <c r="H612" s="110">
        <v>57.95</v>
      </c>
      <c r="I612" s="109">
        <v>4</v>
      </c>
      <c r="J612" s="110">
        <v>231.8</v>
      </c>
      <c r="K612" t="str">
        <f t="shared" si="36"/>
        <v>Selasa</v>
      </c>
      <c r="L612" t="str">
        <f t="shared" si="37"/>
        <v>2025-W32</v>
      </c>
      <c r="M612" t="str">
        <f t="shared" si="38"/>
        <v>Week 1</v>
      </c>
      <c r="N612">
        <f t="shared" si="39"/>
        <v>32</v>
      </c>
    </row>
    <row r="613" spans="1:14" x14ac:dyDescent="0.25">
      <c r="A613" s="207" t="s">
        <v>349</v>
      </c>
      <c r="B613" s="112">
        <v>45878</v>
      </c>
      <c r="C613" s="109" t="s">
        <v>30</v>
      </c>
      <c r="D613" s="109" t="s">
        <v>55</v>
      </c>
      <c r="E613" s="109" t="s">
        <v>13</v>
      </c>
      <c r="F613" s="109" t="s">
        <v>32</v>
      </c>
      <c r="G613" s="109" t="s">
        <v>15</v>
      </c>
      <c r="H613" s="110">
        <v>47.26</v>
      </c>
      <c r="I613" s="109">
        <v>20</v>
      </c>
      <c r="J613" s="110">
        <v>945.2</v>
      </c>
      <c r="K613" t="str">
        <f t="shared" si="36"/>
        <v>Sabtu</v>
      </c>
      <c r="L613" t="str">
        <f t="shared" si="37"/>
        <v>2025-W32</v>
      </c>
      <c r="M613" t="str">
        <f t="shared" si="38"/>
        <v>Week 2</v>
      </c>
      <c r="N613">
        <f t="shared" si="39"/>
        <v>32</v>
      </c>
    </row>
    <row r="614" spans="1:14" x14ac:dyDescent="0.25">
      <c r="A614" s="207" t="s">
        <v>351</v>
      </c>
      <c r="B614" s="112">
        <v>45876</v>
      </c>
      <c r="C614" s="109" t="s">
        <v>17</v>
      </c>
      <c r="D614" s="109" t="s">
        <v>31</v>
      </c>
      <c r="E614" s="109" t="s">
        <v>13</v>
      </c>
      <c r="F614" s="109" t="s">
        <v>61</v>
      </c>
      <c r="G614" s="109" t="s">
        <v>15</v>
      </c>
      <c r="H614" s="110">
        <v>241.78</v>
      </c>
      <c r="I614" s="109">
        <v>6</v>
      </c>
      <c r="J614" s="110">
        <v>1450.68</v>
      </c>
      <c r="K614" t="str">
        <f t="shared" si="36"/>
        <v>Kamis</v>
      </c>
      <c r="L614" t="str">
        <f t="shared" si="37"/>
        <v>2025-W32</v>
      </c>
      <c r="M614" t="str">
        <f t="shared" si="38"/>
        <v>Week 1</v>
      </c>
      <c r="N614">
        <f t="shared" si="39"/>
        <v>32</v>
      </c>
    </row>
    <row r="615" spans="1:14" x14ac:dyDescent="0.25">
      <c r="A615" s="207" t="s">
        <v>390</v>
      </c>
      <c r="B615" s="112">
        <v>45878</v>
      </c>
      <c r="C615" s="109" t="s">
        <v>34</v>
      </c>
      <c r="D615" s="109" t="s">
        <v>12</v>
      </c>
      <c r="E615" s="109" t="s">
        <v>13</v>
      </c>
      <c r="F615" s="109" t="s">
        <v>39</v>
      </c>
      <c r="G615" s="109" t="s">
        <v>36</v>
      </c>
      <c r="H615" s="110">
        <v>174.91</v>
      </c>
      <c r="I615" s="109">
        <v>5</v>
      </c>
      <c r="J615" s="110">
        <v>874.55</v>
      </c>
      <c r="K615" t="str">
        <f t="shared" si="36"/>
        <v>Sabtu</v>
      </c>
      <c r="L615" t="str">
        <f t="shared" si="37"/>
        <v>2025-W32</v>
      </c>
      <c r="M615" t="str">
        <f t="shared" si="38"/>
        <v>Week 2</v>
      </c>
      <c r="N615">
        <f t="shared" si="39"/>
        <v>32</v>
      </c>
    </row>
    <row r="616" spans="1:14" x14ac:dyDescent="0.25">
      <c r="A616" s="207" t="s">
        <v>446</v>
      </c>
      <c r="B616" s="112">
        <v>45874</v>
      </c>
      <c r="C616" s="109" t="s">
        <v>17</v>
      </c>
      <c r="D616" s="109" t="s">
        <v>22</v>
      </c>
      <c r="E616" s="109" t="s">
        <v>18</v>
      </c>
      <c r="F616" s="109" t="s">
        <v>19</v>
      </c>
      <c r="G616" s="109" t="s">
        <v>15</v>
      </c>
      <c r="H616" s="110">
        <v>229.18</v>
      </c>
      <c r="I616" s="109">
        <v>12</v>
      </c>
      <c r="J616" s="110">
        <v>2750.16</v>
      </c>
      <c r="K616" t="str">
        <f t="shared" si="36"/>
        <v>Selasa</v>
      </c>
      <c r="L616" t="str">
        <f t="shared" si="37"/>
        <v>2025-W32</v>
      </c>
      <c r="M616" t="str">
        <f t="shared" si="38"/>
        <v>Week 1</v>
      </c>
      <c r="N616">
        <f t="shared" si="39"/>
        <v>32</v>
      </c>
    </row>
    <row r="617" spans="1:14" x14ac:dyDescent="0.25">
      <c r="A617" s="207" t="s">
        <v>524</v>
      </c>
      <c r="B617" s="112">
        <v>45874</v>
      </c>
      <c r="C617" s="109" t="s">
        <v>11</v>
      </c>
      <c r="D617" s="109" t="s">
        <v>31</v>
      </c>
      <c r="E617" s="109" t="s">
        <v>18</v>
      </c>
      <c r="F617" s="109" t="s">
        <v>61</v>
      </c>
      <c r="G617" s="109" t="s">
        <v>20</v>
      </c>
      <c r="H617" s="110">
        <v>40</v>
      </c>
      <c r="I617" s="109">
        <v>13</v>
      </c>
      <c r="J617" s="110">
        <v>520</v>
      </c>
      <c r="K617" t="str">
        <f t="shared" si="36"/>
        <v>Selasa</v>
      </c>
      <c r="L617" t="str">
        <f t="shared" si="37"/>
        <v>2025-W32</v>
      </c>
      <c r="M617" t="str">
        <f t="shared" si="38"/>
        <v>Week 1</v>
      </c>
      <c r="N617">
        <f t="shared" si="39"/>
        <v>32</v>
      </c>
    </row>
    <row r="618" spans="1:14" x14ac:dyDescent="0.25">
      <c r="A618" s="207" t="s">
        <v>563</v>
      </c>
      <c r="B618" s="112">
        <v>45876</v>
      </c>
      <c r="C618" s="109" t="s">
        <v>30</v>
      </c>
      <c r="D618" s="109" t="s">
        <v>31</v>
      </c>
      <c r="E618" s="109" t="s">
        <v>27</v>
      </c>
      <c r="F618" s="109" t="s">
        <v>14</v>
      </c>
      <c r="G618" s="109" t="s">
        <v>15</v>
      </c>
      <c r="H618" s="110">
        <v>183.6</v>
      </c>
      <c r="I618" s="109">
        <v>15</v>
      </c>
      <c r="J618" s="110">
        <v>2754</v>
      </c>
      <c r="K618" t="str">
        <f t="shared" si="36"/>
        <v>Kamis</v>
      </c>
      <c r="L618" t="str">
        <f t="shared" si="37"/>
        <v>2025-W32</v>
      </c>
      <c r="M618" t="str">
        <f t="shared" si="38"/>
        <v>Week 1</v>
      </c>
      <c r="N618">
        <f t="shared" si="39"/>
        <v>32</v>
      </c>
    </row>
    <row r="619" spans="1:14" x14ac:dyDescent="0.25">
      <c r="A619" s="207" t="s">
        <v>583</v>
      </c>
      <c r="B619" s="112">
        <v>45875</v>
      </c>
      <c r="C619" s="109" t="s">
        <v>17</v>
      </c>
      <c r="D619" s="109" t="s">
        <v>12</v>
      </c>
      <c r="E619" s="109" t="s">
        <v>23</v>
      </c>
      <c r="F619" s="109" t="s">
        <v>32</v>
      </c>
      <c r="G619" s="109" t="s">
        <v>15</v>
      </c>
      <c r="H619" s="110">
        <v>160.71</v>
      </c>
      <c r="I619" s="109">
        <v>4</v>
      </c>
      <c r="J619" s="110">
        <v>642.84</v>
      </c>
      <c r="K619" t="str">
        <f t="shared" si="36"/>
        <v>Rabu</v>
      </c>
      <c r="L619" t="str">
        <f t="shared" si="37"/>
        <v>2025-W32</v>
      </c>
      <c r="M619" t="str">
        <f t="shared" si="38"/>
        <v>Week 1</v>
      </c>
      <c r="N619">
        <f t="shared" si="39"/>
        <v>32</v>
      </c>
    </row>
    <row r="620" spans="1:14" x14ac:dyDescent="0.25">
      <c r="A620" s="207" t="s">
        <v>916</v>
      </c>
      <c r="B620" s="112">
        <v>45874</v>
      </c>
      <c r="C620" s="109" t="s">
        <v>34</v>
      </c>
      <c r="D620" s="109" t="s">
        <v>55</v>
      </c>
      <c r="E620" s="109" t="s">
        <v>13</v>
      </c>
      <c r="F620" s="109" t="s">
        <v>28</v>
      </c>
      <c r="G620" s="109" t="s">
        <v>36</v>
      </c>
      <c r="H620" s="110">
        <v>227.57</v>
      </c>
      <c r="I620" s="109">
        <v>19</v>
      </c>
      <c r="J620" s="110">
        <v>4323.83</v>
      </c>
      <c r="K620" t="str">
        <f t="shared" si="36"/>
        <v>Selasa</v>
      </c>
      <c r="L620" t="str">
        <f t="shared" si="37"/>
        <v>2025-W32</v>
      </c>
      <c r="M620" t="str">
        <f t="shared" si="38"/>
        <v>Week 1</v>
      </c>
      <c r="N620">
        <f t="shared" si="39"/>
        <v>32</v>
      </c>
    </row>
    <row r="621" spans="1:14" x14ac:dyDescent="0.25">
      <c r="A621" s="207" t="s">
        <v>986</v>
      </c>
      <c r="B621" s="112">
        <v>45878</v>
      </c>
      <c r="C621" s="109" t="s">
        <v>25</v>
      </c>
      <c r="D621" s="109" t="s">
        <v>26</v>
      </c>
      <c r="E621" s="109" t="s">
        <v>45</v>
      </c>
      <c r="F621" s="109" t="s">
        <v>42</v>
      </c>
      <c r="G621" s="109" t="s">
        <v>36</v>
      </c>
      <c r="H621" s="110">
        <v>205.97</v>
      </c>
      <c r="I621" s="109">
        <v>10</v>
      </c>
      <c r="J621" s="110">
        <v>2059.6999999999998</v>
      </c>
      <c r="K621" t="str">
        <f t="shared" si="36"/>
        <v>Sabtu</v>
      </c>
      <c r="L621" t="str">
        <f t="shared" si="37"/>
        <v>2025-W32</v>
      </c>
      <c r="M621" t="str">
        <f t="shared" si="38"/>
        <v>Week 2</v>
      </c>
      <c r="N621">
        <f t="shared" si="39"/>
        <v>32</v>
      </c>
    </row>
    <row r="622" spans="1:14" x14ac:dyDescent="0.25">
      <c r="A622" s="207" t="s">
        <v>996</v>
      </c>
      <c r="B622" s="112">
        <v>45873</v>
      </c>
      <c r="C622" s="109" t="s">
        <v>38</v>
      </c>
      <c r="D622" s="109" t="s">
        <v>35</v>
      </c>
      <c r="E622" s="109" t="s">
        <v>41</v>
      </c>
      <c r="F622" s="109" t="s">
        <v>28</v>
      </c>
      <c r="G622" s="109" t="s">
        <v>15</v>
      </c>
      <c r="H622" s="110">
        <v>145.65</v>
      </c>
      <c r="I622" s="109">
        <v>10</v>
      </c>
      <c r="J622" s="110">
        <v>1456.5</v>
      </c>
      <c r="K622" t="str">
        <f t="shared" si="36"/>
        <v>Senin</v>
      </c>
      <c r="L622" t="str">
        <f t="shared" si="37"/>
        <v>2025-W32</v>
      </c>
      <c r="M622" t="str">
        <f t="shared" si="38"/>
        <v>Week 1</v>
      </c>
      <c r="N622">
        <f t="shared" si="39"/>
        <v>32</v>
      </c>
    </row>
    <row r="623" spans="1:14" x14ac:dyDescent="0.25">
      <c r="A623" s="207" t="s">
        <v>101</v>
      </c>
      <c r="B623" s="112">
        <v>45884</v>
      </c>
      <c r="C623" s="109" t="s">
        <v>17</v>
      </c>
      <c r="D623" s="109" t="s">
        <v>31</v>
      </c>
      <c r="E623" s="109" t="s">
        <v>18</v>
      </c>
      <c r="F623" s="109" t="s">
        <v>19</v>
      </c>
      <c r="G623" s="109" t="s">
        <v>15</v>
      </c>
      <c r="H623" s="110">
        <v>108.49</v>
      </c>
      <c r="I623" s="109">
        <v>18</v>
      </c>
      <c r="J623" s="110">
        <v>1952.82</v>
      </c>
      <c r="K623" t="str">
        <f t="shared" si="36"/>
        <v>Jumat</v>
      </c>
      <c r="L623" t="str">
        <f t="shared" si="37"/>
        <v>2025-W33</v>
      </c>
      <c r="M623" t="str">
        <f t="shared" si="38"/>
        <v>Week 3</v>
      </c>
      <c r="N623">
        <f t="shared" si="39"/>
        <v>33</v>
      </c>
    </row>
    <row r="624" spans="1:14" x14ac:dyDescent="0.25">
      <c r="A624" s="207" t="s">
        <v>131</v>
      </c>
      <c r="B624" s="112">
        <v>45886</v>
      </c>
      <c r="C624" s="109" t="s">
        <v>17</v>
      </c>
      <c r="D624" s="109" t="s">
        <v>31</v>
      </c>
      <c r="E624" s="109" t="s">
        <v>41</v>
      </c>
      <c r="F624" s="109" t="s">
        <v>32</v>
      </c>
      <c r="G624" s="109" t="s">
        <v>15</v>
      </c>
      <c r="H624" s="110">
        <v>153.47999999999999</v>
      </c>
      <c r="I624" s="109">
        <v>6</v>
      </c>
      <c r="J624" s="110">
        <v>920.88</v>
      </c>
      <c r="K624" t="str">
        <f t="shared" si="36"/>
        <v>Minggu</v>
      </c>
      <c r="L624" t="str">
        <f t="shared" si="37"/>
        <v>2025-W34</v>
      </c>
      <c r="M624" t="str">
        <f t="shared" si="38"/>
        <v>Week 3</v>
      </c>
      <c r="N624">
        <f t="shared" si="39"/>
        <v>33</v>
      </c>
    </row>
    <row r="625" spans="1:14" x14ac:dyDescent="0.25">
      <c r="A625" s="207" t="s">
        <v>133</v>
      </c>
      <c r="B625" s="112">
        <v>45883</v>
      </c>
      <c r="C625" s="109" t="s">
        <v>17</v>
      </c>
      <c r="D625" s="109" t="s">
        <v>35</v>
      </c>
      <c r="E625" s="109" t="s">
        <v>23</v>
      </c>
      <c r="F625" s="109" t="s">
        <v>32</v>
      </c>
      <c r="G625" s="109" t="s">
        <v>36</v>
      </c>
      <c r="H625" s="110">
        <v>138.63999999999999</v>
      </c>
      <c r="I625" s="109">
        <v>3</v>
      </c>
      <c r="J625" s="110">
        <v>415.92</v>
      </c>
      <c r="K625" t="str">
        <f t="shared" si="36"/>
        <v>Kamis</v>
      </c>
      <c r="L625" t="str">
        <f t="shared" si="37"/>
        <v>2025-W33</v>
      </c>
      <c r="M625" t="str">
        <f t="shared" si="38"/>
        <v>Week 2</v>
      </c>
      <c r="N625">
        <f t="shared" si="39"/>
        <v>33</v>
      </c>
    </row>
    <row r="626" spans="1:14" x14ac:dyDescent="0.25">
      <c r="A626" s="207" t="s">
        <v>179</v>
      </c>
      <c r="B626" s="112">
        <v>45884</v>
      </c>
      <c r="C626" s="109" t="s">
        <v>25</v>
      </c>
      <c r="D626" s="109" t="s">
        <v>31</v>
      </c>
      <c r="E626" s="109" t="s">
        <v>13</v>
      </c>
      <c r="F626" s="109" t="s">
        <v>42</v>
      </c>
      <c r="G626" s="109" t="s">
        <v>20</v>
      </c>
      <c r="H626" s="110">
        <v>85.39</v>
      </c>
      <c r="I626" s="109">
        <v>10</v>
      </c>
      <c r="J626" s="110">
        <v>853.9</v>
      </c>
      <c r="K626" t="str">
        <f t="shared" si="36"/>
        <v>Jumat</v>
      </c>
      <c r="L626" t="str">
        <f t="shared" si="37"/>
        <v>2025-W33</v>
      </c>
      <c r="M626" t="str">
        <f t="shared" si="38"/>
        <v>Week 3</v>
      </c>
      <c r="N626">
        <f t="shared" si="39"/>
        <v>33</v>
      </c>
    </row>
    <row r="627" spans="1:14" x14ac:dyDescent="0.25">
      <c r="A627" s="207" t="s">
        <v>193</v>
      </c>
      <c r="B627" s="112">
        <v>45881</v>
      </c>
      <c r="C627" s="109" t="s">
        <v>11</v>
      </c>
      <c r="D627" s="109" t="s">
        <v>31</v>
      </c>
      <c r="E627" s="109" t="s">
        <v>13</v>
      </c>
      <c r="F627" s="109" t="s">
        <v>61</v>
      </c>
      <c r="G627" s="109" t="s">
        <v>36</v>
      </c>
      <c r="H627" s="110">
        <v>83.25</v>
      </c>
      <c r="I627" s="109">
        <v>16</v>
      </c>
      <c r="J627" s="110">
        <v>1332</v>
      </c>
      <c r="K627" t="str">
        <f t="shared" si="36"/>
        <v>Selasa</v>
      </c>
      <c r="L627" t="str">
        <f t="shared" si="37"/>
        <v>2025-W33</v>
      </c>
      <c r="M627" t="str">
        <f t="shared" si="38"/>
        <v>Week 2</v>
      </c>
      <c r="N627">
        <f t="shared" si="39"/>
        <v>33</v>
      </c>
    </row>
    <row r="628" spans="1:14" x14ac:dyDescent="0.25">
      <c r="A628" s="207" t="s">
        <v>259</v>
      </c>
      <c r="B628" s="112">
        <v>45885</v>
      </c>
      <c r="C628" s="109" t="s">
        <v>11</v>
      </c>
      <c r="D628" s="109" t="s">
        <v>35</v>
      </c>
      <c r="E628" s="109" t="s">
        <v>18</v>
      </c>
      <c r="F628" s="109" t="s">
        <v>14</v>
      </c>
      <c r="G628" s="109" t="s">
        <v>15</v>
      </c>
      <c r="H628" s="110">
        <v>155.03</v>
      </c>
      <c r="I628" s="109">
        <v>3</v>
      </c>
      <c r="J628" s="110">
        <v>465.09</v>
      </c>
      <c r="K628" t="str">
        <f t="shared" si="36"/>
        <v>Sabtu</v>
      </c>
      <c r="L628" t="str">
        <f t="shared" si="37"/>
        <v>2025-W33</v>
      </c>
      <c r="M628" t="str">
        <f t="shared" si="38"/>
        <v>Week 3</v>
      </c>
      <c r="N628">
        <f t="shared" si="39"/>
        <v>33</v>
      </c>
    </row>
    <row r="629" spans="1:14" x14ac:dyDescent="0.25">
      <c r="A629" s="207" t="s">
        <v>347</v>
      </c>
      <c r="B629" s="112">
        <v>45883</v>
      </c>
      <c r="C629" s="109" t="s">
        <v>34</v>
      </c>
      <c r="D629" s="109" t="s">
        <v>26</v>
      </c>
      <c r="E629" s="109" t="s">
        <v>41</v>
      </c>
      <c r="F629" s="109" t="s">
        <v>28</v>
      </c>
      <c r="G629" s="109" t="s">
        <v>36</v>
      </c>
      <c r="H629" s="110">
        <v>89.58</v>
      </c>
      <c r="I629" s="109">
        <v>13</v>
      </c>
      <c r="J629" s="110">
        <v>1164.54</v>
      </c>
      <c r="K629" t="str">
        <f t="shared" si="36"/>
        <v>Kamis</v>
      </c>
      <c r="L629" t="str">
        <f t="shared" si="37"/>
        <v>2025-W33</v>
      </c>
      <c r="M629" t="str">
        <f t="shared" si="38"/>
        <v>Week 2</v>
      </c>
      <c r="N629">
        <f t="shared" si="39"/>
        <v>33</v>
      </c>
    </row>
    <row r="630" spans="1:14" x14ac:dyDescent="0.25">
      <c r="A630" s="207" t="s">
        <v>357</v>
      </c>
      <c r="B630" s="112">
        <v>45885</v>
      </c>
      <c r="C630" s="109" t="s">
        <v>25</v>
      </c>
      <c r="D630" s="109" t="s">
        <v>26</v>
      </c>
      <c r="E630" s="109" t="s">
        <v>18</v>
      </c>
      <c r="F630" s="109" t="s">
        <v>32</v>
      </c>
      <c r="G630" s="109" t="s">
        <v>36</v>
      </c>
      <c r="H630" s="110">
        <v>85.05</v>
      </c>
      <c r="I630" s="109">
        <v>3</v>
      </c>
      <c r="J630" s="110">
        <v>255.15</v>
      </c>
      <c r="K630" t="str">
        <f t="shared" si="36"/>
        <v>Sabtu</v>
      </c>
      <c r="L630" t="str">
        <f t="shared" si="37"/>
        <v>2025-W33</v>
      </c>
      <c r="M630" t="str">
        <f t="shared" si="38"/>
        <v>Week 3</v>
      </c>
      <c r="N630">
        <f t="shared" si="39"/>
        <v>33</v>
      </c>
    </row>
    <row r="631" spans="1:14" x14ac:dyDescent="0.25">
      <c r="A631" s="207" t="s">
        <v>362</v>
      </c>
      <c r="B631" s="112">
        <v>45885</v>
      </c>
      <c r="C631" s="109" t="s">
        <v>17</v>
      </c>
      <c r="D631" s="109" t="s">
        <v>35</v>
      </c>
      <c r="E631" s="109" t="s">
        <v>27</v>
      </c>
      <c r="F631" s="109" t="s">
        <v>32</v>
      </c>
      <c r="G631" s="109" t="s">
        <v>20</v>
      </c>
      <c r="H631" s="110">
        <v>240.07</v>
      </c>
      <c r="I631" s="109">
        <v>3</v>
      </c>
      <c r="J631" s="110">
        <v>720.21</v>
      </c>
      <c r="K631" t="str">
        <f t="shared" si="36"/>
        <v>Sabtu</v>
      </c>
      <c r="L631" t="str">
        <f t="shared" si="37"/>
        <v>2025-W33</v>
      </c>
      <c r="M631" t="str">
        <f t="shared" si="38"/>
        <v>Week 3</v>
      </c>
      <c r="N631">
        <f t="shared" si="39"/>
        <v>33</v>
      </c>
    </row>
    <row r="632" spans="1:14" x14ac:dyDescent="0.25">
      <c r="A632" s="207" t="s">
        <v>516</v>
      </c>
      <c r="B632" s="112">
        <v>45883</v>
      </c>
      <c r="C632" s="109" t="s">
        <v>38</v>
      </c>
      <c r="D632" s="109" t="s">
        <v>12</v>
      </c>
      <c r="E632" s="109" t="s">
        <v>18</v>
      </c>
      <c r="F632" s="109" t="s">
        <v>14</v>
      </c>
      <c r="G632" s="109" t="s">
        <v>36</v>
      </c>
      <c r="H632" s="110">
        <v>243.25</v>
      </c>
      <c r="I632" s="109">
        <v>11</v>
      </c>
      <c r="J632" s="110">
        <v>2675.75</v>
      </c>
      <c r="K632" t="str">
        <f t="shared" si="36"/>
        <v>Kamis</v>
      </c>
      <c r="L632" t="str">
        <f t="shared" si="37"/>
        <v>2025-W33</v>
      </c>
      <c r="M632" t="str">
        <f t="shared" si="38"/>
        <v>Week 2</v>
      </c>
      <c r="N632">
        <f t="shared" si="39"/>
        <v>33</v>
      </c>
    </row>
    <row r="633" spans="1:14" x14ac:dyDescent="0.25">
      <c r="A633" s="207" t="s">
        <v>522</v>
      </c>
      <c r="B633" s="112">
        <v>45882</v>
      </c>
      <c r="C633" s="109" t="s">
        <v>17</v>
      </c>
      <c r="D633" s="109" t="s">
        <v>22</v>
      </c>
      <c r="E633" s="109" t="s">
        <v>41</v>
      </c>
      <c r="F633" s="109" t="s">
        <v>28</v>
      </c>
      <c r="G633" s="109" t="s">
        <v>36</v>
      </c>
      <c r="H633" s="110">
        <v>158.55000000000001</v>
      </c>
      <c r="I633" s="109">
        <v>10</v>
      </c>
      <c r="J633" s="110">
        <v>1585.5</v>
      </c>
      <c r="K633" t="str">
        <f t="shared" si="36"/>
        <v>Rabu</v>
      </c>
      <c r="L633" t="str">
        <f t="shared" si="37"/>
        <v>2025-W33</v>
      </c>
      <c r="M633" t="str">
        <f t="shared" si="38"/>
        <v>Week 2</v>
      </c>
      <c r="N633">
        <f t="shared" si="39"/>
        <v>33</v>
      </c>
    </row>
    <row r="634" spans="1:14" x14ac:dyDescent="0.25">
      <c r="A634" s="207" t="s">
        <v>600</v>
      </c>
      <c r="B634" s="112">
        <v>45883</v>
      </c>
      <c r="C634" s="109" t="s">
        <v>11</v>
      </c>
      <c r="D634" s="109" t="s">
        <v>31</v>
      </c>
      <c r="E634" s="109" t="s">
        <v>23</v>
      </c>
      <c r="F634" s="109" t="s">
        <v>28</v>
      </c>
      <c r="G634" s="109" t="s">
        <v>15</v>
      </c>
      <c r="H634" s="110">
        <v>84.42</v>
      </c>
      <c r="I634" s="109">
        <v>15</v>
      </c>
      <c r="J634" s="110">
        <v>1266.3</v>
      </c>
      <c r="K634" t="str">
        <f t="shared" si="36"/>
        <v>Kamis</v>
      </c>
      <c r="L634" t="str">
        <f t="shared" si="37"/>
        <v>2025-W33</v>
      </c>
      <c r="M634" t="str">
        <f t="shared" si="38"/>
        <v>Week 2</v>
      </c>
      <c r="N634">
        <f t="shared" si="39"/>
        <v>33</v>
      </c>
    </row>
    <row r="635" spans="1:14" x14ac:dyDescent="0.25">
      <c r="A635" s="207" t="s">
        <v>627</v>
      </c>
      <c r="B635" s="112">
        <v>45880</v>
      </c>
      <c r="C635" s="109" t="s">
        <v>38</v>
      </c>
      <c r="D635" s="109" t="s">
        <v>55</v>
      </c>
      <c r="E635" s="109" t="s">
        <v>18</v>
      </c>
      <c r="F635" s="109" t="s">
        <v>19</v>
      </c>
      <c r="G635" s="109" t="s">
        <v>36</v>
      </c>
      <c r="H635" s="110">
        <v>107.13</v>
      </c>
      <c r="I635" s="109">
        <v>4</v>
      </c>
      <c r="J635" s="110">
        <v>428.52</v>
      </c>
      <c r="K635" t="str">
        <f t="shared" si="36"/>
        <v>Senin</v>
      </c>
      <c r="L635" t="str">
        <f t="shared" si="37"/>
        <v>2025-W33</v>
      </c>
      <c r="M635" t="str">
        <f t="shared" si="38"/>
        <v>Week 2</v>
      </c>
      <c r="N635">
        <f t="shared" si="39"/>
        <v>33</v>
      </c>
    </row>
    <row r="636" spans="1:14" x14ac:dyDescent="0.25">
      <c r="A636" s="207" t="s">
        <v>786</v>
      </c>
      <c r="B636" s="112">
        <v>45882</v>
      </c>
      <c r="C636" s="109" t="s">
        <v>34</v>
      </c>
      <c r="D636" s="109" t="s">
        <v>12</v>
      </c>
      <c r="E636" s="109" t="s">
        <v>45</v>
      </c>
      <c r="F636" s="109" t="s">
        <v>32</v>
      </c>
      <c r="G636" s="109" t="s">
        <v>36</v>
      </c>
      <c r="H636" s="110">
        <v>193.05</v>
      </c>
      <c r="I636" s="109">
        <v>20</v>
      </c>
      <c r="J636" s="110">
        <v>3861</v>
      </c>
      <c r="K636" t="str">
        <f t="shared" si="36"/>
        <v>Rabu</v>
      </c>
      <c r="L636" t="str">
        <f t="shared" si="37"/>
        <v>2025-W33</v>
      </c>
      <c r="M636" t="str">
        <f t="shared" si="38"/>
        <v>Week 2</v>
      </c>
      <c r="N636">
        <f t="shared" si="39"/>
        <v>33</v>
      </c>
    </row>
    <row r="637" spans="1:14" x14ac:dyDescent="0.25">
      <c r="A637" s="207" t="s">
        <v>873</v>
      </c>
      <c r="B637" s="112">
        <v>45881</v>
      </c>
      <c r="C637" s="109" t="s">
        <v>34</v>
      </c>
      <c r="D637" s="109" t="s">
        <v>26</v>
      </c>
      <c r="E637" s="109" t="s">
        <v>27</v>
      </c>
      <c r="F637" s="109" t="s">
        <v>28</v>
      </c>
      <c r="G637" s="109" t="s">
        <v>36</v>
      </c>
      <c r="H637" s="110">
        <v>246.67</v>
      </c>
      <c r="I637" s="109">
        <v>9</v>
      </c>
      <c r="J637" s="110">
        <v>2220.0300000000002</v>
      </c>
      <c r="K637" t="str">
        <f t="shared" si="36"/>
        <v>Selasa</v>
      </c>
      <c r="L637" t="str">
        <f t="shared" si="37"/>
        <v>2025-W33</v>
      </c>
      <c r="M637" t="str">
        <f t="shared" si="38"/>
        <v>Week 2</v>
      </c>
      <c r="N637">
        <f t="shared" si="39"/>
        <v>33</v>
      </c>
    </row>
    <row r="638" spans="1:14" x14ac:dyDescent="0.25">
      <c r="A638" s="207" t="s">
        <v>980</v>
      </c>
      <c r="B638" s="112">
        <v>45885</v>
      </c>
      <c r="C638" s="109" t="s">
        <v>17</v>
      </c>
      <c r="D638" s="109" t="s">
        <v>55</v>
      </c>
      <c r="E638" s="109" t="s">
        <v>23</v>
      </c>
      <c r="F638" s="109" t="s">
        <v>42</v>
      </c>
      <c r="G638" s="109" t="s">
        <v>20</v>
      </c>
      <c r="H638" s="110">
        <v>238.66</v>
      </c>
      <c r="I638" s="109">
        <v>5</v>
      </c>
      <c r="J638" s="110">
        <v>1193.3</v>
      </c>
      <c r="K638" t="str">
        <f t="shared" si="36"/>
        <v>Sabtu</v>
      </c>
      <c r="L638" t="str">
        <f t="shared" si="37"/>
        <v>2025-W33</v>
      </c>
      <c r="M638" t="str">
        <f t="shared" si="38"/>
        <v>Week 3</v>
      </c>
      <c r="N638">
        <f t="shared" si="39"/>
        <v>33</v>
      </c>
    </row>
    <row r="639" spans="1:14" x14ac:dyDescent="0.25">
      <c r="A639" s="207" t="s">
        <v>983</v>
      </c>
      <c r="B639" s="112">
        <v>45884</v>
      </c>
      <c r="C639" s="109" t="s">
        <v>34</v>
      </c>
      <c r="D639" s="109" t="s">
        <v>31</v>
      </c>
      <c r="E639" s="109" t="s">
        <v>13</v>
      </c>
      <c r="F639" s="109" t="s">
        <v>14</v>
      </c>
      <c r="G639" s="109" t="s">
        <v>36</v>
      </c>
      <c r="H639" s="110">
        <v>221.06</v>
      </c>
      <c r="I639" s="109">
        <v>10</v>
      </c>
      <c r="J639" s="110">
        <v>2210.6</v>
      </c>
      <c r="K639" t="str">
        <f t="shared" si="36"/>
        <v>Jumat</v>
      </c>
      <c r="L639" t="str">
        <f t="shared" si="37"/>
        <v>2025-W33</v>
      </c>
      <c r="M639" t="str">
        <f t="shared" si="38"/>
        <v>Week 3</v>
      </c>
      <c r="N639">
        <f t="shared" si="39"/>
        <v>33</v>
      </c>
    </row>
    <row r="640" spans="1:14" x14ac:dyDescent="0.25">
      <c r="A640" s="207" t="s">
        <v>1053</v>
      </c>
      <c r="B640" s="112">
        <v>45880</v>
      </c>
      <c r="C640" s="109" t="s">
        <v>30</v>
      </c>
      <c r="D640" s="109" t="s">
        <v>31</v>
      </c>
      <c r="E640" s="109" t="s">
        <v>18</v>
      </c>
      <c r="F640" s="109" t="s">
        <v>14</v>
      </c>
      <c r="G640" s="109" t="s">
        <v>36</v>
      </c>
      <c r="H640" s="110">
        <v>205.87</v>
      </c>
      <c r="I640" s="109">
        <v>5</v>
      </c>
      <c r="J640" s="110">
        <v>1029.3499999999999</v>
      </c>
      <c r="K640" t="str">
        <f t="shared" si="36"/>
        <v>Senin</v>
      </c>
      <c r="L640" t="str">
        <f t="shared" si="37"/>
        <v>2025-W33</v>
      </c>
      <c r="M640" t="str">
        <f t="shared" si="38"/>
        <v>Week 2</v>
      </c>
      <c r="N640">
        <f t="shared" si="39"/>
        <v>33</v>
      </c>
    </row>
    <row r="641" spans="1:14" x14ac:dyDescent="0.25">
      <c r="A641" s="207" t="s">
        <v>1059</v>
      </c>
      <c r="B641" s="112">
        <v>45883</v>
      </c>
      <c r="C641" s="109" t="s">
        <v>30</v>
      </c>
      <c r="D641" s="109" t="s">
        <v>26</v>
      </c>
      <c r="E641" s="109" t="s">
        <v>27</v>
      </c>
      <c r="F641" s="109" t="s">
        <v>32</v>
      </c>
      <c r="G641" s="109" t="s">
        <v>15</v>
      </c>
      <c r="H641" s="110">
        <v>231.81</v>
      </c>
      <c r="I641" s="109">
        <v>2</v>
      </c>
      <c r="J641" s="110">
        <v>463.62</v>
      </c>
      <c r="K641" t="str">
        <f t="shared" si="36"/>
        <v>Kamis</v>
      </c>
      <c r="L641" t="str">
        <f t="shared" si="37"/>
        <v>2025-W33</v>
      </c>
      <c r="M641" t="str">
        <f t="shared" si="38"/>
        <v>Week 2</v>
      </c>
      <c r="N641">
        <f t="shared" si="39"/>
        <v>33</v>
      </c>
    </row>
    <row r="642" spans="1:14" x14ac:dyDescent="0.25">
      <c r="A642" s="207" t="s">
        <v>129</v>
      </c>
      <c r="B642" s="112">
        <v>45891</v>
      </c>
      <c r="C642" s="109" t="s">
        <v>38</v>
      </c>
      <c r="D642" s="109" t="s">
        <v>12</v>
      </c>
      <c r="E642" s="109" t="s">
        <v>18</v>
      </c>
      <c r="F642" s="109" t="s">
        <v>42</v>
      </c>
      <c r="G642" s="109" t="s">
        <v>20</v>
      </c>
      <c r="H642" s="110">
        <v>186.91</v>
      </c>
      <c r="I642" s="109">
        <v>5</v>
      </c>
      <c r="J642" s="110">
        <v>934.55</v>
      </c>
      <c r="K642" t="str">
        <f t="shared" ref="K642:K705" si="40">TEXT(B642,"dddd")</f>
        <v>Jumat</v>
      </c>
      <c r="L642" t="str">
        <f t="shared" ref="L642:L705" si="41">YEAR(B642) &amp; "-W" &amp; TEXT(WEEKNUM(B642), "00")</f>
        <v>2025-W34</v>
      </c>
      <c r="M642" t="str">
        <f t="shared" ref="M642:M705" si="42">"Week " &amp; INT((DAY(B642)-1)/7)+1</f>
        <v>Week 4</v>
      </c>
      <c r="N642">
        <f t="shared" ref="N642:N705" si="43">WEEKNUM(B642, 2)</f>
        <v>34</v>
      </c>
    </row>
    <row r="643" spans="1:14" x14ac:dyDescent="0.25">
      <c r="A643" s="207" t="s">
        <v>184</v>
      </c>
      <c r="B643" s="112">
        <v>45890</v>
      </c>
      <c r="C643" s="109" t="s">
        <v>17</v>
      </c>
      <c r="D643" s="109" t="s">
        <v>26</v>
      </c>
      <c r="E643" s="109" t="s">
        <v>13</v>
      </c>
      <c r="F643" s="109" t="s">
        <v>39</v>
      </c>
      <c r="G643" s="109" t="s">
        <v>20</v>
      </c>
      <c r="H643" s="110">
        <v>164.1</v>
      </c>
      <c r="I643" s="109">
        <v>3</v>
      </c>
      <c r="J643" s="110">
        <v>492.3</v>
      </c>
      <c r="K643" t="str">
        <f t="shared" si="40"/>
        <v>Kamis</v>
      </c>
      <c r="L643" t="str">
        <f t="shared" si="41"/>
        <v>2025-W34</v>
      </c>
      <c r="M643" t="str">
        <f t="shared" si="42"/>
        <v>Week 3</v>
      </c>
      <c r="N643">
        <f t="shared" si="43"/>
        <v>34</v>
      </c>
    </row>
    <row r="644" spans="1:14" x14ac:dyDescent="0.25">
      <c r="A644" s="207" t="s">
        <v>320</v>
      </c>
      <c r="B644" s="112">
        <v>45887</v>
      </c>
      <c r="C644" s="109" t="s">
        <v>25</v>
      </c>
      <c r="D644" s="109" t="s">
        <v>26</v>
      </c>
      <c r="E644" s="109" t="s">
        <v>13</v>
      </c>
      <c r="F644" s="109" t="s">
        <v>39</v>
      </c>
      <c r="G644" s="109" t="s">
        <v>36</v>
      </c>
      <c r="H644" s="110">
        <v>112.63</v>
      </c>
      <c r="I644" s="109">
        <v>8</v>
      </c>
      <c r="J644" s="110">
        <v>901.04</v>
      </c>
      <c r="K644" t="str">
        <f t="shared" si="40"/>
        <v>Senin</v>
      </c>
      <c r="L644" t="str">
        <f t="shared" si="41"/>
        <v>2025-W34</v>
      </c>
      <c r="M644" t="str">
        <f t="shared" si="42"/>
        <v>Week 3</v>
      </c>
      <c r="N644">
        <f t="shared" si="43"/>
        <v>34</v>
      </c>
    </row>
    <row r="645" spans="1:14" x14ac:dyDescent="0.25">
      <c r="A645" s="207" t="s">
        <v>369</v>
      </c>
      <c r="B645" s="112">
        <v>45888</v>
      </c>
      <c r="C645" s="109" t="s">
        <v>17</v>
      </c>
      <c r="D645" s="109" t="s">
        <v>55</v>
      </c>
      <c r="E645" s="109" t="s">
        <v>13</v>
      </c>
      <c r="F645" s="109" t="s">
        <v>14</v>
      </c>
      <c r="G645" s="109" t="s">
        <v>20</v>
      </c>
      <c r="H645" s="110">
        <v>196.73</v>
      </c>
      <c r="I645" s="109">
        <v>15</v>
      </c>
      <c r="J645" s="110">
        <v>2950.95</v>
      </c>
      <c r="K645" t="str">
        <f t="shared" si="40"/>
        <v>Selasa</v>
      </c>
      <c r="L645" t="str">
        <f t="shared" si="41"/>
        <v>2025-W34</v>
      </c>
      <c r="M645" t="str">
        <f t="shared" si="42"/>
        <v>Week 3</v>
      </c>
      <c r="N645">
        <f t="shared" si="43"/>
        <v>34</v>
      </c>
    </row>
    <row r="646" spans="1:14" x14ac:dyDescent="0.25">
      <c r="A646" s="207" t="s">
        <v>380</v>
      </c>
      <c r="B646" s="112">
        <v>45890</v>
      </c>
      <c r="C646" s="109" t="s">
        <v>17</v>
      </c>
      <c r="D646" s="109" t="s">
        <v>22</v>
      </c>
      <c r="E646" s="109" t="s">
        <v>23</v>
      </c>
      <c r="F646" s="109" t="s">
        <v>61</v>
      </c>
      <c r="G646" s="109" t="s">
        <v>36</v>
      </c>
      <c r="H646" s="110">
        <v>68.099999999999994</v>
      </c>
      <c r="I646" s="109">
        <v>3</v>
      </c>
      <c r="J646" s="110">
        <v>204.3</v>
      </c>
      <c r="K646" t="str">
        <f t="shared" si="40"/>
        <v>Kamis</v>
      </c>
      <c r="L646" t="str">
        <f t="shared" si="41"/>
        <v>2025-W34</v>
      </c>
      <c r="M646" t="str">
        <f t="shared" si="42"/>
        <v>Week 3</v>
      </c>
      <c r="N646">
        <f t="shared" si="43"/>
        <v>34</v>
      </c>
    </row>
    <row r="647" spans="1:14" x14ac:dyDescent="0.25">
      <c r="A647" s="207" t="s">
        <v>443</v>
      </c>
      <c r="B647" s="112">
        <v>45890</v>
      </c>
      <c r="C647" s="109" t="s">
        <v>25</v>
      </c>
      <c r="D647" s="109" t="s">
        <v>31</v>
      </c>
      <c r="E647" s="109" t="s">
        <v>41</v>
      </c>
      <c r="F647" s="109" t="s">
        <v>42</v>
      </c>
      <c r="G647" s="109" t="s">
        <v>15</v>
      </c>
      <c r="H647" s="110">
        <v>227.02</v>
      </c>
      <c r="I647" s="109">
        <v>5</v>
      </c>
      <c r="J647" s="110">
        <v>1135.0999999999999</v>
      </c>
      <c r="K647" t="str">
        <f t="shared" si="40"/>
        <v>Kamis</v>
      </c>
      <c r="L647" t="str">
        <f t="shared" si="41"/>
        <v>2025-W34</v>
      </c>
      <c r="M647" t="str">
        <f t="shared" si="42"/>
        <v>Week 3</v>
      </c>
      <c r="N647">
        <f t="shared" si="43"/>
        <v>34</v>
      </c>
    </row>
    <row r="648" spans="1:14" x14ac:dyDescent="0.25">
      <c r="A648" s="207" t="s">
        <v>565</v>
      </c>
      <c r="B648" s="112">
        <v>45888</v>
      </c>
      <c r="C648" s="109" t="s">
        <v>38</v>
      </c>
      <c r="D648" s="109" t="s">
        <v>31</v>
      </c>
      <c r="E648" s="109" t="s">
        <v>45</v>
      </c>
      <c r="F648" s="109" t="s">
        <v>28</v>
      </c>
      <c r="G648" s="109" t="s">
        <v>15</v>
      </c>
      <c r="H648" s="110">
        <v>98.1</v>
      </c>
      <c r="I648" s="109">
        <v>19</v>
      </c>
      <c r="J648" s="110">
        <v>1863.9</v>
      </c>
      <c r="K648" t="str">
        <f t="shared" si="40"/>
        <v>Selasa</v>
      </c>
      <c r="L648" t="str">
        <f t="shared" si="41"/>
        <v>2025-W34</v>
      </c>
      <c r="M648" t="str">
        <f t="shared" si="42"/>
        <v>Week 3</v>
      </c>
      <c r="N648">
        <f t="shared" si="43"/>
        <v>34</v>
      </c>
    </row>
    <row r="649" spans="1:14" x14ac:dyDescent="0.25">
      <c r="A649" s="207" t="s">
        <v>584</v>
      </c>
      <c r="B649" s="112">
        <v>45888</v>
      </c>
      <c r="C649" s="109" t="s">
        <v>34</v>
      </c>
      <c r="D649" s="109" t="s">
        <v>22</v>
      </c>
      <c r="E649" s="109" t="s">
        <v>41</v>
      </c>
      <c r="F649" s="109" t="s">
        <v>39</v>
      </c>
      <c r="G649" s="109" t="s">
        <v>15</v>
      </c>
      <c r="H649" s="110">
        <v>113.8</v>
      </c>
      <c r="I649" s="109">
        <v>9</v>
      </c>
      <c r="J649" s="110">
        <v>1024.2</v>
      </c>
      <c r="K649" t="str">
        <f t="shared" si="40"/>
        <v>Selasa</v>
      </c>
      <c r="L649" t="str">
        <f t="shared" si="41"/>
        <v>2025-W34</v>
      </c>
      <c r="M649" t="str">
        <f t="shared" si="42"/>
        <v>Week 3</v>
      </c>
      <c r="N649">
        <f t="shared" si="43"/>
        <v>34</v>
      </c>
    </row>
    <row r="650" spans="1:14" x14ac:dyDescent="0.25">
      <c r="A650" s="207" t="s">
        <v>596</v>
      </c>
      <c r="B650" s="112">
        <v>45892</v>
      </c>
      <c r="C650" s="109" t="s">
        <v>11</v>
      </c>
      <c r="D650" s="109" t="s">
        <v>55</v>
      </c>
      <c r="E650" s="109" t="s">
        <v>41</v>
      </c>
      <c r="F650" s="109" t="s">
        <v>14</v>
      </c>
      <c r="G650" s="109" t="s">
        <v>36</v>
      </c>
      <c r="H650" s="110">
        <v>152.19</v>
      </c>
      <c r="I650" s="109">
        <v>12</v>
      </c>
      <c r="J650" s="110">
        <v>1826.28</v>
      </c>
      <c r="K650" t="str">
        <f t="shared" si="40"/>
        <v>Sabtu</v>
      </c>
      <c r="L650" t="str">
        <f t="shared" si="41"/>
        <v>2025-W34</v>
      </c>
      <c r="M650" t="str">
        <f t="shared" si="42"/>
        <v>Week 4</v>
      </c>
      <c r="N650">
        <f t="shared" si="43"/>
        <v>34</v>
      </c>
    </row>
    <row r="651" spans="1:14" x14ac:dyDescent="0.25">
      <c r="A651" s="207" t="s">
        <v>641</v>
      </c>
      <c r="B651" s="112">
        <v>45891</v>
      </c>
      <c r="C651" s="109" t="s">
        <v>34</v>
      </c>
      <c r="D651" s="109" t="s">
        <v>26</v>
      </c>
      <c r="E651" s="109" t="s">
        <v>13</v>
      </c>
      <c r="F651" s="109" t="s">
        <v>42</v>
      </c>
      <c r="G651" s="109" t="s">
        <v>36</v>
      </c>
      <c r="H651" s="110">
        <v>138.27000000000001</v>
      </c>
      <c r="I651" s="109">
        <v>1</v>
      </c>
      <c r="J651" s="110">
        <v>138.27000000000001</v>
      </c>
      <c r="K651" t="str">
        <f t="shared" si="40"/>
        <v>Jumat</v>
      </c>
      <c r="L651" t="str">
        <f t="shared" si="41"/>
        <v>2025-W34</v>
      </c>
      <c r="M651" t="str">
        <f t="shared" si="42"/>
        <v>Week 4</v>
      </c>
      <c r="N651">
        <f t="shared" si="43"/>
        <v>34</v>
      </c>
    </row>
    <row r="652" spans="1:14" x14ac:dyDescent="0.25">
      <c r="A652" s="207" t="s">
        <v>653</v>
      </c>
      <c r="B652" s="112">
        <v>45888</v>
      </c>
      <c r="C652" s="109" t="s">
        <v>34</v>
      </c>
      <c r="D652" s="109" t="s">
        <v>31</v>
      </c>
      <c r="E652" s="109" t="s">
        <v>45</v>
      </c>
      <c r="F652" s="109" t="s">
        <v>42</v>
      </c>
      <c r="G652" s="109" t="s">
        <v>36</v>
      </c>
      <c r="H652" s="110">
        <v>60.54</v>
      </c>
      <c r="I652" s="109">
        <v>15</v>
      </c>
      <c r="J652" s="110">
        <v>908.1</v>
      </c>
      <c r="K652" t="str">
        <f t="shared" si="40"/>
        <v>Selasa</v>
      </c>
      <c r="L652" t="str">
        <f t="shared" si="41"/>
        <v>2025-W34</v>
      </c>
      <c r="M652" t="str">
        <f t="shared" si="42"/>
        <v>Week 3</v>
      </c>
      <c r="N652">
        <f t="shared" si="43"/>
        <v>34</v>
      </c>
    </row>
    <row r="653" spans="1:14" x14ac:dyDescent="0.25">
      <c r="A653" s="207" t="s">
        <v>801</v>
      </c>
      <c r="B653" s="112">
        <v>45887</v>
      </c>
      <c r="C653" s="109" t="s">
        <v>38</v>
      </c>
      <c r="D653" s="109" t="s">
        <v>31</v>
      </c>
      <c r="E653" s="109" t="s">
        <v>13</v>
      </c>
      <c r="F653" s="109" t="s">
        <v>19</v>
      </c>
      <c r="G653" s="109" t="s">
        <v>36</v>
      </c>
      <c r="H653" s="110">
        <v>126.61</v>
      </c>
      <c r="I653" s="109">
        <v>3</v>
      </c>
      <c r="J653" s="110">
        <v>379.83</v>
      </c>
      <c r="K653" t="str">
        <f t="shared" si="40"/>
        <v>Senin</v>
      </c>
      <c r="L653" t="str">
        <f t="shared" si="41"/>
        <v>2025-W34</v>
      </c>
      <c r="M653" t="str">
        <f t="shared" si="42"/>
        <v>Week 3</v>
      </c>
      <c r="N653">
        <f t="shared" si="43"/>
        <v>34</v>
      </c>
    </row>
    <row r="654" spans="1:14" x14ac:dyDescent="0.25">
      <c r="A654" s="207" t="s">
        <v>813</v>
      </c>
      <c r="B654" s="112">
        <v>45892</v>
      </c>
      <c r="C654" s="109" t="s">
        <v>25</v>
      </c>
      <c r="D654" s="109" t="s">
        <v>26</v>
      </c>
      <c r="E654" s="109" t="s">
        <v>41</v>
      </c>
      <c r="F654" s="109" t="s">
        <v>19</v>
      </c>
      <c r="G654" s="109" t="s">
        <v>20</v>
      </c>
      <c r="H654" s="110">
        <v>55.72</v>
      </c>
      <c r="I654" s="109">
        <v>19</v>
      </c>
      <c r="J654" s="110">
        <v>1058.68</v>
      </c>
      <c r="K654" t="str">
        <f t="shared" si="40"/>
        <v>Sabtu</v>
      </c>
      <c r="L654" t="str">
        <f t="shared" si="41"/>
        <v>2025-W34</v>
      </c>
      <c r="M654" t="str">
        <f t="shared" si="42"/>
        <v>Week 4</v>
      </c>
      <c r="N654">
        <f t="shared" si="43"/>
        <v>34</v>
      </c>
    </row>
    <row r="655" spans="1:14" x14ac:dyDescent="0.25">
      <c r="A655" s="207" t="s">
        <v>870</v>
      </c>
      <c r="B655" s="112">
        <v>45888</v>
      </c>
      <c r="C655" s="109" t="s">
        <v>25</v>
      </c>
      <c r="D655" s="109" t="s">
        <v>12</v>
      </c>
      <c r="E655" s="109" t="s">
        <v>13</v>
      </c>
      <c r="F655" s="109" t="s">
        <v>28</v>
      </c>
      <c r="G655" s="109" t="s">
        <v>20</v>
      </c>
      <c r="H655" s="110">
        <v>233.63</v>
      </c>
      <c r="I655" s="109">
        <v>11</v>
      </c>
      <c r="J655" s="110">
        <v>2569.9299999999998</v>
      </c>
      <c r="K655" t="str">
        <f t="shared" si="40"/>
        <v>Selasa</v>
      </c>
      <c r="L655" t="str">
        <f t="shared" si="41"/>
        <v>2025-W34</v>
      </c>
      <c r="M655" t="str">
        <f t="shared" si="42"/>
        <v>Week 3</v>
      </c>
      <c r="N655">
        <f t="shared" si="43"/>
        <v>34</v>
      </c>
    </row>
    <row r="656" spans="1:14" x14ac:dyDescent="0.25">
      <c r="A656" s="207" t="s">
        <v>981</v>
      </c>
      <c r="B656" s="112">
        <v>45891</v>
      </c>
      <c r="C656" s="109" t="s">
        <v>38</v>
      </c>
      <c r="D656" s="109" t="s">
        <v>55</v>
      </c>
      <c r="E656" s="109" t="s">
        <v>27</v>
      </c>
      <c r="F656" s="109" t="s">
        <v>28</v>
      </c>
      <c r="G656" s="109" t="s">
        <v>20</v>
      </c>
      <c r="H656" s="110">
        <v>197.99</v>
      </c>
      <c r="I656" s="109">
        <v>19</v>
      </c>
      <c r="J656" s="110">
        <v>3761.81</v>
      </c>
      <c r="K656" t="str">
        <f t="shared" si="40"/>
        <v>Jumat</v>
      </c>
      <c r="L656" t="str">
        <f t="shared" si="41"/>
        <v>2025-W34</v>
      </c>
      <c r="M656" t="str">
        <f t="shared" si="42"/>
        <v>Week 4</v>
      </c>
      <c r="N656">
        <f t="shared" si="43"/>
        <v>34</v>
      </c>
    </row>
    <row r="657" spans="1:14" x14ac:dyDescent="0.25">
      <c r="A657" s="207" t="s">
        <v>992</v>
      </c>
      <c r="B657" s="112">
        <v>45889</v>
      </c>
      <c r="C657" s="109" t="s">
        <v>17</v>
      </c>
      <c r="D657" s="109" t="s">
        <v>55</v>
      </c>
      <c r="E657" s="109" t="s">
        <v>41</v>
      </c>
      <c r="F657" s="109" t="s">
        <v>14</v>
      </c>
      <c r="G657" s="109" t="s">
        <v>36</v>
      </c>
      <c r="H657" s="110">
        <v>86.74</v>
      </c>
      <c r="I657" s="109">
        <v>9</v>
      </c>
      <c r="J657" s="110">
        <v>780.66</v>
      </c>
      <c r="K657" t="str">
        <f t="shared" si="40"/>
        <v>Rabu</v>
      </c>
      <c r="L657" t="str">
        <f t="shared" si="41"/>
        <v>2025-W34</v>
      </c>
      <c r="M657" t="str">
        <f t="shared" si="42"/>
        <v>Week 3</v>
      </c>
      <c r="N657">
        <f t="shared" si="43"/>
        <v>34</v>
      </c>
    </row>
    <row r="658" spans="1:14" x14ac:dyDescent="0.25">
      <c r="A658" s="207" t="s">
        <v>1016</v>
      </c>
      <c r="B658" s="112">
        <v>45890</v>
      </c>
      <c r="C658" s="109" t="s">
        <v>17</v>
      </c>
      <c r="D658" s="109" t="s">
        <v>55</v>
      </c>
      <c r="E658" s="109" t="s">
        <v>41</v>
      </c>
      <c r="F658" s="109" t="s">
        <v>28</v>
      </c>
      <c r="G658" s="109" t="s">
        <v>15</v>
      </c>
      <c r="H658" s="110">
        <v>231.17</v>
      </c>
      <c r="I658" s="109">
        <v>1</v>
      </c>
      <c r="J658" s="110">
        <v>231.17</v>
      </c>
      <c r="K658" t="str">
        <f t="shared" si="40"/>
        <v>Kamis</v>
      </c>
      <c r="L658" t="str">
        <f t="shared" si="41"/>
        <v>2025-W34</v>
      </c>
      <c r="M658" t="str">
        <f t="shared" si="42"/>
        <v>Week 3</v>
      </c>
      <c r="N658">
        <f t="shared" si="43"/>
        <v>34</v>
      </c>
    </row>
    <row r="659" spans="1:14" x14ac:dyDescent="0.25">
      <c r="A659" s="207" t="s">
        <v>122</v>
      </c>
      <c r="B659" s="112">
        <v>45900</v>
      </c>
      <c r="C659" s="109" t="s">
        <v>17</v>
      </c>
      <c r="D659" s="109" t="s">
        <v>22</v>
      </c>
      <c r="E659" s="109" t="s">
        <v>13</v>
      </c>
      <c r="F659" s="109" t="s">
        <v>42</v>
      </c>
      <c r="G659" s="109" t="s">
        <v>20</v>
      </c>
      <c r="H659" s="110">
        <v>98.42</v>
      </c>
      <c r="I659" s="109">
        <v>6</v>
      </c>
      <c r="J659" s="110">
        <v>590.52</v>
      </c>
      <c r="K659" t="str">
        <f t="shared" si="40"/>
        <v>Minggu</v>
      </c>
      <c r="L659" t="str">
        <f t="shared" si="41"/>
        <v>2025-W36</v>
      </c>
      <c r="M659" t="str">
        <f t="shared" si="42"/>
        <v>Week 5</v>
      </c>
      <c r="N659">
        <f t="shared" si="43"/>
        <v>35</v>
      </c>
    </row>
    <row r="660" spans="1:14" x14ac:dyDescent="0.25">
      <c r="A660" s="207" t="s">
        <v>148</v>
      </c>
      <c r="B660" s="112">
        <v>45900</v>
      </c>
      <c r="C660" s="109" t="s">
        <v>25</v>
      </c>
      <c r="D660" s="109" t="s">
        <v>26</v>
      </c>
      <c r="E660" s="109" t="s">
        <v>41</v>
      </c>
      <c r="F660" s="109" t="s">
        <v>28</v>
      </c>
      <c r="G660" s="109" t="s">
        <v>36</v>
      </c>
      <c r="H660" s="110">
        <v>93.75</v>
      </c>
      <c r="I660" s="109">
        <v>4</v>
      </c>
      <c r="J660" s="110">
        <v>375</v>
      </c>
      <c r="K660" t="str">
        <f t="shared" si="40"/>
        <v>Minggu</v>
      </c>
      <c r="L660" t="str">
        <f t="shared" si="41"/>
        <v>2025-W36</v>
      </c>
      <c r="M660" t="str">
        <f t="shared" si="42"/>
        <v>Week 5</v>
      </c>
      <c r="N660">
        <f t="shared" si="43"/>
        <v>35</v>
      </c>
    </row>
    <row r="661" spans="1:14" x14ac:dyDescent="0.25">
      <c r="A661" s="207" t="s">
        <v>192</v>
      </c>
      <c r="B661" s="112">
        <v>45898</v>
      </c>
      <c r="C661" s="109" t="s">
        <v>17</v>
      </c>
      <c r="D661" s="109" t="s">
        <v>31</v>
      </c>
      <c r="E661" s="109" t="s">
        <v>13</v>
      </c>
      <c r="F661" s="109" t="s">
        <v>14</v>
      </c>
      <c r="G661" s="109" t="s">
        <v>20</v>
      </c>
      <c r="H661" s="110">
        <v>246.84</v>
      </c>
      <c r="I661" s="109">
        <v>17</v>
      </c>
      <c r="J661" s="110">
        <v>4196.28</v>
      </c>
      <c r="K661" t="str">
        <f t="shared" si="40"/>
        <v>Jumat</v>
      </c>
      <c r="L661" t="str">
        <f t="shared" si="41"/>
        <v>2025-W35</v>
      </c>
      <c r="M661" t="str">
        <f t="shared" si="42"/>
        <v>Week 5</v>
      </c>
      <c r="N661">
        <f t="shared" si="43"/>
        <v>35</v>
      </c>
    </row>
    <row r="662" spans="1:14" x14ac:dyDescent="0.25">
      <c r="A662" s="207" t="s">
        <v>204</v>
      </c>
      <c r="B662" s="112">
        <v>45899</v>
      </c>
      <c r="C662" s="109" t="s">
        <v>38</v>
      </c>
      <c r="D662" s="109" t="s">
        <v>55</v>
      </c>
      <c r="E662" s="109" t="s">
        <v>23</v>
      </c>
      <c r="F662" s="109" t="s">
        <v>61</v>
      </c>
      <c r="G662" s="109" t="s">
        <v>15</v>
      </c>
      <c r="H662" s="110">
        <v>100.57</v>
      </c>
      <c r="I662" s="109">
        <v>8</v>
      </c>
      <c r="J662" s="110">
        <v>804.56</v>
      </c>
      <c r="K662" t="str">
        <f t="shared" si="40"/>
        <v>Sabtu</v>
      </c>
      <c r="L662" t="str">
        <f t="shared" si="41"/>
        <v>2025-W35</v>
      </c>
      <c r="M662" t="str">
        <f t="shared" si="42"/>
        <v>Week 5</v>
      </c>
      <c r="N662">
        <f t="shared" si="43"/>
        <v>35</v>
      </c>
    </row>
    <row r="663" spans="1:14" x14ac:dyDescent="0.25">
      <c r="A663" s="207" t="s">
        <v>236</v>
      </c>
      <c r="B663" s="112">
        <v>45897</v>
      </c>
      <c r="C663" s="109" t="s">
        <v>30</v>
      </c>
      <c r="D663" s="109" t="s">
        <v>26</v>
      </c>
      <c r="E663" s="109" t="s">
        <v>27</v>
      </c>
      <c r="F663" s="109" t="s">
        <v>28</v>
      </c>
      <c r="G663" s="109" t="s">
        <v>20</v>
      </c>
      <c r="H663" s="110">
        <v>225.16</v>
      </c>
      <c r="I663" s="109">
        <v>3</v>
      </c>
      <c r="J663" s="110">
        <v>675.48</v>
      </c>
      <c r="K663" t="str">
        <f t="shared" si="40"/>
        <v>Kamis</v>
      </c>
      <c r="L663" t="str">
        <f t="shared" si="41"/>
        <v>2025-W35</v>
      </c>
      <c r="M663" t="str">
        <f t="shared" si="42"/>
        <v>Week 4</v>
      </c>
      <c r="N663">
        <f t="shared" si="43"/>
        <v>35</v>
      </c>
    </row>
    <row r="664" spans="1:14" x14ac:dyDescent="0.25">
      <c r="A664" s="207" t="s">
        <v>345</v>
      </c>
      <c r="B664" s="112">
        <v>45900</v>
      </c>
      <c r="C664" s="109" t="s">
        <v>11</v>
      </c>
      <c r="D664" s="109" t="s">
        <v>12</v>
      </c>
      <c r="E664" s="109" t="s">
        <v>23</v>
      </c>
      <c r="F664" s="109" t="s">
        <v>32</v>
      </c>
      <c r="G664" s="109" t="s">
        <v>36</v>
      </c>
      <c r="H664" s="110">
        <v>101.05</v>
      </c>
      <c r="I664" s="109">
        <v>9</v>
      </c>
      <c r="J664" s="110">
        <v>909.45</v>
      </c>
      <c r="K664" t="str">
        <f t="shared" si="40"/>
        <v>Minggu</v>
      </c>
      <c r="L664" t="str">
        <f t="shared" si="41"/>
        <v>2025-W36</v>
      </c>
      <c r="M664" t="str">
        <f t="shared" si="42"/>
        <v>Week 5</v>
      </c>
      <c r="N664">
        <f t="shared" si="43"/>
        <v>35</v>
      </c>
    </row>
    <row r="665" spans="1:14" x14ac:dyDescent="0.25">
      <c r="A665" s="207" t="s">
        <v>402</v>
      </c>
      <c r="B665" s="112">
        <v>45900</v>
      </c>
      <c r="C665" s="109" t="s">
        <v>17</v>
      </c>
      <c r="D665" s="109" t="s">
        <v>55</v>
      </c>
      <c r="E665" s="109" t="s">
        <v>18</v>
      </c>
      <c r="F665" s="109" t="s">
        <v>14</v>
      </c>
      <c r="G665" s="109" t="s">
        <v>20</v>
      </c>
      <c r="H665" s="110">
        <v>237.12</v>
      </c>
      <c r="I665" s="109">
        <v>9</v>
      </c>
      <c r="J665" s="110">
        <v>2134.08</v>
      </c>
      <c r="K665" t="str">
        <f t="shared" si="40"/>
        <v>Minggu</v>
      </c>
      <c r="L665" t="str">
        <f t="shared" si="41"/>
        <v>2025-W36</v>
      </c>
      <c r="M665" t="str">
        <f t="shared" si="42"/>
        <v>Week 5</v>
      </c>
      <c r="N665">
        <f t="shared" si="43"/>
        <v>35</v>
      </c>
    </row>
    <row r="666" spans="1:14" x14ac:dyDescent="0.25">
      <c r="A666" s="207" t="s">
        <v>407</v>
      </c>
      <c r="B666" s="112">
        <v>45899</v>
      </c>
      <c r="C666" s="109" t="s">
        <v>17</v>
      </c>
      <c r="D666" s="109" t="s">
        <v>26</v>
      </c>
      <c r="E666" s="109" t="s">
        <v>18</v>
      </c>
      <c r="F666" s="109" t="s">
        <v>14</v>
      </c>
      <c r="G666" s="109" t="s">
        <v>20</v>
      </c>
      <c r="H666" s="110">
        <v>45.26</v>
      </c>
      <c r="I666" s="109">
        <v>2</v>
      </c>
      <c r="J666" s="110">
        <v>90.52</v>
      </c>
      <c r="K666" t="str">
        <f t="shared" si="40"/>
        <v>Sabtu</v>
      </c>
      <c r="L666" t="str">
        <f t="shared" si="41"/>
        <v>2025-W35</v>
      </c>
      <c r="M666" t="str">
        <f t="shared" si="42"/>
        <v>Week 5</v>
      </c>
      <c r="N666">
        <f t="shared" si="43"/>
        <v>35</v>
      </c>
    </row>
    <row r="667" spans="1:14" x14ac:dyDescent="0.25">
      <c r="A667" s="207" t="s">
        <v>447</v>
      </c>
      <c r="B667" s="112">
        <v>45899</v>
      </c>
      <c r="C667" s="109" t="s">
        <v>34</v>
      </c>
      <c r="D667" s="109" t="s">
        <v>31</v>
      </c>
      <c r="E667" s="109" t="s">
        <v>23</v>
      </c>
      <c r="F667" s="109" t="s">
        <v>39</v>
      </c>
      <c r="G667" s="109" t="s">
        <v>15</v>
      </c>
      <c r="H667" s="110">
        <v>50.08</v>
      </c>
      <c r="I667" s="109">
        <v>2</v>
      </c>
      <c r="J667" s="110">
        <v>100.16</v>
      </c>
      <c r="K667" t="str">
        <f t="shared" si="40"/>
        <v>Sabtu</v>
      </c>
      <c r="L667" t="str">
        <f t="shared" si="41"/>
        <v>2025-W35</v>
      </c>
      <c r="M667" t="str">
        <f t="shared" si="42"/>
        <v>Week 5</v>
      </c>
      <c r="N667">
        <f t="shared" si="43"/>
        <v>35</v>
      </c>
    </row>
    <row r="668" spans="1:14" x14ac:dyDescent="0.25">
      <c r="A668" s="207" t="s">
        <v>474</v>
      </c>
      <c r="B668" s="112">
        <v>45896</v>
      </c>
      <c r="C668" s="109" t="s">
        <v>17</v>
      </c>
      <c r="D668" s="109" t="s">
        <v>31</v>
      </c>
      <c r="E668" s="109" t="s">
        <v>13</v>
      </c>
      <c r="F668" s="109" t="s">
        <v>14</v>
      </c>
      <c r="G668" s="109" t="s">
        <v>36</v>
      </c>
      <c r="H668" s="110">
        <v>46.01</v>
      </c>
      <c r="I668" s="109">
        <v>4</v>
      </c>
      <c r="J668" s="110">
        <v>184.04</v>
      </c>
      <c r="K668" t="str">
        <f t="shared" si="40"/>
        <v>Rabu</v>
      </c>
      <c r="L668" t="str">
        <f t="shared" si="41"/>
        <v>2025-W35</v>
      </c>
      <c r="M668" t="str">
        <f t="shared" si="42"/>
        <v>Week 4</v>
      </c>
      <c r="N668">
        <f t="shared" si="43"/>
        <v>35</v>
      </c>
    </row>
    <row r="669" spans="1:14" x14ac:dyDescent="0.25">
      <c r="A669" s="207" t="s">
        <v>620</v>
      </c>
      <c r="B669" s="112">
        <v>45899</v>
      </c>
      <c r="C669" s="109" t="s">
        <v>11</v>
      </c>
      <c r="D669" s="109" t="s">
        <v>55</v>
      </c>
      <c r="E669" s="109" t="s">
        <v>45</v>
      </c>
      <c r="F669" s="109" t="s">
        <v>19</v>
      </c>
      <c r="G669" s="109" t="s">
        <v>36</v>
      </c>
      <c r="H669" s="110">
        <v>36.33</v>
      </c>
      <c r="I669" s="109">
        <v>3</v>
      </c>
      <c r="J669" s="110">
        <v>108.99</v>
      </c>
      <c r="K669" t="str">
        <f t="shared" si="40"/>
        <v>Sabtu</v>
      </c>
      <c r="L669" t="str">
        <f t="shared" si="41"/>
        <v>2025-W35</v>
      </c>
      <c r="M669" t="str">
        <f t="shared" si="42"/>
        <v>Week 5</v>
      </c>
      <c r="N669">
        <f t="shared" si="43"/>
        <v>35</v>
      </c>
    </row>
    <row r="670" spans="1:14" x14ac:dyDescent="0.25">
      <c r="A670" s="207" t="s">
        <v>706</v>
      </c>
      <c r="B670" s="112">
        <v>45899</v>
      </c>
      <c r="C670" s="109" t="s">
        <v>17</v>
      </c>
      <c r="D670" s="109" t="s">
        <v>35</v>
      </c>
      <c r="E670" s="109" t="s">
        <v>45</v>
      </c>
      <c r="F670" s="109" t="s">
        <v>28</v>
      </c>
      <c r="G670" s="109" t="s">
        <v>20</v>
      </c>
      <c r="H670" s="110">
        <v>102.05</v>
      </c>
      <c r="I670" s="109">
        <v>16</v>
      </c>
      <c r="J670" s="110">
        <v>1632.8</v>
      </c>
      <c r="K670" t="str">
        <f t="shared" si="40"/>
        <v>Sabtu</v>
      </c>
      <c r="L670" t="str">
        <f t="shared" si="41"/>
        <v>2025-W35</v>
      </c>
      <c r="M670" t="str">
        <f t="shared" si="42"/>
        <v>Week 5</v>
      </c>
      <c r="N670">
        <f t="shared" si="43"/>
        <v>35</v>
      </c>
    </row>
    <row r="671" spans="1:14" x14ac:dyDescent="0.25">
      <c r="A671" s="207" t="s">
        <v>751</v>
      </c>
      <c r="B671" s="112">
        <v>45899</v>
      </c>
      <c r="C671" s="109" t="s">
        <v>17</v>
      </c>
      <c r="D671" s="109" t="s">
        <v>35</v>
      </c>
      <c r="E671" s="109" t="s">
        <v>27</v>
      </c>
      <c r="F671" s="109" t="s">
        <v>39</v>
      </c>
      <c r="G671" s="109" t="s">
        <v>20</v>
      </c>
      <c r="H671" s="110">
        <v>199.29</v>
      </c>
      <c r="I671" s="109">
        <v>5</v>
      </c>
      <c r="J671" s="110">
        <v>996.45</v>
      </c>
      <c r="K671" t="str">
        <f t="shared" si="40"/>
        <v>Sabtu</v>
      </c>
      <c r="L671" t="str">
        <f t="shared" si="41"/>
        <v>2025-W35</v>
      </c>
      <c r="M671" t="str">
        <f t="shared" si="42"/>
        <v>Week 5</v>
      </c>
      <c r="N671">
        <f t="shared" si="43"/>
        <v>35</v>
      </c>
    </row>
    <row r="672" spans="1:14" x14ac:dyDescent="0.25">
      <c r="A672" s="207" t="s">
        <v>754</v>
      </c>
      <c r="B672" s="112">
        <v>45895</v>
      </c>
      <c r="C672" s="109" t="s">
        <v>38</v>
      </c>
      <c r="D672" s="109" t="s">
        <v>22</v>
      </c>
      <c r="E672" s="109" t="s">
        <v>27</v>
      </c>
      <c r="F672" s="109" t="s">
        <v>42</v>
      </c>
      <c r="G672" s="109" t="s">
        <v>20</v>
      </c>
      <c r="H672" s="110">
        <v>123.6</v>
      </c>
      <c r="I672" s="109">
        <v>4</v>
      </c>
      <c r="J672" s="110">
        <v>494.4</v>
      </c>
      <c r="K672" t="str">
        <f t="shared" si="40"/>
        <v>Selasa</v>
      </c>
      <c r="L672" t="str">
        <f t="shared" si="41"/>
        <v>2025-W35</v>
      </c>
      <c r="M672" t="str">
        <f t="shared" si="42"/>
        <v>Week 4</v>
      </c>
      <c r="N672">
        <f t="shared" si="43"/>
        <v>35</v>
      </c>
    </row>
    <row r="673" spans="1:14" x14ac:dyDescent="0.25">
      <c r="A673" s="207" t="s">
        <v>783</v>
      </c>
      <c r="B673" s="112">
        <v>45895</v>
      </c>
      <c r="C673" s="109" t="s">
        <v>11</v>
      </c>
      <c r="D673" s="109" t="s">
        <v>26</v>
      </c>
      <c r="E673" s="109" t="s">
        <v>45</v>
      </c>
      <c r="F673" s="109" t="s">
        <v>39</v>
      </c>
      <c r="G673" s="109" t="s">
        <v>36</v>
      </c>
      <c r="H673" s="110">
        <v>236.43</v>
      </c>
      <c r="I673" s="109">
        <v>2</v>
      </c>
      <c r="J673" s="110">
        <v>472.86</v>
      </c>
      <c r="K673" t="str">
        <f t="shared" si="40"/>
        <v>Selasa</v>
      </c>
      <c r="L673" t="str">
        <f t="shared" si="41"/>
        <v>2025-W35</v>
      </c>
      <c r="M673" t="str">
        <f t="shared" si="42"/>
        <v>Week 4</v>
      </c>
      <c r="N673">
        <f t="shared" si="43"/>
        <v>35</v>
      </c>
    </row>
    <row r="674" spans="1:14" x14ac:dyDescent="0.25">
      <c r="A674" s="207" t="s">
        <v>798</v>
      </c>
      <c r="B674" s="112">
        <v>45898</v>
      </c>
      <c r="C674" s="109" t="s">
        <v>30</v>
      </c>
      <c r="D674" s="109" t="s">
        <v>22</v>
      </c>
      <c r="E674" s="109" t="s">
        <v>41</v>
      </c>
      <c r="F674" s="109" t="s">
        <v>32</v>
      </c>
      <c r="G674" s="109" t="s">
        <v>15</v>
      </c>
      <c r="H674" s="110">
        <v>222.98</v>
      </c>
      <c r="I674" s="109">
        <v>16</v>
      </c>
      <c r="J674" s="110">
        <v>3567.68</v>
      </c>
      <c r="K674" t="str">
        <f t="shared" si="40"/>
        <v>Jumat</v>
      </c>
      <c r="L674" t="str">
        <f t="shared" si="41"/>
        <v>2025-W35</v>
      </c>
      <c r="M674" t="str">
        <f t="shared" si="42"/>
        <v>Week 5</v>
      </c>
      <c r="N674">
        <f t="shared" si="43"/>
        <v>35</v>
      </c>
    </row>
    <row r="675" spans="1:14" x14ac:dyDescent="0.25">
      <c r="A675" s="207" t="s">
        <v>975</v>
      </c>
      <c r="B675" s="112">
        <v>45900</v>
      </c>
      <c r="C675" s="109" t="s">
        <v>11</v>
      </c>
      <c r="D675" s="109" t="s">
        <v>22</v>
      </c>
      <c r="E675" s="109" t="s">
        <v>41</v>
      </c>
      <c r="F675" s="109" t="s">
        <v>42</v>
      </c>
      <c r="G675" s="109" t="s">
        <v>15</v>
      </c>
      <c r="H675" s="110">
        <v>167.31</v>
      </c>
      <c r="I675" s="109">
        <v>18</v>
      </c>
      <c r="J675" s="110">
        <v>3011.58</v>
      </c>
      <c r="K675" t="str">
        <f t="shared" si="40"/>
        <v>Minggu</v>
      </c>
      <c r="L675" t="str">
        <f t="shared" si="41"/>
        <v>2025-W36</v>
      </c>
      <c r="M675" t="str">
        <f t="shared" si="42"/>
        <v>Week 5</v>
      </c>
      <c r="N675">
        <f t="shared" si="43"/>
        <v>35</v>
      </c>
    </row>
    <row r="676" spans="1:14" x14ac:dyDescent="0.25">
      <c r="A676" s="207" t="s">
        <v>1062</v>
      </c>
      <c r="B676" s="112">
        <v>45899</v>
      </c>
      <c r="C676" s="109" t="s">
        <v>34</v>
      </c>
      <c r="D676" s="109" t="s">
        <v>26</v>
      </c>
      <c r="E676" s="109" t="s">
        <v>27</v>
      </c>
      <c r="F676" s="109" t="s">
        <v>42</v>
      </c>
      <c r="G676" s="109" t="s">
        <v>15</v>
      </c>
      <c r="H676" s="110">
        <v>128.12</v>
      </c>
      <c r="I676" s="109">
        <v>1</v>
      </c>
      <c r="J676" s="110">
        <v>128.12</v>
      </c>
      <c r="K676" t="str">
        <f t="shared" si="40"/>
        <v>Sabtu</v>
      </c>
      <c r="L676" t="str">
        <f t="shared" si="41"/>
        <v>2025-W35</v>
      </c>
      <c r="M676" t="str">
        <f t="shared" si="42"/>
        <v>Week 5</v>
      </c>
      <c r="N676">
        <f t="shared" si="43"/>
        <v>35</v>
      </c>
    </row>
    <row r="677" spans="1:14" x14ac:dyDescent="0.25">
      <c r="A677" s="207" t="s">
        <v>84</v>
      </c>
      <c r="B677" s="112">
        <v>45907</v>
      </c>
      <c r="C677" s="109" t="s">
        <v>30</v>
      </c>
      <c r="D677" s="109" t="s">
        <v>35</v>
      </c>
      <c r="E677" s="109" t="s">
        <v>23</v>
      </c>
      <c r="F677" s="109" t="s">
        <v>19</v>
      </c>
      <c r="G677" s="109" t="s">
        <v>20</v>
      </c>
      <c r="H677" s="110">
        <v>98.58</v>
      </c>
      <c r="I677" s="109">
        <v>5</v>
      </c>
      <c r="J677" s="110">
        <v>492.9</v>
      </c>
      <c r="K677" t="str">
        <f t="shared" si="40"/>
        <v>Minggu</v>
      </c>
      <c r="L677" t="str">
        <f t="shared" si="41"/>
        <v>2025-W37</v>
      </c>
      <c r="M677" t="str">
        <f t="shared" si="42"/>
        <v>Week 1</v>
      </c>
      <c r="N677">
        <f t="shared" si="43"/>
        <v>36</v>
      </c>
    </row>
    <row r="678" spans="1:14" x14ac:dyDescent="0.25">
      <c r="A678" s="207" t="s">
        <v>86</v>
      </c>
      <c r="B678" s="112">
        <v>45902</v>
      </c>
      <c r="C678" s="109" t="s">
        <v>25</v>
      </c>
      <c r="D678" s="109" t="s">
        <v>26</v>
      </c>
      <c r="E678" s="109" t="s">
        <v>45</v>
      </c>
      <c r="F678" s="109" t="s">
        <v>42</v>
      </c>
      <c r="G678" s="109" t="s">
        <v>15</v>
      </c>
      <c r="H678" s="110">
        <v>150.28</v>
      </c>
      <c r="I678" s="109">
        <v>17</v>
      </c>
      <c r="J678" s="110">
        <v>2554.7600000000002</v>
      </c>
      <c r="K678" t="str">
        <f t="shared" si="40"/>
        <v>Selasa</v>
      </c>
      <c r="L678" t="str">
        <f t="shared" si="41"/>
        <v>2025-W36</v>
      </c>
      <c r="M678" t="str">
        <f t="shared" si="42"/>
        <v>Week 1</v>
      </c>
      <c r="N678">
        <f t="shared" si="43"/>
        <v>36</v>
      </c>
    </row>
    <row r="679" spans="1:14" x14ac:dyDescent="0.25">
      <c r="A679" s="207" t="s">
        <v>140</v>
      </c>
      <c r="B679" s="112">
        <v>45906</v>
      </c>
      <c r="C679" s="109" t="s">
        <v>38</v>
      </c>
      <c r="D679" s="109" t="s">
        <v>35</v>
      </c>
      <c r="E679" s="109" t="s">
        <v>27</v>
      </c>
      <c r="F679" s="109" t="s">
        <v>28</v>
      </c>
      <c r="G679" s="109" t="s">
        <v>36</v>
      </c>
      <c r="H679" s="110">
        <v>99.16</v>
      </c>
      <c r="I679" s="109">
        <v>1</v>
      </c>
      <c r="J679" s="110">
        <v>99.16</v>
      </c>
      <c r="K679" t="str">
        <f t="shared" si="40"/>
        <v>Sabtu</v>
      </c>
      <c r="L679" t="str">
        <f t="shared" si="41"/>
        <v>2025-W36</v>
      </c>
      <c r="M679" t="str">
        <f t="shared" si="42"/>
        <v>Week 1</v>
      </c>
      <c r="N679">
        <f t="shared" si="43"/>
        <v>36</v>
      </c>
    </row>
    <row r="680" spans="1:14" x14ac:dyDescent="0.25">
      <c r="A680" s="207" t="s">
        <v>200</v>
      </c>
      <c r="B680" s="112">
        <v>45906</v>
      </c>
      <c r="C680" s="109" t="s">
        <v>11</v>
      </c>
      <c r="D680" s="109" t="s">
        <v>12</v>
      </c>
      <c r="E680" s="109" t="s">
        <v>18</v>
      </c>
      <c r="F680" s="109" t="s">
        <v>39</v>
      </c>
      <c r="G680" s="109" t="s">
        <v>15</v>
      </c>
      <c r="H680" s="110">
        <v>169.38</v>
      </c>
      <c r="I680" s="109">
        <v>4</v>
      </c>
      <c r="J680" s="110">
        <v>677.52</v>
      </c>
      <c r="K680" t="str">
        <f t="shared" si="40"/>
        <v>Sabtu</v>
      </c>
      <c r="L680" t="str">
        <f t="shared" si="41"/>
        <v>2025-W36</v>
      </c>
      <c r="M680" t="str">
        <f t="shared" si="42"/>
        <v>Week 1</v>
      </c>
      <c r="N680">
        <f t="shared" si="43"/>
        <v>36</v>
      </c>
    </row>
    <row r="681" spans="1:14" x14ac:dyDescent="0.25">
      <c r="A681" s="207" t="s">
        <v>208</v>
      </c>
      <c r="B681" s="112">
        <v>45905</v>
      </c>
      <c r="C681" s="109" t="s">
        <v>34</v>
      </c>
      <c r="D681" s="109" t="s">
        <v>55</v>
      </c>
      <c r="E681" s="109" t="s">
        <v>18</v>
      </c>
      <c r="F681" s="109" t="s">
        <v>61</v>
      </c>
      <c r="G681" s="109" t="s">
        <v>36</v>
      </c>
      <c r="H681" s="110">
        <v>179.06</v>
      </c>
      <c r="I681" s="109">
        <v>12</v>
      </c>
      <c r="J681" s="110">
        <v>2148.7199999999998</v>
      </c>
      <c r="K681" t="str">
        <f t="shared" si="40"/>
        <v>Jumat</v>
      </c>
      <c r="L681" t="str">
        <f t="shared" si="41"/>
        <v>2025-W36</v>
      </c>
      <c r="M681" t="str">
        <f t="shared" si="42"/>
        <v>Week 1</v>
      </c>
      <c r="N681">
        <f t="shared" si="43"/>
        <v>36</v>
      </c>
    </row>
    <row r="682" spans="1:14" x14ac:dyDescent="0.25">
      <c r="A682" s="207" t="s">
        <v>258</v>
      </c>
      <c r="B682" s="112">
        <v>45903</v>
      </c>
      <c r="C682" s="109" t="s">
        <v>38</v>
      </c>
      <c r="D682" s="109" t="s">
        <v>12</v>
      </c>
      <c r="E682" s="109" t="s">
        <v>45</v>
      </c>
      <c r="F682" s="109" t="s">
        <v>61</v>
      </c>
      <c r="G682" s="109" t="s">
        <v>20</v>
      </c>
      <c r="H682" s="110">
        <v>174.67</v>
      </c>
      <c r="I682" s="109">
        <v>13</v>
      </c>
      <c r="J682" s="110">
        <v>2270.71</v>
      </c>
      <c r="K682" t="str">
        <f t="shared" si="40"/>
        <v>Rabu</v>
      </c>
      <c r="L682" t="str">
        <f t="shared" si="41"/>
        <v>2025-W36</v>
      </c>
      <c r="M682" t="str">
        <f t="shared" si="42"/>
        <v>Week 1</v>
      </c>
      <c r="N682">
        <f t="shared" si="43"/>
        <v>36</v>
      </c>
    </row>
    <row r="683" spans="1:14" x14ac:dyDescent="0.25">
      <c r="A683" s="207" t="s">
        <v>315</v>
      </c>
      <c r="B683" s="112">
        <v>45906</v>
      </c>
      <c r="C683" s="109" t="s">
        <v>30</v>
      </c>
      <c r="D683" s="109" t="s">
        <v>26</v>
      </c>
      <c r="E683" s="109" t="s">
        <v>23</v>
      </c>
      <c r="F683" s="109" t="s">
        <v>19</v>
      </c>
      <c r="G683" s="109" t="s">
        <v>36</v>
      </c>
      <c r="H683" s="110">
        <v>172.99</v>
      </c>
      <c r="I683" s="109">
        <v>7</v>
      </c>
      <c r="J683" s="110">
        <v>1210.93</v>
      </c>
      <c r="K683" t="str">
        <f t="shared" si="40"/>
        <v>Sabtu</v>
      </c>
      <c r="L683" t="str">
        <f t="shared" si="41"/>
        <v>2025-W36</v>
      </c>
      <c r="M683" t="str">
        <f t="shared" si="42"/>
        <v>Week 1</v>
      </c>
      <c r="N683">
        <f t="shared" si="43"/>
        <v>36</v>
      </c>
    </row>
    <row r="684" spans="1:14" x14ac:dyDescent="0.25">
      <c r="A684" s="207" t="s">
        <v>381</v>
      </c>
      <c r="B684" s="112">
        <v>45905</v>
      </c>
      <c r="C684" s="109" t="s">
        <v>30</v>
      </c>
      <c r="D684" s="109" t="s">
        <v>35</v>
      </c>
      <c r="E684" s="109" t="s">
        <v>18</v>
      </c>
      <c r="F684" s="109" t="s">
        <v>14</v>
      </c>
      <c r="G684" s="109" t="s">
        <v>36</v>
      </c>
      <c r="H684" s="110">
        <v>125.45</v>
      </c>
      <c r="I684" s="109">
        <v>15</v>
      </c>
      <c r="J684" s="110">
        <v>1881.75</v>
      </c>
      <c r="K684" t="str">
        <f t="shared" si="40"/>
        <v>Jumat</v>
      </c>
      <c r="L684" t="str">
        <f t="shared" si="41"/>
        <v>2025-W36</v>
      </c>
      <c r="M684" t="str">
        <f t="shared" si="42"/>
        <v>Week 1</v>
      </c>
      <c r="N684">
        <f t="shared" si="43"/>
        <v>36</v>
      </c>
    </row>
    <row r="685" spans="1:14" x14ac:dyDescent="0.25">
      <c r="A685" s="207" t="s">
        <v>400</v>
      </c>
      <c r="B685" s="112">
        <v>45901</v>
      </c>
      <c r="C685" s="109" t="s">
        <v>34</v>
      </c>
      <c r="D685" s="109" t="s">
        <v>35</v>
      </c>
      <c r="E685" s="109" t="s">
        <v>27</v>
      </c>
      <c r="F685" s="109" t="s">
        <v>19</v>
      </c>
      <c r="G685" s="109" t="s">
        <v>36</v>
      </c>
      <c r="H685" s="110">
        <v>130.82</v>
      </c>
      <c r="I685" s="109">
        <v>1</v>
      </c>
      <c r="J685" s="110">
        <v>130.82</v>
      </c>
      <c r="K685" t="str">
        <f t="shared" si="40"/>
        <v>Senin</v>
      </c>
      <c r="L685" t="str">
        <f t="shared" si="41"/>
        <v>2025-W36</v>
      </c>
      <c r="M685" t="str">
        <f t="shared" si="42"/>
        <v>Week 1</v>
      </c>
      <c r="N685">
        <f t="shared" si="43"/>
        <v>36</v>
      </c>
    </row>
    <row r="686" spans="1:14" x14ac:dyDescent="0.25">
      <c r="A686" s="207" t="s">
        <v>471</v>
      </c>
      <c r="B686" s="112">
        <v>45903</v>
      </c>
      <c r="C686" s="109" t="s">
        <v>17</v>
      </c>
      <c r="D686" s="109" t="s">
        <v>55</v>
      </c>
      <c r="E686" s="109" t="s">
        <v>27</v>
      </c>
      <c r="F686" s="109" t="s">
        <v>14</v>
      </c>
      <c r="G686" s="109" t="s">
        <v>36</v>
      </c>
      <c r="H686" s="110">
        <v>52.25</v>
      </c>
      <c r="I686" s="109">
        <v>8</v>
      </c>
      <c r="J686" s="110">
        <v>418</v>
      </c>
      <c r="K686" t="str">
        <f t="shared" si="40"/>
        <v>Rabu</v>
      </c>
      <c r="L686" t="str">
        <f t="shared" si="41"/>
        <v>2025-W36</v>
      </c>
      <c r="M686" t="str">
        <f t="shared" si="42"/>
        <v>Week 1</v>
      </c>
      <c r="N686">
        <f t="shared" si="43"/>
        <v>36</v>
      </c>
    </row>
    <row r="687" spans="1:14" x14ac:dyDescent="0.25">
      <c r="A687" s="207" t="s">
        <v>485</v>
      </c>
      <c r="B687" s="112">
        <v>45907</v>
      </c>
      <c r="C687" s="109" t="s">
        <v>11</v>
      </c>
      <c r="D687" s="109" t="s">
        <v>55</v>
      </c>
      <c r="E687" s="109" t="s">
        <v>18</v>
      </c>
      <c r="F687" s="109" t="s">
        <v>61</v>
      </c>
      <c r="G687" s="109" t="s">
        <v>15</v>
      </c>
      <c r="H687" s="110">
        <v>195.74</v>
      </c>
      <c r="I687" s="109">
        <v>1</v>
      </c>
      <c r="J687" s="110">
        <v>195.74</v>
      </c>
      <c r="K687" t="str">
        <f t="shared" si="40"/>
        <v>Minggu</v>
      </c>
      <c r="L687" t="str">
        <f t="shared" si="41"/>
        <v>2025-W37</v>
      </c>
      <c r="M687" t="str">
        <f t="shared" si="42"/>
        <v>Week 1</v>
      </c>
      <c r="N687">
        <f t="shared" si="43"/>
        <v>36</v>
      </c>
    </row>
    <row r="688" spans="1:14" x14ac:dyDescent="0.25">
      <c r="A688" s="207" t="s">
        <v>513</v>
      </c>
      <c r="B688" s="112">
        <v>45905</v>
      </c>
      <c r="C688" s="109" t="s">
        <v>34</v>
      </c>
      <c r="D688" s="109" t="s">
        <v>35</v>
      </c>
      <c r="E688" s="109" t="s">
        <v>23</v>
      </c>
      <c r="F688" s="109" t="s">
        <v>28</v>
      </c>
      <c r="G688" s="109" t="s">
        <v>20</v>
      </c>
      <c r="H688" s="110">
        <v>248.45</v>
      </c>
      <c r="I688" s="109">
        <v>3</v>
      </c>
      <c r="J688" s="110">
        <v>745.35</v>
      </c>
      <c r="K688" t="str">
        <f t="shared" si="40"/>
        <v>Jumat</v>
      </c>
      <c r="L688" t="str">
        <f t="shared" si="41"/>
        <v>2025-W36</v>
      </c>
      <c r="M688" t="str">
        <f t="shared" si="42"/>
        <v>Week 1</v>
      </c>
      <c r="N688">
        <f t="shared" si="43"/>
        <v>36</v>
      </c>
    </row>
    <row r="689" spans="1:14" x14ac:dyDescent="0.25">
      <c r="A689" s="207" t="s">
        <v>532</v>
      </c>
      <c r="B689" s="112">
        <v>45905</v>
      </c>
      <c r="C689" s="109" t="s">
        <v>34</v>
      </c>
      <c r="D689" s="109" t="s">
        <v>31</v>
      </c>
      <c r="E689" s="109" t="s">
        <v>45</v>
      </c>
      <c r="F689" s="109" t="s">
        <v>19</v>
      </c>
      <c r="G689" s="109" t="s">
        <v>20</v>
      </c>
      <c r="H689" s="110">
        <v>132.01</v>
      </c>
      <c r="I689" s="109">
        <v>4</v>
      </c>
      <c r="J689" s="110">
        <v>528.04</v>
      </c>
      <c r="K689" t="str">
        <f t="shared" si="40"/>
        <v>Jumat</v>
      </c>
      <c r="L689" t="str">
        <f t="shared" si="41"/>
        <v>2025-W36</v>
      </c>
      <c r="M689" t="str">
        <f t="shared" si="42"/>
        <v>Week 1</v>
      </c>
      <c r="N689">
        <f t="shared" si="43"/>
        <v>36</v>
      </c>
    </row>
    <row r="690" spans="1:14" x14ac:dyDescent="0.25">
      <c r="A690" s="207" t="s">
        <v>532</v>
      </c>
      <c r="B690" s="112">
        <v>45905</v>
      </c>
      <c r="C690" s="109" t="s">
        <v>34</v>
      </c>
      <c r="D690" s="109" t="s">
        <v>31</v>
      </c>
      <c r="E690" s="109" t="s">
        <v>45</v>
      </c>
      <c r="F690" s="109" t="s">
        <v>19</v>
      </c>
      <c r="G690" s="109" t="s">
        <v>20</v>
      </c>
      <c r="H690" s="110">
        <v>132.01</v>
      </c>
      <c r="I690" s="109">
        <v>4</v>
      </c>
      <c r="J690" s="110">
        <v>528.04</v>
      </c>
      <c r="K690" t="str">
        <f t="shared" si="40"/>
        <v>Jumat</v>
      </c>
      <c r="L690" t="str">
        <f t="shared" si="41"/>
        <v>2025-W36</v>
      </c>
      <c r="M690" t="str">
        <f t="shared" si="42"/>
        <v>Week 1</v>
      </c>
      <c r="N690">
        <f t="shared" si="43"/>
        <v>36</v>
      </c>
    </row>
    <row r="691" spans="1:14" x14ac:dyDescent="0.25">
      <c r="A691" s="207" t="s">
        <v>595</v>
      </c>
      <c r="B691" s="112">
        <v>45907</v>
      </c>
      <c r="C691" s="109" t="s">
        <v>25</v>
      </c>
      <c r="D691" s="109" t="s">
        <v>22</v>
      </c>
      <c r="E691" s="109" t="s">
        <v>27</v>
      </c>
      <c r="F691" s="109" t="s">
        <v>19</v>
      </c>
      <c r="G691" s="109" t="s">
        <v>20</v>
      </c>
      <c r="H691" s="110">
        <v>249.26</v>
      </c>
      <c r="I691" s="109">
        <v>11</v>
      </c>
      <c r="J691" s="110">
        <v>2741.86</v>
      </c>
      <c r="K691" t="str">
        <f t="shared" si="40"/>
        <v>Minggu</v>
      </c>
      <c r="L691" t="str">
        <f t="shared" si="41"/>
        <v>2025-W37</v>
      </c>
      <c r="M691" t="str">
        <f t="shared" si="42"/>
        <v>Week 1</v>
      </c>
      <c r="N691">
        <f t="shared" si="43"/>
        <v>36</v>
      </c>
    </row>
    <row r="692" spans="1:14" x14ac:dyDescent="0.25">
      <c r="A692" s="207" t="s">
        <v>744</v>
      </c>
      <c r="B692" s="112">
        <v>45904</v>
      </c>
      <c r="C692" s="109" t="s">
        <v>34</v>
      </c>
      <c r="D692" s="109" t="s">
        <v>35</v>
      </c>
      <c r="E692" s="109" t="s">
        <v>27</v>
      </c>
      <c r="F692" s="109" t="s">
        <v>32</v>
      </c>
      <c r="G692" s="109" t="s">
        <v>36</v>
      </c>
      <c r="H692" s="110">
        <v>86.74</v>
      </c>
      <c r="I692" s="109">
        <v>3</v>
      </c>
      <c r="J692" s="110">
        <v>260.22000000000003</v>
      </c>
      <c r="K692" t="str">
        <f t="shared" si="40"/>
        <v>Kamis</v>
      </c>
      <c r="L692" t="str">
        <f t="shared" si="41"/>
        <v>2025-W36</v>
      </c>
      <c r="M692" t="str">
        <f t="shared" si="42"/>
        <v>Week 1</v>
      </c>
      <c r="N692">
        <f t="shared" si="43"/>
        <v>36</v>
      </c>
    </row>
    <row r="693" spans="1:14" x14ac:dyDescent="0.25">
      <c r="A693" s="207" t="s">
        <v>796</v>
      </c>
      <c r="B693" s="112">
        <v>45904</v>
      </c>
      <c r="C693" s="109" t="s">
        <v>17</v>
      </c>
      <c r="D693" s="109" t="s">
        <v>12</v>
      </c>
      <c r="E693" s="109" t="s">
        <v>27</v>
      </c>
      <c r="F693" s="109" t="s">
        <v>61</v>
      </c>
      <c r="G693" s="109" t="s">
        <v>15</v>
      </c>
      <c r="H693" s="110">
        <v>145.07</v>
      </c>
      <c r="I693" s="109">
        <v>12</v>
      </c>
      <c r="J693" s="110">
        <v>1740.84</v>
      </c>
      <c r="K693" t="str">
        <f t="shared" si="40"/>
        <v>Kamis</v>
      </c>
      <c r="L693" t="str">
        <f t="shared" si="41"/>
        <v>2025-W36</v>
      </c>
      <c r="M693" t="str">
        <f t="shared" si="42"/>
        <v>Week 1</v>
      </c>
      <c r="N693">
        <f t="shared" si="43"/>
        <v>36</v>
      </c>
    </row>
    <row r="694" spans="1:14" x14ac:dyDescent="0.25">
      <c r="A694" s="207" t="s">
        <v>868</v>
      </c>
      <c r="B694" s="112">
        <v>45907</v>
      </c>
      <c r="C694" s="109" t="s">
        <v>34</v>
      </c>
      <c r="D694" s="109" t="s">
        <v>26</v>
      </c>
      <c r="E694" s="109" t="s">
        <v>27</v>
      </c>
      <c r="F694" s="109" t="s">
        <v>28</v>
      </c>
      <c r="G694" s="109" t="s">
        <v>15</v>
      </c>
      <c r="H694" s="110">
        <v>192.02</v>
      </c>
      <c r="I694" s="109">
        <v>11</v>
      </c>
      <c r="J694" s="110">
        <v>2112.2199999999998</v>
      </c>
      <c r="K694" t="str">
        <f t="shared" si="40"/>
        <v>Minggu</v>
      </c>
      <c r="L694" t="str">
        <f t="shared" si="41"/>
        <v>2025-W37</v>
      </c>
      <c r="M694" t="str">
        <f t="shared" si="42"/>
        <v>Week 1</v>
      </c>
      <c r="N694">
        <f t="shared" si="43"/>
        <v>36</v>
      </c>
    </row>
    <row r="695" spans="1:14" x14ac:dyDescent="0.25">
      <c r="A695" s="207" t="s">
        <v>874</v>
      </c>
      <c r="B695" s="112">
        <v>45903</v>
      </c>
      <c r="C695" s="109" t="s">
        <v>38</v>
      </c>
      <c r="D695" s="109" t="s">
        <v>35</v>
      </c>
      <c r="E695" s="109" t="s">
        <v>13</v>
      </c>
      <c r="F695" s="109" t="s">
        <v>61</v>
      </c>
      <c r="G695" s="109" t="s">
        <v>20</v>
      </c>
      <c r="H695" s="110">
        <v>214.56</v>
      </c>
      <c r="I695" s="109">
        <v>15</v>
      </c>
      <c r="J695" s="110">
        <v>3218.4</v>
      </c>
      <c r="K695" t="str">
        <f t="shared" si="40"/>
        <v>Rabu</v>
      </c>
      <c r="L695" t="str">
        <f t="shared" si="41"/>
        <v>2025-W36</v>
      </c>
      <c r="M695" t="str">
        <f t="shared" si="42"/>
        <v>Week 1</v>
      </c>
      <c r="N695">
        <f t="shared" si="43"/>
        <v>36</v>
      </c>
    </row>
    <row r="696" spans="1:14" x14ac:dyDescent="0.25">
      <c r="A696" s="207" t="s">
        <v>884</v>
      </c>
      <c r="B696" s="112">
        <v>45905</v>
      </c>
      <c r="C696" s="109" t="s">
        <v>11</v>
      </c>
      <c r="D696" s="109" t="s">
        <v>26</v>
      </c>
      <c r="E696" s="109" t="s">
        <v>41</v>
      </c>
      <c r="F696" s="109" t="s">
        <v>14</v>
      </c>
      <c r="G696" s="109" t="s">
        <v>15</v>
      </c>
      <c r="H696" s="110">
        <v>31.02</v>
      </c>
      <c r="I696" s="109">
        <v>12</v>
      </c>
      <c r="J696" s="110">
        <v>372.24</v>
      </c>
      <c r="K696" t="str">
        <f t="shared" si="40"/>
        <v>Jumat</v>
      </c>
      <c r="L696" t="str">
        <f t="shared" si="41"/>
        <v>2025-W36</v>
      </c>
      <c r="M696" t="str">
        <f t="shared" si="42"/>
        <v>Week 1</v>
      </c>
      <c r="N696">
        <f t="shared" si="43"/>
        <v>36</v>
      </c>
    </row>
    <row r="697" spans="1:14" x14ac:dyDescent="0.25">
      <c r="A697" s="207" t="s">
        <v>891</v>
      </c>
      <c r="B697" s="112">
        <v>45907</v>
      </c>
      <c r="C697" s="109" t="s">
        <v>25</v>
      </c>
      <c r="D697" s="109" t="s">
        <v>22</v>
      </c>
      <c r="E697" s="109" t="s">
        <v>18</v>
      </c>
      <c r="F697" s="109" t="s">
        <v>14</v>
      </c>
      <c r="G697" s="109" t="s">
        <v>36</v>
      </c>
      <c r="H697" s="110">
        <v>192.25</v>
      </c>
      <c r="I697" s="109">
        <v>16</v>
      </c>
      <c r="J697" s="110">
        <v>3076</v>
      </c>
      <c r="K697" t="str">
        <f t="shared" si="40"/>
        <v>Minggu</v>
      </c>
      <c r="L697" t="str">
        <f t="shared" si="41"/>
        <v>2025-W37</v>
      </c>
      <c r="M697" t="str">
        <f t="shared" si="42"/>
        <v>Week 1</v>
      </c>
      <c r="N697">
        <f t="shared" si="43"/>
        <v>36</v>
      </c>
    </row>
    <row r="698" spans="1:14" x14ac:dyDescent="0.25">
      <c r="A698" s="207" t="s">
        <v>950</v>
      </c>
      <c r="B698" s="112">
        <v>45902</v>
      </c>
      <c r="C698" s="109" t="s">
        <v>11</v>
      </c>
      <c r="D698" s="109" t="s">
        <v>55</v>
      </c>
      <c r="E698" s="109" t="s">
        <v>13</v>
      </c>
      <c r="F698" s="109" t="s">
        <v>61</v>
      </c>
      <c r="G698" s="109" t="s">
        <v>20</v>
      </c>
      <c r="H698" s="110">
        <v>82.4</v>
      </c>
      <c r="I698" s="109">
        <v>18</v>
      </c>
      <c r="J698" s="110">
        <v>1483.2</v>
      </c>
      <c r="K698" t="str">
        <f t="shared" si="40"/>
        <v>Selasa</v>
      </c>
      <c r="L698" t="str">
        <f t="shared" si="41"/>
        <v>2025-W36</v>
      </c>
      <c r="M698" t="str">
        <f t="shared" si="42"/>
        <v>Week 1</v>
      </c>
      <c r="N698">
        <f t="shared" si="43"/>
        <v>36</v>
      </c>
    </row>
    <row r="699" spans="1:14" x14ac:dyDescent="0.25">
      <c r="A699" s="207" t="s">
        <v>967</v>
      </c>
      <c r="B699" s="112">
        <v>45907</v>
      </c>
      <c r="C699" s="109" t="s">
        <v>11</v>
      </c>
      <c r="D699" s="109" t="s">
        <v>31</v>
      </c>
      <c r="E699" s="109" t="s">
        <v>18</v>
      </c>
      <c r="F699" s="109" t="s">
        <v>32</v>
      </c>
      <c r="G699" s="109" t="s">
        <v>36</v>
      </c>
      <c r="H699" s="110">
        <v>122.71</v>
      </c>
      <c r="I699" s="109">
        <v>15</v>
      </c>
      <c r="J699" s="110">
        <v>1840.65</v>
      </c>
      <c r="K699" t="str">
        <f t="shared" si="40"/>
        <v>Minggu</v>
      </c>
      <c r="L699" t="str">
        <f t="shared" si="41"/>
        <v>2025-W37</v>
      </c>
      <c r="M699" t="str">
        <f t="shared" si="42"/>
        <v>Week 1</v>
      </c>
      <c r="N699">
        <f t="shared" si="43"/>
        <v>36</v>
      </c>
    </row>
    <row r="700" spans="1:14" x14ac:dyDescent="0.25">
      <c r="A700" s="207" t="s">
        <v>1003</v>
      </c>
      <c r="B700" s="112">
        <v>45904</v>
      </c>
      <c r="C700" s="109" t="s">
        <v>30</v>
      </c>
      <c r="D700" s="109" t="s">
        <v>35</v>
      </c>
      <c r="E700" s="109" t="s">
        <v>45</v>
      </c>
      <c r="F700" s="109" t="s">
        <v>39</v>
      </c>
      <c r="G700" s="109" t="s">
        <v>20</v>
      </c>
      <c r="H700" s="110">
        <v>90.29</v>
      </c>
      <c r="I700" s="109">
        <v>10</v>
      </c>
      <c r="J700" s="110">
        <v>902.9</v>
      </c>
      <c r="K700" t="str">
        <f t="shared" si="40"/>
        <v>Kamis</v>
      </c>
      <c r="L700" t="str">
        <f t="shared" si="41"/>
        <v>2025-W36</v>
      </c>
      <c r="M700" t="str">
        <f t="shared" si="42"/>
        <v>Week 1</v>
      </c>
      <c r="N700">
        <f t="shared" si="43"/>
        <v>36</v>
      </c>
    </row>
    <row r="701" spans="1:14" x14ac:dyDescent="0.25">
      <c r="A701" s="207" t="s">
        <v>163</v>
      </c>
      <c r="B701" s="112">
        <v>45908</v>
      </c>
      <c r="C701" s="109" t="s">
        <v>30</v>
      </c>
      <c r="D701" s="109" t="s">
        <v>12</v>
      </c>
      <c r="E701" s="109" t="s">
        <v>41</v>
      </c>
      <c r="F701" s="109" t="s">
        <v>28</v>
      </c>
      <c r="G701" s="109" t="s">
        <v>20</v>
      </c>
      <c r="H701" s="110">
        <v>123.96</v>
      </c>
      <c r="I701" s="109">
        <v>18</v>
      </c>
      <c r="J701" s="110">
        <v>2231.2800000000002</v>
      </c>
      <c r="K701" t="str">
        <f t="shared" si="40"/>
        <v>Senin</v>
      </c>
      <c r="L701" t="str">
        <f t="shared" si="41"/>
        <v>2025-W37</v>
      </c>
      <c r="M701" t="str">
        <f t="shared" si="42"/>
        <v>Week 2</v>
      </c>
      <c r="N701">
        <f t="shared" si="43"/>
        <v>37</v>
      </c>
    </row>
    <row r="702" spans="1:14" x14ac:dyDescent="0.25">
      <c r="A702" s="207" t="s">
        <v>164</v>
      </c>
      <c r="B702" s="112">
        <v>45909</v>
      </c>
      <c r="C702" s="109" t="s">
        <v>11</v>
      </c>
      <c r="D702" s="109" t="s">
        <v>22</v>
      </c>
      <c r="E702" s="109" t="s">
        <v>13</v>
      </c>
      <c r="F702" s="109" t="s">
        <v>14</v>
      </c>
      <c r="G702" s="109" t="s">
        <v>36</v>
      </c>
      <c r="H702" s="110">
        <v>209.96</v>
      </c>
      <c r="I702" s="109">
        <v>15</v>
      </c>
      <c r="J702" s="110">
        <v>3149.4</v>
      </c>
      <c r="K702" t="str">
        <f t="shared" si="40"/>
        <v>Selasa</v>
      </c>
      <c r="L702" t="str">
        <f t="shared" si="41"/>
        <v>2025-W37</v>
      </c>
      <c r="M702" t="str">
        <f t="shared" si="42"/>
        <v>Week 2</v>
      </c>
      <c r="N702">
        <f t="shared" si="43"/>
        <v>37</v>
      </c>
    </row>
    <row r="703" spans="1:14" x14ac:dyDescent="0.25">
      <c r="A703" s="207" t="s">
        <v>203</v>
      </c>
      <c r="B703" s="112">
        <v>45913</v>
      </c>
      <c r="C703" s="109" t="s">
        <v>25</v>
      </c>
      <c r="D703" s="109" t="s">
        <v>12</v>
      </c>
      <c r="E703" s="109" t="s">
        <v>13</v>
      </c>
      <c r="F703" s="109" t="s">
        <v>61</v>
      </c>
      <c r="G703" s="109" t="s">
        <v>36</v>
      </c>
      <c r="H703" s="110">
        <v>213.77</v>
      </c>
      <c r="I703" s="109">
        <v>10</v>
      </c>
      <c r="J703" s="110">
        <v>2137.6999999999998</v>
      </c>
      <c r="K703" t="str">
        <f t="shared" si="40"/>
        <v>Sabtu</v>
      </c>
      <c r="L703" t="str">
        <f t="shared" si="41"/>
        <v>2025-W37</v>
      </c>
      <c r="M703" t="str">
        <f t="shared" si="42"/>
        <v>Week 2</v>
      </c>
      <c r="N703">
        <f t="shared" si="43"/>
        <v>37</v>
      </c>
    </row>
    <row r="704" spans="1:14" x14ac:dyDescent="0.25">
      <c r="A704" s="207" t="s">
        <v>334</v>
      </c>
      <c r="B704" s="112">
        <v>45913</v>
      </c>
      <c r="C704" s="109" t="s">
        <v>25</v>
      </c>
      <c r="D704" s="109" t="s">
        <v>22</v>
      </c>
      <c r="E704" s="109" t="s">
        <v>27</v>
      </c>
      <c r="F704" s="109" t="s">
        <v>42</v>
      </c>
      <c r="G704" s="109" t="s">
        <v>20</v>
      </c>
      <c r="H704" s="110">
        <v>199.4</v>
      </c>
      <c r="I704" s="109">
        <v>20</v>
      </c>
      <c r="J704" s="110">
        <v>3988</v>
      </c>
      <c r="K704" t="str">
        <f t="shared" si="40"/>
        <v>Sabtu</v>
      </c>
      <c r="L704" t="str">
        <f t="shared" si="41"/>
        <v>2025-W37</v>
      </c>
      <c r="M704" t="str">
        <f t="shared" si="42"/>
        <v>Week 2</v>
      </c>
      <c r="N704">
        <f t="shared" si="43"/>
        <v>37</v>
      </c>
    </row>
    <row r="705" spans="1:14" x14ac:dyDescent="0.25">
      <c r="A705" s="207" t="s">
        <v>359</v>
      </c>
      <c r="B705" s="112">
        <v>45913</v>
      </c>
      <c r="C705" s="109" t="s">
        <v>38</v>
      </c>
      <c r="D705" s="109" t="s">
        <v>55</v>
      </c>
      <c r="E705" s="109" t="s">
        <v>45</v>
      </c>
      <c r="F705" s="109" t="s">
        <v>32</v>
      </c>
      <c r="G705" s="109" t="s">
        <v>36</v>
      </c>
      <c r="H705" s="110">
        <v>187.21</v>
      </c>
      <c r="I705" s="109">
        <v>17</v>
      </c>
      <c r="J705" s="110">
        <v>3182.57</v>
      </c>
      <c r="K705" t="str">
        <f t="shared" si="40"/>
        <v>Sabtu</v>
      </c>
      <c r="L705" t="str">
        <f t="shared" si="41"/>
        <v>2025-W37</v>
      </c>
      <c r="M705" t="str">
        <f t="shared" si="42"/>
        <v>Week 2</v>
      </c>
      <c r="N705">
        <f t="shared" si="43"/>
        <v>37</v>
      </c>
    </row>
    <row r="706" spans="1:14" x14ac:dyDescent="0.25">
      <c r="A706" s="207" t="s">
        <v>387</v>
      </c>
      <c r="B706" s="112">
        <v>45912</v>
      </c>
      <c r="C706" s="109" t="s">
        <v>11</v>
      </c>
      <c r="D706" s="109" t="s">
        <v>31</v>
      </c>
      <c r="E706" s="109" t="s">
        <v>18</v>
      </c>
      <c r="F706" s="109" t="s">
        <v>61</v>
      </c>
      <c r="G706" s="109" t="s">
        <v>15</v>
      </c>
      <c r="H706" s="110">
        <v>167.69</v>
      </c>
      <c r="I706" s="109">
        <v>1</v>
      </c>
      <c r="J706" s="110">
        <v>167.69</v>
      </c>
      <c r="K706" t="str">
        <f t="shared" ref="K706:K769" si="44">TEXT(B706,"dddd")</f>
        <v>Jumat</v>
      </c>
      <c r="L706" t="str">
        <f t="shared" ref="L706:L769" si="45">YEAR(B706) &amp; "-W" &amp; TEXT(WEEKNUM(B706), "00")</f>
        <v>2025-W37</v>
      </c>
      <c r="M706" t="str">
        <f t="shared" ref="M706:M769" si="46">"Week " &amp; INT((DAY(B706)-1)/7)+1</f>
        <v>Week 2</v>
      </c>
      <c r="N706">
        <f t="shared" ref="N706:N769" si="47">WEEKNUM(B706, 2)</f>
        <v>37</v>
      </c>
    </row>
    <row r="707" spans="1:14" x14ac:dyDescent="0.25">
      <c r="A707" s="207" t="s">
        <v>426</v>
      </c>
      <c r="B707" s="112">
        <v>45910</v>
      </c>
      <c r="C707" s="109" t="s">
        <v>25</v>
      </c>
      <c r="D707" s="109" t="s">
        <v>31</v>
      </c>
      <c r="E707" s="109" t="s">
        <v>13</v>
      </c>
      <c r="F707" s="109" t="s">
        <v>14</v>
      </c>
      <c r="G707" s="109" t="s">
        <v>15</v>
      </c>
      <c r="H707" s="110">
        <v>195.14</v>
      </c>
      <c r="I707" s="109">
        <v>5</v>
      </c>
      <c r="J707" s="110">
        <v>975.7</v>
      </c>
      <c r="K707" t="str">
        <f t="shared" si="44"/>
        <v>Rabu</v>
      </c>
      <c r="L707" t="str">
        <f t="shared" si="45"/>
        <v>2025-W37</v>
      </c>
      <c r="M707" t="str">
        <f t="shared" si="46"/>
        <v>Week 2</v>
      </c>
      <c r="N707">
        <f t="shared" si="47"/>
        <v>37</v>
      </c>
    </row>
    <row r="708" spans="1:14" x14ac:dyDescent="0.25">
      <c r="A708" s="207" t="s">
        <v>479</v>
      </c>
      <c r="B708" s="112">
        <v>45908</v>
      </c>
      <c r="C708" s="109" t="s">
        <v>38</v>
      </c>
      <c r="D708" s="109" t="s">
        <v>26</v>
      </c>
      <c r="E708" s="109" t="s">
        <v>27</v>
      </c>
      <c r="F708" s="109" t="s">
        <v>39</v>
      </c>
      <c r="G708" s="109" t="s">
        <v>36</v>
      </c>
      <c r="H708" s="110">
        <v>247.06</v>
      </c>
      <c r="I708" s="109">
        <v>16</v>
      </c>
      <c r="J708" s="110">
        <v>3952.96</v>
      </c>
      <c r="K708" t="str">
        <f t="shared" si="44"/>
        <v>Senin</v>
      </c>
      <c r="L708" t="str">
        <f t="shared" si="45"/>
        <v>2025-W37</v>
      </c>
      <c r="M708" t="str">
        <f t="shared" si="46"/>
        <v>Week 2</v>
      </c>
      <c r="N708">
        <f t="shared" si="47"/>
        <v>37</v>
      </c>
    </row>
    <row r="709" spans="1:14" x14ac:dyDescent="0.25">
      <c r="A709" s="207" t="s">
        <v>514</v>
      </c>
      <c r="B709" s="112">
        <v>45911</v>
      </c>
      <c r="C709" s="109" t="s">
        <v>25</v>
      </c>
      <c r="D709" s="109" t="s">
        <v>26</v>
      </c>
      <c r="E709" s="109" t="s">
        <v>41</v>
      </c>
      <c r="F709" s="109" t="s">
        <v>19</v>
      </c>
      <c r="G709" s="109" t="s">
        <v>15</v>
      </c>
      <c r="H709" s="110">
        <v>46.24</v>
      </c>
      <c r="I709" s="109">
        <v>20</v>
      </c>
      <c r="J709" s="110">
        <v>924.8</v>
      </c>
      <c r="K709" t="str">
        <f t="shared" si="44"/>
        <v>Kamis</v>
      </c>
      <c r="L709" t="str">
        <f t="shared" si="45"/>
        <v>2025-W37</v>
      </c>
      <c r="M709" t="str">
        <f t="shared" si="46"/>
        <v>Week 2</v>
      </c>
      <c r="N709">
        <f t="shared" si="47"/>
        <v>37</v>
      </c>
    </row>
    <row r="710" spans="1:14" x14ac:dyDescent="0.25">
      <c r="A710" s="207" t="s">
        <v>575</v>
      </c>
      <c r="B710" s="112">
        <v>45908</v>
      </c>
      <c r="C710" s="109" t="s">
        <v>30</v>
      </c>
      <c r="D710" s="109" t="s">
        <v>26</v>
      </c>
      <c r="E710" s="109" t="s">
        <v>13</v>
      </c>
      <c r="F710" s="109" t="s">
        <v>39</v>
      </c>
      <c r="G710" s="109" t="s">
        <v>36</v>
      </c>
      <c r="H710" s="110">
        <v>235.2</v>
      </c>
      <c r="I710" s="109">
        <v>10</v>
      </c>
      <c r="J710" s="110">
        <v>2352</v>
      </c>
      <c r="K710" t="str">
        <f t="shared" si="44"/>
        <v>Senin</v>
      </c>
      <c r="L710" t="str">
        <f t="shared" si="45"/>
        <v>2025-W37</v>
      </c>
      <c r="M710" t="str">
        <f t="shared" si="46"/>
        <v>Week 2</v>
      </c>
      <c r="N710">
        <f t="shared" si="47"/>
        <v>37</v>
      </c>
    </row>
    <row r="711" spans="1:14" x14ac:dyDescent="0.25">
      <c r="A711" s="207" t="s">
        <v>578</v>
      </c>
      <c r="B711" s="112">
        <v>45909</v>
      </c>
      <c r="C711" s="109" t="s">
        <v>17</v>
      </c>
      <c r="D711" s="109" t="s">
        <v>31</v>
      </c>
      <c r="E711" s="109" t="s">
        <v>41</v>
      </c>
      <c r="F711" s="109" t="s">
        <v>14</v>
      </c>
      <c r="G711" s="109" t="s">
        <v>15</v>
      </c>
      <c r="H711" s="110">
        <v>35.799999999999997</v>
      </c>
      <c r="I711" s="109">
        <v>14</v>
      </c>
      <c r="J711" s="110">
        <v>501.2</v>
      </c>
      <c r="K711" t="str">
        <f t="shared" si="44"/>
        <v>Selasa</v>
      </c>
      <c r="L711" t="str">
        <f t="shared" si="45"/>
        <v>2025-W37</v>
      </c>
      <c r="M711" t="str">
        <f t="shared" si="46"/>
        <v>Week 2</v>
      </c>
      <c r="N711">
        <f t="shared" si="47"/>
        <v>37</v>
      </c>
    </row>
    <row r="712" spans="1:14" x14ac:dyDescent="0.25">
      <c r="A712" s="207" t="s">
        <v>694</v>
      </c>
      <c r="B712" s="112">
        <v>45910</v>
      </c>
      <c r="C712" s="109" t="s">
        <v>34</v>
      </c>
      <c r="D712" s="109" t="s">
        <v>55</v>
      </c>
      <c r="E712" s="109" t="s">
        <v>41</v>
      </c>
      <c r="F712" s="109" t="s">
        <v>19</v>
      </c>
      <c r="G712" s="109" t="s">
        <v>36</v>
      </c>
      <c r="H712" s="110">
        <v>226.95</v>
      </c>
      <c r="I712" s="109">
        <v>13</v>
      </c>
      <c r="J712" s="110">
        <v>2950.35</v>
      </c>
      <c r="K712" t="str">
        <f t="shared" si="44"/>
        <v>Rabu</v>
      </c>
      <c r="L712" t="str">
        <f t="shared" si="45"/>
        <v>2025-W37</v>
      </c>
      <c r="M712" t="str">
        <f t="shared" si="46"/>
        <v>Week 2</v>
      </c>
      <c r="N712">
        <f t="shared" si="47"/>
        <v>37</v>
      </c>
    </row>
    <row r="713" spans="1:14" x14ac:dyDescent="0.25">
      <c r="A713" s="207" t="s">
        <v>726</v>
      </c>
      <c r="B713" s="112">
        <v>45909</v>
      </c>
      <c r="C713" s="109" t="s">
        <v>30</v>
      </c>
      <c r="D713" s="109" t="s">
        <v>26</v>
      </c>
      <c r="E713" s="109" t="s">
        <v>13</v>
      </c>
      <c r="F713" s="109" t="s">
        <v>28</v>
      </c>
      <c r="G713" s="109" t="s">
        <v>36</v>
      </c>
      <c r="H713" s="110">
        <v>82.19</v>
      </c>
      <c r="I713" s="109">
        <v>4</v>
      </c>
      <c r="J713" s="110">
        <v>328.76</v>
      </c>
      <c r="K713" t="str">
        <f t="shared" si="44"/>
        <v>Selasa</v>
      </c>
      <c r="L713" t="str">
        <f t="shared" si="45"/>
        <v>2025-W37</v>
      </c>
      <c r="M713" t="str">
        <f t="shared" si="46"/>
        <v>Week 2</v>
      </c>
      <c r="N713">
        <f t="shared" si="47"/>
        <v>37</v>
      </c>
    </row>
    <row r="714" spans="1:14" x14ac:dyDescent="0.25">
      <c r="A714" s="207" t="s">
        <v>1025</v>
      </c>
      <c r="B714" s="112">
        <v>45909</v>
      </c>
      <c r="C714" s="109" t="s">
        <v>38</v>
      </c>
      <c r="D714" s="109" t="s">
        <v>12</v>
      </c>
      <c r="E714" s="109" t="s">
        <v>45</v>
      </c>
      <c r="F714" s="109" t="s">
        <v>32</v>
      </c>
      <c r="G714" s="109" t="s">
        <v>20</v>
      </c>
      <c r="H714" s="110">
        <v>83.98</v>
      </c>
      <c r="I714" s="109">
        <v>3</v>
      </c>
      <c r="J714" s="110">
        <v>251.94</v>
      </c>
      <c r="K714" t="str">
        <f t="shared" si="44"/>
        <v>Selasa</v>
      </c>
      <c r="L714" t="str">
        <f t="shared" si="45"/>
        <v>2025-W37</v>
      </c>
      <c r="M714" t="str">
        <f t="shared" si="46"/>
        <v>Week 2</v>
      </c>
      <c r="N714">
        <f t="shared" si="47"/>
        <v>37</v>
      </c>
    </row>
    <row r="715" spans="1:14" x14ac:dyDescent="0.25">
      <c r="A715" s="207" t="s">
        <v>399</v>
      </c>
      <c r="B715" s="112">
        <v>45917</v>
      </c>
      <c r="C715" s="109" t="s">
        <v>25</v>
      </c>
      <c r="D715" s="109" t="s">
        <v>31</v>
      </c>
      <c r="E715" s="109" t="s">
        <v>27</v>
      </c>
      <c r="F715" s="109" t="s">
        <v>42</v>
      </c>
      <c r="G715" s="109" t="s">
        <v>36</v>
      </c>
      <c r="H715" s="110">
        <v>171.52</v>
      </c>
      <c r="I715" s="109">
        <v>17</v>
      </c>
      <c r="J715" s="110">
        <v>2915.84</v>
      </c>
      <c r="K715" t="str">
        <f t="shared" si="44"/>
        <v>Rabu</v>
      </c>
      <c r="L715" t="str">
        <f t="shared" si="45"/>
        <v>2025-W38</v>
      </c>
      <c r="M715" t="str">
        <f t="shared" si="46"/>
        <v>Week 3</v>
      </c>
      <c r="N715">
        <f t="shared" si="47"/>
        <v>38</v>
      </c>
    </row>
    <row r="716" spans="1:14" x14ac:dyDescent="0.25">
      <c r="A716" s="207" t="s">
        <v>430</v>
      </c>
      <c r="B716" s="112">
        <v>45921</v>
      </c>
      <c r="C716" s="109" t="s">
        <v>11</v>
      </c>
      <c r="D716" s="109" t="s">
        <v>31</v>
      </c>
      <c r="E716" s="109" t="s">
        <v>27</v>
      </c>
      <c r="F716" s="109" t="s">
        <v>19</v>
      </c>
      <c r="G716" s="109" t="s">
        <v>15</v>
      </c>
      <c r="H716" s="110">
        <v>111.84</v>
      </c>
      <c r="I716" s="109">
        <v>11</v>
      </c>
      <c r="J716" s="110">
        <v>1230.24</v>
      </c>
      <c r="K716" t="str">
        <f t="shared" si="44"/>
        <v>Minggu</v>
      </c>
      <c r="L716" t="str">
        <f t="shared" si="45"/>
        <v>2025-W39</v>
      </c>
      <c r="M716" t="str">
        <f t="shared" si="46"/>
        <v>Week 3</v>
      </c>
      <c r="N716">
        <f t="shared" si="47"/>
        <v>38</v>
      </c>
    </row>
    <row r="717" spans="1:14" x14ac:dyDescent="0.25">
      <c r="A717" s="207" t="s">
        <v>435</v>
      </c>
      <c r="B717" s="112">
        <v>45915</v>
      </c>
      <c r="C717" s="109" t="s">
        <v>17</v>
      </c>
      <c r="D717" s="109" t="s">
        <v>22</v>
      </c>
      <c r="E717" s="109" t="s">
        <v>27</v>
      </c>
      <c r="F717" s="109" t="s">
        <v>32</v>
      </c>
      <c r="G717" s="109" t="s">
        <v>36</v>
      </c>
      <c r="H717" s="110">
        <v>124.38</v>
      </c>
      <c r="I717" s="109">
        <v>10</v>
      </c>
      <c r="J717" s="110">
        <v>1243.8</v>
      </c>
      <c r="K717" t="str">
        <f t="shared" si="44"/>
        <v>Senin</v>
      </c>
      <c r="L717" t="str">
        <f t="shared" si="45"/>
        <v>2025-W38</v>
      </c>
      <c r="M717" t="str">
        <f t="shared" si="46"/>
        <v>Week 3</v>
      </c>
      <c r="N717">
        <f t="shared" si="47"/>
        <v>38</v>
      </c>
    </row>
    <row r="718" spans="1:14" x14ac:dyDescent="0.25">
      <c r="A718" s="207" t="s">
        <v>487</v>
      </c>
      <c r="B718" s="112">
        <v>45915</v>
      </c>
      <c r="C718" s="109" t="s">
        <v>30</v>
      </c>
      <c r="D718" s="109" t="s">
        <v>22</v>
      </c>
      <c r="E718" s="109" t="s">
        <v>45</v>
      </c>
      <c r="F718" s="109" t="s">
        <v>42</v>
      </c>
      <c r="G718" s="109" t="s">
        <v>15</v>
      </c>
      <c r="H718" s="110">
        <v>48.37</v>
      </c>
      <c r="I718" s="109">
        <v>14</v>
      </c>
      <c r="J718" s="110">
        <v>677.18</v>
      </c>
      <c r="K718" t="str">
        <f t="shared" si="44"/>
        <v>Senin</v>
      </c>
      <c r="L718" t="str">
        <f t="shared" si="45"/>
        <v>2025-W38</v>
      </c>
      <c r="M718" t="str">
        <f t="shared" si="46"/>
        <v>Week 3</v>
      </c>
      <c r="N718">
        <f t="shared" si="47"/>
        <v>38</v>
      </c>
    </row>
    <row r="719" spans="1:14" x14ac:dyDescent="0.25">
      <c r="A719" s="207" t="s">
        <v>616</v>
      </c>
      <c r="B719" s="112">
        <v>45918</v>
      </c>
      <c r="C719" s="109" t="s">
        <v>17</v>
      </c>
      <c r="D719" s="109" t="s">
        <v>31</v>
      </c>
      <c r="E719" s="109" t="s">
        <v>13</v>
      </c>
      <c r="F719" s="109" t="s">
        <v>28</v>
      </c>
      <c r="G719" s="109" t="s">
        <v>15</v>
      </c>
      <c r="H719" s="110">
        <v>153.41</v>
      </c>
      <c r="I719" s="109">
        <v>7</v>
      </c>
      <c r="J719" s="110">
        <v>1073.8699999999999</v>
      </c>
      <c r="K719" t="str">
        <f t="shared" si="44"/>
        <v>Kamis</v>
      </c>
      <c r="L719" t="str">
        <f t="shared" si="45"/>
        <v>2025-W38</v>
      </c>
      <c r="M719" t="str">
        <f t="shared" si="46"/>
        <v>Week 3</v>
      </c>
      <c r="N719">
        <f t="shared" si="47"/>
        <v>38</v>
      </c>
    </row>
    <row r="720" spans="1:14" x14ac:dyDescent="0.25">
      <c r="A720" s="207" t="s">
        <v>635</v>
      </c>
      <c r="B720" s="112">
        <v>45918</v>
      </c>
      <c r="C720" s="109" t="s">
        <v>11</v>
      </c>
      <c r="D720" s="109" t="s">
        <v>22</v>
      </c>
      <c r="E720" s="109" t="s">
        <v>23</v>
      </c>
      <c r="F720" s="109" t="s">
        <v>19</v>
      </c>
      <c r="G720" s="109" t="s">
        <v>36</v>
      </c>
      <c r="H720" s="110">
        <v>117.24</v>
      </c>
      <c r="I720" s="109">
        <v>1</v>
      </c>
      <c r="J720" s="110">
        <v>117.24</v>
      </c>
      <c r="K720" t="str">
        <f t="shared" si="44"/>
        <v>Kamis</v>
      </c>
      <c r="L720" t="str">
        <f t="shared" si="45"/>
        <v>2025-W38</v>
      </c>
      <c r="M720" t="str">
        <f t="shared" si="46"/>
        <v>Week 3</v>
      </c>
      <c r="N720">
        <f t="shared" si="47"/>
        <v>38</v>
      </c>
    </row>
    <row r="721" spans="1:14" x14ac:dyDescent="0.25">
      <c r="A721" s="207" t="s">
        <v>730</v>
      </c>
      <c r="B721" s="112">
        <v>45917</v>
      </c>
      <c r="C721" s="109" t="s">
        <v>30</v>
      </c>
      <c r="D721" s="109" t="s">
        <v>55</v>
      </c>
      <c r="E721" s="109" t="s">
        <v>18</v>
      </c>
      <c r="F721" s="109" t="s">
        <v>19</v>
      </c>
      <c r="G721" s="109" t="s">
        <v>15</v>
      </c>
      <c r="H721" s="110">
        <v>65.349999999999994</v>
      </c>
      <c r="I721" s="109">
        <v>13</v>
      </c>
      <c r="J721" s="110">
        <v>849.55</v>
      </c>
      <c r="K721" t="str">
        <f t="shared" si="44"/>
        <v>Rabu</v>
      </c>
      <c r="L721" t="str">
        <f t="shared" si="45"/>
        <v>2025-W38</v>
      </c>
      <c r="M721" t="str">
        <f t="shared" si="46"/>
        <v>Week 3</v>
      </c>
      <c r="N721">
        <f t="shared" si="47"/>
        <v>38</v>
      </c>
    </row>
    <row r="722" spans="1:14" x14ac:dyDescent="0.25">
      <c r="A722" s="207" t="s">
        <v>738</v>
      </c>
      <c r="B722" s="112">
        <v>45920</v>
      </c>
      <c r="C722" s="109" t="s">
        <v>17</v>
      </c>
      <c r="D722" s="109" t="s">
        <v>22</v>
      </c>
      <c r="E722" s="109" t="s">
        <v>41</v>
      </c>
      <c r="F722" s="109" t="s">
        <v>14</v>
      </c>
      <c r="G722" s="109" t="s">
        <v>20</v>
      </c>
      <c r="H722" s="110">
        <v>246.12</v>
      </c>
      <c r="I722" s="109">
        <v>1</v>
      </c>
      <c r="J722" s="110">
        <v>246.12</v>
      </c>
      <c r="K722" t="str">
        <f t="shared" si="44"/>
        <v>Sabtu</v>
      </c>
      <c r="L722" t="str">
        <f t="shared" si="45"/>
        <v>2025-W38</v>
      </c>
      <c r="M722" t="str">
        <f t="shared" si="46"/>
        <v>Week 3</v>
      </c>
      <c r="N722">
        <f t="shared" si="47"/>
        <v>38</v>
      </c>
    </row>
    <row r="723" spans="1:14" x14ac:dyDescent="0.25">
      <c r="A723" s="207" t="s">
        <v>804</v>
      </c>
      <c r="B723" s="112">
        <v>45918</v>
      </c>
      <c r="C723" s="109" t="s">
        <v>30</v>
      </c>
      <c r="D723" s="109" t="s">
        <v>12</v>
      </c>
      <c r="E723" s="109" t="s">
        <v>27</v>
      </c>
      <c r="F723" s="109" t="s">
        <v>61</v>
      </c>
      <c r="G723" s="109" t="s">
        <v>36</v>
      </c>
      <c r="H723" s="110">
        <v>96.3</v>
      </c>
      <c r="I723" s="109">
        <v>18</v>
      </c>
      <c r="J723" s="110">
        <v>1733.4</v>
      </c>
      <c r="K723" t="str">
        <f t="shared" si="44"/>
        <v>Kamis</v>
      </c>
      <c r="L723" t="str">
        <f t="shared" si="45"/>
        <v>2025-W38</v>
      </c>
      <c r="M723" t="str">
        <f t="shared" si="46"/>
        <v>Week 3</v>
      </c>
      <c r="N723">
        <f t="shared" si="47"/>
        <v>38</v>
      </c>
    </row>
    <row r="724" spans="1:14" x14ac:dyDescent="0.25">
      <c r="A724" s="207" t="s">
        <v>881</v>
      </c>
      <c r="B724" s="112">
        <v>45919</v>
      </c>
      <c r="C724" s="109" t="s">
        <v>38</v>
      </c>
      <c r="D724" s="109" t="s">
        <v>35</v>
      </c>
      <c r="E724" s="109" t="s">
        <v>18</v>
      </c>
      <c r="F724" s="109" t="s">
        <v>19</v>
      </c>
      <c r="G724" s="109" t="s">
        <v>20</v>
      </c>
      <c r="H724" s="110">
        <v>42.05</v>
      </c>
      <c r="I724" s="109">
        <v>3</v>
      </c>
      <c r="J724" s="110">
        <v>126.15</v>
      </c>
      <c r="K724" t="str">
        <f t="shared" si="44"/>
        <v>Jumat</v>
      </c>
      <c r="L724" t="str">
        <f t="shared" si="45"/>
        <v>2025-W38</v>
      </c>
      <c r="M724" t="str">
        <f t="shared" si="46"/>
        <v>Week 3</v>
      </c>
      <c r="N724">
        <f t="shared" si="47"/>
        <v>38</v>
      </c>
    </row>
    <row r="725" spans="1:14" x14ac:dyDescent="0.25">
      <c r="A725" s="207" t="s">
        <v>905</v>
      </c>
      <c r="B725" s="112">
        <v>45916</v>
      </c>
      <c r="C725" s="109" t="s">
        <v>30</v>
      </c>
      <c r="D725" s="109" t="s">
        <v>55</v>
      </c>
      <c r="E725" s="109" t="s">
        <v>45</v>
      </c>
      <c r="F725" s="109" t="s">
        <v>14</v>
      </c>
      <c r="G725" s="109" t="s">
        <v>36</v>
      </c>
      <c r="H725" s="110">
        <v>69.17</v>
      </c>
      <c r="I725" s="109">
        <v>14</v>
      </c>
      <c r="J725" s="110">
        <v>968.38</v>
      </c>
      <c r="K725" t="str">
        <f t="shared" si="44"/>
        <v>Selasa</v>
      </c>
      <c r="L725" t="str">
        <f t="shared" si="45"/>
        <v>2025-W38</v>
      </c>
      <c r="M725" t="str">
        <f t="shared" si="46"/>
        <v>Week 3</v>
      </c>
      <c r="N725">
        <f t="shared" si="47"/>
        <v>38</v>
      </c>
    </row>
    <row r="726" spans="1:14" x14ac:dyDescent="0.25">
      <c r="A726" s="207" t="s">
        <v>928</v>
      </c>
      <c r="B726" s="112">
        <v>45919</v>
      </c>
      <c r="C726" s="109" t="s">
        <v>17</v>
      </c>
      <c r="D726" s="109" t="s">
        <v>26</v>
      </c>
      <c r="E726" s="109" t="s">
        <v>18</v>
      </c>
      <c r="F726" s="109" t="s">
        <v>14</v>
      </c>
      <c r="G726" s="109" t="s">
        <v>20</v>
      </c>
      <c r="H726" s="110">
        <v>153.12</v>
      </c>
      <c r="I726" s="109">
        <v>17</v>
      </c>
      <c r="J726" s="110">
        <v>2603.04</v>
      </c>
      <c r="K726" t="str">
        <f t="shared" si="44"/>
        <v>Jumat</v>
      </c>
      <c r="L726" t="str">
        <f t="shared" si="45"/>
        <v>2025-W38</v>
      </c>
      <c r="M726" t="str">
        <f t="shared" si="46"/>
        <v>Week 3</v>
      </c>
      <c r="N726">
        <f t="shared" si="47"/>
        <v>38</v>
      </c>
    </row>
    <row r="727" spans="1:14" x14ac:dyDescent="0.25">
      <c r="A727" s="207" t="s">
        <v>68</v>
      </c>
      <c r="B727" s="112">
        <v>45928</v>
      </c>
      <c r="C727" s="109" t="s">
        <v>38</v>
      </c>
      <c r="D727" s="109" t="s">
        <v>26</v>
      </c>
      <c r="E727" s="109" t="s">
        <v>18</v>
      </c>
      <c r="F727" s="109" t="s">
        <v>39</v>
      </c>
      <c r="G727" s="109" t="s">
        <v>20</v>
      </c>
      <c r="H727" s="110">
        <v>163.66</v>
      </c>
      <c r="I727" s="109">
        <v>20</v>
      </c>
      <c r="J727" s="110">
        <v>3273.2</v>
      </c>
      <c r="K727" t="str">
        <f t="shared" si="44"/>
        <v>Minggu</v>
      </c>
      <c r="L727" t="str">
        <f t="shared" si="45"/>
        <v>2025-W40</v>
      </c>
      <c r="M727" t="str">
        <f t="shared" si="46"/>
        <v>Week 4</v>
      </c>
      <c r="N727">
        <f t="shared" si="47"/>
        <v>39</v>
      </c>
    </row>
    <row r="728" spans="1:14" x14ac:dyDescent="0.25">
      <c r="A728" s="207" t="s">
        <v>128</v>
      </c>
      <c r="B728" s="112">
        <v>45923</v>
      </c>
      <c r="C728" s="109" t="s">
        <v>11</v>
      </c>
      <c r="D728" s="109" t="s">
        <v>55</v>
      </c>
      <c r="E728" s="109" t="s">
        <v>23</v>
      </c>
      <c r="F728" s="109" t="s">
        <v>39</v>
      </c>
      <c r="G728" s="109" t="s">
        <v>15</v>
      </c>
      <c r="H728" s="110">
        <v>56.31</v>
      </c>
      <c r="I728" s="109">
        <v>15</v>
      </c>
      <c r="J728" s="110">
        <v>844.65</v>
      </c>
      <c r="K728" t="str">
        <f t="shared" si="44"/>
        <v>Selasa</v>
      </c>
      <c r="L728" t="str">
        <f t="shared" si="45"/>
        <v>2025-W39</v>
      </c>
      <c r="M728" t="str">
        <f t="shared" si="46"/>
        <v>Week 4</v>
      </c>
      <c r="N728">
        <f t="shared" si="47"/>
        <v>39</v>
      </c>
    </row>
    <row r="729" spans="1:14" x14ac:dyDescent="0.25">
      <c r="A729" s="207" t="s">
        <v>306</v>
      </c>
      <c r="B729" s="112">
        <v>45926</v>
      </c>
      <c r="C729" s="109" t="s">
        <v>25</v>
      </c>
      <c r="D729" s="109" t="s">
        <v>26</v>
      </c>
      <c r="E729" s="109" t="s">
        <v>13</v>
      </c>
      <c r="F729" s="109" t="s">
        <v>32</v>
      </c>
      <c r="G729" s="109" t="s">
        <v>36</v>
      </c>
      <c r="H729" s="110">
        <v>109.09</v>
      </c>
      <c r="I729" s="109">
        <v>17</v>
      </c>
      <c r="J729" s="110">
        <v>1854.53</v>
      </c>
      <c r="K729" t="str">
        <f t="shared" si="44"/>
        <v>Jumat</v>
      </c>
      <c r="L729" t="str">
        <f t="shared" si="45"/>
        <v>2025-W39</v>
      </c>
      <c r="M729" t="str">
        <f t="shared" si="46"/>
        <v>Week 4</v>
      </c>
      <c r="N729">
        <f t="shared" si="47"/>
        <v>39</v>
      </c>
    </row>
    <row r="730" spans="1:14" x14ac:dyDescent="0.25">
      <c r="A730" s="207" t="s">
        <v>337</v>
      </c>
      <c r="B730" s="112">
        <v>45926</v>
      </c>
      <c r="C730" s="109" t="s">
        <v>11</v>
      </c>
      <c r="D730" s="109" t="s">
        <v>55</v>
      </c>
      <c r="E730" s="109" t="s">
        <v>18</v>
      </c>
      <c r="F730" s="109" t="s">
        <v>42</v>
      </c>
      <c r="G730" s="109" t="s">
        <v>20</v>
      </c>
      <c r="H730" s="110">
        <v>48.78</v>
      </c>
      <c r="I730" s="109">
        <v>12</v>
      </c>
      <c r="J730" s="110">
        <v>585.36</v>
      </c>
      <c r="K730" t="str">
        <f t="shared" si="44"/>
        <v>Jumat</v>
      </c>
      <c r="L730" t="str">
        <f t="shared" si="45"/>
        <v>2025-W39</v>
      </c>
      <c r="M730" t="str">
        <f t="shared" si="46"/>
        <v>Week 4</v>
      </c>
      <c r="N730">
        <f t="shared" si="47"/>
        <v>39</v>
      </c>
    </row>
    <row r="731" spans="1:14" x14ac:dyDescent="0.25">
      <c r="A731" s="207" t="s">
        <v>439</v>
      </c>
      <c r="B731" s="112">
        <v>45927</v>
      </c>
      <c r="C731" s="109" t="s">
        <v>25</v>
      </c>
      <c r="D731" s="109" t="s">
        <v>12</v>
      </c>
      <c r="E731" s="109" t="s">
        <v>13</v>
      </c>
      <c r="F731" s="109" t="s">
        <v>19</v>
      </c>
      <c r="G731" s="109" t="s">
        <v>20</v>
      </c>
      <c r="H731" s="110">
        <v>228.56</v>
      </c>
      <c r="I731" s="109">
        <v>15</v>
      </c>
      <c r="J731" s="110">
        <v>3428.4</v>
      </c>
      <c r="K731" t="str">
        <f t="shared" si="44"/>
        <v>Sabtu</v>
      </c>
      <c r="L731" t="str">
        <f t="shared" si="45"/>
        <v>2025-W39</v>
      </c>
      <c r="M731" t="str">
        <f t="shared" si="46"/>
        <v>Week 4</v>
      </c>
      <c r="N731">
        <f t="shared" si="47"/>
        <v>39</v>
      </c>
    </row>
    <row r="732" spans="1:14" x14ac:dyDescent="0.25">
      <c r="A732" s="207" t="s">
        <v>534</v>
      </c>
      <c r="B732" s="112">
        <v>45924</v>
      </c>
      <c r="C732" s="109" t="s">
        <v>34</v>
      </c>
      <c r="D732" s="109" t="s">
        <v>31</v>
      </c>
      <c r="E732" s="109" t="s">
        <v>45</v>
      </c>
      <c r="F732" s="109" t="s">
        <v>61</v>
      </c>
      <c r="G732" s="109" t="s">
        <v>20</v>
      </c>
      <c r="H732" s="110">
        <v>158.4</v>
      </c>
      <c r="I732" s="109">
        <v>16</v>
      </c>
      <c r="J732" s="110">
        <v>2534.4</v>
      </c>
      <c r="K732" t="str">
        <f t="shared" si="44"/>
        <v>Rabu</v>
      </c>
      <c r="L732" t="str">
        <f t="shared" si="45"/>
        <v>2025-W39</v>
      </c>
      <c r="M732" t="str">
        <f t="shared" si="46"/>
        <v>Week 4</v>
      </c>
      <c r="N732">
        <f t="shared" si="47"/>
        <v>39</v>
      </c>
    </row>
    <row r="733" spans="1:14" x14ac:dyDescent="0.25">
      <c r="A733" s="207" t="s">
        <v>534</v>
      </c>
      <c r="B733" s="112">
        <v>45924</v>
      </c>
      <c r="C733" s="109" t="s">
        <v>34</v>
      </c>
      <c r="D733" s="109" t="s">
        <v>31</v>
      </c>
      <c r="E733" s="109" t="s">
        <v>45</v>
      </c>
      <c r="F733" s="109" t="s">
        <v>61</v>
      </c>
      <c r="G733" s="109" t="s">
        <v>20</v>
      </c>
      <c r="H733" s="110">
        <v>158.4</v>
      </c>
      <c r="I733" s="109">
        <v>16</v>
      </c>
      <c r="J733" s="110">
        <v>2534.4</v>
      </c>
      <c r="K733" t="str">
        <f t="shared" si="44"/>
        <v>Rabu</v>
      </c>
      <c r="L733" t="str">
        <f t="shared" si="45"/>
        <v>2025-W39</v>
      </c>
      <c r="M733" t="str">
        <f t="shared" si="46"/>
        <v>Week 4</v>
      </c>
      <c r="N733">
        <f t="shared" si="47"/>
        <v>39</v>
      </c>
    </row>
    <row r="734" spans="1:14" x14ac:dyDescent="0.25">
      <c r="A734" s="207" t="s">
        <v>669</v>
      </c>
      <c r="B734" s="112">
        <v>45927</v>
      </c>
      <c r="C734" s="109" t="s">
        <v>17</v>
      </c>
      <c r="D734" s="109" t="s">
        <v>55</v>
      </c>
      <c r="E734" s="109" t="s">
        <v>45</v>
      </c>
      <c r="F734" s="109" t="s">
        <v>61</v>
      </c>
      <c r="G734" s="109" t="s">
        <v>20</v>
      </c>
      <c r="H734" s="110">
        <v>75.39</v>
      </c>
      <c r="I734" s="109">
        <v>8</v>
      </c>
      <c r="J734" s="110">
        <v>603.12</v>
      </c>
      <c r="K734" t="str">
        <f t="shared" si="44"/>
        <v>Sabtu</v>
      </c>
      <c r="L734" t="str">
        <f t="shared" si="45"/>
        <v>2025-W39</v>
      </c>
      <c r="M734" t="str">
        <f t="shared" si="46"/>
        <v>Week 4</v>
      </c>
      <c r="N734">
        <f t="shared" si="47"/>
        <v>39</v>
      </c>
    </row>
    <row r="735" spans="1:14" x14ac:dyDescent="0.25">
      <c r="A735" s="207" t="s">
        <v>718</v>
      </c>
      <c r="B735" s="112">
        <v>45924</v>
      </c>
      <c r="C735" s="109" t="s">
        <v>11</v>
      </c>
      <c r="D735" s="109" t="s">
        <v>12</v>
      </c>
      <c r="E735" s="109" t="s">
        <v>18</v>
      </c>
      <c r="F735" s="109" t="s">
        <v>42</v>
      </c>
      <c r="G735" s="109" t="s">
        <v>20</v>
      </c>
      <c r="H735" s="110">
        <v>58.07</v>
      </c>
      <c r="I735" s="109">
        <v>15</v>
      </c>
      <c r="J735" s="110">
        <v>871.05</v>
      </c>
      <c r="K735" t="str">
        <f t="shared" si="44"/>
        <v>Rabu</v>
      </c>
      <c r="L735" t="str">
        <f t="shared" si="45"/>
        <v>2025-W39</v>
      </c>
      <c r="M735" t="str">
        <f t="shared" si="46"/>
        <v>Week 4</v>
      </c>
      <c r="N735">
        <f t="shared" si="47"/>
        <v>39</v>
      </c>
    </row>
    <row r="736" spans="1:14" x14ac:dyDescent="0.25">
      <c r="A736" s="207" t="s">
        <v>775</v>
      </c>
      <c r="B736" s="112">
        <v>45924</v>
      </c>
      <c r="C736" s="109" t="s">
        <v>25</v>
      </c>
      <c r="D736" s="109" t="s">
        <v>55</v>
      </c>
      <c r="E736" s="109" t="s">
        <v>27</v>
      </c>
      <c r="F736" s="109" t="s">
        <v>14</v>
      </c>
      <c r="G736" s="109" t="s">
        <v>36</v>
      </c>
      <c r="H736" s="110">
        <v>133.75</v>
      </c>
      <c r="I736" s="109">
        <v>9</v>
      </c>
      <c r="J736" s="110">
        <v>1203.75</v>
      </c>
      <c r="K736" t="str">
        <f t="shared" si="44"/>
        <v>Rabu</v>
      </c>
      <c r="L736" t="str">
        <f t="shared" si="45"/>
        <v>2025-W39</v>
      </c>
      <c r="M736" t="str">
        <f t="shared" si="46"/>
        <v>Week 4</v>
      </c>
      <c r="N736">
        <f t="shared" si="47"/>
        <v>39</v>
      </c>
    </row>
    <row r="737" spans="1:14" x14ac:dyDescent="0.25">
      <c r="A737" s="207" t="s">
        <v>778</v>
      </c>
      <c r="B737" s="112">
        <v>45925</v>
      </c>
      <c r="C737" s="109" t="s">
        <v>34</v>
      </c>
      <c r="D737" s="109" t="s">
        <v>12</v>
      </c>
      <c r="E737" s="109" t="s">
        <v>41</v>
      </c>
      <c r="F737" s="109" t="s">
        <v>32</v>
      </c>
      <c r="G737" s="109" t="s">
        <v>15</v>
      </c>
      <c r="H737" s="110">
        <v>234.5</v>
      </c>
      <c r="I737" s="109">
        <v>7</v>
      </c>
      <c r="J737" s="110">
        <v>1641.5</v>
      </c>
      <c r="K737" t="str">
        <f t="shared" si="44"/>
        <v>Kamis</v>
      </c>
      <c r="L737" t="str">
        <f t="shared" si="45"/>
        <v>2025-W39</v>
      </c>
      <c r="M737" t="str">
        <f t="shared" si="46"/>
        <v>Week 4</v>
      </c>
      <c r="N737">
        <f t="shared" si="47"/>
        <v>39</v>
      </c>
    </row>
    <row r="738" spans="1:14" x14ac:dyDescent="0.25">
      <c r="A738" s="207" t="s">
        <v>847</v>
      </c>
      <c r="B738" s="112">
        <v>45922</v>
      </c>
      <c r="C738" s="109" t="s">
        <v>25</v>
      </c>
      <c r="D738" s="109" t="s">
        <v>55</v>
      </c>
      <c r="E738" s="109" t="s">
        <v>41</v>
      </c>
      <c r="F738" s="109" t="s">
        <v>61</v>
      </c>
      <c r="G738" s="109" t="s">
        <v>15</v>
      </c>
      <c r="H738" s="110">
        <v>69.95</v>
      </c>
      <c r="I738" s="109">
        <v>12</v>
      </c>
      <c r="J738" s="110">
        <v>839.4</v>
      </c>
      <c r="K738" t="str">
        <f t="shared" si="44"/>
        <v>Senin</v>
      </c>
      <c r="L738" t="str">
        <f t="shared" si="45"/>
        <v>2025-W39</v>
      </c>
      <c r="M738" t="str">
        <f t="shared" si="46"/>
        <v>Week 4</v>
      </c>
      <c r="N738">
        <f t="shared" si="47"/>
        <v>39</v>
      </c>
    </row>
    <row r="739" spans="1:14" x14ac:dyDescent="0.25">
      <c r="A739" s="207" t="s">
        <v>972</v>
      </c>
      <c r="B739" s="112">
        <v>45924</v>
      </c>
      <c r="C739" s="109" t="s">
        <v>38</v>
      </c>
      <c r="D739" s="109" t="s">
        <v>26</v>
      </c>
      <c r="E739" s="109" t="s">
        <v>23</v>
      </c>
      <c r="F739" s="109" t="s">
        <v>39</v>
      </c>
      <c r="G739" s="109" t="s">
        <v>15</v>
      </c>
      <c r="H739" s="110">
        <v>113.53</v>
      </c>
      <c r="I739" s="109">
        <v>15</v>
      </c>
      <c r="J739" s="110">
        <v>1702.95</v>
      </c>
      <c r="K739" t="str">
        <f t="shared" si="44"/>
        <v>Rabu</v>
      </c>
      <c r="L739" t="str">
        <f t="shared" si="45"/>
        <v>2025-W39</v>
      </c>
      <c r="M739" t="str">
        <f t="shared" si="46"/>
        <v>Week 4</v>
      </c>
      <c r="N739">
        <f t="shared" si="47"/>
        <v>39</v>
      </c>
    </row>
    <row r="740" spans="1:14" x14ac:dyDescent="0.25">
      <c r="A740" s="207" t="s">
        <v>1001</v>
      </c>
      <c r="B740" s="112">
        <v>45924</v>
      </c>
      <c r="C740" s="109" t="s">
        <v>38</v>
      </c>
      <c r="D740" s="109" t="s">
        <v>31</v>
      </c>
      <c r="E740" s="109" t="s">
        <v>27</v>
      </c>
      <c r="F740" s="109" t="s">
        <v>32</v>
      </c>
      <c r="G740" s="109" t="s">
        <v>36</v>
      </c>
      <c r="H740" s="110">
        <v>55.91</v>
      </c>
      <c r="I740" s="109">
        <v>7</v>
      </c>
      <c r="J740" s="110">
        <v>391.37</v>
      </c>
      <c r="K740" t="str">
        <f t="shared" si="44"/>
        <v>Rabu</v>
      </c>
      <c r="L740" t="str">
        <f t="shared" si="45"/>
        <v>2025-W39</v>
      </c>
      <c r="M740" t="str">
        <f t="shared" si="46"/>
        <v>Week 4</v>
      </c>
      <c r="N740">
        <f t="shared" si="47"/>
        <v>39</v>
      </c>
    </row>
    <row r="741" spans="1:14" x14ac:dyDescent="0.25">
      <c r="A741" s="207" t="s">
        <v>1023</v>
      </c>
      <c r="B741" s="112">
        <v>45927</v>
      </c>
      <c r="C741" s="109" t="s">
        <v>17</v>
      </c>
      <c r="D741" s="109" t="s">
        <v>55</v>
      </c>
      <c r="E741" s="109" t="s">
        <v>13</v>
      </c>
      <c r="F741" s="109" t="s">
        <v>19</v>
      </c>
      <c r="G741" s="109" t="s">
        <v>36</v>
      </c>
      <c r="H741" s="110">
        <v>48.22</v>
      </c>
      <c r="I741" s="109">
        <v>20</v>
      </c>
      <c r="J741" s="110">
        <v>964.4</v>
      </c>
      <c r="K741" t="str">
        <f t="shared" si="44"/>
        <v>Sabtu</v>
      </c>
      <c r="L741" t="str">
        <f t="shared" si="45"/>
        <v>2025-W39</v>
      </c>
      <c r="M741" t="str">
        <f t="shared" si="46"/>
        <v>Week 4</v>
      </c>
      <c r="N741">
        <f t="shared" si="47"/>
        <v>39</v>
      </c>
    </row>
    <row r="742" spans="1:14" x14ac:dyDescent="0.25">
      <c r="A742" s="207" t="s">
        <v>64</v>
      </c>
      <c r="B742" s="112">
        <v>45934</v>
      </c>
      <c r="C742" s="109" t="s">
        <v>11</v>
      </c>
      <c r="D742" s="109" t="s">
        <v>55</v>
      </c>
      <c r="E742" s="109" t="s">
        <v>13</v>
      </c>
      <c r="F742" s="109" t="s">
        <v>61</v>
      </c>
      <c r="G742" s="109" t="s">
        <v>15</v>
      </c>
      <c r="H742" s="110">
        <v>73.930000000000007</v>
      </c>
      <c r="I742" s="109">
        <v>17</v>
      </c>
      <c r="J742" s="110">
        <v>1256.81</v>
      </c>
      <c r="K742" t="str">
        <f t="shared" si="44"/>
        <v>Sabtu</v>
      </c>
      <c r="L742" t="str">
        <f t="shared" si="45"/>
        <v>2025-W40</v>
      </c>
      <c r="M742" t="str">
        <f t="shared" si="46"/>
        <v>Week 1</v>
      </c>
      <c r="N742">
        <f t="shared" si="47"/>
        <v>40</v>
      </c>
    </row>
    <row r="743" spans="1:14" x14ac:dyDescent="0.25">
      <c r="A743" s="207" t="s">
        <v>85</v>
      </c>
      <c r="B743" s="112">
        <v>45935</v>
      </c>
      <c r="C743" s="109" t="s">
        <v>17</v>
      </c>
      <c r="D743" s="109" t="s">
        <v>35</v>
      </c>
      <c r="E743" s="109" t="s">
        <v>45</v>
      </c>
      <c r="F743" s="109" t="s">
        <v>19</v>
      </c>
      <c r="G743" s="109" t="s">
        <v>20</v>
      </c>
      <c r="H743" s="110">
        <v>144.41</v>
      </c>
      <c r="I743" s="109">
        <v>2</v>
      </c>
      <c r="J743" s="110">
        <v>288.82</v>
      </c>
      <c r="K743" t="str">
        <f t="shared" si="44"/>
        <v>Minggu</v>
      </c>
      <c r="L743" t="str">
        <f t="shared" si="45"/>
        <v>2025-W41</v>
      </c>
      <c r="M743" t="str">
        <f t="shared" si="46"/>
        <v>Week 1</v>
      </c>
      <c r="N743">
        <f t="shared" si="47"/>
        <v>40</v>
      </c>
    </row>
    <row r="744" spans="1:14" x14ac:dyDescent="0.25">
      <c r="A744" s="207" t="s">
        <v>115</v>
      </c>
      <c r="B744" s="112">
        <v>45933</v>
      </c>
      <c r="C744" s="109" t="s">
        <v>34</v>
      </c>
      <c r="D744" s="109" t="s">
        <v>31</v>
      </c>
      <c r="E744" s="109" t="s">
        <v>45</v>
      </c>
      <c r="F744" s="109" t="s">
        <v>28</v>
      </c>
      <c r="G744" s="109" t="s">
        <v>36</v>
      </c>
      <c r="H744" s="110">
        <v>46.29</v>
      </c>
      <c r="I744" s="109">
        <v>7</v>
      </c>
      <c r="J744" s="110">
        <v>324.02999999999997</v>
      </c>
      <c r="K744" t="str">
        <f t="shared" si="44"/>
        <v>Jumat</v>
      </c>
      <c r="L744" t="str">
        <f t="shared" si="45"/>
        <v>2025-W40</v>
      </c>
      <c r="M744" t="str">
        <f t="shared" si="46"/>
        <v>Week 1</v>
      </c>
      <c r="N744">
        <f t="shared" si="47"/>
        <v>40</v>
      </c>
    </row>
    <row r="745" spans="1:14" x14ac:dyDescent="0.25">
      <c r="A745" s="207" t="s">
        <v>172</v>
      </c>
      <c r="B745" s="112">
        <v>45931</v>
      </c>
      <c r="C745" s="109" t="s">
        <v>34</v>
      </c>
      <c r="D745" s="109" t="s">
        <v>22</v>
      </c>
      <c r="E745" s="109" t="s">
        <v>45</v>
      </c>
      <c r="F745" s="109" t="s">
        <v>42</v>
      </c>
      <c r="G745" s="109" t="s">
        <v>36</v>
      </c>
      <c r="H745" s="110">
        <v>237.44</v>
      </c>
      <c r="I745" s="109">
        <v>5</v>
      </c>
      <c r="J745" s="110">
        <v>1187.2</v>
      </c>
      <c r="K745" t="str">
        <f t="shared" si="44"/>
        <v>Rabu</v>
      </c>
      <c r="L745" t="str">
        <f t="shared" si="45"/>
        <v>2025-W40</v>
      </c>
      <c r="M745" t="str">
        <f t="shared" si="46"/>
        <v>Week 1</v>
      </c>
      <c r="N745">
        <f t="shared" si="47"/>
        <v>40</v>
      </c>
    </row>
    <row r="746" spans="1:14" x14ac:dyDescent="0.25">
      <c r="A746" s="207" t="s">
        <v>216</v>
      </c>
      <c r="B746" s="112">
        <v>45935</v>
      </c>
      <c r="C746" s="109" t="s">
        <v>25</v>
      </c>
      <c r="D746" s="109" t="s">
        <v>22</v>
      </c>
      <c r="E746" s="109" t="s">
        <v>23</v>
      </c>
      <c r="F746" s="109" t="s">
        <v>28</v>
      </c>
      <c r="G746" s="109" t="s">
        <v>20</v>
      </c>
      <c r="H746" s="110">
        <v>236.08</v>
      </c>
      <c r="I746" s="109">
        <v>2</v>
      </c>
      <c r="J746" s="110">
        <v>472.16</v>
      </c>
      <c r="K746" t="str">
        <f t="shared" si="44"/>
        <v>Minggu</v>
      </c>
      <c r="L746" t="str">
        <f t="shared" si="45"/>
        <v>2025-W41</v>
      </c>
      <c r="M746" t="str">
        <f t="shared" si="46"/>
        <v>Week 1</v>
      </c>
      <c r="N746">
        <f t="shared" si="47"/>
        <v>40</v>
      </c>
    </row>
    <row r="747" spans="1:14" x14ac:dyDescent="0.25">
      <c r="A747" s="207" t="s">
        <v>238</v>
      </c>
      <c r="B747" s="112">
        <v>45932</v>
      </c>
      <c r="C747" s="109" t="s">
        <v>38</v>
      </c>
      <c r="D747" s="109" t="s">
        <v>35</v>
      </c>
      <c r="E747" s="109" t="s">
        <v>27</v>
      </c>
      <c r="F747" s="109" t="s">
        <v>28</v>
      </c>
      <c r="G747" s="109" t="s">
        <v>20</v>
      </c>
      <c r="H747" s="110">
        <v>171.25</v>
      </c>
      <c r="I747" s="109">
        <v>4</v>
      </c>
      <c r="J747" s="110">
        <v>685</v>
      </c>
      <c r="K747" t="str">
        <f t="shared" si="44"/>
        <v>Kamis</v>
      </c>
      <c r="L747" t="str">
        <f t="shared" si="45"/>
        <v>2025-W40</v>
      </c>
      <c r="M747" t="str">
        <f t="shared" si="46"/>
        <v>Week 1</v>
      </c>
      <c r="N747">
        <f t="shared" si="47"/>
        <v>40</v>
      </c>
    </row>
    <row r="748" spans="1:14" x14ac:dyDescent="0.25">
      <c r="A748" s="207" t="s">
        <v>277</v>
      </c>
      <c r="B748" s="112">
        <v>45929</v>
      </c>
      <c r="C748" s="109" t="s">
        <v>38</v>
      </c>
      <c r="D748" s="109" t="s">
        <v>31</v>
      </c>
      <c r="E748" s="109" t="s">
        <v>41</v>
      </c>
      <c r="F748" s="109" t="s">
        <v>32</v>
      </c>
      <c r="G748" s="109" t="s">
        <v>15</v>
      </c>
      <c r="H748" s="110">
        <v>68.959999999999994</v>
      </c>
      <c r="I748" s="109">
        <v>7</v>
      </c>
      <c r="J748" s="110">
        <v>482.72</v>
      </c>
      <c r="K748" t="str">
        <f t="shared" si="44"/>
        <v>Senin</v>
      </c>
      <c r="L748" t="str">
        <f t="shared" si="45"/>
        <v>2025-W40</v>
      </c>
      <c r="M748" t="str">
        <f t="shared" si="46"/>
        <v>Week 5</v>
      </c>
      <c r="N748">
        <f t="shared" si="47"/>
        <v>40</v>
      </c>
    </row>
    <row r="749" spans="1:14" x14ac:dyDescent="0.25">
      <c r="A749" s="207" t="s">
        <v>409</v>
      </c>
      <c r="B749" s="112">
        <v>45930</v>
      </c>
      <c r="C749" s="109" t="s">
        <v>25</v>
      </c>
      <c r="D749" s="109" t="s">
        <v>35</v>
      </c>
      <c r="E749" s="109" t="s">
        <v>27</v>
      </c>
      <c r="F749" s="109" t="s">
        <v>39</v>
      </c>
      <c r="G749" s="109" t="s">
        <v>20</v>
      </c>
      <c r="H749" s="110">
        <v>34.01</v>
      </c>
      <c r="I749" s="109">
        <v>11</v>
      </c>
      <c r="J749" s="110">
        <v>374.11</v>
      </c>
      <c r="K749" t="str">
        <f t="shared" si="44"/>
        <v>Selasa</v>
      </c>
      <c r="L749" t="str">
        <f t="shared" si="45"/>
        <v>2025-W40</v>
      </c>
      <c r="M749" t="str">
        <f t="shared" si="46"/>
        <v>Week 5</v>
      </c>
      <c r="N749">
        <f t="shared" si="47"/>
        <v>40</v>
      </c>
    </row>
    <row r="750" spans="1:14" x14ac:dyDescent="0.25">
      <c r="A750" s="207" t="s">
        <v>457</v>
      </c>
      <c r="B750" s="112">
        <v>45934</v>
      </c>
      <c r="C750" s="109" t="s">
        <v>11</v>
      </c>
      <c r="D750" s="109" t="s">
        <v>26</v>
      </c>
      <c r="E750" s="109" t="s">
        <v>18</v>
      </c>
      <c r="F750" s="109" t="s">
        <v>32</v>
      </c>
      <c r="G750" s="109" t="s">
        <v>15</v>
      </c>
      <c r="H750" s="110">
        <v>195.52</v>
      </c>
      <c r="I750" s="109">
        <v>7</v>
      </c>
      <c r="J750" s="110">
        <v>1368.64</v>
      </c>
      <c r="K750" t="str">
        <f t="shared" si="44"/>
        <v>Sabtu</v>
      </c>
      <c r="L750" t="str">
        <f t="shared" si="45"/>
        <v>2025-W40</v>
      </c>
      <c r="M750" t="str">
        <f t="shared" si="46"/>
        <v>Week 1</v>
      </c>
      <c r="N750">
        <f t="shared" si="47"/>
        <v>40</v>
      </c>
    </row>
    <row r="751" spans="1:14" x14ac:dyDescent="0.25">
      <c r="A751" s="207" t="s">
        <v>580</v>
      </c>
      <c r="B751" s="112">
        <v>45933</v>
      </c>
      <c r="C751" s="109" t="s">
        <v>30</v>
      </c>
      <c r="D751" s="109" t="s">
        <v>31</v>
      </c>
      <c r="E751" s="109" t="s">
        <v>18</v>
      </c>
      <c r="F751" s="109" t="s">
        <v>28</v>
      </c>
      <c r="G751" s="109" t="s">
        <v>36</v>
      </c>
      <c r="H751" s="110">
        <v>208.32</v>
      </c>
      <c r="I751" s="109">
        <v>10</v>
      </c>
      <c r="J751" s="110">
        <v>2083.1999999999998</v>
      </c>
      <c r="K751" t="str">
        <f t="shared" si="44"/>
        <v>Jumat</v>
      </c>
      <c r="L751" t="str">
        <f t="shared" si="45"/>
        <v>2025-W40</v>
      </c>
      <c r="M751" t="str">
        <f t="shared" si="46"/>
        <v>Week 1</v>
      </c>
      <c r="N751">
        <f t="shared" si="47"/>
        <v>40</v>
      </c>
    </row>
    <row r="752" spans="1:14" x14ac:dyDescent="0.25">
      <c r="A752" s="207" t="s">
        <v>588</v>
      </c>
      <c r="B752" s="112">
        <v>45933</v>
      </c>
      <c r="C752" s="109" t="s">
        <v>34</v>
      </c>
      <c r="D752" s="109" t="s">
        <v>12</v>
      </c>
      <c r="E752" s="109" t="s">
        <v>13</v>
      </c>
      <c r="F752" s="109" t="s">
        <v>32</v>
      </c>
      <c r="G752" s="109" t="s">
        <v>20</v>
      </c>
      <c r="H752" s="110">
        <v>133.11000000000001</v>
      </c>
      <c r="I752" s="109">
        <v>6</v>
      </c>
      <c r="J752" s="110">
        <v>798.66</v>
      </c>
      <c r="K752" t="str">
        <f t="shared" si="44"/>
        <v>Jumat</v>
      </c>
      <c r="L752" t="str">
        <f t="shared" si="45"/>
        <v>2025-W40</v>
      </c>
      <c r="M752" t="str">
        <f t="shared" si="46"/>
        <v>Week 1</v>
      </c>
      <c r="N752">
        <f t="shared" si="47"/>
        <v>40</v>
      </c>
    </row>
    <row r="753" spans="1:14" x14ac:dyDescent="0.25">
      <c r="A753" s="207" t="s">
        <v>644</v>
      </c>
      <c r="B753" s="112">
        <v>45935</v>
      </c>
      <c r="C753" s="109" t="s">
        <v>17</v>
      </c>
      <c r="D753" s="109" t="s">
        <v>12</v>
      </c>
      <c r="E753" s="109" t="s">
        <v>45</v>
      </c>
      <c r="F753" s="109" t="s">
        <v>32</v>
      </c>
      <c r="G753" s="109" t="s">
        <v>15</v>
      </c>
      <c r="H753" s="110">
        <v>245.61</v>
      </c>
      <c r="I753" s="109">
        <v>12</v>
      </c>
      <c r="J753" s="110">
        <v>2947.32</v>
      </c>
      <c r="K753" t="str">
        <f t="shared" si="44"/>
        <v>Minggu</v>
      </c>
      <c r="L753" t="str">
        <f t="shared" si="45"/>
        <v>2025-W41</v>
      </c>
      <c r="M753" t="str">
        <f t="shared" si="46"/>
        <v>Week 1</v>
      </c>
      <c r="N753">
        <f t="shared" si="47"/>
        <v>40</v>
      </c>
    </row>
    <row r="754" spans="1:14" x14ac:dyDescent="0.25">
      <c r="A754" s="207" t="s">
        <v>646</v>
      </c>
      <c r="B754" s="112">
        <v>45929</v>
      </c>
      <c r="C754" s="109" t="s">
        <v>38</v>
      </c>
      <c r="D754" s="109" t="s">
        <v>31</v>
      </c>
      <c r="E754" s="109" t="s">
        <v>45</v>
      </c>
      <c r="F754" s="109" t="s">
        <v>14</v>
      </c>
      <c r="G754" s="109" t="s">
        <v>20</v>
      </c>
      <c r="H754" s="110">
        <v>102.33</v>
      </c>
      <c r="I754" s="109">
        <v>8</v>
      </c>
      <c r="J754" s="110">
        <v>818.64</v>
      </c>
      <c r="K754" t="str">
        <f t="shared" si="44"/>
        <v>Senin</v>
      </c>
      <c r="L754" t="str">
        <f t="shared" si="45"/>
        <v>2025-W40</v>
      </c>
      <c r="M754" t="str">
        <f t="shared" si="46"/>
        <v>Week 5</v>
      </c>
      <c r="N754">
        <f t="shared" si="47"/>
        <v>40</v>
      </c>
    </row>
    <row r="755" spans="1:14" x14ac:dyDescent="0.25">
      <c r="A755" s="207" t="s">
        <v>678</v>
      </c>
      <c r="B755" s="112">
        <v>45935</v>
      </c>
      <c r="C755" s="109" t="s">
        <v>30</v>
      </c>
      <c r="D755" s="109" t="s">
        <v>31</v>
      </c>
      <c r="E755" s="109" t="s">
        <v>45</v>
      </c>
      <c r="F755" s="109" t="s">
        <v>19</v>
      </c>
      <c r="G755" s="109" t="s">
        <v>15</v>
      </c>
      <c r="H755" s="110">
        <v>232.59</v>
      </c>
      <c r="I755" s="109">
        <v>10</v>
      </c>
      <c r="J755" s="110">
        <v>2325.9</v>
      </c>
      <c r="K755" t="str">
        <f t="shared" si="44"/>
        <v>Minggu</v>
      </c>
      <c r="L755" t="str">
        <f t="shared" si="45"/>
        <v>2025-W41</v>
      </c>
      <c r="M755" t="str">
        <f t="shared" si="46"/>
        <v>Week 1</v>
      </c>
      <c r="N755">
        <f t="shared" si="47"/>
        <v>40</v>
      </c>
    </row>
    <row r="756" spans="1:14" x14ac:dyDescent="0.25">
      <c r="A756" s="207" t="s">
        <v>701</v>
      </c>
      <c r="B756" s="112">
        <v>45934</v>
      </c>
      <c r="C756" s="109" t="s">
        <v>17</v>
      </c>
      <c r="D756" s="109" t="s">
        <v>35</v>
      </c>
      <c r="E756" s="109" t="s">
        <v>13</v>
      </c>
      <c r="F756" s="109" t="s">
        <v>14</v>
      </c>
      <c r="G756" s="109" t="s">
        <v>15</v>
      </c>
      <c r="H756" s="110">
        <v>89.23</v>
      </c>
      <c r="I756" s="109">
        <v>9</v>
      </c>
      <c r="J756" s="110">
        <v>803.07</v>
      </c>
      <c r="K756" t="str">
        <f t="shared" si="44"/>
        <v>Sabtu</v>
      </c>
      <c r="L756" t="str">
        <f t="shared" si="45"/>
        <v>2025-W40</v>
      </c>
      <c r="M756" t="str">
        <f t="shared" si="46"/>
        <v>Week 1</v>
      </c>
      <c r="N756">
        <f t="shared" si="47"/>
        <v>40</v>
      </c>
    </row>
    <row r="757" spans="1:14" x14ac:dyDescent="0.25">
      <c r="A757" s="207" t="s">
        <v>721</v>
      </c>
      <c r="B757" s="112">
        <v>45932</v>
      </c>
      <c r="C757" s="109" t="s">
        <v>38</v>
      </c>
      <c r="D757" s="109" t="s">
        <v>35</v>
      </c>
      <c r="E757" s="109" t="s">
        <v>41</v>
      </c>
      <c r="F757" s="109" t="s">
        <v>28</v>
      </c>
      <c r="G757" s="109" t="s">
        <v>36</v>
      </c>
      <c r="H757" s="110">
        <v>172.1</v>
      </c>
      <c r="I757" s="109">
        <v>12</v>
      </c>
      <c r="J757" s="110">
        <v>2065.1999999999998</v>
      </c>
      <c r="K757" t="str">
        <f t="shared" si="44"/>
        <v>Kamis</v>
      </c>
      <c r="L757" t="str">
        <f t="shared" si="45"/>
        <v>2025-W40</v>
      </c>
      <c r="M757" t="str">
        <f t="shared" si="46"/>
        <v>Week 1</v>
      </c>
      <c r="N757">
        <f t="shared" si="47"/>
        <v>40</v>
      </c>
    </row>
    <row r="758" spans="1:14" x14ac:dyDescent="0.25">
      <c r="A758" s="207" t="s">
        <v>763</v>
      </c>
      <c r="B758" s="112">
        <v>45929</v>
      </c>
      <c r="C758" s="109" t="s">
        <v>11</v>
      </c>
      <c r="D758" s="109" t="s">
        <v>12</v>
      </c>
      <c r="E758" s="109" t="s">
        <v>45</v>
      </c>
      <c r="F758" s="109" t="s">
        <v>28</v>
      </c>
      <c r="G758" s="109" t="s">
        <v>20</v>
      </c>
      <c r="H758" s="110">
        <v>147.16999999999999</v>
      </c>
      <c r="I758" s="109">
        <v>7</v>
      </c>
      <c r="J758" s="110">
        <v>1030.19</v>
      </c>
      <c r="K758" t="str">
        <f t="shared" si="44"/>
        <v>Senin</v>
      </c>
      <c r="L758" t="str">
        <f t="shared" si="45"/>
        <v>2025-W40</v>
      </c>
      <c r="M758" t="str">
        <f t="shared" si="46"/>
        <v>Week 5</v>
      </c>
      <c r="N758">
        <f t="shared" si="47"/>
        <v>40</v>
      </c>
    </row>
    <row r="759" spans="1:14" x14ac:dyDescent="0.25">
      <c r="A759" s="207" t="s">
        <v>824</v>
      </c>
      <c r="B759" s="112">
        <v>45931</v>
      </c>
      <c r="C759" s="109" t="s">
        <v>38</v>
      </c>
      <c r="D759" s="109" t="s">
        <v>22</v>
      </c>
      <c r="E759" s="109" t="s">
        <v>18</v>
      </c>
      <c r="F759" s="109" t="s">
        <v>19</v>
      </c>
      <c r="G759" s="109" t="s">
        <v>15</v>
      </c>
      <c r="H759" s="110">
        <v>98.58</v>
      </c>
      <c r="I759" s="109">
        <v>10</v>
      </c>
      <c r="J759" s="110">
        <v>985.8</v>
      </c>
      <c r="K759" t="str">
        <f t="shared" si="44"/>
        <v>Rabu</v>
      </c>
      <c r="L759" t="str">
        <f t="shared" si="45"/>
        <v>2025-W40</v>
      </c>
      <c r="M759" t="str">
        <f t="shared" si="46"/>
        <v>Week 1</v>
      </c>
      <c r="N759">
        <f t="shared" si="47"/>
        <v>40</v>
      </c>
    </row>
    <row r="760" spans="1:14" x14ac:dyDescent="0.25">
      <c r="A760" s="207" t="s">
        <v>849</v>
      </c>
      <c r="B760" s="112">
        <v>45933</v>
      </c>
      <c r="C760" s="109" t="s">
        <v>11</v>
      </c>
      <c r="D760" s="109" t="s">
        <v>12</v>
      </c>
      <c r="E760" s="109" t="s">
        <v>45</v>
      </c>
      <c r="F760" s="109" t="s">
        <v>14</v>
      </c>
      <c r="G760" s="109" t="s">
        <v>20</v>
      </c>
      <c r="H760" s="110">
        <v>158.35</v>
      </c>
      <c r="I760" s="109">
        <v>18</v>
      </c>
      <c r="J760" s="110">
        <v>2850.3</v>
      </c>
      <c r="K760" t="str">
        <f t="shared" si="44"/>
        <v>Jumat</v>
      </c>
      <c r="L760" t="str">
        <f t="shared" si="45"/>
        <v>2025-W40</v>
      </c>
      <c r="M760" t="str">
        <f t="shared" si="46"/>
        <v>Week 1</v>
      </c>
      <c r="N760">
        <f t="shared" si="47"/>
        <v>40</v>
      </c>
    </row>
    <row r="761" spans="1:14" x14ac:dyDescent="0.25">
      <c r="A761" s="207" t="s">
        <v>947</v>
      </c>
      <c r="B761" s="112">
        <v>45935</v>
      </c>
      <c r="C761" s="109" t="s">
        <v>38</v>
      </c>
      <c r="D761" s="109" t="s">
        <v>35</v>
      </c>
      <c r="E761" s="109" t="s">
        <v>18</v>
      </c>
      <c r="F761" s="109" t="s">
        <v>32</v>
      </c>
      <c r="G761" s="109" t="s">
        <v>36</v>
      </c>
      <c r="H761" s="110">
        <v>205.98</v>
      </c>
      <c r="I761" s="109">
        <v>2</v>
      </c>
      <c r="J761" s="110">
        <v>411.96</v>
      </c>
      <c r="K761" t="str">
        <f t="shared" si="44"/>
        <v>Minggu</v>
      </c>
      <c r="L761" t="str">
        <f t="shared" si="45"/>
        <v>2025-W41</v>
      </c>
      <c r="M761" t="str">
        <f t="shared" si="46"/>
        <v>Week 1</v>
      </c>
      <c r="N761">
        <f t="shared" si="47"/>
        <v>40</v>
      </c>
    </row>
    <row r="762" spans="1:14" x14ac:dyDescent="0.25">
      <c r="A762" s="207" t="s">
        <v>966</v>
      </c>
      <c r="B762" s="112">
        <v>45933</v>
      </c>
      <c r="C762" s="109" t="s">
        <v>34</v>
      </c>
      <c r="D762" s="109" t="s">
        <v>35</v>
      </c>
      <c r="E762" s="109" t="s">
        <v>13</v>
      </c>
      <c r="F762" s="109" t="s">
        <v>28</v>
      </c>
      <c r="G762" s="109" t="s">
        <v>20</v>
      </c>
      <c r="H762" s="110">
        <v>158.27000000000001</v>
      </c>
      <c r="I762" s="109">
        <v>6</v>
      </c>
      <c r="J762" s="110">
        <v>949.62</v>
      </c>
      <c r="K762" t="str">
        <f t="shared" si="44"/>
        <v>Jumat</v>
      </c>
      <c r="L762" t="str">
        <f t="shared" si="45"/>
        <v>2025-W40</v>
      </c>
      <c r="M762" t="str">
        <f t="shared" si="46"/>
        <v>Week 1</v>
      </c>
      <c r="N762">
        <f t="shared" si="47"/>
        <v>40</v>
      </c>
    </row>
    <row r="763" spans="1:14" x14ac:dyDescent="0.25">
      <c r="A763" s="207" t="s">
        <v>985</v>
      </c>
      <c r="B763" s="112">
        <v>45931</v>
      </c>
      <c r="C763" s="109" t="s">
        <v>17</v>
      </c>
      <c r="D763" s="109" t="s">
        <v>31</v>
      </c>
      <c r="E763" s="109" t="s">
        <v>41</v>
      </c>
      <c r="F763" s="109" t="s">
        <v>32</v>
      </c>
      <c r="G763" s="109" t="s">
        <v>15</v>
      </c>
      <c r="H763" s="110">
        <v>226.8</v>
      </c>
      <c r="I763" s="109">
        <v>1</v>
      </c>
      <c r="J763" s="110">
        <v>226.8</v>
      </c>
      <c r="K763" t="str">
        <f t="shared" si="44"/>
        <v>Rabu</v>
      </c>
      <c r="L763" t="str">
        <f t="shared" si="45"/>
        <v>2025-W40</v>
      </c>
      <c r="M763" t="str">
        <f t="shared" si="46"/>
        <v>Week 1</v>
      </c>
      <c r="N763">
        <f t="shared" si="47"/>
        <v>40</v>
      </c>
    </row>
    <row r="764" spans="1:14" x14ac:dyDescent="0.25">
      <c r="A764" s="207" t="s">
        <v>1013</v>
      </c>
      <c r="B764" s="112">
        <v>45935</v>
      </c>
      <c r="C764" s="109" t="s">
        <v>30</v>
      </c>
      <c r="D764" s="109" t="s">
        <v>55</v>
      </c>
      <c r="E764" s="109" t="s">
        <v>23</v>
      </c>
      <c r="F764" s="109" t="s">
        <v>42</v>
      </c>
      <c r="G764" s="109" t="s">
        <v>36</v>
      </c>
      <c r="H764" s="110">
        <v>162.11000000000001</v>
      </c>
      <c r="I764" s="109">
        <v>16</v>
      </c>
      <c r="J764" s="110">
        <v>2593.7600000000002</v>
      </c>
      <c r="K764" t="str">
        <f t="shared" si="44"/>
        <v>Minggu</v>
      </c>
      <c r="L764" t="str">
        <f t="shared" si="45"/>
        <v>2025-W41</v>
      </c>
      <c r="M764" t="str">
        <f t="shared" si="46"/>
        <v>Week 1</v>
      </c>
      <c r="N764">
        <f t="shared" si="47"/>
        <v>40</v>
      </c>
    </row>
    <row r="765" spans="1:14" x14ac:dyDescent="0.25">
      <c r="A765" s="207" t="s">
        <v>1015</v>
      </c>
      <c r="B765" s="112">
        <v>45929</v>
      </c>
      <c r="C765" s="109" t="s">
        <v>38</v>
      </c>
      <c r="D765" s="109" t="s">
        <v>35</v>
      </c>
      <c r="E765" s="109" t="s">
        <v>13</v>
      </c>
      <c r="F765" s="109" t="s">
        <v>42</v>
      </c>
      <c r="G765" s="109" t="s">
        <v>36</v>
      </c>
      <c r="H765" s="110">
        <v>68.58</v>
      </c>
      <c r="I765" s="109">
        <v>5</v>
      </c>
      <c r="J765" s="110">
        <v>342.9</v>
      </c>
      <c r="K765" t="str">
        <f t="shared" si="44"/>
        <v>Senin</v>
      </c>
      <c r="L765" t="str">
        <f t="shared" si="45"/>
        <v>2025-W40</v>
      </c>
      <c r="M765" t="str">
        <f t="shared" si="46"/>
        <v>Week 5</v>
      </c>
      <c r="N765">
        <f t="shared" si="47"/>
        <v>40</v>
      </c>
    </row>
    <row r="766" spans="1:14" x14ac:dyDescent="0.25">
      <c r="A766" s="207" t="s">
        <v>1033</v>
      </c>
      <c r="B766" s="112">
        <v>45931</v>
      </c>
      <c r="C766" s="109" t="s">
        <v>38</v>
      </c>
      <c r="D766" s="109" t="s">
        <v>35</v>
      </c>
      <c r="E766" s="109" t="s">
        <v>13</v>
      </c>
      <c r="F766" s="109" t="s">
        <v>42</v>
      </c>
      <c r="G766" s="109" t="s">
        <v>36</v>
      </c>
      <c r="H766" s="110">
        <v>176.01</v>
      </c>
      <c r="I766" s="109">
        <v>20</v>
      </c>
      <c r="J766" s="110">
        <v>3520.2</v>
      </c>
      <c r="K766" t="str">
        <f t="shared" si="44"/>
        <v>Rabu</v>
      </c>
      <c r="L766" t="str">
        <f t="shared" si="45"/>
        <v>2025-W40</v>
      </c>
      <c r="M766" t="str">
        <f t="shared" si="46"/>
        <v>Week 1</v>
      </c>
      <c r="N766">
        <f t="shared" si="47"/>
        <v>40</v>
      </c>
    </row>
    <row r="767" spans="1:14" x14ac:dyDescent="0.25">
      <c r="A767" s="207" t="s">
        <v>1048</v>
      </c>
      <c r="B767" s="112">
        <v>45934</v>
      </c>
      <c r="C767" s="109" t="s">
        <v>30</v>
      </c>
      <c r="D767" s="109" t="s">
        <v>35</v>
      </c>
      <c r="E767" s="109" t="s">
        <v>18</v>
      </c>
      <c r="F767" s="109" t="s">
        <v>28</v>
      </c>
      <c r="G767" s="109" t="s">
        <v>15</v>
      </c>
      <c r="H767" s="110">
        <v>139.01</v>
      </c>
      <c r="I767" s="109">
        <v>19</v>
      </c>
      <c r="J767" s="110">
        <v>2641.19</v>
      </c>
      <c r="K767" t="str">
        <f t="shared" si="44"/>
        <v>Sabtu</v>
      </c>
      <c r="L767" t="str">
        <f t="shared" si="45"/>
        <v>2025-W40</v>
      </c>
      <c r="M767" t="str">
        <f t="shared" si="46"/>
        <v>Week 1</v>
      </c>
      <c r="N767">
        <f t="shared" si="47"/>
        <v>40</v>
      </c>
    </row>
    <row r="768" spans="1:14" x14ac:dyDescent="0.25">
      <c r="A768" s="207" t="s">
        <v>29</v>
      </c>
      <c r="B768" s="112">
        <v>45937</v>
      </c>
      <c r="C768" s="109" t="s">
        <v>30</v>
      </c>
      <c r="D768" s="109" t="s">
        <v>31</v>
      </c>
      <c r="E768" s="109" t="s">
        <v>18</v>
      </c>
      <c r="F768" s="109" t="s">
        <v>32</v>
      </c>
      <c r="G768" s="109" t="s">
        <v>15</v>
      </c>
      <c r="H768" s="110">
        <v>64.319999999999993</v>
      </c>
      <c r="I768" s="109">
        <v>14</v>
      </c>
      <c r="J768" s="110">
        <v>900.48</v>
      </c>
      <c r="K768" t="str">
        <f t="shared" si="44"/>
        <v>Selasa</v>
      </c>
      <c r="L768" t="str">
        <f t="shared" si="45"/>
        <v>2025-W41</v>
      </c>
      <c r="M768" t="str">
        <f t="shared" si="46"/>
        <v>Week 1</v>
      </c>
      <c r="N768">
        <f t="shared" si="47"/>
        <v>41</v>
      </c>
    </row>
    <row r="769" spans="1:14" x14ac:dyDescent="0.25">
      <c r="A769" s="207" t="s">
        <v>96</v>
      </c>
      <c r="B769" s="112">
        <v>45941</v>
      </c>
      <c r="C769" s="109" t="s">
        <v>17</v>
      </c>
      <c r="D769" s="109" t="s">
        <v>22</v>
      </c>
      <c r="E769" s="109" t="s">
        <v>23</v>
      </c>
      <c r="F769" s="109" t="s">
        <v>32</v>
      </c>
      <c r="G769" s="109" t="s">
        <v>15</v>
      </c>
      <c r="H769" s="110">
        <v>39.950000000000003</v>
      </c>
      <c r="I769" s="109">
        <v>10</v>
      </c>
      <c r="J769" s="110">
        <v>399.5</v>
      </c>
      <c r="K769" t="str">
        <f t="shared" si="44"/>
        <v>Sabtu</v>
      </c>
      <c r="L769" t="str">
        <f t="shared" si="45"/>
        <v>2025-W41</v>
      </c>
      <c r="M769" t="str">
        <f t="shared" si="46"/>
        <v>Week 2</v>
      </c>
      <c r="N769">
        <f t="shared" si="47"/>
        <v>41</v>
      </c>
    </row>
    <row r="770" spans="1:14" x14ac:dyDescent="0.25">
      <c r="A770" s="207" t="s">
        <v>139</v>
      </c>
      <c r="B770" s="112">
        <v>45937</v>
      </c>
      <c r="C770" s="109" t="s">
        <v>30</v>
      </c>
      <c r="D770" s="109" t="s">
        <v>31</v>
      </c>
      <c r="E770" s="109" t="s">
        <v>23</v>
      </c>
      <c r="F770" s="109" t="s">
        <v>32</v>
      </c>
      <c r="G770" s="109" t="s">
        <v>36</v>
      </c>
      <c r="H770" s="110">
        <v>170.01</v>
      </c>
      <c r="I770" s="109">
        <v>20</v>
      </c>
      <c r="J770" s="110">
        <v>3400.2</v>
      </c>
      <c r="K770" t="str">
        <f t="shared" ref="K770:K833" si="48">TEXT(B770,"dddd")</f>
        <v>Selasa</v>
      </c>
      <c r="L770" t="str">
        <f t="shared" ref="L770:L833" si="49">YEAR(B770) &amp; "-W" &amp; TEXT(WEEKNUM(B770), "00")</f>
        <v>2025-W41</v>
      </c>
      <c r="M770" t="str">
        <f t="shared" ref="M770:M833" si="50">"Week " &amp; INT((DAY(B770)-1)/7)+1</f>
        <v>Week 1</v>
      </c>
      <c r="N770">
        <f t="shared" ref="N770:N833" si="51">WEEKNUM(B770, 2)</f>
        <v>41</v>
      </c>
    </row>
    <row r="771" spans="1:14" x14ac:dyDescent="0.25">
      <c r="A771" s="207" t="s">
        <v>166</v>
      </c>
      <c r="B771" s="112">
        <v>45941</v>
      </c>
      <c r="C771" s="109" t="s">
        <v>34</v>
      </c>
      <c r="D771" s="109" t="s">
        <v>31</v>
      </c>
      <c r="E771" s="109" t="s">
        <v>27</v>
      </c>
      <c r="F771" s="109" t="s">
        <v>42</v>
      </c>
      <c r="G771" s="109" t="s">
        <v>36</v>
      </c>
      <c r="H771" s="110">
        <v>31.53</v>
      </c>
      <c r="I771" s="109">
        <v>17</v>
      </c>
      <c r="J771" s="110">
        <v>536.01</v>
      </c>
      <c r="K771" t="str">
        <f t="shared" si="48"/>
        <v>Sabtu</v>
      </c>
      <c r="L771" t="str">
        <f t="shared" si="49"/>
        <v>2025-W41</v>
      </c>
      <c r="M771" t="str">
        <f t="shared" si="50"/>
        <v>Week 2</v>
      </c>
      <c r="N771">
        <f t="shared" si="51"/>
        <v>41</v>
      </c>
    </row>
    <row r="772" spans="1:14" x14ac:dyDescent="0.25">
      <c r="A772" s="207" t="s">
        <v>324</v>
      </c>
      <c r="B772" s="112">
        <v>45941</v>
      </c>
      <c r="C772" s="109" t="s">
        <v>17</v>
      </c>
      <c r="D772" s="109" t="s">
        <v>55</v>
      </c>
      <c r="E772" s="109" t="s">
        <v>45</v>
      </c>
      <c r="F772" s="109" t="s">
        <v>32</v>
      </c>
      <c r="G772" s="109" t="s">
        <v>15</v>
      </c>
      <c r="H772" s="110">
        <v>132.43</v>
      </c>
      <c r="I772" s="109">
        <v>4</v>
      </c>
      <c r="J772" s="110">
        <v>529.72</v>
      </c>
      <c r="K772" t="str">
        <f t="shared" si="48"/>
        <v>Sabtu</v>
      </c>
      <c r="L772" t="str">
        <f t="shared" si="49"/>
        <v>2025-W41</v>
      </c>
      <c r="M772" t="str">
        <f t="shared" si="50"/>
        <v>Week 2</v>
      </c>
      <c r="N772">
        <f t="shared" si="51"/>
        <v>41</v>
      </c>
    </row>
    <row r="773" spans="1:14" x14ac:dyDescent="0.25">
      <c r="A773" s="207" t="s">
        <v>338</v>
      </c>
      <c r="B773" s="112">
        <v>45941</v>
      </c>
      <c r="C773" s="109" t="s">
        <v>38</v>
      </c>
      <c r="D773" s="109" t="s">
        <v>31</v>
      </c>
      <c r="E773" s="109" t="s">
        <v>45</v>
      </c>
      <c r="F773" s="109" t="s">
        <v>28</v>
      </c>
      <c r="G773" s="109" t="s">
        <v>36</v>
      </c>
      <c r="H773" s="110">
        <v>41.37</v>
      </c>
      <c r="I773" s="109">
        <v>1</v>
      </c>
      <c r="J773" s="110">
        <v>41.37</v>
      </c>
      <c r="K773" t="str">
        <f t="shared" si="48"/>
        <v>Sabtu</v>
      </c>
      <c r="L773" t="str">
        <f t="shared" si="49"/>
        <v>2025-W41</v>
      </c>
      <c r="M773" t="str">
        <f t="shared" si="50"/>
        <v>Week 2</v>
      </c>
      <c r="N773">
        <f t="shared" si="51"/>
        <v>41</v>
      </c>
    </row>
    <row r="774" spans="1:14" x14ac:dyDescent="0.25">
      <c r="A774" s="207" t="s">
        <v>393</v>
      </c>
      <c r="B774" s="112">
        <v>45939</v>
      </c>
      <c r="C774" s="109" t="s">
        <v>25</v>
      </c>
      <c r="D774" s="109" t="s">
        <v>12</v>
      </c>
      <c r="E774" s="109" t="s">
        <v>18</v>
      </c>
      <c r="F774" s="109" t="s">
        <v>19</v>
      </c>
      <c r="G774" s="109" t="s">
        <v>15</v>
      </c>
      <c r="H774" s="110">
        <v>171.33</v>
      </c>
      <c r="I774" s="109">
        <v>9</v>
      </c>
      <c r="J774" s="110">
        <v>1541.97</v>
      </c>
      <c r="K774" t="str">
        <f t="shared" si="48"/>
        <v>Kamis</v>
      </c>
      <c r="L774" t="str">
        <f t="shared" si="49"/>
        <v>2025-W41</v>
      </c>
      <c r="M774" t="str">
        <f t="shared" si="50"/>
        <v>Week 2</v>
      </c>
      <c r="N774">
        <f t="shared" si="51"/>
        <v>41</v>
      </c>
    </row>
    <row r="775" spans="1:14" x14ac:dyDescent="0.25">
      <c r="A775" s="207" t="s">
        <v>452</v>
      </c>
      <c r="B775" s="112">
        <v>45936</v>
      </c>
      <c r="C775" s="109" t="s">
        <v>25</v>
      </c>
      <c r="D775" s="109" t="s">
        <v>31</v>
      </c>
      <c r="E775" s="109" t="s">
        <v>23</v>
      </c>
      <c r="F775" s="109" t="s">
        <v>14</v>
      </c>
      <c r="G775" s="109" t="s">
        <v>36</v>
      </c>
      <c r="H775" s="110">
        <v>169</v>
      </c>
      <c r="I775" s="109">
        <v>14</v>
      </c>
      <c r="J775" s="110">
        <v>2366</v>
      </c>
      <c r="K775" t="str">
        <f t="shared" si="48"/>
        <v>Senin</v>
      </c>
      <c r="L775" t="str">
        <f t="shared" si="49"/>
        <v>2025-W41</v>
      </c>
      <c r="M775" t="str">
        <f t="shared" si="50"/>
        <v>Week 1</v>
      </c>
      <c r="N775">
        <f t="shared" si="51"/>
        <v>41</v>
      </c>
    </row>
    <row r="776" spans="1:14" x14ac:dyDescent="0.25">
      <c r="A776" s="207" t="s">
        <v>581</v>
      </c>
      <c r="B776" s="112">
        <v>45939</v>
      </c>
      <c r="C776" s="109" t="s">
        <v>11</v>
      </c>
      <c r="D776" s="109" t="s">
        <v>55</v>
      </c>
      <c r="E776" s="109" t="s">
        <v>45</v>
      </c>
      <c r="F776" s="109" t="s">
        <v>32</v>
      </c>
      <c r="G776" s="109" t="s">
        <v>20</v>
      </c>
      <c r="H776" s="110">
        <v>247.2</v>
      </c>
      <c r="I776" s="109">
        <v>17</v>
      </c>
      <c r="J776" s="110">
        <v>4202.3999999999996</v>
      </c>
      <c r="K776" t="str">
        <f t="shared" si="48"/>
        <v>Kamis</v>
      </c>
      <c r="L776" t="str">
        <f t="shared" si="49"/>
        <v>2025-W41</v>
      </c>
      <c r="M776" t="str">
        <f t="shared" si="50"/>
        <v>Week 2</v>
      </c>
      <c r="N776">
        <f t="shared" si="51"/>
        <v>41</v>
      </c>
    </row>
    <row r="777" spans="1:14" x14ac:dyDescent="0.25">
      <c r="A777" s="207" t="s">
        <v>643</v>
      </c>
      <c r="B777" s="112">
        <v>45937</v>
      </c>
      <c r="C777" s="109" t="s">
        <v>30</v>
      </c>
      <c r="D777" s="109" t="s">
        <v>22</v>
      </c>
      <c r="E777" s="109" t="s">
        <v>41</v>
      </c>
      <c r="F777" s="109" t="s">
        <v>19</v>
      </c>
      <c r="G777" s="109" t="s">
        <v>15</v>
      </c>
      <c r="H777" s="110">
        <v>131.01</v>
      </c>
      <c r="I777" s="109">
        <v>8</v>
      </c>
      <c r="J777" s="110">
        <v>1048.08</v>
      </c>
      <c r="K777" t="str">
        <f t="shared" si="48"/>
        <v>Selasa</v>
      </c>
      <c r="L777" t="str">
        <f t="shared" si="49"/>
        <v>2025-W41</v>
      </c>
      <c r="M777" t="str">
        <f t="shared" si="50"/>
        <v>Week 1</v>
      </c>
      <c r="N777">
        <f t="shared" si="51"/>
        <v>41</v>
      </c>
    </row>
    <row r="778" spans="1:14" x14ac:dyDescent="0.25">
      <c r="A778" s="207" t="s">
        <v>803</v>
      </c>
      <c r="B778" s="112">
        <v>45939</v>
      </c>
      <c r="C778" s="109" t="s">
        <v>11</v>
      </c>
      <c r="D778" s="109" t="s">
        <v>55</v>
      </c>
      <c r="E778" s="109" t="s">
        <v>18</v>
      </c>
      <c r="F778" s="109" t="s">
        <v>28</v>
      </c>
      <c r="G778" s="109" t="s">
        <v>36</v>
      </c>
      <c r="H778" s="110">
        <v>131.79</v>
      </c>
      <c r="I778" s="109">
        <v>1</v>
      </c>
      <c r="J778" s="110">
        <v>131.79</v>
      </c>
      <c r="K778" t="str">
        <f t="shared" si="48"/>
        <v>Kamis</v>
      </c>
      <c r="L778" t="str">
        <f t="shared" si="49"/>
        <v>2025-W41</v>
      </c>
      <c r="M778" t="str">
        <f t="shared" si="50"/>
        <v>Week 2</v>
      </c>
      <c r="N778">
        <f t="shared" si="51"/>
        <v>41</v>
      </c>
    </row>
    <row r="779" spans="1:14" x14ac:dyDescent="0.25">
      <c r="A779" s="207" t="s">
        <v>836</v>
      </c>
      <c r="B779" s="112">
        <v>45942</v>
      </c>
      <c r="C779" s="109" t="s">
        <v>30</v>
      </c>
      <c r="D779" s="109" t="s">
        <v>26</v>
      </c>
      <c r="E779" s="109" t="s">
        <v>18</v>
      </c>
      <c r="F779" s="109" t="s">
        <v>39</v>
      </c>
      <c r="G779" s="109" t="s">
        <v>36</v>
      </c>
      <c r="H779" s="110">
        <v>117.4</v>
      </c>
      <c r="I779" s="109">
        <v>9</v>
      </c>
      <c r="J779" s="110">
        <v>1056.5999999999999</v>
      </c>
      <c r="K779" t="str">
        <f t="shared" si="48"/>
        <v>Minggu</v>
      </c>
      <c r="L779" t="str">
        <f t="shared" si="49"/>
        <v>2025-W42</v>
      </c>
      <c r="M779" t="str">
        <f t="shared" si="50"/>
        <v>Week 2</v>
      </c>
      <c r="N779">
        <f t="shared" si="51"/>
        <v>41</v>
      </c>
    </row>
    <row r="780" spans="1:14" x14ac:dyDescent="0.25">
      <c r="A780" s="207" t="s">
        <v>879</v>
      </c>
      <c r="B780" s="112">
        <v>45936</v>
      </c>
      <c r="C780" s="109" t="s">
        <v>38</v>
      </c>
      <c r="D780" s="109" t="s">
        <v>12</v>
      </c>
      <c r="E780" s="109" t="s">
        <v>23</v>
      </c>
      <c r="F780" s="109" t="s">
        <v>32</v>
      </c>
      <c r="G780" s="109" t="s">
        <v>36</v>
      </c>
      <c r="H780" s="110">
        <v>160.08000000000001</v>
      </c>
      <c r="I780" s="109">
        <v>18</v>
      </c>
      <c r="J780" s="110">
        <v>2881.44</v>
      </c>
      <c r="K780" t="str">
        <f t="shared" si="48"/>
        <v>Senin</v>
      </c>
      <c r="L780" t="str">
        <f t="shared" si="49"/>
        <v>2025-W41</v>
      </c>
      <c r="M780" t="str">
        <f t="shared" si="50"/>
        <v>Week 1</v>
      </c>
      <c r="N780">
        <f t="shared" si="51"/>
        <v>41</v>
      </c>
    </row>
    <row r="781" spans="1:14" x14ac:dyDescent="0.25">
      <c r="A781" s="207" t="s">
        <v>912</v>
      </c>
      <c r="B781" s="112">
        <v>45936</v>
      </c>
      <c r="C781" s="109" t="s">
        <v>34</v>
      </c>
      <c r="D781" s="109" t="s">
        <v>26</v>
      </c>
      <c r="E781" s="109" t="s">
        <v>45</v>
      </c>
      <c r="F781" s="109" t="s">
        <v>28</v>
      </c>
      <c r="G781" s="109" t="s">
        <v>20</v>
      </c>
      <c r="H781" s="110">
        <v>160.97999999999999</v>
      </c>
      <c r="I781" s="109">
        <v>14</v>
      </c>
      <c r="J781" s="110">
        <v>2253.7199999999998</v>
      </c>
      <c r="K781" t="str">
        <f t="shared" si="48"/>
        <v>Senin</v>
      </c>
      <c r="L781" t="str">
        <f t="shared" si="49"/>
        <v>2025-W41</v>
      </c>
      <c r="M781" t="str">
        <f t="shared" si="50"/>
        <v>Week 1</v>
      </c>
      <c r="N781">
        <f t="shared" si="51"/>
        <v>41</v>
      </c>
    </row>
    <row r="782" spans="1:14" x14ac:dyDescent="0.25">
      <c r="A782" s="207" t="s">
        <v>932</v>
      </c>
      <c r="B782" s="112">
        <v>45939</v>
      </c>
      <c r="C782" s="109" t="s">
        <v>17</v>
      </c>
      <c r="D782" s="109" t="s">
        <v>55</v>
      </c>
      <c r="E782" s="109" t="s">
        <v>18</v>
      </c>
      <c r="F782" s="109" t="s">
        <v>32</v>
      </c>
      <c r="G782" s="109" t="s">
        <v>36</v>
      </c>
      <c r="H782" s="110">
        <v>238.15</v>
      </c>
      <c r="I782" s="109">
        <v>10</v>
      </c>
      <c r="J782" s="110">
        <v>2381.5</v>
      </c>
      <c r="K782" t="str">
        <f t="shared" si="48"/>
        <v>Kamis</v>
      </c>
      <c r="L782" t="str">
        <f t="shared" si="49"/>
        <v>2025-W41</v>
      </c>
      <c r="M782" t="str">
        <f t="shared" si="50"/>
        <v>Week 2</v>
      </c>
      <c r="N782">
        <f t="shared" si="51"/>
        <v>41</v>
      </c>
    </row>
    <row r="783" spans="1:14" x14ac:dyDescent="0.25">
      <c r="A783" s="207" t="s">
        <v>958</v>
      </c>
      <c r="B783" s="112">
        <v>45942</v>
      </c>
      <c r="C783" s="109" t="s">
        <v>38</v>
      </c>
      <c r="D783" s="109" t="s">
        <v>26</v>
      </c>
      <c r="E783" s="109" t="s">
        <v>23</v>
      </c>
      <c r="F783" s="109" t="s">
        <v>39</v>
      </c>
      <c r="G783" s="109" t="s">
        <v>20</v>
      </c>
      <c r="H783" s="110">
        <v>75.099999999999994</v>
      </c>
      <c r="I783" s="109">
        <v>14</v>
      </c>
      <c r="J783" s="110">
        <v>1051.4000000000001</v>
      </c>
      <c r="K783" t="str">
        <f t="shared" si="48"/>
        <v>Minggu</v>
      </c>
      <c r="L783" t="str">
        <f t="shared" si="49"/>
        <v>2025-W42</v>
      </c>
      <c r="M783" t="str">
        <f t="shared" si="50"/>
        <v>Week 2</v>
      </c>
      <c r="N783">
        <f t="shared" si="51"/>
        <v>41</v>
      </c>
    </row>
    <row r="784" spans="1:14" x14ac:dyDescent="0.25">
      <c r="A784" s="207" t="s">
        <v>1019</v>
      </c>
      <c r="B784" s="112">
        <v>45940</v>
      </c>
      <c r="C784" s="109" t="s">
        <v>25</v>
      </c>
      <c r="D784" s="109" t="s">
        <v>35</v>
      </c>
      <c r="E784" s="109" t="s">
        <v>13</v>
      </c>
      <c r="F784" s="109" t="s">
        <v>61</v>
      </c>
      <c r="G784" s="109" t="s">
        <v>20</v>
      </c>
      <c r="H784" s="110">
        <v>144.16</v>
      </c>
      <c r="I784" s="109">
        <v>5</v>
      </c>
      <c r="J784" s="110">
        <v>720.8</v>
      </c>
      <c r="K784" t="str">
        <f t="shared" si="48"/>
        <v>Jumat</v>
      </c>
      <c r="L784" t="str">
        <f t="shared" si="49"/>
        <v>2025-W41</v>
      </c>
      <c r="M784" t="str">
        <f t="shared" si="50"/>
        <v>Week 2</v>
      </c>
      <c r="N784">
        <f t="shared" si="51"/>
        <v>41</v>
      </c>
    </row>
    <row r="785" spans="1:14" x14ac:dyDescent="0.25">
      <c r="A785" s="207" t="s">
        <v>50</v>
      </c>
      <c r="B785" s="112">
        <v>45943</v>
      </c>
      <c r="C785" s="109" t="s">
        <v>17</v>
      </c>
      <c r="D785" s="109" t="s">
        <v>35</v>
      </c>
      <c r="E785" s="109" t="s">
        <v>45</v>
      </c>
      <c r="F785" s="109" t="s">
        <v>14</v>
      </c>
      <c r="G785" s="109" t="s">
        <v>15</v>
      </c>
      <c r="H785" s="110">
        <v>70</v>
      </c>
      <c r="I785" s="109">
        <v>8</v>
      </c>
      <c r="J785" s="110">
        <v>560</v>
      </c>
      <c r="K785" t="str">
        <f t="shared" si="48"/>
        <v>Senin</v>
      </c>
      <c r="L785" t="str">
        <f t="shared" si="49"/>
        <v>2025-W42</v>
      </c>
      <c r="M785" t="str">
        <f t="shared" si="50"/>
        <v>Week 2</v>
      </c>
      <c r="N785">
        <f t="shared" si="51"/>
        <v>42</v>
      </c>
    </row>
    <row r="786" spans="1:14" x14ac:dyDescent="0.25">
      <c r="A786" s="207" t="s">
        <v>105</v>
      </c>
      <c r="B786" s="112">
        <v>45944</v>
      </c>
      <c r="C786" s="109" t="s">
        <v>25</v>
      </c>
      <c r="D786" s="109" t="s">
        <v>12</v>
      </c>
      <c r="E786" s="109" t="s">
        <v>23</v>
      </c>
      <c r="F786" s="109" t="s">
        <v>14</v>
      </c>
      <c r="G786" s="109" t="s">
        <v>15</v>
      </c>
      <c r="H786" s="110">
        <v>206.48</v>
      </c>
      <c r="I786" s="109">
        <v>14</v>
      </c>
      <c r="J786" s="110">
        <v>2890.72</v>
      </c>
      <c r="K786" t="str">
        <f t="shared" si="48"/>
        <v>Selasa</v>
      </c>
      <c r="L786" t="str">
        <f t="shared" si="49"/>
        <v>2025-W42</v>
      </c>
      <c r="M786" t="str">
        <f t="shared" si="50"/>
        <v>Week 2</v>
      </c>
      <c r="N786">
        <f t="shared" si="51"/>
        <v>42</v>
      </c>
    </row>
    <row r="787" spans="1:14" x14ac:dyDescent="0.25">
      <c r="A787" s="207" t="s">
        <v>177</v>
      </c>
      <c r="B787" s="112">
        <v>45946</v>
      </c>
      <c r="C787" s="109" t="s">
        <v>11</v>
      </c>
      <c r="D787" s="109" t="s">
        <v>26</v>
      </c>
      <c r="E787" s="109" t="s">
        <v>45</v>
      </c>
      <c r="F787" s="109" t="s">
        <v>42</v>
      </c>
      <c r="G787" s="109" t="s">
        <v>36</v>
      </c>
      <c r="H787" s="110">
        <v>243.79</v>
      </c>
      <c r="I787" s="109">
        <v>10</v>
      </c>
      <c r="J787" s="110">
        <v>2437.9</v>
      </c>
      <c r="K787" t="str">
        <f t="shared" si="48"/>
        <v>Kamis</v>
      </c>
      <c r="L787" t="str">
        <f t="shared" si="49"/>
        <v>2025-W42</v>
      </c>
      <c r="M787" t="str">
        <f t="shared" si="50"/>
        <v>Week 3</v>
      </c>
      <c r="N787">
        <f t="shared" si="51"/>
        <v>42</v>
      </c>
    </row>
    <row r="788" spans="1:14" x14ac:dyDescent="0.25">
      <c r="A788" s="207" t="s">
        <v>250</v>
      </c>
      <c r="B788" s="112">
        <v>45947</v>
      </c>
      <c r="C788" s="109" t="s">
        <v>11</v>
      </c>
      <c r="D788" s="109" t="s">
        <v>55</v>
      </c>
      <c r="E788" s="109" t="s">
        <v>23</v>
      </c>
      <c r="F788" s="109" t="s">
        <v>42</v>
      </c>
      <c r="G788" s="109" t="s">
        <v>15</v>
      </c>
      <c r="H788" s="110">
        <v>173.43</v>
      </c>
      <c r="I788" s="109">
        <v>7</v>
      </c>
      <c r="J788" s="110">
        <v>1214.01</v>
      </c>
      <c r="K788" t="str">
        <f t="shared" si="48"/>
        <v>Jumat</v>
      </c>
      <c r="L788" t="str">
        <f t="shared" si="49"/>
        <v>2025-W42</v>
      </c>
      <c r="M788" t="str">
        <f t="shared" si="50"/>
        <v>Week 3</v>
      </c>
      <c r="N788">
        <f t="shared" si="51"/>
        <v>42</v>
      </c>
    </row>
    <row r="789" spans="1:14" x14ac:dyDescent="0.25">
      <c r="A789" s="207" t="s">
        <v>268</v>
      </c>
      <c r="B789" s="112">
        <v>45945</v>
      </c>
      <c r="C789" s="109" t="s">
        <v>17</v>
      </c>
      <c r="D789" s="109" t="s">
        <v>22</v>
      </c>
      <c r="E789" s="109" t="s">
        <v>41</v>
      </c>
      <c r="F789" s="109" t="s">
        <v>32</v>
      </c>
      <c r="G789" s="109" t="s">
        <v>20</v>
      </c>
      <c r="H789" s="110">
        <v>204.86</v>
      </c>
      <c r="I789" s="109">
        <v>11</v>
      </c>
      <c r="J789" s="110">
        <v>2253.46</v>
      </c>
      <c r="K789" t="str">
        <f t="shared" si="48"/>
        <v>Rabu</v>
      </c>
      <c r="L789" t="str">
        <f t="shared" si="49"/>
        <v>2025-W42</v>
      </c>
      <c r="M789" t="str">
        <f t="shared" si="50"/>
        <v>Week 3</v>
      </c>
      <c r="N789">
        <f t="shared" si="51"/>
        <v>42</v>
      </c>
    </row>
    <row r="790" spans="1:14" x14ac:dyDescent="0.25">
      <c r="A790" s="207" t="s">
        <v>287</v>
      </c>
      <c r="B790" s="112">
        <v>45944</v>
      </c>
      <c r="C790" s="109" t="s">
        <v>11</v>
      </c>
      <c r="D790" s="109" t="s">
        <v>31</v>
      </c>
      <c r="E790" s="109" t="s">
        <v>27</v>
      </c>
      <c r="F790" s="109" t="s">
        <v>19</v>
      </c>
      <c r="G790" s="109" t="s">
        <v>36</v>
      </c>
      <c r="H790" s="110">
        <v>217.66</v>
      </c>
      <c r="I790" s="109">
        <v>12</v>
      </c>
      <c r="J790" s="110">
        <v>2611.92</v>
      </c>
      <c r="K790" t="str">
        <f t="shared" si="48"/>
        <v>Selasa</v>
      </c>
      <c r="L790" t="str">
        <f t="shared" si="49"/>
        <v>2025-W42</v>
      </c>
      <c r="M790" t="str">
        <f t="shared" si="50"/>
        <v>Week 2</v>
      </c>
      <c r="N790">
        <f t="shared" si="51"/>
        <v>42</v>
      </c>
    </row>
    <row r="791" spans="1:14" x14ac:dyDescent="0.25">
      <c r="A791" s="207" t="s">
        <v>312</v>
      </c>
      <c r="B791" s="112">
        <v>45944</v>
      </c>
      <c r="C791" s="109" t="s">
        <v>17</v>
      </c>
      <c r="D791" s="109" t="s">
        <v>35</v>
      </c>
      <c r="E791" s="109" t="s">
        <v>23</v>
      </c>
      <c r="F791" s="109" t="s">
        <v>28</v>
      </c>
      <c r="G791" s="109" t="s">
        <v>20</v>
      </c>
      <c r="H791" s="110">
        <v>142.5</v>
      </c>
      <c r="I791" s="109">
        <v>13</v>
      </c>
      <c r="J791" s="110">
        <v>1852.5</v>
      </c>
      <c r="K791" t="str">
        <f t="shared" si="48"/>
        <v>Selasa</v>
      </c>
      <c r="L791" t="str">
        <f t="shared" si="49"/>
        <v>2025-W42</v>
      </c>
      <c r="M791" t="str">
        <f t="shared" si="50"/>
        <v>Week 2</v>
      </c>
      <c r="N791">
        <f t="shared" si="51"/>
        <v>42</v>
      </c>
    </row>
    <row r="792" spans="1:14" x14ac:dyDescent="0.25">
      <c r="A792" s="207" t="s">
        <v>411</v>
      </c>
      <c r="B792" s="112">
        <v>45943</v>
      </c>
      <c r="C792" s="109" t="s">
        <v>30</v>
      </c>
      <c r="D792" s="109" t="s">
        <v>35</v>
      </c>
      <c r="E792" s="109" t="s">
        <v>13</v>
      </c>
      <c r="F792" s="109" t="s">
        <v>28</v>
      </c>
      <c r="G792" s="109" t="s">
        <v>15</v>
      </c>
      <c r="H792" s="110">
        <v>180.26</v>
      </c>
      <c r="I792" s="109">
        <v>10</v>
      </c>
      <c r="J792" s="110">
        <v>1802.6</v>
      </c>
      <c r="K792" t="str">
        <f t="shared" si="48"/>
        <v>Senin</v>
      </c>
      <c r="L792" t="str">
        <f t="shared" si="49"/>
        <v>2025-W42</v>
      </c>
      <c r="M792" t="str">
        <f t="shared" si="50"/>
        <v>Week 2</v>
      </c>
      <c r="N792">
        <f t="shared" si="51"/>
        <v>42</v>
      </c>
    </row>
    <row r="793" spans="1:14" x14ac:dyDescent="0.25">
      <c r="A793" s="207" t="s">
        <v>444</v>
      </c>
      <c r="B793" s="112">
        <v>45944</v>
      </c>
      <c r="C793" s="109" t="s">
        <v>17</v>
      </c>
      <c r="D793" s="109" t="s">
        <v>35</v>
      </c>
      <c r="E793" s="109" t="s">
        <v>27</v>
      </c>
      <c r="F793" s="109" t="s">
        <v>19</v>
      </c>
      <c r="G793" s="109" t="s">
        <v>36</v>
      </c>
      <c r="H793" s="110">
        <v>115.62</v>
      </c>
      <c r="I793" s="109">
        <v>15</v>
      </c>
      <c r="J793" s="110">
        <v>1734.3</v>
      </c>
      <c r="K793" t="str">
        <f t="shared" si="48"/>
        <v>Selasa</v>
      </c>
      <c r="L793" t="str">
        <f t="shared" si="49"/>
        <v>2025-W42</v>
      </c>
      <c r="M793" t="str">
        <f t="shared" si="50"/>
        <v>Week 2</v>
      </c>
      <c r="N793">
        <f t="shared" si="51"/>
        <v>42</v>
      </c>
    </row>
    <row r="794" spans="1:14" x14ac:dyDescent="0.25">
      <c r="A794" s="207" t="s">
        <v>579</v>
      </c>
      <c r="B794" s="112">
        <v>45947</v>
      </c>
      <c r="C794" s="109" t="s">
        <v>30</v>
      </c>
      <c r="D794" s="109" t="s">
        <v>35</v>
      </c>
      <c r="E794" s="109" t="s">
        <v>45</v>
      </c>
      <c r="F794" s="109" t="s">
        <v>32</v>
      </c>
      <c r="G794" s="109" t="s">
        <v>15</v>
      </c>
      <c r="H794" s="110">
        <v>112.82</v>
      </c>
      <c r="I794" s="109">
        <v>1</v>
      </c>
      <c r="J794" s="110">
        <v>112.82</v>
      </c>
      <c r="K794" t="str">
        <f t="shared" si="48"/>
        <v>Jumat</v>
      </c>
      <c r="L794" t="str">
        <f t="shared" si="49"/>
        <v>2025-W42</v>
      </c>
      <c r="M794" t="str">
        <f t="shared" si="50"/>
        <v>Week 3</v>
      </c>
      <c r="N794">
        <f t="shared" si="51"/>
        <v>42</v>
      </c>
    </row>
    <row r="795" spans="1:14" x14ac:dyDescent="0.25">
      <c r="A795" s="207" t="s">
        <v>677</v>
      </c>
      <c r="B795" s="112">
        <v>45948</v>
      </c>
      <c r="C795" s="109" t="s">
        <v>30</v>
      </c>
      <c r="D795" s="109" t="s">
        <v>55</v>
      </c>
      <c r="E795" s="109" t="s">
        <v>23</v>
      </c>
      <c r="F795" s="109" t="s">
        <v>39</v>
      </c>
      <c r="G795" s="109" t="s">
        <v>36</v>
      </c>
      <c r="H795" s="110">
        <v>222.19</v>
      </c>
      <c r="I795" s="109">
        <v>19</v>
      </c>
      <c r="J795" s="110">
        <v>4221.6099999999997</v>
      </c>
      <c r="K795" t="str">
        <f t="shared" si="48"/>
        <v>Sabtu</v>
      </c>
      <c r="L795" t="str">
        <f t="shared" si="49"/>
        <v>2025-W42</v>
      </c>
      <c r="M795" t="str">
        <f t="shared" si="50"/>
        <v>Week 3</v>
      </c>
      <c r="N795">
        <f t="shared" si="51"/>
        <v>42</v>
      </c>
    </row>
    <row r="796" spans="1:14" x14ac:dyDescent="0.25">
      <c r="A796" s="207" t="s">
        <v>688</v>
      </c>
      <c r="B796" s="112">
        <v>45948</v>
      </c>
      <c r="C796" s="109" t="s">
        <v>30</v>
      </c>
      <c r="D796" s="109" t="s">
        <v>55</v>
      </c>
      <c r="E796" s="109" t="s">
        <v>13</v>
      </c>
      <c r="F796" s="109" t="s">
        <v>39</v>
      </c>
      <c r="G796" s="109" t="s">
        <v>20</v>
      </c>
      <c r="H796" s="110">
        <v>111.16</v>
      </c>
      <c r="I796" s="109">
        <v>2</v>
      </c>
      <c r="J796" s="110">
        <v>222.32</v>
      </c>
      <c r="K796" t="str">
        <f t="shared" si="48"/>
        <v>Sabtu</v>
      </c>
      <c r="L796" t="str">
        <f t="shared" si="49"/>
        <v>2025-W42</v>
      </c>
      <c r="M796" t="str">
        <f t="shared" si="50"/>
        <v>Week 3</v>
      </c>
      <c r="N796">
        <f t="shared" si="51"/>
        <v>42</v>
      </c>
    </row>
    <row r="797" spans="1:14" x14ac:dyDescent="0.25">
      <c r="A797" s="207" t="s">
        <v>709</v>
      </c>
      <c r="B797" s="112">
        <v>45946</v>
      </c>
      <c r="C797" s="109" t="s">
        <v>30</v>
      </c>
      <c r="D797" s="109" t="s">
        <v>12</v>
      </c>
      <c r="E797" s="109" t="s">
        <v>27</v>
      </c>
      <c r="F797" s="109" t="s">
        <v>19</v>
      </c>
      <c r="G797" s="109" t="s">
        <v>15</v>
      </c>
      <c r="H797" s="110">
        <v>160.59</v>
      </c>
      <c r="I797" s="109">
        <v>2</v>
      </c>
      <c r="J797" s="110">
        <v>321.18</v>
      </c>
      <c r="K797" t="str">
        <f t="shared" si="48"/>
        <v>Kamis</v>
      </c>
      <c r="L797" t="str">
        <f t="shared" si="49"/>
        <v>2025-W42</v>
      </c>
      <c r="M797" t="str">
        <f t="shared" si="50"/>
        <v>Week 3</v>
      </c>
      <c r="N797">
        <f t="shared" si="51"/>
        <v>42</v>
      </c>
    </row>
    <row r="798" spans="1:14" x14ac:dyDescent="0.25">
      <c r="A798" s="207" t="s">
        <v>743</v>
      </c>
      <c r="B798" s="112">
        <v>45945</v>
      </c>
      <c r="C798" s="109" t="s">
        <v>25</v>
      </c>
      <c r="D798" s="109" t="s">
        <v>35</v>
      </c>
      <c r="E798" s="109" t="s">
        <v>13</v>
      </c>
      <c r="F798" s="109" t="s">
        <v>28</v>
      </c>
      <c r="G798" s="109" t="s">
        <v>15</v>
      </c>
      <c r="H798" s="110">
        <v>209.76</v>
      </c>
      <c r="I798" s="109">
        <v>20</v>
      </c>
      <c r="J798" s="110">
        <v>4195.2</v>
      </c>
      <c r="K798" t="str">
        <f t="shared" si="48"/>
        <v>Rabu</v>
      </c>
      <c r="L798" t="str">
        <f t="shared" si="49"/>
        <v>2025-W42</v>
      </c>
      <c r="M798" t="str">
        <f t="shared" si="50"/>
        <v>Week 3</v>
      </c>
      <c r="N798">
        <f t="shared" si="51"/>
        <v>42</v>
      </c>
    </row>
    <row r="799" spans="1:14" x14ac:dyDescent="0.25">
      <c r="A799" s="207" t="s">
        <v>790</v>
      </c>
      <c r="B799" s="112">
        <v>45949</v>
      </c>
      <c r="C799" s="109" t="s">
        <v>30</v>
      </c>
      <c r="D799" s="109" t="s">
        <v>55</v>
      </c>
      <c r="E799" s="109" t="s">
        <v>41</v>
      </c>
      <c r="F799" s="109" t="s">
        <v>39</v>
      </c>
      <c r="G799" s="109" t="s">
        <v>36</v>
      </c>
      <c r="H799" s="110">
        <v>204.96</v>
      </c>
      <c r="I799" s="109">
        <v>15</v>
      </c>
      <c r="J799" s="110">
        <v>3074.4</v>
      </c>
      <c r="K799" t="str">
        <f t="shared" si="48"/>
        <v>Minggu</v>
      </c>
      <c r="L799" t="str">
        <f t="shared" si="49"/>
        <v>2025-W43</v>
      </c>
      <c r="M799" t="str">
        <f t="shared" si="50"/>
        <v>Week 3</v>
      </c>
      <c r="N799">
        <f t="shared" si="51"/>
        <v>42</v>
      </c>
    </row>
    <row r="800" spans="1:14" x14ac:dyDescent="0.25">
      <c r="A800" s="207" t="s">
        <v>797</v>
      </c>
      <c r="B800" s="112">
        <v>45943</v>
      </c>
      <c r="C800" s="109" t="s">
        <v>11</v>
      </c>
      <c r="D800" s="109" t="s">
        <v>22</v>
      </c>
      <c r="E800" s="109" t="s">
        <v>27</v>
      </c>
      <c r="F800" s="109" t="s">
        <v>14</v>
      </c>
      <c r="G800" s="109" t="s">
        <v>20</v>
      </c>
      <c r="H800" s="110">
        <v>108.94</v>
      </c>
      <c r="I800" s="109">
        <v>20</v>
      </c>
      <c r="J800" s="110">
        <v>2178.8000000000002</v>
      </c>
      <c r="K800" t="str">
        <f t="shared" si="48"/>
        <v>Senin</v>
      </c>
      <c r="L800" t="str">
        <f t="shared" si="49"/>
        <v>2025-W42</v>
      </c>
      <c r="M800" t="str">
        <f t="shared" si="50"/>
        <v>Week 2</v>
      </c>
      <c r="N800">
        <f t="shared" si="51"/>
        <v>42</v>
      </c>
    </row>
    <row r="801" spans="1:14" x14ac:dyDescent="0.25">
      <c r="A801" s="207" t="s">
        <v>866</v>
      </c>
      <c r="B801" s="112">
        <v>45948</v>
      </c>
      <c r="C801" s="109" t="s">
        <v>25</v>
      </c>
      <c r="D801" s="109" t="s">
        <v>31</v>
      </c>
      <c r="E801" s="109" t="s">
        <v>27</v>
      </c>
      <c r="F801" s="109" t="s">
        <v>42</v>
      </c>
      <c r="G801" s="109" t="s">
        <v>15</v>
      </c>
      <c r="H801" s="110">
        <v>163.47999999999999</v>
      </c>
      <c r="I801" s="109">
        <v>2</v>
      </c>
      <c r="J801" s="110">
        <v>326.95999999999998</v>
      </c>
      <c r="K801" t="str">
        <f t="shared" si="48"/>
        <v>Sabtu</v>
      </c>
      <c r="L801" t="str">
        <f t="shared" si="49"/>
        <v>2025-W42</v>
      </c>
      <c r="M801" t="str">
        <f t="shared" si="50"/>
        <v>Week 3</v>
      </c>
      <c r="N801">
        <f t="shared" si="51"/>
        <v>42</v>
      </c>
    </row>
    <row r="802" spans="1:14" x14ac:dyDescent="0.25">
      <c r="A802" s="207" t="s">
        <v>899</v>
      </c>
      <c r="B802" s="112">
        <v>45946</v>
      </c>
      <c r="C802" s="109" t="s">
        <v>17</v>
      </c>
      <c r="D802" s="109" t="s">
        <v>12</v>
      </c>
      <c r="E802" s="109" t="s">
        <v>27</v>
      </c>
      <c r="F802" s="109" t="s">
        <v>39</v>
      </c>
      <c r="G802" s="109" t="s">
        <v>36</v>
      </c>
      <c r="H802" s="110">
        <v>231.27</v>
      </c>
      <c r="I802" s="109">
        <v>1</v>
      </c>
      <c r="J802" s="110">
        <v>231.27</v>
      </c>
      <c r="K802" t="str">
        <f t="shared" si="48"/>
        <v>Kamis</v>
      </c>
      <c r="L802" t="str">
        <f t="shared" si="49"/>
        <v>2025-W42</v>
      </c>
      <c r="M802" t="str">
        <f t="shared" si="50"/>
        <v>Week 3</v>
      </c>
      <c r="N802">
        <f t="shared" si="51"/>
        <v>42</v>
      </c>
    </row>
    <row r="803" spans="1:14" x14ac:dyDescent="0.25">
      <c r="A803" s="207" t="s">
        <v>918</v>
      </c>
      <c r="B803" s="112">
        <v>45944</v>
      </c>
      <c r="C803" s="109" t="s">
        <v>38</v>
      </c>
      <c r="D803" s="109" t="s">
        <v>35</v>
      </c>
      <c r="E803" s="109" t="s">
        <v>13</v>
      </c>
      <c r="F803" s="109" t="s">
        <v>42</v>
      </c>
      <c r="G803" s="109" t="s">
        <v>36</v>
      </c>
      <c r="H803" s="110">
        <v>71.95</v>
      </c>
      <c r="I803" s="109">
        <v>18</v>
      </c>
      <c r="J803" s="110">
        <v>1295.0999999999999</v>
      </c>
      <c r="K803" t="str">
        <f t="shared" si="48"/>
        <v>Selasa</v>
      </c>
      <c r="L803" t="str">
        <f t="shared" si="49"/>
        <v>2025-W42</v>
      </c>
      <c r="M803" t="str">
        <f t="shared" si="50"/>
        <v>Week 2</v>
      </c>
      <c r="N803">
        <f t="shared" si="51"/>
        <v>42</v>
      </c>
    </row>
    <row r="804" spans="1:14" x14ac:dyDescent="0.25">
      <c r="A804" s="207" t="s">
        <v>937</v>
      </c>
      <c r="B804" s="112">
        <v>45946</v>
      </c>
      <c r="C804" s="109" t="s">
        <v>30</v>
      </c>
      <c r="D804" s="109" t="s">
        <v>35</v>
      </c>
      <c r="E804" s="109" t="s">
        <v>41</v>
      </c>
      <c r="F804" s="109" t="s">
        <v>28</v>
      </c>
      <c r="G804" s="109" t="s">
        <v>36</v>
      </c>
      <c r="H804" s="110">
        <v>35.58</v>
      </c>
      <c r="I804" s="109">
        <v>16</v>
      </c>
      <c r="J804" s="110">
        <v>569.28</v>
      </c>
      <c r="K804" t="str">
        <f t="shared" si="48"/>
        <v>Kamis</v>
      </c>
      <c r="L804" t="str">
        <f t="shared" si="49"/>
        <v>2025-W42</v>
      </c>
      <c r="M804" t="str">
        <f t="shared" si="50"/>
        <v>Week 3</v>
      </c>
      <c r="N804">
        <f t="shared" si="51"/>
        <v>42</v>
      </c>
    </row>
    <row r="805" spans="1:14" x14ac:dyDescent="0.25">
      <c r="A805" s="207" t="s">
        <v>964</v>
      </c>
      <c r="B805" s="112">
        <v>45944</v>
      </c>
      <c r="C805" s="109" t="s">
        <v>34</v>
      </c>
      <c r="D805" s="109" t="s">
        <v>35</v>
      </c>
      <c r="E805" s="109" t="s">
        <v>45</v>
      </c>
      <c r="F805" s="109" t="s">
        <v>61</v>
      </c>
      <c r="G805" s="109" t="s">
        <v>15</v>
      </c>
      <c r="H805" s="110">
        <v>35.840000000000003</v>
      </c>
      <c r="I805" s="109">
        <v>18</v>
      </c>
      <c r="J805" s="110">
        <v>645.12</v>
      </c>
      <c r="K805" t="str">
        <f t="shared" si="48"/>
        <v>Selasa</v>
      </c>
      <c r="L805" t="str">
        <f t="shared" si="49"/>
        <v>2025-W42</v>
      </c>
      <c r="M805" t="str">
        <f t="shared" si="50"/>
        <v>Week 2</v>
      </c>
      <c r="N805">
        <f t="shared" si="51"/>
        <v>42</v>
      </c>
    </row>
    <row r="806" spans="1:14" x14ac:dyDescent="0.25">
      <c r="A806" s="207" t="s">
        <v>1030</v>
      </c>
      <c r="B806" s="112">
        <v>45943</v>
      </c>
      <c r="C806" s="109" t="s">
        <v>17</v>
      </c>
      <c r="D806" s="109" t="s">
        <v>22</v>
      </c>
      <c r="E806" s="109" t="s">
        <v>27</v>
      </c>
      <c r="F806" s="109" t="s">
        <v>42</v>
      </c>
      <c r="G806" s="109" t="s">
        <v>36</v>
      </c>
      <c r="H806" s="110">
        <v>95.37</v>
      </c>
      <c r="I806" s="109">
        <v>14</v>
      </c>
      <c r="J806" s="110">
        <v>1335.18</v>
      </c>
      <c r="K806" t="str">
        <f t="shared" si="48"/>
        <v>Senin</v>
      </c>
      <c r="L806" t="str">
        <f t="shared" si="49"/>
        <v>2025-W42</v>
      </c>
      <c r="M806" t="str">
        <f t="shared" si="50"/>
        <v>Week 2</v>
      </c>
      <c r="N806">
        <f t="shared" si="51"/>
        <v>42</v>
      </c>
    </row>
    <row r="807" spans="1:14" x14ac:dyDescent="0.25">
      <c r="A807" s="207" t="s">
        <v>44</v>
      </c>
      <c r="B807" s="112">
        <v>45953</v>
      </c>
      <c r="C807" s="109" t="s">
        <v>17</v>
      </c>
      <c r="D807" s="109" t="s">
        <v>22</v>
      </c>
      <c r="E807" s="109" t="s">
        <v>45</v>
      </c>
      <c r="F807" s="109" t="s">
        <v>28</v>
      </c>
      <c r="G807" s="109" t="s">
        <v>15</v>
      </c>
      <c r="H807" s="110">
        <v>185.78</v>
      </c>
      <c r="I807" s="109">
        <v>7</v>
      </c>
      <c r="J807" s="110">
        <v>1300.46</v>
      </c>
      <c r="K807" t="str">
        <f t="shared" si="48"/>
        <v>Kamis</v>
      </c>
      <c r="L807" t="str">
        <f t="shared" si="49"/>
        <v>2025-W43</v>
      </c>
      <c r="M807" t="str">
        <f t="shared" si="50"/>
        <v>Week 4</v>
      </c>
      <c r="N807">
        <f t="shared" si="51"/>
        <v>43</v>
      </c>
    </row>
    <row r="808" spans="1:14" x14ac:dyDescent="0.25">
      <c r="A808" s="207" t="s">
        <v>75</v>
      </c>
      <c r="B808" s="112">
        <v>45953</v>
      </c>
      <c r="C808" s="109" t="s">
        <v>30</v>
      </c>
      <c r="D808" s="109" t="s">
        <v>31</v>
      </c>
      <c r="E808" s="109" t="s">
        <v>41</v>
      </c>
      <c r="F808" s="109" t="s">
        <v>14</v>
      </c>
      <c r="G808" s="109" t="s">
        <v>15</v>
      </c>
      <c r="H808" s="110">
        <v>51.49</v>
      </c>
      <c r="I808" s="109">
        <v>16</v>
      </c>
      <c r="J808" s="110">
        <v>823.84</v>
      </c>
      <c r="K808" t="str">
        <f t="shared" si="48"/>
        <v>Kamis</v>
      </c>
      <c r="L808" t="str">
        <f t="shared" si="49"/>
        <v>2025-W43</v>
      </c>
      <c r="M808" t="str">
        <f t="shared" si="50"/>
        <v>Week 4</v>
      </c>
      <c r="N808">
        <f t="shared" si="51"/>
        <v>43</v>
      </c>
    </row>
    <row r="809" spans="1:14" x14ac:dyDescent="0.25">
      <c r="A809" s="207" t="s">
        <v>112</v>
      </c>
      <c r="B809" s="112">
        <v>45955</v>
      </c>
      <c r="C809" s="109" t="s">
        <v>11</v>
      </c>
      <c r="D809" s="109" t="s">
        <v>22</v>
      </c>
      <c r="E809" s="109" t="s">
        <v>18</v>
      </c>
      <c r="F809" s="109" t="s">
        <v>61</v>
      </c>
      <c r="G809" s="109" t="s">
        <v>36</v>
      </c>
      <c r="H809" s="110">
        <v>185.51</v>
      </c>
      <c r="I809" s="109">
        <v>9</v>
      </c>
      <c r="J809" s="110">
        <v>1669.59</v>
      </c>
      <c r="K809" t="str">
        <f t="shared" si="48"/>
        <v>Sabtu</v>
      </c>
      <c r="L809" t="str">
        <f t="shared" si="49"/>
        <v>2025-W43</v>
      </c>
      <c r="M809" t="str">
        <f t="shared" si="50"/>
        <v>Week 4</v>
      </c>
      <c r="N809">
        <f t="shared" si="51"/>
        <v>43</v>
      </c>
    </row>
    <row r="810" spans="1:14" x14ac:dyDescent="0.25">
      <c r="A810" s="207" t="s">
        <v>174</v>
      </c>
      <c r="B810" s="112">
        <v>45951</v>
      </c>
      <c r="C810" s="109" t="s">
        <v>38</v>
      </c>
      <c r="D810" s="109" t="s">
        <v>31</v>
      </c>
      <c r="E810" s="109" t="s">
        <v>41</v>
      </c>
      <c r="F810" s="109" t="s">
        <v>32</v>
      </c>
      <c r="G810" s="109" t="s">
        <v>15</v>
      </c>
      <c r="H810" s="110">
        <v>144.13</v>
      </c>
      <c r="I810" s="109">
        <v>10</v>
      </c>
      <c r="J810" s="110">
        <v>1441.3</v>
      </c>
      <c r="K810" t="str">
        <f t="shared" si="48"/>
        <v>Selasa</v>
      </c>
      <c r="L810" t="str">
        <f t="shared" si="49"/>
        <v>2025-W43</v>
      </c>
      <c r="M810" t="str">
        <f t="shared" si="50"/>
        <v>Week 3</v>
      </c>
      <c r="N810">
        <f t="shared" si="51"/>
        <v>43</v>
      </c>
    </row>
    <row r="811" spans="1:14" x14ac:dyDescent="0.25">
      <c r="A811" s="207" t="s">
        <v>270</v>
      </c>
      <c r="B811" s="112">
        <v>45953</v>
      </c>
      <c r="C811" s="109" t="s">
        <v>30</v>
      </c>
      <c r="D811" s="109" t="s">
        <v>26</v>
      </c>
      <c r="E811" s="109" t="s">
        <v>27</v>
      </c>
      <c r="F811" s="109" t="s">
        <v>61</v>
      </c>
      <c r="G811" s="109" t="s">
        <v>15</v>
      </c>
      <c r="H811" s="110">
        <v>156.91999999999999</v>
      </c>
      <c r="I811" s="109">
        <v>17</v>
      </c>
      <c r="J811" s="110">
        <v>2667.64</v>
      </c>
      <c r="K811" t="str">
        <f t="shared" si="48"/>
        <v>Kamis</v>
      </c>
      <c r="L811" t="str">
        <f t="shared" si="49"/>
        <v>2025-W43</v>
      </c>
      <c r="M811" t="str">
        <f t="shared" si="50"/>
        <v>Week 4</v>
      </c>
      <c r="N811">
        <f t="shared" si="51"/>
        <v>43</v>
      </c>
    </row>
    <row r="812" spans="1:14" x14ac:dyDescent="0.25">
      <c r="A812" s="207" t="s">
        <v>272</v>
      </c>
      <c r="B812" s="112">
        <v>45951</v>
      </c>
      <c r="C812" s="109" t="s">
        <v>38</v>
      </c>
      <c r="D812" s="109" t="s">
        <v>55</v>
      </c>
      <c r="E812" s="109" t="s">
        <v>18</v>
      </c>
      <c r="F812" s="109" t="s">
        <v>42</v>
      </c>
      <c r="G812" s="109" t="s">
        <v>20</v>
      </c>
      <c r="H812" s="110">
        <v>72.95</v>
      </c>
      <c r="I812" s="109">
        <v>8</v>
      </c>
      <c r="J812" s="110">
        <v>583.6</v>
      </c>
      <c r="K812" t="str">
        <f t="shared" si="48"/>
        <v>Selasa</v>
      </c>
      <c r="L812" t="str">
        <f t="shared" si="49"/>
        <v>2025-W43</v>
      </c>
      <c r="M812" t="str">
        <f t="shared" si="50"/>
        <v>Week 3</v>
      </c>
      <c r="N812">
        <f t="shared" si="51"/>
        <v>43</v>
      </c>
    </row>
    <row r="813" spans="1:14" x14ac:dyDescent="0.25">
      <c r="A813" s="207" t="s">
        <v>297</v>
      </c>
      <c r="B813" s="112">
        <v>45954</v>
      </c>
      <c r="C813" s="109" t="s">
        <v>17</v>
      </c>
      <c r="D813" s="109" t="s">
        <v>55</v>
      </c>
      <c r="E813" s="109" t="s">
        <v>27</v>
      </c>
      <c r="F813" s="109" t="s">
        <v>28</v>
      </c>
      <c r="G813" s="109" t="s">
        <v>20</v>
      </c>
      <c r="H813" s="110">
        <v>51.38</v>
      </c>
      <c r="I813" s="109">
        <v>15</v>
      </c>
      <c r="J813" s="110">
        <v>770.7</v>
      </c>
      <c r="K813" t="str">
        <f t="shared" si="48"/>
        <v>Jumat</v>
      </c>
      <c r="L813" t="str">
        <f t="shared" si="49"/>
        <v>2025-W43</v>
      </c>
      <c r="M813" t="str">
        <f t="shared" si="50"/>
        <v>Week 4</v>
      </c>
      <c r="N813">
        <f t="shared" si="51"/>
        <v>43</v>
      </c>
    </row>
    <row r="814" spans="1:14" x14ac:dyDescent="0.25">
      <c r="A814" s="207" t="s">
        <v>303</v>
      </c>
      <c r="B814" s="112">
        <v>45950</v>
      </c>
      <c r="C814" s="109" t="s">
        <v>34</v>
      </c>
      <c r="D814" s="109" t="s">
        <v>55</v>
      </c>
      <c r="E814" s="109" t="s">
        <v>41</v>
      </c>
      <c r="F814" s="109" t="s">
        <v>42</v>
      </c>
      <c r="G814" s="109" t="s">
        <v>15</v>
      </c>
      <c r="H814" s="110">
        <v>192.97</v>
      </c>
      <c r="I814" s="109">
        <v>7</v>
      </c>
      <c r="J814" s="110">
        <v>1350.79</v>
      </c>
      <c r="K814" t="str">
        <f t="shared" si="48"/>
        <v>Senin</v>
      </c>
      <c r="L814" t="str">
        <f t="shared" si="49"/>
        <v>2025-W43</v>
      </c>
      <c r="M814" t="str">
        <f t="shared" si="50"/>
        <v>Week 3</v>
      </c>
      <c r="N814">
        <f t="shared" si="51"/>
        <v>43</v>
      </c>
    </row>
    <row r="815" spans="1:14" x14ac:dyDescent="0.25">
      <c r="A815" s="207" t="s">
        <v>401</v>
      </c>
      <c r="B815" s="112">
        <v>45956</v>
      </c>
      <c r="C815" s="109" t="s">
        <v>17</v>
      </c>
      <c r="D815" s="109" t="s">
        <v>12</v>
      </c>
      <c r="E815" s="109" t="s">
        <v>27</v>
      </c>
      <c r="F815" s="109" t="s">
        <v>19</v>
      </c>
      <c r="G815" s="109" t="s">
        <v>20</v>
      </c>
      <c r="H815" s="110">
        <v>150.04</v>
      </c>
      <c r="I815" s="109">
        <v>10</v>
      </c>
      <c r="J815" s="110">
        <v>1500.4</v>
      </c>
      <c r="K815" t="str">
        <f t="shared" si="48"/>
        <v>Minggu</v>
      </c>
      <c r="L815" t="str">
        <f t="shared" si="49"/>
        <v>2025-W44</v>
      </c>
      <c r="M815" t="str">
        <f t="shared" si="50"/>
        <v>Week 4</v>
      </c>
      <c r="N815">
        <f t="shared" si="51"/>
        <v>43</v>
      </c>
    </row>
    <row r="816" spans="1:14" x14ac:dyDescent="0.25">
      <c r="A816" s="207" t="s">
        <v>433</v>
      </c>
      <c r="B816" s="112">
        <v>45951</v>
      </c>
      <c r="C816" s="109" t="s">
        <v>34</v>
      </c>
      <c r="D816" s="109" t="s">
        <v>12</v>
      </c>
      <c r="E816" s="109" t="s">
        <v>13</v>
      </c>
      <c r="F816" s="109" t="s">
        <v>28</v>
      </c>
      <c r="G816" s="109" t="s">
        <v>15</v>
      </c>
      <c r="H816" s="110">
        <v>234.77</v>
      </c>
      <c r="I816" s="109">
        <v>1</v>
      </c>
      <c r="J816" s="110">
        <v>234.77</v>
      </c>
      <c r="K816" t="str">
        <f t="shared" si="48"/>
        <v>Selasa</v>
      </c>
      <c r="L816" t="str">
        <f t="shared" si="49"/>
        <v>2025-W43</v>
      </c>
      <c r="M816" t="str">
        <f t="shared" si="50"/>
        <v>Week 3</v>
      </c>
      <c r="N816">
        <f t="shared" si="51"/>
        <v>43</v>
      </c>
    </row>
    <row r="817" spans="1:14" x14ac:dyDescent="0.25">
      <c r="A817" s="207" t="s">
        <v>458</v>
      </c>
      <c r="B817" s="112">
        <v>45952</v>
      </c>
      <c r="C817" s="109" t="s">
        <v>25</v>
      </c>
      <c r="D817" s="109" t="s">
        <v>55</v>
      </c>
      <c r="E817" s="109" t="s">
        <v>27</v>
      </c>
      <c r="F817" s="109" t="s">
        <v>39</v>
      </c>
      <c r="G817" s="109" t="s">
        <v>36</v>
      </c>
      <c r="H817" s="110">
        <v>204.15</v>
      </c>
      <c r="I817" s="109">
        <v>11</v>
      </c>
      <c r="J817" s="110">
        <v>2245.65</v>
      </c>
      <c r="K817" t="str">
        <f t="shared" si="48"/>
        <v>Rabu</v>
      </c>
      <c r="L817" t="str">
        <f t="shared" si="49"/>
        <v>2025-W43</v>
      </c>
      <c r="M817" t="str">
        <f t="shared" si="50"/>
        <v>Week 4</v>
      </c>
      <c r="N817">
        <f t="shared" si="51"/>
        <v>43</v>
      </c>
    </row>
    <row r="818" spans="1:14" x14ac:dyDescent="0.25">
      <c r="A818" s="207" t="s">
        <v>519</v>
      </c>
      <c r="B818" s="112">
        <v>45952</v>
      </c>
      <c r="C818" s="109" t="s">
        <v>34</v>
      </c>
      <c r="D818" s="109" t="s">
        <v>31</v>
      </c>
      <c r="E818" s="109" t="s">
        <v>13</v>
      </c>
      <c r="F818" s="109" t="s">
        <v>39</v>
      </c>
      <c r="G818" s="109" t="s">
        <v>36</v>
      </c>
      <c r="H818" s="110">
        <v>183.06</v>
      </c>
      <c r="I818" s="109">
        <v>8</v>
      </c>
      <c r="J818" s="110">
        <v>1464.48</v>
      </c>
      <c r="K818" t="str">
        <f t="shared" si="48"/>
        <v>Rabu</v>
      </c>
      <c r="L818" t="str">
        <f t="shared" si="49"/>
        <v>2025-W43</v>
      </c>
      <c r="M818" t="str">
        <f t="shared" si="50"/>
        <v>Week 4</v>
      </c>
      <c r="N818">
        <f t="shared" si="51"/>
        <v>43</v>
      </c>
    </row>
    <row r="819" spans="1:14" x14ac:dyDescent="0.25">
      <c r="A819" s="207" t="s">
        <v>598</v>
      </c>
      <c r="B819" s="112">
        <v>45953</v>
      </c>
      <c r="C819" s="109" t="s">
        <v>25</v>
      </c>
      <c r="D819" s="109" t="s">
        <v>31</v>
      </c>
      <c r="E819" s="109" t="s">
        <v>13</v>
      </c>
      <c r="F819" s="109" t="s">
        <v>28</v>
      </c>
      <c r="G819" s="109" t="s">
        <v>15</v>
      </c>
      <c r="H819" s="110">
        <v>237.85</v>
      </c>
      <c r="I819" s="109">
        <v>5</v>
      </c>
      <c r="J819" s="110">
        <v>1189.25</v>
      </c>
      <c r="K819" t="str">
        <f t="shared" si="48"/>
        <v>Kamis</v>
      </c>
      <c r="L819" t="str">
        <f t="shared" si="49"/>
        <v>2025-W43</v>
      </c>
      <c r="M819" t="str">
        <f t="shared" si="50"/>
        <v>Week 4</v>
      </c>
      <c r="N819">
        <f t="shared" si="51"/>
        <v>43</v>
      </c>
    </row>
    <row r="820" spans="1:14" x14ac:dyDescent="0.25">
      <c r="A820" s="207" t="s">
        <v>664</v>
      </c>
      <c r="B820" s="112">
        <v>45951</v>
      </c>
      <c r="C820" s="109" t="s">
        <v>17</v>
      </c>
      <c r="D820" s="109" t="s">
        <v>31</v>
      </c>
      <c r="E820" s="109" t="s">
        <v>41</v>
      </c>
      <c r="F820" s="109" t="s">
        <v>19</v>
      </c>
      <c r="G820" s="109" t="s">
        <v>36</v>
      </c>
      <c r="H820" s="110">
        <v>91.29</v>
      </c>
      <c r="I820" s="109">
        <v>14</v>
      </c>
      <c r="J820" s="110">
        <v>1278.06</v>
      </c>
      <c r="K820" t="str">
        <f t="shared" si="48"/>
        <v>Selasa</v>
      </c>
      <c r="L820" t="str">
        <f t="shared" si="49"/>
        <v>2025-W43</v>
      </c>
      <c r="M820" t="str">
        <f t="shared" si="50"/>
        <v>Week 3</v>
      </c>
      <c r="N820">
        <f t="shared" si="51"/>
        <v>43</v>
      </c>
    </row>
    <row r="821" spans="1:14" x14ac:dyDescent="0.25">
      <c r="A821" s="207" t="s">
        <v>695</v>
      </c>
      <c r="B821" s="112">
        <v>45953</v>
      </c>
      <c r="C821" s="109" t="s">
        <v>30</v>
      </c>
      <c r="D821" s="109" t="s">
        <v>31</v>
      </c>
      <c r="E821" s="109" t="s">
        <v>45</v>
      </c>
      <c r="F821" s="109" t="s">
        <v>39</v>
      </c>
      <c r="G821" s="109" t="s">
        <v>15</v>
      </c>
      <c r="H821" s="110">
        <v>142.57</v>
      </c>
      <c r="I821" s="109">
        <v>8</v>
      </c>
      <c r="J821" s="110">
        <v>1140.56</v>
      </c>
      <c r="K821" t="str">
        <f t="shared" si="48"/>
        <v>Kamis</v>
      </c>
      <c r="L821" t="str">
        <f t="shared" si="49"/>
        <v>2025-W43</v>
      </c>
      <c r="M821" t="str">
        <f t="shared" si="50"/>
        <v>Week 4</v>
      </c>
      <c r="N821">
        <f t="shared" si="51"/>
        <v>43</v>
      </c>
    </row>
    <row r="822" spans="1:14" x14ac:dyDescent="0.25">
      <c r="A822" s="207" t="s">
        <v>712</v>
      </c>
      <c r="B822" s="112">
        <v>45951</v>
      </c>
      <c r="C822" s="109" t="s">
        <v>38</v>
      </c>
      <c r="D822" s="109" t="s">
        <v>35</v>
      </c>
      <c r="E822" s="109" t="s">
        <v>45</v>
      </c>
      <c r="F822" s="109" t="s">
        <v>61</v>
      </c>
      <c r="G822" s="109" t="s">
        <v>20</v>
      </c>
      <c r="H822" s="110">
        <v>139.66</v>
      </c>
      <c r="I822" s="109">
        <v>8</v>
      </c>
      <c r="J822" s="110">
        <v>1117.28</v>
      </c>
      <c r="K822" t="str">
        <f t="shared" si="48"/>
        <v>Selasa</v>
      </c>
      <c r="L822" t="str">
        <f t="shared" si="49"/>
        <v>2025-W43</v>
      </c>
      <c r="M822" t="str">
        <f t="shared" si="50"/>
        <v>Week 3</v>
      </c>
      <c r="N822">
        <f t="shared" si="51"/>
        <v>43</v>
      </c>
    </row>
    <row r="823" spans="1:14" x14ac:dyDescent="0.25">
      <c r="A823" s="207" t="s">
        <v>720</v>
      </c>
      <c r="B823" s="112">
        <v>45956</v>
      </c>
      <c r="C823" s="109" t="s">
        <v>11</v>
      </c>
      <c r="D823" s="109" t="s">
        <v>55</v>
      </c>
      <c r="E823" s="109" t="s">
        <v>45</v>
      </c>
      <c r="F823" s="109" t="s">
        <v>39</v>
      </c>
      <c r="G823" s="109" t="s">
        <v>36</v>
      </c>
      <c r="H823" s="110">
        <v>109.88</v>
      </c>
      <c r="I823" s="109">
        <v>4</v>
      </c>
      <c r="J823" s="110">
        <v>439.52</v>
      </c>
      <c r="K823" t="str">
        <f t="shared" si="48"/>
        <v>Minggu</v>
      </c>
      <c r="L823" t="str">
        <f t="shared" si="49"/>
        <v>2025-W44</v>
      </c>
      <c r="M823" t="str">
        <f t="shared" si="50"/>
        <v>Week 4</v>
      </c>
      <c r="N823">
        <f t="shared" si="51"/>
        <v>43</v>
      </c>
    </row>
    <row r="824" spans="1:14" x14ac:dyDescent="0.25">
      <c r="A824" s="207" t="s">
        <v>722</v>
      </c>
      <c r="B824" s="112">
        <v>45950</v>
      </c>
      <c r="C824" s="109" t="s">
        <v>38</v>
      </c>
      <c r="D824" s="109" t="s">
        <v>22</v>
      </c>
      <c r="E824" s="109" t="s">
        <v>23</v>
      </c>
      <c r="F824" s="109" t="s">
        <v>32</v>
      </c>
      <c r="G824" s="109" t="s">
        <v>36</v>
      </c>
      <c r="H824" s="110">
        <v>155.57</v>
      </c>
      <c r="I824" s="109">
        <v>20</v>
      </c>
      <c r="J824" s="110">
        <v>3111.4</v>
      </c>
      <c r="K824" t="str">
        <f t="shared" si="48"/>
        <v>Senin</v>
      </c>
      <c r="L824" t="str">
        <f t="shared" si="49"/>
        <v>2025-W43</v>
      </c>
      <c r="M824" t="str">
        <f t="shared" si="50"/>
        <v>Week 3</v>
      </c>
      <c r="N824">
        <f t="shared" si="51"/>
        <v>43</v>
      </c>
    </row>
    <row r="825" spans="1:14" x14ac:dyDescent="0.25">
      <c r="A825" s="207" t="s">
        <v>760</v>
      </c>
      <c r="B825" s="112">
        <v>45953</v>
      </c>
      <c r="C825" s="109" t="s">
        <v>38</v>
      </c>
      <c r="D825" s="109" t="s">
        <v>22</v>
      </c>
      <c r="E825" s="109" t="s">
        <v>23</v>
      </c>
      <c r="F825" s="109" t="s">
        <v>42</v>
      </c>
      <c r="G825" s="109" t="s">
        <v>36</v>
      </c>
      <c r="H825" s="110">
        <v>157.87</v>
      </c>
      <c r="I825" s="109">
        <v>6</v>
      </c>
      <c r="J825" s="110">
        <v>947.22</v>
      </c>
      <c r="K825" t="str">
        <f t="shared" si="48"/>
        <v>Kamis</v>
      </c>
      <c r="L825" t="str">
        <f t="shared" si="49"/>
        <v>2025-W43</v>
      </c>
      <c r="M825" t="str">
        <f t="shared" si="50"/>
        <v>Week 4</v>
      </c>
      <c r="N825">
        <f t="shared" si="51"/>
        <v>43</v>
      </c>
    </row>
    <row r="826" spans="1:14" x14ac:dyDescent="0.25">
      <c r="A826" s="207" t="s">
        <v>794</v>
      </c>
      <c r="B826" s="112">
        <v>45953</v>
      </c>
      <c r="C826" s="109" t="s">
        <v>30</v>
      </c>
      <c r="D826" s="109" t="s">
        <v>12</v>
      </c>
      <c r="E826" s="109" t="s">
        <v>13</v>
      </c>
      <c r="F826" s="109" t="s">
        <v>42</v>
      </c>
      <c r="G826" s="109" t="s">
        <v>20</v>
      </c>
      <c r="H826" s="110">
        <v>209.21</v>
      </c>
      <c r="I826" s="109">
        <v>19</v>
      </c>
      <c r="J826" s="110">
        <v>3974.99</v>
      </c>
      <c r="K826" t="str">
        <f t="shared" si="48"/>
        <v>Kamis</v>
      </c>
      <c r="L826" t="str">
        <f t="shared" si="49"/>
        <v>2025-W43</v>
      </c>
      <c r="M826" t="str">
        <f t="shared" si="50"/>
        <v>Week 4</v>
      </c>
      <c r="N826">
        <f t="shared" si="51"/>
        <v>43</v>
      </c>
    </row>
    <row r="827" spans="1:14" x14ac:dyDescent="0.25">
      <c r="A827" s="207" t="s">
        <v>823</v>
      </c>
      <c r="B827" s="112">
        <v>45956</v>
      </c>
      <c r="C827" s="109" t="s">
        <v>17</v>
      </c>
      <c r="D827" s="109" t="s">
        <v>12</v>
      </c>
      <c r="E827" s="109" t="s">
        <v>41</v>
      </c>
      <c r="F827" s="109" t="s">
        <v>28</v>
      </c>
      <c r="G827" s="109" t="s">
        <v>20</v>
      </c>
      <c r="H827" s="110">
        <v>63.37</v>
      </c>
      <c r="I827" s="109">
        <v>19</v>
      </c>
      <c r="J827" s="110">
        <v>1204.03</v>
      </c>
      <c r="K827" t="str">
        <f t="shared" si="48"/>
        <v>Minggu</v>
      </c>
      <c r="L827" t="str">
        <f t="shared" si="49"/>
        <v>2025-W44</v>
      </c>
      <c r="M827" t="str">
        <f t="shared" si="50"/>
        <v>Week 4</v>
      </c>
      <c r="N827">
        <f t="shared" si="51"/>
        <v>43</v>
      </c>
    </row>
    <row r="828" spans="1:14" x14ac:dyDescent="0.25">
      <c r="A828" s="207" t="s">
        <v>878</v>
      </c>
      <c r="B828" s="112">
        <v>45954</v>
      </c>
      <c r="C828" s="109" t="s">
        <v>25</v>
      </c>
      <c r="D828" s="109" t="s">
        <v>26</v>
      </c>
      <c r="E828" s="109" t="s">
        <v>45</v>
      </c>
      <c r="F828" s="109" t="s">
        <v>42</v>
      </c>
      <c r="G828" s="109" t="s">
        <v>36</v>
      </c>
      <c r="H828" s="110">
        <v>144.13999999999999</v>
      </c>
      <c r="I828" s="109">
        <v>13</v>
      </c>
      <c r="J828" s="110">
        <v>1873.82</v>
      </c>
      <c r="K828" t="str">
        <f t="shared" si="48"/>
        <v>Jumat</v>
      </c>
      <c r="L828" t="str">
        <f t="shared" si="49"/>
        <v>2025-W43</v>
      </c>
      <c r="M828" t="str">
        <f t="shared" si="50"/>
        <v>Week 4</v>
      </c>
      <c r="N828">
        <f t="shared" si="51"/>
        <v>43</v>
      </c>
    </row>
    <row r="829" spans="1:14" x14ac:dyDescent="0.25">
      <c r="A829" s="207" t="s">
        <v>943</v>
      </c>
      <c r="B829" s="112">
        <v>45951</v>
      </c>
      <c r="C829" s="109" t="s">
        <v>30</v>
      </c>
      <c r="D829" s="109" t="s">
        <v>12</v>
      </c>
      <c r="E829" s="109" t="s">
        <v>27</v>
      </c>
      <c r="F829" s="109" t="s">
        <v>14</v>
      </c>
      <c r="G829" s="109" t="s">
        <v>36</v>
      </c>
      <c r="H829" s="110">
        <v>80.84</v>
      </c>
      <c r="I829" s="109">
        <v>9</v>
      </c>
      <c r="J829" s="110">
        <v>727.56</v>
      </c>
      <c r="K829" t="str">
        <f t="shared" si="48"/>
        <v>Selasa</v>
      </c>
      <c r="L829" t="str">
        <f t="shared" si="49"/>
        <v>2025-W43</v>
      </c>
      <c r="M829" t="str">
        <f t="shared" si="50"/>
        <v>Week 3</v>
      </c>
      <c r="N829">
        <f t="shared" si="51"/>
        <v>43</v>
      </c>
    </row>
    <row r="830" spans="1:14" x14ac:dyDescent="0.25">
      <c r="A830" s="207" t="s">
        <v>948</v>
      </c>
      <c r="B830" s="112">
        <v>45952</v>
      </c>
      <c r="C830" s="109" t="s">
        <v>38</v>
      </c>
      <c r="D830" s="109" t="s">
        <v>26</v>
      </c>
      <c r="E830" s="109" t="s">
        <v>18</v>
      </c>
      <c r="F830" s="109" t="s">
        <v>32</v>
      </c>
      <c r="G830" s="109" t="s">
        <v>36</v>
      </c>
      <c r="H830" s="110">
        <v>69.28</v>
      </c>
      <c r="I830" s="109">
        <v>9</v>
      </c>
      <c r="J830" s="110">
        <v>623.52</v>
      </c>
      <c r="K830" t="str">
        <f t="shared" si="48"/>
        <v>Rabu</v>
      </c>
      <c r="L830" t="str">
        <f t="shared" si="49"/>
        <v>2025-W43</v>
      </c>
      <c r="M830" t="str">
        <f t="shared" si="50"/>
        <v>Week 4</v>
      </c>
      <c r="N830">
        <f t="shared" si="51"/>
        <v>43</v>
      </c>
    </row>
    <row r="831" spans="1:14" x14ac:dyDescent="0.25">
      <c r="A831" s="207" t="s">
        <v>957</v>
      </c>
      <c r="B831" s="112">
        <v>45952</v>
      </c>
      <c r="C831" s="109" t="s">
        <v>11</v>
      </c>
      <c r="D831" s="109" t="s">
        <v>12</v>
      </c>
      <c r="E831" s="109" t="s">
        <v>13</v>
      </c>
      <c r="F831" s="109" t="s">
        <v>39</v>
      </c>
      <c r="G831" s="109" t="s">
        <v>15</v>
      </c>
      <c r="H831" s="110">
        <v>176.98</v>
      </c>
      <c r="I831" s="109">
        <v>8</v>
      </c>
      <c r="J831" s="110">
        <v>1415.84</v>
      </c>
      <c r="K831" t="str">
        <f t="shared" si="48"/>
        <v>Rabu</v>
      </c>
      <c r="L831" t="str">
        <f t="shared" si="49"/>
        <v>2025-W43</v>
      </c>
      <c r="M831" t="str">
        <f t="shared" si="50"/>
        <v>Week 4</v>
      </c>
      <c r="N831">
        <f t="shared" si="51"/>
        <v>43</v>
      </c>
    </row>
    <row r="832" spans="1:14" x14ac:dyDescent="0.25">
      <c r="A832" s="207" t="s">
        <v>1050</v>
      </c>
      <c r="B832" s="112">
        <v>45952</v>
      </c>
      <c r="C832" s="109" t="s">
        <v>11</v>
      </c>
      <c r="D832" s="109" t="s">
        <v>26</v>
      </c>
      <c r="E832" s="109" t="s">
        <v>41</v>
      </c>
      <c r="F832" s="109" t="s">
        <v>32</v>
      </c>
      <c r="G832" s="109" t="s">
        <v>36</v>
      </c>
      <c r="H832" s="110">
        <v>125.66</v>
      </c>
      <c r="I832" s="109">
        <v>17</v>
      </c>
      <c r="J832" s="110">
        <v>2136.2199999999998</v>
      </c>
      <c r="K832" t="str">
        <f t="shared" si="48"/>
        <v>Rabu</v>
      </c>
      <c r="L832" t="str">
        <f t="shared" si="49"/>
        <v>2025-W43</v>
      </c>
      <c r="M832" t="str">
        <f t="shared" si="50"/>
        <v>Week 4</v>
      </c>
      <c r="N832">
        <f t="shared" si="51"/>
        <v>43</v>
      </c>
    </row>
    <row r="833" spans="1:14" x14ac:dyDescent="0.25">
      <c r="A833" s="207" t="s">
        <v>1056</v>
      </c>
      <c r="B833" s="112">
        <v>45952</v>
      </c>
      <c r="C833" s="109" t="s">
        <v>11</v>
      </c>
      <c r="D833" s="109" t="s">
        <v>12</v>
      </c>
      <c r="E833" s="109" t="s">
        <v>41</v>
      </c>
      <c r="F833" s="109" t="s">
        <v>61</v>
      </c>
      <c r="G833" s="109" t="s">
        <v>36</v>
      </c>
      <c r="H833" s="110">
        <v>159.85</v>
      </c>
      <c r="I833" s="109">
        <v>3</v>
      </c>
      <c r="J833" s="110">
        <v>479.55</v>
      </c>
      <c r="K833" t="str">
        <f t="shared" si="48"/>
        <v>Rabu</v>
      </c>
      <c r="L833" t="str">
        <f t="shared" si="49"/>
        <v>2025-W43</v>
      </c>
      <c r="M833" t="str">
        <f t="shared" si="50"/>
        <v>Week 4</v>
      </c>
      <c r="N833">
        <f t="shared" si="51"/>
        <v>43</v>
      </c>
    </row>
    <row r="834" spans="1:14" x14ac:dyDescent="0.25">
      <c r="A834" s="207" t="s">
        <v>142</v>
      </c>
      <c r="B834" s="112">
        <v>45961</v>
      </c>
      <c r="C834" s="109" t="s">
        <v>17</v>
      </c>
      <c r="D834" s="109" t="s">
        <v>22</v>
      </c>
      <c r="E834" s="109" t="s">
        <v>45</v>
      </c>
      <c r="F834" s="109" t="s">
        <v>28</v>
      </c>
      <c r="G834" s="109" t="s">
        <v>36</v>
      </c>
      <c r="H834" s="110">
        <v>229.66</v>
      </c>
      <c r="I834" s="109">
        <v>19</v>
      </c>
      <c r="J834" s="110">
        <v>4363.54</v>
      </c>
      <c r="K834" t="str">
        <f t="shared" ref="K834:K897" si="52">TEXT(B834,"dddd")</f>
        <v>Jumat</v>
      </c>
      <c r="L834" t="str">
        <f t="shared" ref="L834:L897" si="53">YEAR(B834) &amp; "-W" &amp; TEXT(WEEKNUM(B834), "00")</f>
        <v>2025-W44</v>
      </c>
      <c r="M834" t="str">
        <f t="shared" ref="M834:M897" si="54">"Week " &amp; INT((DAY(B834)-1)/7)+1</f>
        <v>Week 5</v>
      </c>
      <c r="N834">
        <f t="shared" ref="N834:N897" si="55">WEEKNUM(B834, 2)</f>
        <v>44</v>
      </c>
    </row>
    <row r="835" spans="1:14" x14ac:dyDescent="0.25">
      <c r="A835" s="207" t="s">
        <v>158</v>
      </c>
      <c r="B835" s="112">
        <v>45961</v>
      </c>
      <c r="C835" s="109" t="s">
        <v>34</v>
      </c>
      <c r="D835" s="109" t="s">
        <v>26</v>
      </c>
      <c r="E835" s="109" t="s">
        <v>45</v>
      </c>
      <c r="F835" s="109" t="s">
        <v>32</v>
      </c>
      <c r="G835" s="109" t="s">
        <v>36</v>
      </c>
      <c r="H835" s="110">
        <v>207.64</v>
      </c>
      <c r="I835" s="109">
        <v>9</v>
      </c>
      <c r="J835" s="110">
        <v>1868.76</v>
      </c>
      <c r="K835" t="str">
        <f t="shared" si="52"/>
        <v>Jumat</v>
      </c>
      <c r="L835" t="str">
        <f t="shared" si="53"/>
        <v>2025-W44</v>
      </c>
      <c r="M835" t="str">
        <f t="shared" si="54"/>
        <v>Week 5</v>
      </c>
      <c r="N835">
        <f t="shared" si="55"/>
        <v>44</v>
      </c>
    </row>
    <row r="836" spans="1:14" x14ac:dyDescent="0.25">
      <c r="A836" s="207" t="s">
        <v>170</v>
      </c>
      <c r="B836" s="112">
        <v>45959</v>
      </c>
      <c r="C836" s="109" t="s">
        <v>25</v>
      </c>
      <c r="D836" s="109" t="s">
        <v>35</v>
      </c>
      <c r="E836" s="109" t="s">
        <v>45</v>
      </c>
      <c r="F836" s="109" t="s">
        <v>39</v>
      </c>
      <c r="G836" s="109" t="s">
        <v>15</v>
      </c>
      <c r="H836" s="110">
        <v>56.37</v>
      </c>
      <c r="I836" s="109">
        <v>17</v>
      </c>
      <c r="J836" s="110">
        <v>958.29</v>
      </c>
      <c r="K836" t="str">
        <f t="shared" si="52"/>
        <v>Rabu</v>
      </c>
      <c r="L836" t="str">
        <f t="shared" si="53"/>
        <v>2025-W44</v>
      </c>
      <c r="M836" t="str">
        <f t="shared" si="54"/>
        <v>Week 5</v>
      </c>
      <c r="N836">
        <f t="shared" si="55"/>
        <v>44</v>
      </c>
    </row>
    <row r="837" spans="1:14" x14ac:dyDescent="0.25">
      <c r="A837" s="207" t="s">
        <v>185</v>
      </c>
      <c r="B837" s="112">
        <v>45959</v>
      </c>
      <c r="C837" s="109" t="s">
        <v>38</v>
      </c>
      <c r="D837" s="109" t="s">
        <v>22</v>
      </c>
      <c r="E837" s="109" t="s">
        <v>18</v>
      </c>
      <c r="F837" s="109" t="s">
        <v>14</v>
      </c>
      <c r="G837" s="109" t="s">
        <v>20</v>
      </c>
      <c r="H837" s="110">
        <v>140.59</v>
      </c>
      <c r="I837" s="109">
        <v>7</v>
      </c>
      <c r="J837" s="110">
        <v>984.13</v>
      </c>
      <c r="K837" t="str">
        <f t="shared" si="52"/>
        <v>Rabu</v>
      </c>
      <c r="L837" t="str">
        <f t="shared" si="53"/>
        <v>2025-W44</v>
      </c>
      <c r="M837" t="str">
        <f t="shared" si="54"/>
        <v>Week 5</v>
      </c>
      <c r="N837">
        <f t="shared" si="55"/>
        <v>44</v>
      </c>
    </row>
    <row r="838" spans="1:14" x14ac:dyDescent="0.25">
      <c r="A838" s="207" t="s">
        <v>187</v>
      </c>
      <c r="B838" s="112">
        <v>45962</v>
      </c>
      <c r="C838" s="109" t="s">
        <v>34</v>
      </c>
      <c r="D838" s="109" t="s">
        <v>31</v>
      </c>
      <c r="E838" s="109" t="s">
        <v>45</v>
      </c>
      <c r="F838" s="109" t="s">
        <v>61</v>
      </c>
      <c r="G838" s="109" t="s">
        <v>20</v>
      </c>
      <c r="H838" s="110">
        <v>91.3</v>
      </c>
      <c r="I838" s="109">
        <v>19</v>
      </c>
      <c r="J838" s="110">
        <v>1734.7</v>
      </c>
      <c r="K838" t="str">
        <f t="shared" si="52"/>
        <v>Sabtu</v>
      </c>
      <c r="L838" t="str">
        <f t="shared" si="53"/>
        <v>2025-W44</v>
      </c>
      <c r="M838" t="str">
        <f t="shared" si="54"/>
        <v>Week 1</v>
      </c>
      <c r="N838">
        <f t="shared" si="55"/>
        <v>44</v>
      </c>
    </row>
    <row r="839" spans="1:14" x14ac:dyDescent="0.25">
      <c r="A839" s="207" t="s">
        <v>191</v>
      </c>
      <c r="B839" s="112">
        <v>45958</v>
      </c>
      <c r="C839" s="109" t="s">
        <v>17</v>
      </c>
      <c r="D839" s="109" t="s">
        <v>35</v>
      </c>
      <c r="E839" s="109" t="s">
        <v>18</v>
      </c>
      <c r="F839" s="109" t="s">
        <v>19</v>
      </c>
      <c r="G839" s="109" t="s">
        <v>15</v>
      </c>
      <c r="H839" s="110">
        <v>137.68</v>
      </c>
      <c r="I839" s="109">
        <v>1</v>
      </c>
      <c r="J839" s="110">
        <v>137.68</v>
      </c>
      <c r="K839" t="str">
        <f t="shared" si="52"/>
        <v>Selasa</v>
      </c>
      <c r="L839" t="str">
        <f t="shared" si="53"/>
        <v>2025-W44</v>
      </c>
      <c r="M839" t="str">
        <f t="shared" si="54"/>
        <v>Week 4</v>
      </c>
      <c r="N839">
        <f t="shared" si="55"/>
        <v>44</v>
      </c>
    </row>
    <row r="840" spans="1:14" x14ac:dyDescent="0.25">
      <c r="A840" s="207" t="s">
        <v>207</v>
      </c>
      <c r="B840" s="112">
        <v>45958</v>
      </c>
      <c r="C840" s="109" t="s">
        <v>17</v>
      </c>
      <c r="D840" s="109" t="s">
        <v>31</v>
      </c>
      <c r="E840" s="109" t="s">
        <v>23</v>
      </c>
      <c r="F840" s="109" t="s">
        <v>61</v>
      </c>
      <c r="G840" s="109" t="s">
        <v>20</v>
      </c>
      <c r="H840" s="110">
        <v>160</v>
      </c>
      <c r="I840" s="109">
        <v>19</v>
      </c>
      <c r="J840" s="110">
        <v>3040</v>
      </c>
      <c r="K840" t="str">
        <f t="shared" si="52"/>
        <v>Selasa</v>
      </c>
      <c r="L840" t="str">
        <f t="shared" si="53"/>
        <v>2025-W44</v>
      </c>
      <c r="M840" t="str">
        <f t="shared" si="54"/>
        <v>Week 4</v>
      </c>
      <c r="N840">
        <f t="shared" si="55"/>
        <v>44</v>
      </c>
    </row>
    <row r="841" spans="1:14" x14ac:dyDescent="0.25">
      <c r="A841" s="207" t="s">
        <v>375</v>
      </c>
      <c r="B841" s="112">
        <v>45961</v>
      </c>
      <c r="C841" s="109" t="s">
        <v>30</v>
      </c>
      <c r="D841" s="109" t="s">
        <v>26</v>
      </c>
      <c r="E841" s="109" t="s">
        <v>27</v>
      </c>
      <c r="F841" s="109" t="s">
        <v>42</v>
      </c>
      <c r="G841" s="109" t="s">
        <v>20</v>
      </c>
      <c r="H841" s="110">
        <v>184.8</v>
      </c>
      <c r="I841" s="109">
        <v>19</v>
      </c>
      <c r="J841" s="110">
        <v>3511.2</v>
      </c>
      <c r="K841" t="str">
        <f t="shared" si="52"/>
        <v>Jumat</v>
      </c>
      <c r="L841" t="str">
        <f t="shared" si="53"/>
        <v>2025-W44</v>
      </c>
      <c r="M841" t="str">
        <f t="shared" si="54"/>
        <v>Week 5</v>
      </c>
      <c r="N841">
        <f t="shared" si="55"/>
        <v>44</v>
      </c>
    </row>
    <row r="842" spans="1:14" x14ac:dyDescent="0.25">
      <c r="A842" s="207" t="s">
        <v>389</v>
      </c>
      <c r="B842" s="112">
        <v>45963</v>
      </c>
      <c r="C842" s="109" t="s">
        <v>34</v>
      </c>
      <c r="D842" s="109" t="s">
        <v>55</v>
      </c>
      <c r="E842" s="109" t="s">
        <v>45</v>
      </c>
      <c r="F842" s="109" t="s">
        <v>39</v>
      </c>
      <c r="G842" s="109" t="s">
        <v>15</v>
      </c>
      <c r="H842" s="110">
        <v>218.43</v>
      </c>
      <c r="I842" s="109">
        <v>16</v>
      </c>
      <c r="J842" s="110">
        <v>3494.88</v>
      </c>
      <c r="K842" t="str">
        <f t="shared" si="52"/>
        <v>Minggu</v>
      </c>
      <c r="L842" t="str">
        <f t="shared" si="53"/>
        <v>2025-W45</v>
      </c>
      <c r="M842" t="str">
        <f t="shared" si="54"/>
        <v>Week 1</v>
      </c>
      <c r="N842">
        <f t="shared" si="55"/>
        <v>44</v>
      </c>
    </row>
    <row r="843" spans="1:14" x14ac:dyDescent="0.25">
      <c r="A843" s="207" t="s">
        <v>573</v>
      </c>
      <c r="B843" s="112">
        <v>45963</v>
      </c>
      <c r="C843" s="109" t="s">
        <v>25</v>
      </c>
      <c r="D843" s="109" t="s">
        <v>31</v>
      </c>
      <c r="E843" s="109" t="s">
        <v>41</v>
      </c>
      <c r="F843" s="109" t="s">
        <v>14</v>
      </c>
      <c r="G843" s="109" t="s">
        <v>36</v>
      </c>
      <c r="H843" s="110">
        <v>164.95</v>
      </c>
      <c r="I843" s="109">
        <v>5</v>
      </c>
      <c r="J843" s="110">
        <v>824.75</v>
      </c>
      <c r="K843" t="str">
        <f t="shared" si="52"/>
        <v>Minggu</v>
      </c>
      <c r="L843" t="str">
        <f t="shared" si="53"/>
        <v>2025-W45</v>
      </c>
      <c r="M843" t="str">
        <f t="shared" si="54"/>
        <v>Week 1</v>
      </c>
      <c r="N843">
        <f t="shared" si="55"/>
        <v>44</v>
      </c>
    </row>
    <row r="844" spans="1:14" x14ac:dyDescent="0.25">
      <c r="A844" s="207" t="s">
        <v>605</v>
      </c>
      <c r="B844" s="112">
        <v>45961</v>
      </c>
      <c r="C844" s="109" t="s">
        <v>25</v>
      </c>
      <c r="D844" s="109" t="s">
        <v>12</v>
      </c>
      <c r="E844" s="109" t="s">
        <v>41</v>
      </c>
      <c r="F844" s="109" t="s">
        <v>19</v>
      </c>
      <c r="G844" s="109" t="s">
        <v>15</v>
      </c>
      <c r="H844" s="110">
        <v>80.3</v>
      </c>
      <c r="I844" s="109">
        <v>8</v>
      </c>
      <c r="J844" s="110">
        <v>642.4</v>
      </c>
      <c r="K844" t="str">
        <f t="shared" si="52"/>
        <v>Jumat</v>
      </c>
      <c r="L844" t="str">
        <f t="shared" si="53"/>
        <v>2025-W44</v>
      </c>
      <c r="M844" t="str">
        <f t="shared" si="54"/>
        <v>Week 5</v>
      </c>
      <c r="N844">
        <f t="shared" si="55"/>
        <v>44</v>
      </c>
    </row>
    <row r="845" spans="1:14" x14ac:dyDescent="0.25">
      <c r="A845" s="207" t="s">
        <v>618</v>
      </c>
      <c r="B845" s="112">
        <v>45962</v>
      </c>
      <c r="C845" s="109" t="s">
        <v>25</v>
      </c>
      <c r="D845" s="109" t="s">
        <v>22</v>
      </c>
      <c r="E845" s="109" t="s">
        <v>13</v>
      </c>
      <c r="F845" s="109" t="s">
        <v>32</v>
      </c>
      <c r="G845" s="109" t="s">
        <v>15</v>
      </c>
      <c r="H845" s="110">
        <v>118.77</v>
      </c>
      <c r="I845" s="109">
        <v>3</v>
      </c>
      <c r="J845" s="110">
        <v>356.31</v>
      </c>
      <c r="K845" t="str">
        <f t="shared" si="52"/>
        <v>Sabtu</v>
      </c>
      <c r="L845" t="str">
        <f t="shared" si="53"/>
        <v>2025-W44</v>
      </c>
      <c r="M845" t="str">
        <f t="shared" si="54"/>
        <v>Week 1</v>
      </c>
      <c r="N845">
        <f t="shared" si="55"/>
        <v>44</v>
      </c>
    </row>
    <row r="846" spans="1:14" x14ac:dyDescent="0.25">
      <c r="A846" s="207" t="s">
        <v>673</v>
      </c>
      <c r="B846" s="112">
        <v>45957</v>
      </c>
      <c r="C846" s="109" t="s">
        <v>30</v>
      </c>
      <c r="D846" s="109" t="s">
        <v>22</v>
      </c>
      <c r="E846" s="109" t="s">
        <v>23</v>
      </c>
      <c r="F846" s="109" t="s">
        <v>28</v>
      </c>
      <c r="G846" s="109" t="s">
        <v>15</v>
      </c>
      <c r="H846" s="110">
        <v>38.65</v>
      </c>
      <c r="I846" s="109">
        <v>8</v>
      </c>
      <c r="J846" s="110">
        <v>309.2</v>
      </c>
      <c r="K846" t="str">
        <f t="shared" si="52"/>
        <v>Senin</v>
      </c>
      <c r="L846" t="str">
        <f t="shared" si="53"/>
        <v>2025-W44</v>
      </c>
      <c r="M846" t="str">
        <f t="shared" si="54"/>
        <v>Week 4</v>
      </c>
      <c r="N846">
        <f t="shared" si="55"/>
        <v>44</v>
      </c>
    </row>
    <row r="847" spans="1:14" x14ac:dyDescent="0.25">
      <c r="A847" s="207" t="s">
        <v>686</v>
      </c>
      <c r="B847" s="112">
        <v>45959</v>
      </c>
      <c r="C847" s="109" t="s">
        <v>38</v>
      </c>
      <c r="D847" s="109" t="s">
        <v>35</v>
      </c>
      <c r="E847" s="109" t="s">
        <v>27</v>
      </c>
      <c r="F847" s="109" t="s">
        <v>28</v>
      </c>
      <c r="G847" s="109" t="s">
        <v>36</v>
      </c>
      <c r="H847" s="110">
        <v>136.6</v>
      </c>
      <c r="I847" s="109">
        <v>6</v>
      </c>
      <c r="J847" s="110">
        <v>819.6</v>
      </c>
      <c r="K847" t="str">
        <f t="shared" si="52"/>
        <v>Rabu</v>
      </c>
      <c r="L847" t="str">
        <f t="shared" si="53"/>
        <v>2025-W44</v>
      </c>
      <c r="M847" t="str">
        <f t="shared" si="54"/>
        <v>Week 5</v>
      </c>
      <c r="N847">
        <f t="shared" si="55"/>
        <v>44</v>
      </c>
    </row>
    <row r="848" spans="1:14" x14ac:dyDescent="0.25">
      <c r="A848" s="207" t="s">
        <v>734</v>
      </c>
      <c r="B848" s="112">
        <v>45962</v>
      </c>
      <c r="C848" s="109" t="s">
        <v>30</v>
      </c>
      <c r="D848" s="109" t="s">
        <v>31</v>
      </c>
      <c r="E848" s="109" t="s">
        <v>18</v>
      </c>
      <c r="F848" s="109" t="s">
        <v>42</v>
      </c>
      <c r="G848" s="109" t="s">
        <v>36</v>
      </c>
      <c r="H848" s="110">
        <v>227.29</v>
      </c>
      <c r="I848" s="109">
        <v>15</v>
      </c>
      <c r="J848" s="110">
        <v>3409.35</v>
      </c>
      <c r="K848" t="str">
        <f t="shared" si="52"/>
        <v>Sabtu</v>
      </c>
      <c r="L848" t="str">
        <f t="shared" si="53"/>
        <v>2025-W44</v>
      </c>
      <c r="M848" t="str">
        <f t="shared" si="54"/>
        <v>Week 1</v>
      </c>
      <c r="N848">
        <f t="shared" si="55"/>
        <v>44</v>
      </c>
    </row>
    <row r="849" spans="1:14" x14ac:dyDescent="0.25">
      <c r="A849" s="207" t="s">
        <v>938</v>
      </c>
      <c r="B849" s="112">
        <v>45958</v>
      </c>
      <c r="C849" s="109" t="s">
        <v>38</v>
      </c>
      <c r="D849" s="109" t="s">
        <v>22</v>
      </c>
      <c r="E849" s="109" t="s">
        <v>13</v>
      </c>
      <c r="F849" s="109" t="s">
        <v>19</v>
      </c>
      <c r="G849" s="109" t="s">
        <v>36</v>
      </c>
      <c r="H849" s="110">
        <v>64.349999999999994</v>
      </c>
      <c r="I849" s="109">
        <v>1</v>
      </c>
      <c r="J849" s="110">
        <v>64.349999999999994</v>
      </c>
      <c r="K849" t="str">
        <f t="shared" si="52"/>
        <v>Selasa</v>
      </c>
      <c r="L849" t="str">
        <f t="shared" si="53"/>
        <v>2025-W44</v>
      </c>
      <c r="M849" t="str">
        <f t="shared" si="54"/>
        <v>Week 4</v>
      </c>
      <c r="N849">
        <f t="shared" si="55"/>
        <v>44</v>
      </c>
    </row>
    <row r="850" spans="1:14" x14ac:dyDescent="0.25">
      <c r="A850" s="207" t="s">
        <v>24</v>
      </c>
      <c r="B850" s="112">
        <v>45966</v>
      </c>
      <c r="C850" s="109" t="s">
        <v>25</v>
      </c>
      <c r="D850" s="109" t="s">
        <v>26</v>
      </c>
      <c r="E850" s="109" t="s">
        <v>27</v>
      </c>
      <c r="F850" s="109" t="s">
        <v>28</v>
      </c>
      <c r="G850" s="109" t="s">
        <v>20</v>
      </c>
      <c r="H850" s="110">
        <v>161.69999999999999</v>
      </c>
      <c r="I850" s="109">
        <v>1</v>
      </c>
      <c r="J850" s="110">
        <v>161.69999999999999</v>
      </c>
      <c r="K850" t="str">
        <f t="shared" si="52"/>
        <v>Rabu</v>
      </c>
      <c r="L850" t="str">
        <f t="shared" si="53"/>
        <v>2025-W45</v>
      </c>
      <c r="M850" t="str">
        <f t="shared" si="54"/>
        <v>Week 1</v>
      </c>
      <c r="N850">
        <f t="shared" si="55"/>
        <v>45</v>
      </c>
    </row>
    <row r="851" spans="1:14" x14ac:dyDescent="0.25">
      <c r="A851" s="207" t="s">
        <v>40</v>
      </c>
      <c r="B851" s="112">
        <v>45967</v>
      </c>
      <c r="C851" s="109" t="s">
        <v>11</v>
      </c>
      <c r="D851" s="109" t="s">
        <v>12</v>
      </c>
      <c r="E851" s="109" t="s">
        <v>41</v>
      </c>
      <c r="F851" s="109" t="s">
        <v>42</v>
      </c>
      <c r="G851" s="109" t="s">
        <v>15</v>
      </c>
      <c r="H851" s="110">
        <v>220.56</v>
      </c>
      <c r="I851" s="109">
        <v>9</v>
      </c>
      <c r="J851" s="110">
        <v>1985.04</v>
      </c>
      <c r="K851" t="str">
        <f t="shared" si="52"/>
        <v>Kamis</v>
      </c>
      <c r="L851" t="str">
        <f t="shared" si="53"/>
        <v>2025-W45</v>
      </c>
      <c r="M851" t="str">
        <f t="shared" si="54"/>
        <v>Week 1</v>
      </c>
      <c r="N851">
        <f t="shared" si="55"/>
        <v>45</v>
      </c>
    </row>
    <row r="852" spans="1:14" x14ac:dyDescent="0.25">
      <c r="A852" s="207" t="s">
        <v>125</v>
      </c>
      <c r="B852" s="112">
        <v>45970</v>
      </c>
      <c r="C852" s="109" t="s">
        <v>38</v>
      </c>
      <c r="D852" s="109" t="s">
        <v>31</v>
      </c>
      <c r="E852" s="109" t="s">
        <v>27</v>
      </c>
      <c r="F852" s="109" t="s">
        <v>42</v>
      </c>
      <c r="G852" s="109" t="s">
        <v>15</v>
      </c>
      <c r="H852" s="110">
        <v>170.26</v>
      </c>
      <c r="I852" s="109">
        <v>3</v>
      </c>
      <c r="J852" s="110">
        <v>510.78</v>
      </c>
      <c r="K852" t="str">
        <f t="shared" si="52"/>
        <v>Minggu</v>
      </c>
      <c r="L852" t="str">
        <f t="shared" si="53"/>
        <v>2025-W46</v>
      </c>
      <c r="M852" t="str">
        <f t="shared" si="54"/>
        <v>Week 2</v>
      </c>
      <c r="N852">
        <f t="shared" si="55"/>
        <v>45</v>
      </c>
    </row>
    <row r="853" spans="1:14" x14ac:dyDescent="0.25">
      <c r="A853" s="207" t="s">
        <v>153</v>
      </c>
      <c r="B853" s="112">
        <v>45965</v>
      </c>
      <c r="C853" s="109" t="s">
        <v>25</v>
      </c>
      <c r="D853" s="109" t="s">
        <v>22</v>
      </c>
      <c r="E853" s="109" t="s">
        <v>13</v>
      </c>
      <c r="F853" s="109" t="s">
        <v>42</v>
      </c>
      <c r="G853" s="109" t="s">
        <v>36</v>
      </c>
      <c r="H853" s="110">
        <v>221.72</v>
      </c>
      <c r="I853" s="109">
        <v>4</v>
      </c>
      <c r="J853" s="110">
        <v>886.88</v>
      </c>
      <c r="K853" t="str">
        <f t="shared" si="52"/>
        <v>Selasa</v>
      </c>
      <c r="L853" t="str">
        <f t="shared" si="53"/>
        <v>2025-W45</v>
      </c>
      <c r="M853" t="str">
        <f t="shared" si="54"/>
        <v>Week 1</v>
      </c>
      <c r="N853">
        <f t="shared" si="55"/>
        <v>45</v>
      </c>
    </row>
    <row r="854" spans="1:14" x14ac:dyDescent="0.25">
      <c r="A854" s="207" t="s">
        <v>178</v>
      </c>
      <c r="B854" s="112">
        <v>45968</v>
      </c>
      <c r="C854" s="109" t="s">
        <v>25</v>
      </c>
      <c r="D854" s="109" t="s">
        <v>26</v>
      </c>
      <c r="E854" s="109" t="s">
        <v>18</v>
      </c>
      <c r="F854" s="109" t="s">
        <v>61</v>
      </c>
      <c r="G854" s="109" t="s">
        <v>36</v>
      </c>
      <c r="H854" s="110">
        <v>241.74</v>
      </c>
      <c r="I854" s="109">
        <v>20</v>
      </c>
      <c r="J854" s="110">
        <v>4834.8</v>
      </c>
      <c r="K854" t="str">
        <f t="shared" si="52"/>
        <v>Jumat</v>
      </c>
      <c r="L854" t="str">
        <f t="shared" si="53"/>
        <v>2025-W45</v>
      </c>
      <c r="M854" t="str">
        <f t="shared" si="54"/>
        <v>Week 1</v>
      </c>
      <c r="N854">
        <f t="shared" si="55"/>
        <v>45</v>
      </c>
    </row>
    <row r="855" spans="1:14" x14ac:dyDescent="0.25">
      <c r="A855" s="207" t="s">
        <v>205</v>
      </c>
      <c r="B855" s="112">
        <v>45964</v>
      </c>
      <c r="C855" s="109" t="s">
        <v>17</v>
      </c>
      <c r="D855" s="109" t="s">
        <v>26</v>
      </c>
      <c r="E855" s="109" t="s">
        <v>45</v>
      </c>
      <c r="F855" s="109" t="s">
        <v>32</v>
      </c>
      <c r="G855" s="109" t="s">
        <v>36</v>
      </c>
      <c r="H855" s="110">
        <v>71.03</v>
      </c>
      <c r="I855" s="109">
        <v>17</v>
      </c>
      <c r="J855" s="110">
        <v>1207.51</v>
      </c>
      <c r="K855" t="str">
        <f t="shared" si="52"/>
        <v>Senin</v>
      </c>
      <c r="L855" t="str">
        <f t="shared" si="53"/>
        <v>2025-W45</v>
      </c>
      <c r="M855" t="str">
        <f t="shared" si="54"/>
        <v>Week 1</v>
      </c>
      <c r="N855">
        <f t="shared" si="55"/>
        <v>45</v>
      </c>
    </row>
    <row r="856" spans="1:14" x14ac:dyDescent="0.25">
      <c r="A856" s="207" t="s">
        <v>230</v>
      </c>
      <c r="B856" s="112">
        <v>45968</v>
      </c>
      <c r="C856" s="109" t="s">
        <v>30</v>
      </c>
      <c r="D856" s="109" t="s">
        <v>12</v>
      </c>
      <c r="E856" s="109" t="s">
        <v>23</v>
      </c>
      <c r="F856" s="109" t="s">
        <v>42</v>
      </c>
      <c r="G856" s="109" t="s">
        <v>36</v>
      </c>
      <c r="H856" s="110">
        <v>228.09</v>
      </c>
      <c r="I856" s="109">
        <v>12</v>
      </c>
      <c r="J856" s="110">
        <v>2737.08</v>
      </c>
      <c r="K856" t="str">
        <f t="shared" si="52"/>
        <v>Jumat</v>
      </c>
      <c r="L856" t="str">
        <f t="shared" si="53"/>
        <v>2025-W45</v>
      </c>
      <c r="M856" t="str">
        <f t="shared" si="54"/>
        <v>Week 1</v>
      </c>
      <c r="N856">
        <f t="shared" si="55"/>
        <v>45</v>
      </c>
    </row>
    <row r="857" spans="1:14" x14ac:dyDescent="0.25">
      <c r="A857" s="207" t="s">
        <v>262</v>
      </c>
      <c r="B857" s="112">
        <v>45967</v>
      </c>
      <c r="C857" s="109" t="s">
        <v>11</v>
      </c>
      <c r="D857" s="109" t="s">
        <v>12</v>
      </c>
      <c r="E857" s="109" t="s">
        <v>45</v>
      </c>
      <c r="F857" s="109" t="s">
        <v>39</v>
      </c>
      <c r="G857" s="109" t="s">
        <v>20</v>
      </c>
      <c r="H857" s="110">
        <v>88.34</v>
      </c>
      <c r="I857" s="109">
        <v>14</v>
      </c>
      <c r="J857" s="110">
        <v>1236.76</v>
      </c>
      <c r="K857" t="str">
        <f t="shared" si="52"/>
        <v>Kamis</v>
      </c>
      <c r="L857" t="str">
        <f t="shared" si="53"/>
        <v>2025-W45</v>
      </c>
      <c r="M857" t="str">
        <f t="shared" si="54"/>
        <v>Week 1</v>
      </c>
      <c r="N857">
        <f t="shared" si="55"/>
        <v>45</v>
      </c>
    </row>
    <row r="858" spans="1:14" x14ac:dyDescent="0.25">
      <c r="A858" s="207" t="s">
        <v>323</v>
      </c>
      <c r="B858" s="112">
        <v>45967</v>
      </c>
      <c r="C858" s="109" t="s">
        <v>34</v>
      </c>
      <c r="D858" s="109" t="s">
        <v>22</v>
      </c>
      <c r="E858" s="109" t="s">
        <v>27</v>
      </c>
      <c r="F858" s="109" t="s">
        <v>61</v>
      </c>
      <c r="G858" s="109" t="s">
        <v>36</v>
      </c>
      <c r="H858" s="110">
        <v>37.909999999999997</v>
      </c>
      <c r="I858" s="109">
        <v>5</v>
      </c>
      <c r="J858" s="110">
        <v>189.55</v>
      </c>
      <c r="K858" t="str">
        <f t="shared" si="52"/>
        <v>Kamis</v>
      </c>
      <c r="L858" t="str">
        <f t="shared" si="53"/>
        <v>2025-W45</v>
      </c>
      <c r="M858" t="str">
        <f t="shared" si="54"/>
        <v>Week 1</v>
      </c>
      <c r="N858">
        <f t="shared" si="55"/>
        <v>45</v>
      </c>
    </row>
    <row r="859" spans="1:14" x14ac:dyDescent="0.25">
      <c r="A859" s="207" t="s">
        <v>376</v>
      </c>
      <c r="B859" s="112">
        <v>45967</v>
      </c>
      <c r="C859" s="109" t="s">
        <v>25</v>
      </c>
      <c r="D859" s="109" t="s">
        <v>22</v>
      </c>
      <c r="E859" s="109" t="s">
        <v>45</v>
      </c>
      <c r="F859" s="109" t="s">
        <v>19</v>
      </c>
      <c r="G859" s="109" t="s">
        <v>15</v>
      </c>
      <c r="H859" s="110">
        <v>134.32</v>
      </c>
      <c r="I859" s="109">
        <v>11</v>
      </c>
      <c r="J859" s="110">
        <v>1477.52</v>
      </c>
      <c r="K859" t="str">
        <f t="shared" si="52"/>
        <v>Kamis</v>
      </c>
      <c r="L859" t="str">
        <f t="shared" si="53"/>
        <v>2025-W45</v>
      </c>
      <c r="M859" t="str">
        <f t="shared" si="54"/>
        <v>Week 1</v>
      </c>
      <c r="N859">
        <f t="shared" si="55"/>
        <v>45</v>
      </c>
    </row>
    <row r="860" spans="1:14" x14ac:dyDescent="0.25">
      <c r="A860" s="207" t="s">
        <v>437</v>
      </c>
      <c r="B860" s="112">
        <v>45968</v>
      </c>
      <c r="C860" s="109" t="s">
        <v>38</v>
      </c>
      <c r="D860" s="109" t="s">
        <v>12</v>
      </c>
      <c r="E860" s="109" t="s">
        <v>18</v>
      </c>
      <c r="F860" s="109" t="s">
        <v>61</v>
      </c>
      <c r="G860" s="109" t="s">
        <v>20</v>
      </c>
      <c r="H860" s="110">
        <v>196</v>
      </c>
      <c r="I860" s="109">
        <v>12</v>
      </c>
      <c r="J860" s="110">
        <v>2352</v>
      </c>
      <c r="K860" t="str">
        <f t="shared" si="52"/>
        <v>Jumat</v>
      </c>
      <c r="L860" t="str">
        <f t="shared" si="53"/>
        <v>2025-W45</v>
      </c>
      <c r="M860" t="str">
        <f t="shared" si="54"/>
        <v>Week 1</v>
      </c>
      <c r="N860">
        <f t="shared" si="55"/>
        <v>45</v>
      </c>
    </row>
    <row r="861" spans="1:14" x14ac:dyDescent="0.25">
      <c r="A861" s="207" t="s">
        <v>509</v>
      </c>
      <c r="B861" s="112">
        <v>45964</v>
      </c>
      <c r="C861" s="109" t="s">
        <v>38</v>
      </c>
      <c r="D861" s="109" t="s">
        <v>22</v>
      </c>
      <c r="E861" s="109" t="s">
        <v>13</v>
      </c>
      <c r="F861" s="109" t="s">
        <v>61</v>
      </c>
      <c r="G861" s="109" t="s">
        <v>36</v>
      </c>
      <c r="H861" s="110">
        <v>243.37</v>
      </c>
      <c r="I861" s="109">
        <v>11</v>
      </c>
      <c r="J861" s="110">
        <v>2677.07</v>
      </c>
      <c r="K861" t="str">
        <f t="shared" si="52"/>
        <v>Senin</v>
      </c>
      <c r="L861" t="str">
        <f t="shared" si="53"/>
        <v>2025-W45</v>
      </c>
      <c r="M861" t="str">
        <f t="shared" si="54"/>
        <v>Week 1</v>
      </c>
      <c r="N861">
        <f t="shared" si="55"/>
        <v>45</v>
      </c>
    </row>
    <row r="862" spans="1:14" x14ac:dyDescent="0.25">
      <c r="A862" s="207" t="s">
        <v>569</v>
      </c>
      <c r="B862" s="112">
        <v>45970</v>
      </c>
      <c r="C862" s="109" t="s">
        <v>25</v>
      </c>
      <c r="D862" s="109" t="s">
        <v>22</v>
      </c>
      <c r="E862" s="109" t="s">
        <v>13</v>
      </c>
      <c r="F862" s="109" t="s">
        <v>32</v>
      </c>
      <c r="G862" s="109" t="s">
        <v>36</v>
      </c>
      <c r="H862" s="110">
        <v>230.4</v>
      </c>
      <c r="I862" s="109">
        <v>13</v>
      </c>
      <c r="J862" s="110">
        <v>2995.2</v>
      </c>
      <c r="K862" t="str">
        <f t="shared" si="52"/>
        <v>Minggu</v>
      </c>
      <c r="L862" t="str">
        <f t="shared" si="53"/>
        <v>2025-W46</v>
      </c>
      <c r="M862" t="str">
        <f t="shared" si="54"/>
        <v>Week 2</v>
      </c>
      <c r="N862">
        <f t="shared" si="55"/>
        <v>45</v>
      </c>
    </row>
    <row r="863" spans="1:14" x14ac:dyDescent="0.25">
      <c r="A863" s="207" t="s">
        <v>586</v>
      </c>
      <c r="B863" s="112">
        <v>45970</v>
      </c>
      <c r="C863" s="109" t="s">
        <v>30</v>
      </c>
      <c r="D863" s="109" t="s">
        <v>55</v>
      </c>
      <c r="E863" s="109" t="s">
        <v>23</v>
      </c>
      <c r="F863" s="109" t="s">
        <v>39</v>
      </c>
      <c r="G863" s="109" t="s">
        <v>15</v>
      </c>
      <c r="H863" s="110">
        <v>215.27</v>
      </c>
      <c r="I863" s="109">
        <v>14</v>
      </c>
      <c r="J863" s="110">
        <v>3013.78</v>
      </c>
      <c r="K863" t="str">
        <f t="shared" si="52"/>
        <v>Minggu</v>
      </c>
      <c r="L863" t="str">
        <f t="shared" si="53"/>
        <v>2025-W46</v>
      </c>
      <c r="M863" t="str">
        <f t="shared" si="54"/>
        <v>Week 2</v>
      </c>
      <c r="N863">
        <f t="shared" si="55"/>
        <v>45</v>
      </c>
    </row>
    <row r="864" spans="1:14" x14ac:dyDescent="0.25">
      <c r="A864" s="207" t="s">
        <v>806</v>
      </c>
      <c r="B864" s="112">
        <v>45965</v>
      </c>
      <c r="C864" s="109" t="s">
        <v>17</v>
      </c>
      <c r="D864" s="109" t="s">
        <v>12</v>
      </c>
      <c r="E864" s="109" t="s">
        <v>13</v>
      </c>
      <c r="F864" s="109" t="s">
        <v>28</v>
      </c>
      <c r="G864" s="109" t="s">
        <v>36</v>
      </c>
      <c r="H864" s="110">
        <v>140.6</v>
      </c>
      <c r="I864" s="109">
        <v>16</v>
      </c>
      <c r="J864" s="110">
        <v>2249.6</v>
      </c>
      <c r="K864" t="str">
        <f t="shared" si="52"/>
        <v>Selasa</v>
      </c>
      <c r="L864" t="str">
        <f t="shared" si="53"/>
        <v>2025-W45</v>
      </c>
      <c r="M864" t="str">
        <f t="shared" si="54"/>
        <v>Week 1</v>
      </c>
      <c r="N864">
        <f t="shared" si="55"/>
        <v>45</v>
      </c>
    </row>
    <row r="865" spans="1:14" x14ac:dyDescent="0.25">
      <c r="A865" s="207" t="s">
        <v>817</v>
      </c>
      <c r="B865" s="112">
        <v>45969</v>
      </c>
      <c r="C865" s="109" t="s">
        <v>34</v>
      </c>
      <c r="D865" s="109" t="s">
        <v>31</v>
      </c>
      <c r="E865" s="109" t="s">
        <v>13</v>
      </c>
      <c r="F865" s="109" t="s">
        <v>32</v>
      </c>
      <c r="G865" s="109" t="s">
        <v>36</v>
      </c>
      <c r="H865" s="110">
        <v>60.64</v>
      </c>
      <c r="I865" s="109">
        <v>8</v>
      </c>
      <c r="J865" s="110">
        <v>485.12</v>
      </c>
      <c r="K865" t="str">
        <f t="shared" si="52"/>
        <v>Sabtu</v>
      </c>
      <c r="L865" t="str">
        <f t="shared" si="53"/>
        <v>2025-W45</v>
      </c>
      <c r="M865" t="str">
        <f t="shared" si="54"/>
        <v>Week 2</v>
      </c>
      <c r="N865">
        <f t="shared" si="55"/>
        <v>45</v>
      </c>
    </row>
    <row r="866" spans="1:14" x14ac:dyDescent="0.25">
      <c r="A866" s="207" t="s">
        <v>971</v>
      </c>
      <c r="B866" s="112">
        <v>45967</v>
      </c>
      <c r="C866" s="109" t="s">
        <v>34</v>
      </c>
      <c r="D866" s="109" t="s">
        <v>31</v>
      </c>
      <c r="E866" s="109" t="s">
        <v>13</v>
      </c>
      <c r="F866" s="109" t="s">
        <v>28</v>
      </c>
      <c r="G866" s="109" t="s">
        <v>20</v>
      </c>
      <c r="H866" s="110">
        <v>87.07</v>
      </c>
      <c r="I866" s="109">
        <v>13</v>
      </c>
      <c r="J866" s="110">
        <v>1131.9100000000001</v>
      </c>
      <c r="K866" t="str">
        <f t="shared" si="52"/>
        <v>Kamis</v>
      </c>
      <c r="L866" t="str">
        <f t="shared" si="53"/>
        <v>2025-W45</v>
      </c>
      <c r="M866" t="str">
        <f t="shared" si="54"/>
        <v>Week 1</v>
      </c>
      <c r="N866">
        <f t="shared" si="55"/>
        <v>45</v>
      </c>
    </row>
    <row r="867" spans="1:14" x14ac:dyDescent="0.25">
      <c r="A867" s="207" t="s">
        <v>89</v>
      </c>
      <c r="B867" s="112">
        <v>45975</v>
      </c>
      <c r="C867" s="109" t="s">
        <v>38</v>
      </c>
      <c r="D867" s="109" t="s">
        <v>12</v>
      </c>
      <c r="E867" s="109" t="s">
        <v>18</v>
      </c>
      <c r="F867" s="109" t="s">
        <v>42</v>
      </c>
      <c r="G867" s="109" t="s">
        <v>20</v>
      </c>
      <c r="H867" s="110">
        <v>200.53</v>
      </c>
      <c r="I867" s="109">
        <v>3</v>
      </c>
      <c r="J867" s="110">
        <v>601.59</v>
      </c>
      <c r="K867" t="str">
        <f t="shared" si="52"/>
        <v>Jumat</v>
      </c>
      <c r="L867" t="str">
        <f t="shared" si="53"/>
        <v>2025-W46</v>
      </c>
      <c r="M867" t="str">
        <f t="shared" si="54"/>
        <v>Week 2</v>
      </c>
      <c r="N867">
        <f t="shared" si="55"/>
        <v>46</v>
      </c>
    </row>
    <row r="868" spans="1:14" x14ac:dyDescent="0.25">
      <c r="A868" s="207" t="s">
        <v>116</v>
      </c>
      <c r="B868" s="112">
        <v>45977</v>
      </c>
      <c r="C868" s="109" t="s">
        <v>17</v>
      </c>
      <c r="D868" s="109" t="s">
        <v>22</v>
      </c>
      <c r="E868" s="109" t="s">
        <v>27</v>
      </c>
      <c r="F868" s="109" t="s">
        <v>32</v>
      </c>
      <c r="G868" s="109" t="s">
        <v>20</v>
      </c>
      <c r="H868" s="110">
        <v>108.86</v>
      </c>
      <c r="I868" s="109">
        <v>11</v>
      </c>
      <c r="J868" s="110">
        <v>1197.46</v>
      </c>
      <c r="K868" t="str">
        <f t="shared" si="52"/>
        <v>Minggu</v>
      </c>
      <c r="L868" t="str">
        <f t="shared" si="53"/>
        <v>2025-W47</v>
      </c>
      <c r="M868" t="str">
        <f t="shared" si="54"/>
        <v>Week 3</v>
      </c>
      <c r="N868">
        <f t="shared" si="55"/>
        <v>46</v>
      </c>
    </row>
    <row r="869" spans="1:14" x14ac:dyDescent="0.25">
      <c r="A869" s="207" t="s">
        <v>404</v>
      </c>
      <c r="B869" s="112">
        <v>45975</v>
      </c>
      <c r="C869" s="109" t="s">
        <v>30</v>
      </c>
      <c r="D869" s="109" t="s">
        <v>12</v>
      </c>
      <c r="E869" s="109" t="s">
        <v>23</v>
      </c>
      <c r="F869" s="109" t="s">
        <v>19</v>
      </c>
      <c r="G869" s="109" t="s">
        <v>20</v>
      </c>
      <c r="H869" s="110">
        <v>241.46</v>
      </c>
      <c r="I869" s="109">
        <v>13</v>
      </c>
      <c r="J869" s="110">
        <v>3138.98</v>
      </c>
      <c r="K869" t="str">
        <f t="shared" si="52"/>
        <v>Jumat</v>
      </c>
      <c r="L869" t="str">
        <f t="shared" si="53"/>
        <v>2025-W46</v>
      </c>
      <c r="M869" t="str">
        <f t="shared" si="54"/>
        <v>Week 2</v>
      </c>
      <c r="N869">
        <f t="shared" si="55"/>
        <v>46</v>
      </c>
    </row>
    <row r="870" spans="1:14" x14ac:dyDescent="0.25">
      <c r="A870" s="207" t="s">
        <v>436</v>
      </c>
      <c r="B870" s="112">
        <v>45972</v>
      </c>
      <c r="C870" s="109" t="s">
        <v>30</v>
      </c>
      <c r="D870" s="109" t="s">
        <v>26</v>
      </c>
      <c r="E870" s="109" t="s">
        <v>41</v>
      </c>
      <c r="F870" s="109" t="s">
        <v>14</v>
      </c>
      <c r="G870" s="109" t="s">
        <v>36</v>
      </c>
      <c r="H870" s="110">
        <v>195.19</v>
      </c>
      <c r="I870" s="109">
        <v>8</v>
      </c>
      <c r="J870" s="110">
        <v>1561.52</v>
      </c>
      <c r="K870" t="str">
        <f t="shared" si="52"/>
        <v>Selasa</v>
      </c>
      <c r="L870" t="str">
        <f t="shared" si="53"/>
        <v>2025-W46</v>
      </c>
      <c r="M870" t="str">
        <f t="shared" si="54"/>
        <v>Week 2</v>
      </c>
      <c r="N870">
        <f t="shared" si="55"/>
        <v>46</v>
      </c>
    </row>
    <row r="871" spans="1:14" x14ac:dyDescent="0.25">
      <c r="A871" s="207" t="s">
        <v>570</v>
      </c>
      <c r="B871" s="112">
        <v>45974</v>
      </c>
      <c r="C871" s="109" t="s">
        <v>17</v>
      </c>
      <c r="D871" s="109" t="s">
        <v>12</v>
      </c>
      <c r="E871" s="109" t="s">
        <v>13</v>
      </c>
      <c r="F871" s="109" t="s">
        <v>42</v>
      </c>
      <c r="G871" s="109" t="s">
        <v>20</v>
      </c>
      <c r="H871" s="110">
        <v>210.96</v>
      </c>
      <c r="I871" s="109">
        <v>6</v>
      </c>
      <c r="J871" s="110">
        <v>1265.76</v>
      </c>
      <c r="K871" t="str">
        <f t="shared" si="52"/>
        <v>Kamis</v>
      </c>
      <c r="L871" t="str">
        <f t="shared" si="53"/>
        <v>2025-W46</v>
      </c>
      <c r="M871" t="str">
        <f t="shared" si="54"/>
        <v>Week 2</v>
      </c>
      <c r="N871">
        <f t="shared" si="55"/>
        <v>46</v>
      </c>
    </row>
    <row r="872" spans="1:14" x14ac:dyDescent="0.25">
      <c r="A872" s="207" t="s">
        <v>576</v>
      </c>
      <c r="B872" s="112">
        <v>45975</v>
      </c>
      <c r="C872" s="109" t="s">
        <v>34</v>
      </c>
      <c r="D872" s="109" t="s">
        <v>22</v>
      </c>
      <c r="E872" s="109" t="s">
        <v>41</v>
      </c>
      <c r="F872" s="109" t="s">
        <v>14</v>
      </c>
      <c r="G872" s="109" t="s">
        <v>15</v>
      </c>
      <c r="H872" s="110">
        <v>220.53</v>
      </c>
      <c r="I872" s="109">
        <v>2</v>
      </c>
      <c r="J872" s="110">
        <v>441.06</v>
      </c>
      <c r="K872" t="str">
        <f t="shared" si="52"/>
        <v>Jumat</v>
      </c>
      <c r="L872" t="str">
        <f t="shared" si="53"/>
        <v>2025-W46</v>
      </c>
      <c r="M872" t="str">
        <f t="shared" si="54"/>
        <v>Week 2</v>
      </c>
      <c r="N872">
        <f t="shared" si="55"/>
        <v>46</v>
      </c>
    </row>
    <row r="873" spans="1:14" x14ac:dyDescent="0.25">
      <c r="A873" s="207" t="s">
        <v>642</v>
      </c>
      <c r="B873" s="112">
        <v>45976</v>
      </c>
      <c r="C873" s="109" t="s">
        <v>38</v>
      </c>
      <c r="D873" s="109" t="s">
        <v>35</v>
      </c>
      <c r="E873" s="109" t="s">
        <v>18</v>
      </c>
      <c r="F873" s="109" t="s">
        <v>61</v>
      </c>
      <c r="G873" s="109" t="s">
        <v>15</v>
      </c>
      <c r="H873" s="110">
        <v>86.81</v>
      </c>
      <c r="I873" s="109">
        <v>8</v>
      </c>
      <c r="J873" s="110">
        <v>694.48</v>
      </c>
      <c r="K873" t="str">
        <f t="shared" si="52"/>
        <v>Sabtu</v>
      </c>
      <c r="L873" t="str">
        <f t="shared" si="53"/>
        <v>2025-W46</v>
      </c>
      <c r="M873" t="str">
        <f t="shared" si="54"/>
        <v>Week 3</v>
      </c>
      <c r="N873">
        <f t="shared" si="55"/>
        <v>46</v>
      </c>
    </row>
    <row r="874" spans="1:14" x14ac:dyDescent="0.25">
      <c r="A874" s="207" t="s">
        <v>755</v>
      </c>
      <c r="B874" s="112">
        <v>45975</v>
      </c>
      <c r="C874" s="109" t="s">
        <v>38</v>
      </c>
      <c r="D874" s="109" t="s">
        <v>26</v>
      </c>
      <c r="E874" s="109" t="s">
        <v>18</v>
      </c>
      <c r="F874" s="109" t="s">
        <v>19</v>
      </c>
      <c r="G874" s="109" t="s">
        <v>20</v>
      </c>
      <c r="H874" s="110">
        <v>141.66999999999999</v>
      </c>
      <c r="I874" s="109">
        <v>3</v>
      </c>
      <c r="J874" s="110">
        <v>425.01</v>
      </c>
      <c r="K874" t="str">
        <f t="shared" si="52"/>
        <v>Jumat</v>
      </c>
      <c r="L874" t="str">
        <f t="shared" si="53"/>
        <v>2025-W46</v>
      </c>
      <c r="M874" t="str">
        <f t="shared" si="54"/>
        <v>Week 2</v>
      </c>
      <c r="N874">
        <f t="shared" si="55"/>
        <v>46</v>
      </c>
    </row>
    <row r="875" spans="1:14" x14ac:dyDescent="0.25">
      <c r="A875" s="207" t="s">
        <v>791</v>
      </c>
      <c r="B875" s="112">
        <v>45971</v>
      </c>
      <c r="C875" s="109" t="s">
        <v>17</v>
      </c>
      <c r="D875" s="109" t="s">
        <v>12</v>
      </c>
      <c r="E875" s="109" t="s">
        <v>23</v>
      </c>
      <c r="F875" s="109" t="s">
        <v>61</v>
      </c>
      <c r="G875" s="109" t="s">
        <v>36</v>
      </c>
      <c r="H875" s="110">
        <v>74.36</v>
      </c>
      <c r="I875" s="109">
        <v>1</v>
      </c>
      <c r="J875" s="110">
        <v>74.36</v>
      </c>
      <c r="K875" t="str">
        <f t="shared" si="52"/>
        <v>Senin</v>
      </c>
      <c r="L875" t="str">
        <f t="shared" si="53"/>
        <v>2025-W46</v>
      </c>
      <c r="M875" t="str">
        <f t="shared" si="54"/>
        <v>Week 2</v>
      </c>
      <c r="N875">
        <f t="shared" si="55"/>
        <v>46</v>
      </c>
    </row>
    <row r="876" spans="1:14" x14ac:dyDescent="0.25">
      <c r="A876" s="207" t="s">
        <v>832</v>
      </c>
      <c r="B876" s="112">
        <v>45975</v>
      </c>
      <c r="C876" s="109" t="s">
        <v>30</v>
      </c>
      <c r="D876" s="109" t="s">
        <v>12</v>
      </c>
      <c r="E876" s="109" t="s">
        <v>27</v>
      </c>
      <c r="F876" s="109" t="s">
        <v>28</v>
      </c>
      <c r="G876" s="109" t="s">
        <v>20</v>
      </c>
      <c r="H876" s="110">
        <v>210.68</v>
      </c>
      <c r="I876" s="109">
        <v>15</v>
      </c>
      <c r="J876" s="110">
        <v>3160.2</v>
      </c>
      <c r="K876" t="str">
        <f t="shared" si="52"/>
        <v>Jumat</v>
      </c>
      <c r="L876" t="str">
        <f t="shared" si="53"/>
        <v>2025-W46</v>
      </c>
      <c r="M876" t="str">
        <f t="shared" si="54"/>
        <v>Week 2</v>
      </c>
      <c r="N876">
        <f t="shared" si="55"/>
        <v>46</v>
      </c>
    </row>
    <row r="877" spans="1:14" x14ac:dyDescent="0.25">
      <c r="A877" s="207" t="s">
        <v>845</v>
      </c>
      <c r="B877" s="112">
        <v>45972</v>
      </c>
      <c r="C877" s="109" t="s">
        <v>30</v>
      </c>
      <c r="D877" s="109" t="s">
        <v>22</v>
      </c>
      <c r="E877" s="109" t="s">
        <v>27</v>
      </c>
      <c r="F877" s="109" t="s">
        <v>32</v>
      </c>
      <c r="G877" s="109" t="s">
        <v>36</v>
      </c>
      <c r="H877" s="110">
        <v>85.4</v>
      </c>
      <c r="I877" s="109">
        <v>20</v>
      </c>
      <c r="J877" s="110">
        <v>1708</v>
      </c>
      <c r="K877" t="str">
        <f t="shared" si="52"/>
        <v>Selasa</v>
      </c>
      <c r="L877" t="str">
        <f t="shared" si="53"/>
        <v>2025-W46</v>
      </c>
      <c r="M877" t="str">
        <f t="shared" si="54"/>
        <v>Week 2</v>
      </c>
      <c r="N877">
        <f t="shared" si="55"/>
        <v>46</v>
      </c>
    </row>
    <row r="878" spans="1:14" x14ac:dyDescent="0.25">
      <c r="A878" s="207" t="s">
        <v>906</v>
      </c>
      <c r="B878" s="112">
        <v>45972</v>
      </c>
      <c r="C878" s="109" t="s">
        <v>11</v>
      </c>
      <c r="D878" s="109" t="s">
        <v>55</v>
      </c>
      <c r="E878" s="109" t="s">
        <v>18</v>
      </c>
      <c r="F878" s="109" t="s">
        <v>39</v>
      </c>
      <c r="G878" s="109" t="s">
        <v>15</v>
      </c>
      <c r="H878" s="110">
        <v>241.44</v>
      </c>
      <c r="I878" s="109">
        <v>20</v>
      </c>
      <c r="J878" s="110">
        <v>4828.8</v>
      </c>
      <c r="K878" t="str">
        <f t="shared" si="52"/>
        <v>Selasa</v>
      </c>
      <c r="L878" t="str">
        <f t="shared" si="53"/>
        <v>2025-W46</v>
      </c>
      <c r="M878" t="str">
        <f t="shared" si="54"/>
        <v>Week 2</v>
      </c>
      <c r="N878">
        <f t="shared" si="55"/>
        <v>46</v>
      </c>
    </row>
    <row r="879" spans="1:14" x14ac:dyDescent="0.25">
      <c r="A879" s="207" t="s">
        <v>969</v>
      </c>
      <c r="B879" s="112">
        <v>45971</v>
      </c>
      <c r="C879" s="109" t="s">
        <v>38</v>
      </c>
      <c r="D879" s="109" t="s">
        <v>22</v>
      </c>
      <c r="E879" s="109" t="s">
        <v>45</v>
      </c>
      <c r="F879" s="109" t="s">
        <v>14</v>
      </c>
      <c r="G879" s="109" t="s">
        <v>36</v>
      </c>
      <c r="H879" s="110">
        <v>209.84</v>
      </c>
      <c r="I879" s="109">
        <v>19</v>
      </c>
      <c r="J879" s="110">
        <v>3986.96</v>
      </c>
      <c r="K879" t="str">
        <f t="shared" si="52"/>
        <v>Senin</v>
      </c>
      <c r="L879" t="str">
        <f t="shared" si="53"/>
        <v>2025-W46</v>
      </c>
      <c r="M879" t="str">
        <f t="shared" si="54"/>
        <v>Week 2</v>
      </c>
      <c r="N879">
        <f t="shared" si="55"/>
        <v>46</v>
      </c>
    </row>
    <row r="880" spans="1:14" x14ac:dyDescent="0.25">
      <c r="A880" s="207" t="s">
        <v>47</v>
      </c>
      <c r="B880" s="112">
        <v>45983</v>
      </c>
      <c r="C880" s="109" t="s">
        <v>30</v>
      </c>
      <c r="D880" s="109" t="s">
        <v>35</v>
      </c>
      <c r="E880" s="109" t="s">
        <v>13</v>
      </c>
      <c r="F880" s="109" t="s">
        <v>14</v>
      </c>
      <c r="G880" s="109" t="s">
        <v>20</v>
      </c>
      <c r="H880" s="110">
        <v>243.38</v>
      </c>
      <c r="I880" s="109">
        <v>12</v>
      </c>
      <c r="J880" s="110">
        <v>2920.56</v>
      </c>
      <c r="K880" t="str">
        <f t="shared" si="52"/>
        <v>Sabtu</v>
      </c>
      <c r="L880" t="str">
        <f t="shared" si="53"/>
        <v>2025-W47</v>
      </c>
      <c r="M880" t="str">
        <f t="shared" si="54"/>
        <v>Week 4</v>
      </c>
      <c r="N880">
        <f t="shared" si="55"/>
        <v>47</v>
      </c>
    </row>
    <row r="881" spans="1:14" x14ac:dyDescent="0.25">
      <c r="A881" s="207" t="s">
        <v>123</v>
      </c>
      <c r="B881" s="112">
        <v>45982</v>
      </c>
      <c r="C881" s="109" t="s">
        <v>34</v>
      </c>
      <c r="D881" s="109" t="s">
        <v>22</v>
      </c>
      <c r="E881" s="109" t="s">
        <v>23</v>
      </c>
      <c r="F881" s="109" t="s">
        <v>28</v>
      </c>
      <c r="G881" s="109" t="s">
        <v>36</v>
      </c>
      <c r="H881" s="110">
        <v>101.54</v>
      </c>
      <c r="I881" s="109">
        <v>20</v>
      </c>
      <c r="J881" s="110">
        <v>2030.8</v>
      </c>
      <c r="K881" t="str">
        <f t="shared" si="52"/>
        <v>Jumat</v>
      </c>
      <c r="L881" t="str">
        <f t="shared" si="53"/>
        <v>2025-W47</v>
      </c>
      <c r="M881" t="str">
        <f t="shared" si="54"/>
        <v>Week 3</v>
      </c>
      <c r="N881">
        <f t="shared" si="55"/>
        <v>47</v>
      </c>
    </row>
    <row r="882" spans="1:14" x14ac:dyDescent="0.25">
      <c r="A882" s="207" t="s">
        <v>132</v>
      </c>
      <c r="B882" s="112">
        <v>45984</v>
      </c>
      <c r="C882" s="109" t="s">
        <v>25</v>
      </c>
      <c r="D882" s="109" t="s">
        <v>31</v>
      </c>
      <c r="E882" s="109" t="s">
        <v>27</v>
      </c>
      <c r="F882" s="109" t="s">
        <v>14</v>
      </c>
      <c r="G882" s="109" t="s">
        <v>36</v>
      </c>
      <c r="H882" s="110">
        <v>199.61</v>
      </c>
      <c r="I882" s="109">
        <v>9</v>
      </c>
      <c r="J882" s="110">
        <v>1796.49</v>
      </c>
      <c r="K882" t="str">
        <f t="shared" si="52"/>
        <v>Minggu</v>
      </c>
      <c r="L882" t="str">
        <f t="shared" si="53"/>
        <v>2025-W48</v>
      </c>
      <c r="M882" t="str">
        <f t="shared" si="54"/>
        <v>Week 4</v>
      </c>
      <c r="N882">
        <f t="shared" si="55"/>
        <v>47</v>
      </c>
    </row>
    <row r="883" spans="1:14" x14ac:dyDescent="0.25">
      <c r="A883" s="207" t="s">
        <v>299</v>
      </c>
      <c r="B883" s="112">
        <v>45981</v>
      </c>
      <c r="C883" s="109" t="s">
        <v>34</v>
      </c>
      <c r="D883" s="109" t="s">
        <v>55</v>
      </c>
      <c r="E883" s="109" t="s">
        <v>45</v>
      </c>
      <c r="F883" s="109" t="s">
        <v>32</v>
      </c>
      <c r="G883" s="109" t="s">
        <v>20</v>
      </c>
      <c r="H883" s="110">
        <v>247.81</v>
      </c>
      <c r="I883" s="109">
        <v>10</v>
      </c>
      <c r="J883" s="110">
        <v>2478.1</v>
      </c>
      <c r="K883" t="str">
        <f t="shared" si="52"/>
        <v>Kamis</v>
      </c>
      <c r="L883" t="str">
        <f t="shared" si="53"/>
        <v>2025-W47</v>
      </c>
      <c r="M883" t="str">
        <f t="shared" si="54"/>
        <v>Week 3</v>
      </c>
      <c r="N883">
        <f t="shared" si="55"/>
        <v>47</v>
      </c>
    </row>
    <row r="884" spans="1:14" x14ac:dyDescent="0.25">
      <c r="A884" s="207" t="s">
        <v>461</v>
      </c>
      <c r="B884" s="112">
        <v>45978</v>
      </c>
      <c r="C884" s="109" t="s">
        <v>25</v>
      </c>
      <c r="D884" s="109" t="s">
        <v>31</v>
      </c>
      <c r="E884" s="109" t="s">
        <v>45</v>
      </c>
      <c r="F884" s="109" t="s">
        <v>32</v>
      </c>
      <c r="G884" s="109" t="s">
        <v>20</v>
      </c>
      <c r="H884" s="110">
        <v>138.77000000000001</v>
      </c>
      <c r="I884" s="109">
        <v>14</v>
      </c>
      <c r="J884" s="110">
        <v>1942.78</v>
      </c>
      <c r="K884" t="str">
        <f t="shared" si="52"/>
        <v>Senin</v>
      </c>
      <c r="L884" t="str">
        <f t="shared" si="53"/>
        <v>2025-W47</v>
      </c>
      <c r="M884" t="str">
        <f t="shared" si="54"/>
        <v>Week 3</v>
      </c>
      <c r="N884">
        <f t="shared" si="55"/>
        <v>47</v>
      </c>
    </row>
    <row r="885" spans="1:14" x14ac:dyDescent="0.25">
      <c r="A885" s="207" t="s">
        <v>574</v>
      </c>
      <c r="B885" s="112">
        <v>45983</v>
      </c>
      <c r="C885" s="109" t="s">
        <v>17</v>
      </c>
      <c r="D885" s="109" t="s">
        <v>12</v>
      </c>
      <c r="E885" s="109" t="s">
        <v>23</v>
      </c>
      <c r="F885" s="109" t="s">
        <v>42</v>
      </c>
      <c r="G885" s="109" t="s">
        <v>15</v>
      </c>
      <c r="H885" s="110">
        <v>122.01</v>
      </c>
      <c r="I885" s="109">
        <v>18</v>
      </c>
      <c r="J885" s="110">
        <v>2196.1799999999998</v>
      </c>
      <c r="K885" t="str">
        <f t="shared" si="52"/>
        <v>Sabtu</v>
      </c>
      <c r="L885" t="str">
        <f t="shared" si="53"/>
        <v>2025-W47</v>
      </c>
      <c r="M885" t="str">
        <f t="shared" si="54"/>
        <v>Week 4</v>
      </c>
      <c r="N885">
        <f t="shared" si="55"/>
        <v>47</v>
      </c>
    </row>
    <row r="886" spans="1:14" x14ac:dyDescent="0.25">
      <c r="A886" s="207" t="s">
        <v>661</v>
      </c>
      <c r="B886" s="112">
        <v>45980</v>
      </c>
      <c r="C886" s="109" t="s">
        <v>25</v>
      </c>
      <c r="D886" s="109" t="s">
        <v>55</v>
      </c>
      <c r="E886" s="109" t="s">
        <v>13</v>
      </c>
      <c r="F886" s="109" t="s">
        <v>39</v>
      </c>
      <c r="G886" s="109" t="s">
        <v>15</v>
      </c>
      <c r="H886" s="110">
        <v>72.3</v>
      </c>
      <c r="I886" s="109">
        <v>3</v>
      </c>
      <c r="J886" s="110">
        <v>216.9</v>
      </c>
      <c r="K886" t="str">
        <f t="shared" si="52"/>
        <v>Rabu</v>
      </c>
      <c r="L886" t="str">
        <f t="shared" si="53"/>
        <v>2025-W47</v>
      </c>
      <c r="M886" t="str">
        <f t="shared" si="54"/>
        <v>Week 3</v>
      </c>
      <c r="N886">
        <f t="shared" si="55"/>
        <v>47</v>
      </c>
    </row>
    <row r="887" spans="1:14" x14ac:dyDescent="0.25">
      <c r="A887" s="207" t="s">
        <v>704</v>
      </c>
      <c r="B887" s="112">
        <v>45978</v>
      </c>
      <c r="C887" s="109" t="s">
        <v>38</v>
      </c>
      <c r="D887" s="109" t="s">
        <v>26</v>
      </c>
      <c r="E887" s="109" t="s">
        <v>45</v>
      </c>
      <c r="F887" s="109" t="s">
        <v>19</v>
      </c>
      <c r="G887" s="109" t="s">
        <v>15</v>
      </c>
      <c r="H887" s="110">
        <v>100.86</v>
      </c>
      <c r="I887" s="109">
        <v>20</v>
      </c>
      <c r="J887" s="110">
        <v>2017.2</v>
      </c>
      <c r="K887" t="str">
        <f t="shared" si="52"/>
        <v>Senin</v>
      </c>
      <c r="L887" t="str">
        <f t="shared" si="53"/>
        <v>2025-W47</v>
      </c>
      <c r="M887" t="str">
        <f t="shared" si="54"/>
        <v>Week 3</v>
      </c>
      <c r="N887">
        <f t="shared" si="55"/>
        <v>47</v>
      </c>
    </row>
    <row r="888" spans="1:14" x14ac:dyDescent="0.25">
      <c r="A888" s="207" t="s">
        <v>716</v>
      </c>
      <c r="B888" s="112">
        <v>45979</v>
      </c>
      <c r="C888" s="109" t="s">
        <v>25</v>
      </c>
      <c r="D888" s="109" t="s">
        <v>35</v>
      </c>
      <c r="E888" s="109" t="s">
        <v>13</v>
      </c>
      <c r="F888" s="109" t="s">
        <v>28</v>
      </c>
      <c r="G888" s="109" t="s">
        <v>15</v>
      </c>
      <c r="H888" s="110">
        <v>194</v>
      </c>
      <c r="I888" s="109">
        <v>5</v>
      </c>
      <c r="J888" s="110">
        <v>970</v>
      </c>
      <c r="K888" t="str">
        <f t="shared" si="52"/>
        <v>Selasa</v>
      </c>
      <c r="L888" t="str">
        <f t="shared" si="53"/>
        <v>2025-W47</v>
      </c>
      <c r="M888" t="str">
        <f t="shared" si="54"/>
        <v>Week 3</v>
      </c>
      <c r="N888">
        <f t="shared" si="55"/>
        <v>47</v>
      </c>
    </row>
    <row r="889" spans="1:14" x14ac:dyDescent="0.25">
      <c r="A889" s="207" t="s">
        <v>733</v>
      </c>
      <c r="B889" s="112">
        <v>45983</v>
      </c>
      <c r="C889" s="109" t="s">
        <v>17</v>
      </c>
      <c r="D889" s="109" t="s">
        <v>22</v>
      </c>
      <c r="E889" s="109" t="s">
        <v>23</v>
      </c>
      <c r="F889" s="109" t="s">
        <v>32</v>
      </c>
      <c r="G889" s="109" t="s">
        <v>36</v>
      </c>
      <c r="H889" s="110">
        <v>68.14</v>
      </c>
      <c r="I889" s="109">
        <v>4</v>
      </c>
      <c r="J889" s="110">
        <v>272.56</v>
      </c>
      <c r="K889" t="str">
        <f t="shared" si="52"/>
        <v>Sabtu</v>
      </c>
      <c r="L889" t="str">
        <f t="shared" si="53"/>
        <v>2025-W47</v>
      </c>
      <c r="M889" t="str">
        <f t="shared" si="54"/>
        <v>Week 4</v>
      </c>
      <c r="N889">
        <f t="shared" si="55"/>
        <v>47</v>
      </c>
    </row>
    <row r="890" spans="1:14" x14ac:dyDescent="0.25">
      <c r="A890" s="207" t="s">
        <v>761</v>
      </c>
      <c r="B890" s="112">
        <v>45982</v>
      </c>
      <c r="C890" s="109" t="s">
        <v>38</v>
      </c>
      <c r="D890" s="109" t="s">
        <v>31</v>
      </c>
      <c r="E890" s="109" t="s">
        <v>41</v>
      </c>
      <c r="F890" s="109" t="s">
        <v>61</v>
      </c>
      <c r="G890" s="109" t="s">
        <v>15</v>
      </c>
      <c r="H890" s="110">
        <v>63.96</v>
      </c>
      <c r="I890" s="109">
        <v>14</v>
      </c>
      <c r="J890" s="110">
        <v>895.44</v>
      </c>
      <c r="K890" t="str">
        <f t="shared" si="52"/>
        <v>Jumat</v>
      </c>
      <c r="L890" t="str">
        <f t="shared" si="53"/>
        <v>2025-W47</v>
      </c>
      <c r="M890" t="str">
        <f t="shared" si="54"/>
        <v>Week 3</v>
      </c>
      <c r="N890">
        <f t="shared" si="55"/>
        <v>47</v>
      </c>
    </row>
    <row r="891" spans="1:14" x14ac:dyDescent="0.25">
      <c r="A891" s="207" t="s">
        <v>808</v>
      </c>
      <c r="B891" s="112">
        <v>45982</v>
      </c>
      <c r="C891" s="109" t="s">
        <v>25</v>
      </c>
      <c r="D891" s="109" t="s">
        <v>55</v>
      </c>
      <c r="E891" s="109" t="s">
        <v>13</v>
      </c>
      <c r="F891" s="109" t="s">
        <v>28</v>
      </c>
      <c r="G891" s="109" t="s">
        <v>15</v>
      </c>
      <c r="H891" s="110">
        <v>227.91</v>
      </c>
      <c r="I891" s="109">
        <v>10</v>
      </c>
      <c r="J891" s="110">
        <v>2279.1</v>
      </c>
      <c r="K891" t="str">
        <f t="shared" si="52"/>
        <v>Jumat</v>
      </c>
      <c r="L891" t="str">
        <f t="shared" si="53"/>
        <v>2025-W47</v>
      </c>
      <c r="M891" t="str">
        <f t="shared" si="54"/>
        <v>Week 3</v>
      </c>
      <c r="N891">
        <f t="shared" si="55"/>
        <v>47</v>
      </c>
    </row>
    <row r="892" spans="1:14" x14ac:dyDescent="0.25">
      <c r="A892" s="207" t="s">
        <v>850</v>
      </c>
      <c r="B892" s="112">
        <v>45980</v>
      </c>
      <c r="C892" s="109" t="s">
        <v>17</v>
      </c>
      <c r="D892" s="109" t="s">
        <v>31</v>
      </c>
      <c r="E892" s="109" t="s">
        <v>45</v>
      </c>
      <c r="F892" s="109" t="s">
        <v>14</v>
      </c>
      <c r="G892" s="109" t="s">
        <v>20</v>
      </c>
      <c r="H892" s="110">
        <v>118.19</v>
      </c>
      <c r="I892" s="109">
        <v>7</v>
      </c>
      <c r="J892" s="110">
        <v>827.33</v>
      </c>
      <c r="K892" t="str">
        <f t="shared" si="52"/>
        <v>Rabu</v>
      </c>
      <c r="L892" t="str">
        <f t="shared" si="53"/>
        <v>2025-W47</v>
      </c>
      <c r="M892" t="str">
        <f t="shared" si="54"/>
        <v>Week 3</v>
      </c>
      <c r="N892">
        <f t="shared" si="55"/>
        <v>47</v>
      </c>
    </row>
    <row r="893" spans="1:14" x14ac:dyDescent="0.25">
      <c r="A893" s="207" t="s">
        <v>939</v>
      </c>
      <c r="B893" s="112">
        <v>45982</v>
      </c>
      <c r="C893" s="109" t="s">
        <v>17</v>
      </c>
      <c r="D893" s="109" t="s">
        <v>12</v>
      </c>
      <c r="E893" s="109" t="s">
        <v>23</v>
      </c>
      <c r="F893" s="109" t="s">
        <v>39</v>
      </c>
      <c r="G893" s="109" t="s">
        <v>36</v>
      </c>
      <c r="H893" s="110">
        <v>187.51</v>
      </c>
      <c r="I893" s="109">
        <v>8</v>
      </c>
      <c r="J893" s="110">
        <v>1500.08</v>
      </c>
      <c r="K893" t="str">
        <f t="shared" si="52"/>
        <v>Jumat</v>
      </c>
      <c r="L893" t="str">
        <f t="shared" si="53"/>
        <v>2025-W47</v>
      </c>
      <c r="M893" t="str">
        <f t="shared" si="54"/>
        <v>Week 3</v>
      </c>
      <c r="N893">
        <f t="shared" si="55"/>
        <v>47</v>
      </c>
    </row>
    <row r="894" spans="1:14" x14ac:dyDescent="0.25">
      <c r="A894" s="207" t="s">
        <v>960</v>
      </c>
      <c r="B894" s="112">
        <v>45980</v>
      </c>
      <c r="C894" s="109" t="s">
        <v>25</v>
      </c>
      <c r="D894" s="109" t="s">
        <v>12</v>
      </c>
      <c r="E894" s="109" t="s">
        <v>13</v>
      </c>
      <c r="F894" s="109" t="s">
        <v>39</v>
      </c>
      <c r="G894" s="109" t="s">
        <v>36</v>
      </c>
      <c r="H894" s="110">
        <v>227.19</v>
      </c>
      <c r="I894" s="109">
        <v>17</v>
      </c>
      <c r="J894" s="110">
        <v>3862.23</v>
      </c>
      <c r="K894" t="str">
        <f t="shared" si="52"/>
        <v>Rabu</v>
      </c>
      <c r="L894" t="str">
        <f t="shared" si="53"/>
        <v>2025-W47</v>
      </c>
      <c r="M894" t="str">
        <f t="shared" si="54"/>
        <v>Week 3</v>
      </c>
      <c r="N894">
        <f t="shared" si="55"/>
        <v>47</v>
      </c>
    </row>
    <row r="895" spans="1:14" x14ac:dyDescent="0.25">
      <c r="A895" s="207" t="s">
        <v>968</v>
      </c>
      <c r="B895" s="112">
        <v>45981</v>
      </c>
      <c r="C895" s="109" t="s">
        <v>30</v>
      </c>
      <c r="D895" s="109" t="s">
        <v>12</v>
      </c>
      <c r="E895" s="109" t="s">
        <v>13</v>
      </c>
      <c r="F895" s="109" t="s">
        <v>61</v>
      </c>
      <c r="G895" s="109" t="s">
        <v>20</v>
      </c>
      <c r="H895" s="110">
        <v>226.39</v>
      </c>
      <c r="I895" s="109">
        <v>5</v>
      </c>
      <c r="J895" s="110">
        <v>1131.95</v>
      </c>
      <c r="K895" t="str">
        <f t="shared" si="52"/>
        <v>Kamis</v>
      </c>
      <c r="L895" t="str">
        <f t="shared" si="53"/>
        <v>2025-W47</v>
      </c>
      <c r="M895" t="str">
        <f t="shared" si="54"/>
        <v>Week 3</v>
      </c>
      <c r="N895">
        <f t="shared" si="55"/>
        <v>47</v>
      </c>
    </row>
    <row r="896" spans="1:14" x14ac:dyDescent="0.25">
      <c r="A896" s="207" t="s">
        <v>989</v>
      </c>
      <c r="B896" s="112">
        <v>45978</v>
      </c>
      <c r="C896" s="109" t="s">
        <v>25</v>
      </c>
      <c r="D896" s="109" t="s">
        <v>55</v>
      </c>
      <c r="E896" s="109" t="s">
        <v>27</v>
      </c>
      <c r="F896" s="109" t="s">
        <v>28</v>
      </c>
      <c r="G896" s="109" t="s">
        <v>36</v>
      </c>
      <c r="H896" s="110">
        <v>89.11</v>
      </c>
      <c r="I896" s="109">
        <v>8</v>
      </c>
      <c r="J896" s="110">
        <v>712.88</v>
      </c>
      <c r="K896" t="str">
        <f t="shared" si="52"/>
        <v>Senin</v>
      </c>
      <c r="L896" t="str">
        <f t="shared" si="53"/>
        <v>2025-W47</v>
      </c>
      <c r="M896" t="str">
        <f t="shared" si="54"/>
        <v>Week 3</v>
      </c>
      <c r="N896">
        <f t="shared" si="55"/>
        <v>47</v>
      </c>
    </row>
    <row r="897" spans="1:14" x14ac:dyDescent="0.25">
      <c r="A897" s="207" t="s">
        <v>10</v>
      </c>
      <c r="B897" s="112">
        <v>45985</v>
      </c>
      <c r="C897" s="109" t="s">
        <v>11</v>
      </c>
      <c r="D897" s="109" t="s">
        <v>12</v>
      </c>
      <c r="E897" s="109" t="s">
        <v>13</v>
      </c>
      <c r="F897" s="109" t="s">
        <v>14</v>
      </c>
      <c r="G897" s="109" t="s">
        <v>15</v>
      </c>
      <c r="H897" s="110">
        <v>112.4</v>
      </c>
      <c r="I897" s="109">
        <v>4</v>
      </c>
      <c r="J897" s="110">
        <v>449.6</v>
      </c>
      <c r="K897" t="str">
        <f t="shared" si="52"/>
        <v>Senin</v>
      </c>
      <c r="L897" t="str">
        <f t="shared" si="53"/>
        <v>2025-W48</v>
      </c>
      <c r="M897" t="str">
        <f t="shared" si="54"/>
        <v>Week 4</v>
      </c>
      <c r="N897">
        <f t="shared" si="55"/>
        <v>48</v>
      </c>
    </row>
    <row r="898" spans="1:14" x14ac:dyDescent="0.25">
      <c r="A898" s="207" t="s">
        <v>249</v>
      </c>
      <c r="B898" s="112">
        <v>45986</v>
      </c>
      <c r="C898" s="109" t="s">
        <v>11</v>
      </c>
      <c r="D898" s="109" t="s">
        <v>22</v>
      </c>
      <c r="E898" s="109" t="s">
        <v>13</v>
      </c>
      <c r="F898" s="109" t="s">
        <v>14</v>
      </c>
      <c r="G898" s="109" t="s">
        <v>15</v>
      </c>
      <c r="H898" s="110">
        <v>182.22</v>
      </c>
      <c r="I898" s="109">
        <v>20</v>
      </c>
      <c r="J898" s="110">
        <v>3644.4</v>
      </c>
      <c r="K898" t="str">
        <f t="shared" ref="K898:K961" si="56">TEXT(B898,"dddd")</f>
        <v>Selasa</v>
      </c>
      <c r="L898" t="str">
        <f t="shared" ref="L898:L961" si="57">YEAR(B898) &amp; "-W" &amp; TEXT(WEEKNUM(B898), "00")</f>
        <v>2025-W48</v>
      </c>
      <c r="M898" t="str">
        <f t="shared" ref="M898:M961" si="58">"Week " &amp; INT((DAY(B898)-1)/7)+1</f>
        <v>Week 4</v>
      </c>
      <c r="N898">
        <f t="shared" ref="N898:N961" si="59">WEEKNUM(B898, 2)</f>
        <v>48</v>
      </c>
    </row>
    <row r="899" spans="1:14" x14ac:dyDescent="0.25">
      <c r="A899" s="207" t="s">
        <v>263</v>
      </c>
      <c r="B899" s="112">
        <v>45991</v>
      </c>
      <c r="C899" s="109" t="s">
        <v>17</v>
      </c>
      <c r="D899" s="109" t="s">
        <v>26</v>
      </c>
      <c r="E899" s="109" t="s">
        <v>41</v>
      </c>
      <c r="F899" s="109" t="s">
        <v>61</v>
      </c>
      <c r="G899" s="109" t="s">
        <v>15</v>
      </c>
      <c r="H899" s="110">
        <v>83.68</v>
      </c>
      <c r="I899" s="109">
        <v>18</v>
      </c>
      <c r="J899" s="110">
        <v>1506.24</v>
      </c>
      <c r="K899" t="str">
        <f t="shared" si="56"/>
        <v>Minggu</v>
      </c>
      <c r="L899" t="str">
        <f t="shared" si="57"/>
        <v>2025-W49</v>
      </c>
      <c r="M899" t="str">
        <f t="shared" si="58"/>
        <v>Week 5</v>
      </c>
      <c r="N899">
        <f t="shared" si="59"/>
        <v>48</v>
      </c>
    </row>
    <row r="900" spans="1:14" x14ac:dyDescent="0.25">
      <c r="A900" s="207" t="s">
        <v>273</v>
      </c>
      <c r="B900" s="112">
        <v>45987</v>
      </c>
      <c r="C900" s="109" t="s">
        <v>11</v>
      </c>
      <c r="D900" s="109" t="s">
        <v>55</v>
      </c>
      <c r="E900" s="109" t="s">
        <v>27</v>
      </c>
      <c r="F900" s="109" t="s">
        <v>39</v>
      </c>
      <c r="G900" s="109" t="s">
        <v>20</v>
      </c>
      <c r="H900" s="110">
        <v>188.94</v>
      </c>
      <c r="I900" s="109">
        <v>18</v>
      </c>
      <c r="J900" s="110">
        <v>3400.92</v>
      </c>
      <c r="K900" t="str">
        <f t="shared" si="56"/>
        <v>Rabu</v>
      </c>
      <c r="L900" t="str">
        <f t="shared" si="57"/>
        <v>2025-W48</v>
      </c>
      <c r="M900" t="str">
        <f t="shared" si="58"/>
        <v>Week 4</v>
      </c>
      <c r="N900">
        <f t="shared" si="59"/>
        <v>48</v>
      </c>
    </row>
    <row r="901" spans="1:14" x14ac:dyDescent="0.25">
      <c r="A901" s="207" t="s">
        <v>305</v>
      </c>
      <c r="B901" s="112">
        <v>45988</v>
      </c>
      <c r="C901" s="109" t="s">
        <v>11</v>
      </c>
      <c r="D901" s="109" t="s">
        <v>26</v>
      </c>
      <c r="E901" s="109" t="s">
        <v>27</v>
      </c>
      <c r="F901" s="109" t="s">
        <v>61</v>
      </c>
      <c r="G901" s="109" t="s">
        <v>36</v>
      </c>
      <c r="H901" s="110">
        <v>184.55</v>
      </c>
      <c r="I901" s="109">
        <v>6</v>
      </c>
      <c r="J901" s="110">
        <v>1107.3</v>
      </c>
      <c r="K901" t="str">
        <f t="shared" si="56"/>
        <v>Kamis</v>
      </c>
      <c r="L901" t="str">
        <f t="shared" si="57"/>
        <v>2025-W48</v>
      </c>
      <c r="M901" t="str">
        <f t="shared" si="58"/>
        <v>Week 4</v>
      </c>
      <c r="N901">
        <f t="shared" si="59"/>
        <v>48</v>
      </c>
    </row>
    <row r="902" spans="1:14" x14ac:dyDescent="0.25">
      <c r="A902" s="207" t="s">
        <v>308</v>
      </c>
      <c r="B902" s="112">
        <v>45989</v>
      </c>
      <c r="C902" s="109" t="s">
        <v>11</v>
      </c>
      <c r="D902" s="109" t="s">
        <v>35</v>
      </c>
      <c r="E902" s="109" t="s">
        <v>45</v>
      </c>
      <c r="F902" s="109" t="s">
        <v>42</v>
      </c>
      <c r="G902" s="109" t="s">
        <v>20</v>
      </c>
      <c r="H902" s="110">
        <v>208.06</v>
      </c>
      <c r="I902" s="109">
        <v>11</v>
      </c>
      <c r="J902" s="110">
        <v>2288.66</v>
      </c>
      <c r="K902" t="str">
        <f t="shared" si="56"/>
        <v>Jumat</v>
      </c>
      <c r="L902" t="str">
        <f t="shared" si="57"/>
        <v>2025-W48</v>
      </c>
      <c r="M902" t="str">
        <f t="shared" si="58"/>
        <v>Week 4</v>
      </c>
      <c r="N902">
        <f t="shared" si="59"/>
        <v>48</v>
      </c>
    </row>
    <row r="903" spans="1:14" x14ac:dyDescent="0.25">
      <c r="A903" s="207" t="s">
        <v>370</v>
      </c>
      <c r="B903" s="112">
        <v>45985</v>
      </c>
      <c r="C903" s="109" t="s">
        <v>30</v>
      </c>
      <c r="D903" s="109" t="s">
        <v>26</v>
      </c>
      <c r="E903" s="109" t="s">
        <v>41</v>
      </c>
      <c r="F903" s="109" t="s">
        <v>42</v>
      </c>
      <c r="G903" s="109" t="s">
        <v>15</v>
      </c>
      <c r="H903" s="110">
        <v>33.17</v>
      </c>
      <c r="I903" s="109">
        <v>19</v>
      </c>
      <c r="J903" s="110">
        <v>630.23</v>
      </c>
      <c r="K903" t="str">
        <f t="shared" si="56"/>
        <v>Senin</v>
      </c>
      <c r="L903" t="str">
        <f t="shared" si="57"/>
        <v>2025-W48</v>
      </c>
      <c r="M903" t="str">
        <f t="shared" si="58"/>
        <v>Week 4</v>
      </c>
      <c r="N903">
        <f t="shared" si="59"/>
        <v>48</v>
      </c>
    </row>
    <row r="904" spans="1:14" x14ac:dyDescent="0.25">
      <c r="A904" s="207" t="s">
        <v>377</v>
      </c>
      <c r="B904" s="112">
        <v>45986</v>
      </c>
      <c r="C904" s="109" t="s">
        <v>34</v>
      </c>
      <c r="D904" s="109" t="s">
        <v>12</v>
      </c>
      <c r="E904" s="109" t="s">
        <v>23</v>
      </c>
      <c r="F904" s="109" t="s">
        <v>39</v>
      </c>
      <c r="G904" s="109" t="s">
        <v>20</v>
      </c>
      <c r="H904" s="110">
        <v>51.52</v>
      </c>
      <c r="I904" s="109">
        <v>19</v>
      </c>
      <c r="J904" s="110">
        <v>978.88</v>
      </c>
      <c r="K904" t="str">
        <f t="shared" si="56"/>
        <v>Selasa</v>
      </c>
      <c r="L904" t="str">
        <f t="shared" si="57"/>
        <v>2025-W48</v>
      </c>
      <c r="M904" t="str">
        <f t="shared" si="58"/>
        <v>Week 4</v>
      </c>
      <c r="N904">
        <f t="shared" si="59"/>
        <v>48</v>
      </c>
    </row>
    <row r="905" spans="1:14" x14ac:dyDescent="0.25">
      <c r="A905" s="207" t="s">
        <v>421</v>
      </c>
      <c r="B905" s="112">
        <v>45991</v>
      </c>
      <c r="C905" s="109" t="s">
        <v>34</v>
      </c>
      <c r="D905" s="109" t="s">
        <v>35</v>
      </c>
      <c r="E905" s="109" t="s">
        <v>13</v>
      </c>
      <c r="F905" s="109" t="s">
        <v>28</v>
      </c>
      <c r="G905" s="109" t="s">
        <v>15</v>
      </c>
      <c r="H905" s="110">
        <v>223.04</v>
      </c>
      <c r="I905" s="109">
        <v>7</v>
      </c>
      <c r="J905" s="110">
        <v>1561.28</v>
      </c>
      <c r="K905" t="str">
        <f t="shared" si="56"/>
        <v>Minggu</v>
      </c>
      <c r="L905" t="str">
        <f t="shared" si="57"/>
        <v>2025-W49</v>
      </c>
      <c r="M905" t="str">
        <f t="shared" si="58"/>
        <v>Week 5</v>
      </c>
      <c r="N905">
        <f t="shared" si="59"/>
        <v>48</v>
      </c>
    </row>
    <row r="906" spans="1:14" x14ac:dyDescent="0.25">
      <c r="A906" s="207" t="s">
        <v>448</v>
      </c>
      <c r="B906" s="112">
        <v>45986</v>
      </c>
      <c r="C906" s="109" t="s">
        <v>34</v>
      </c>
      <c r="D906" s="109" t="s">
        <v>31</v>
      </c>
      <c r="E906" s="109" t="s">
        <v>41</v>
      </c>
      <c r="F906" s="109" t="s">
        <v>39</v>
      </c>
      <c r="G906" s="109" t="s">
        <v>36</v>
      </c>
      <c r="H906" s="110">
        <v>100.25</v>
      </c>
      <c r="I906" s="109">
        <v>14</v>
      </c>
      <c r="J906" s="110">
        <v>1403.5</v>
      </c>
      <c r="K906" t="str">
        <f t="shared" si="56"/>
        <v>Selasa</v>
      </c>
      <c r="L906" t="str">
        <f t="shared" si="57"/>
        <v>2025-W48</v>
      </c>
      <c r="M906" t="str">
        <f t="shared" si="58"/>
        <v>Week 4</v>
      </c>
      <c r="N906">
        <f t="shared" si="59"/>
        <v>48</v>
      </c>
    </row>
    <row r="907" spans="1:14" x14ac:dyDescent="0.25">
      <c r="A907" s="207" t="s">
        <v>473</v>
      </c>
      <c r="B907" s="112">
        <v>45990</v>
      </c>
      <c r="C907" s="109" t="s">
        <v>34</v>
      </c>
      <c r="D907" s="109" t="s">
        <v>35</v>
      </c>
      <c r="E907" s="109" t="s">
        <v>13</v>
      </c>
      <c r="F907" s="109" t="s">
        <v>42</v>
      </c>
      <c r="G907" s="109" t="s">
        <v>36</v>
      </c>
      <c r="H907" s="110">
        <v>184.21</v>
      </c>
      <c r="I907" s="109">
        <v>12</v>
      </c>
      <c r="J907" s="110">
        <v>2210.52</v>
      </c>
      <c r="K907" t="str">
        <f t="shared" si="56"/>
        <v>Sabtu</v>
      </c>
      <c r="L907" t="str">
        <f t="shared" si="57"/>
        <v>2025-W48</v>
      </c>
      <c r="M907" t="str">
        <f t="shared" si="58"/>
        <v>Week 5</v>
      </c>
      <c r="N907">
        <f t="shared" si="59"/>
        <v>48</v>
      </c>
    </row>
    <row r="908" spans="1:14" x14ac:dyDescent="0.25">
      <c r="A908" s="207" t="s">
        <v>481</v>
      </c>
      <c r="B908" s="112">
        <v>45986</v>
      </c>
      <c r="C908" s="109" t="s">
        <v>25</v>
      </c>
      <c r="D908" s="109" t="s">
        <v>22</v>
      </c>
      <c r="E908" s="109" t="s">
        <v>45</v>
      </c>
      <c r="F908" s="109" t="s">
        <v>39</v>
      </c>
      <c r="G908" s="109" t="s">
        <v>20</v>
      </c>
      <c r="H908" s="110">
        <v>111.54</v>
      </c>
      <c r="I908" s="109">
        <v>2</v>
      </c>
      <c r="J908" s="110">
        <v>223.08</v>
      </c>
      <c r="K908" t="str">
        <f t="shared" si="56"/>
        <v>Selasa</v>
      </c>
      <c r="L908" t="str">
        <f t="shared" si="57"/>
        <v>2025-W48</v>
      </c>
      <c r="M908" t="str">
        <f t="shared" si="58"/>
        <v>Week 4</v>
      </c>
      <c r="N908">
        <f t="shared" si="59"/>
        <v>48</v>
      </c>
    </row>
    <row r="909" spans="1:14" x14ac:dyDescent="0.25">
      <c r="A909" s="207" t="s">
        <v>493</v>
      </c>
      <c r="B909" s="112">
        <v>45988</v>
      </c>
      <c r="C909" s="109" t="s">
        <v>25</v>
      </c>
      <c r="D909" s="109" t="s">
        <v>22</v>
      </c>
      <c r="E909" s="109" t="s">
        <v>18</v>
      </c>
      <c r="F909" s="109" t="s">
        <v>19</v>
      </c>
      <c r="G909" s="109" t="s">
        <v>15</v>
      </c>
      <c r="H909" s="110">
        <v>138.38</v>
      </c>
      <c r="I909" s="109">
        <v>11</v>
      </c>
      <c r="J909" s="110">
        <v>1522.18</v>
      </c>
      <c r="K909" t="str">
        <f t="shared" si="56"/>
        <v>Kamis</v>
      </c>
      <c r="L909" t="str">
        <f t="shared" si="57"/>
        <v>2025-W48</v>
      </c>
      <c r="M909" t="str">
        <f t="shared" si="58"/>
        <v>Week 4</v>
      </c>
      <c r="N909">
        <f t="shared" si="59"/>
        <v>48</v>
      </c>
    </row>
    <row r="910" spans="1:14" x14ac:dyDescent="0.25">
      <c r="A910" s="207" t="s">
        <v>528</v>
      </c>
      <c r="B910" s="112">
        <v>45988</v>
      </c>
      <c r="C910" s="109" t="s">
        <v>34</v>
      </c>
      <c r="D910" s="109" t="s">
        <v>31</v>
      </c>
      <c r="E910" s="109" t="s">
        <v>45</v>
      </c>
      <c r="F910" s="109" t="s">
        <v>19</v>
      </c>
      <c r="G910" s="109" t="s">
        <v>15</v>
      </c>
      <c r="H910" s="110">
        <v>130.24</v>
      </c>
      <c r="I910" s="109">
        <v>13</v>
      </c>
      <c r="J910" s="110">
        <v>1693.12</v>
      </c>
      <c r="K910" t="str">
        <f t="shared" si="56"/>
        <v>Kamis</v>
      </c>
      <c r="L910" t="str">
        <f t="shared" si="57"/>
        <v>2025-W48</v>
      </c>
      <c r="M910" t="str">
        <f t="shared" si="58"/>
        <v>Week 4</v>
      </c>
      <c r="N910">
        <f t="shared" si="59"/>
        <v>48</v>
      </c>
    </row>
    <row r="911" spans="1:14" x14ac:dyDescent="0.25">
      <c r="A911" s="207" t="s">
        <v>564</v>
      </c>
      <c r="B911" s="112">
        <v>45985</v>
      </c>
      <c r="C911" s="109" t="s">
        <v>38</v>
      </c>
      <c r="D911" s="109" t="s">
        <v>22</v>
      </c>
      <c r="E911" s="109" t="s">
        <v>27</v>
      </c>
      <c r="F911" s="109" t="s">
        <v>42</v>
      </c>
      <c r="G911" s="109" t="s">
        <v>15</v>
      </c>
      <c r="H911" s="110">
        <v>147.94</v>
      </c>
      <c r="I911" s="109">
        <v>14</v>
      </c>
      <c r="J911" s="110">
        <v>2071.16</v>
      </c>
      <c r="K911" t="str">
        <f t="shared" si="56"/>
        <v>Senin</v>
      </c>
      <c r="L911" t="str">
        <f t="shared" si="57"/>
        <v>2025-W48</v>
      </c>
      <c r="M911" t="str">
        <f t="shared" si="58"/>
        <v>Week 4</v>
      </c>
      <c r="N911">
        <f t="shared" si="59"/>
        <v>48</v>
      </c>
    </row>
    <row r="912" spans="1:14" x14ac:dyDescent="0.25">
      <c r="A912" s="207" t="s">
        <v>601</v>
      </c>
      <c r="B912" s="112">
        <v>45990</v>
      </c>
      <c r="C912" s="109" t="s">
        <v>30</v>
      </c>
      <c r="D912" s="109" t="s">
        <v>35</v>
      </c>
      <c r="E912" s="109" t="s">
        <v>45</v>
      </c>
      <c r="F912" s="109" t="s">
        <v>28</v>
      </c>
      <c r="G912" s="109" t="s">
        <v>36</v>
      </c>
      <c r="H912" s="110">
        <v>129.12</v>
      </c>
      <c r="I912" s="109">
        <v>10</v>
      </c>
      <c r="J912" s="110">
        <v>1291.2</v>
      </c>
      <c r="K912" t="str">
        <f t="shared" si="56"/>
        <v>Sabtu</v>
      </c>
      <c r="L912" t="str">
        <f t="shared" si="57"/>
        <v>2025-W48</v>
      </c>
      <c r="M912" t="str">
        <f t="shared" si="58"/>
        <v>Week 5</v>
      </c>
      <c r="N912">
        <f t="shared" si="59"/>
        <v>48</v>
      </c>
    </row>
    <row r="913" spans="1:14" x14ac:dyDescent="0.25">
      <c r="A913" s="207" t="s">
        <v>609</v>
      </c>
      <c r="B913" s="112">
        <v>45986</v>
      </c>
      <c r="C913" s="109" t="s">
        <v>11</v>
      </c>
      <c r="D913" s="109" t="s">
        <v>55</v>
      </c>
      <c r="E913" s="109" t="s">
        <v>18</v>
      </c>
      <c r="F913" s="109" t="s">
        <v>19</v>
      </c>
      <c r="G913" s="109" t="s">
        <v>20</v>
      </c>
      <c r="H913" s="110">
        <v>54.98</v>
      </c>
      <c r="I913" s="109">
        <v>5</v>
      </c>
      <c r="J913" s="110">
        <v>274.89999999999998</v>
      </c>
      <c r="K913" t="str">
        <f t="shared" si="56"/>
        <v>Selasa</v>
      </c>
      <c r="L913" t="str">
        <f t="shared" si="57"/>
        <v>2025-W48</v>
      </c>
      <c r="M913" t="str">
        <f t="shared" si="58"/>
        <v>Week 4</v>
      </c>
      <c r="N913">
        <f t="shared" si="59"/>
        <v>48</v>
      </c>
    </row>
    <row r="914" spans="1:14" x14ac:dyDescent="0.25">
      <c r="A914" s="207" t="s">
        <v>610</v>
      </c>
      <c r="B914" s="112">
        <v>45990</v>
      </c>
      <c r="C914" s="109" t="s">
        <v>38</v>
      </c>
      <c r="D914" s="109" t="s">
        <v>35</v>
      </c>
      <c r="E914" s="109" t="s">
        <v>27</v>
      </c>
      <c r="F914" s="109" t="s">
        <v>14</v>
      </c>
      <c r="G914" s="109" t="s">
        <v>20</v>
      </c>
      <c r="H914" s="110">
        <v>177.75</v>
      </c>
      <c r="I914" s="109">
        <v>6</v>
      </c>
      <c r="J914" s="110">
        <v>1066.5</v>
      </c>
      <c r="K914" t="str">
        <f t="shared" si="56"/>
        <v>Sabtu</v>
      </c>
      <c r="L914" t="str">
        <f t="shared" si="57"/>
        <v>2025-W48</v>
      </c>
      <c r="M914" t="str">
        <f t="shared" si="58"/>
        <v>Week 5</v>
      </c>
      <c r="N914">
        <f t="shared" si="59"/>
        <v>48</v>
      </c>
    </row>
    <row r="915" spans="1:14" x14ac:dyDescent="0.25">
      <c r="A915" s="207" t="s">
        <v>623</v>
      </c>
      <c r="B915" s="112">
        <v>45985</v>
      </c>
      <c r="C915" s="109" t="s">
        <v>25</v>
      </c>
      <c r="D915" s="109" t="s">
        <v>55</v>
      </c>
      <c r="E915" s="109" t="s">
        <v>23</v>
      </c>
      <c r="F915" s="109" t="s">
        <v>32</v>
      </c>
      <c r="G915" s="109" t="s">
        <v>15</v>
      </c>
      <c r="H915" s="110">
        <v>184.9</v>
      </c>
      <c r="I915" s="109">
        <v>18</v>
      </c>
      <c r="J915" s="110">
        <v>3328.2</v>
      </c>
      <c r="K915" t="str">
        <f t="shared" si="56"/>
        <v>Senin</v>
      </c>
      <c r="L915" t="str">
        <f t="shared" si="57"/>
        <v>2025-W48</v>
      </c>
      <c r="M915" t="str">
        <f t="shared" si="58"/>
        <v>Week 4</v>
      </c>
      <c r="N915">
        <f t="shared" si="59"/>
        <v>48</v>
      </c>
    </row>
    <row r="916" spans="1:14" x14ac:dyDescent="0.25">
      <c r="A916" s="207" t="s">
        <v>829</v>
      </c>
      <c r="B916" s="112">
        <v>45989</v>
      </c>
      <c r="C916" s="109" t="s">
        <v>38</v>
      </c>
      <c r="D916" s="109" t="s">
        <v>26</v>
      </c>
      <c r="E916" s="109" t="s">
        <v>18</v>
      </c>
      <c r="F916" s="109" t="s">
        <v>39</v>
      </c>
      <c r="G916" s="109" t="s">
        <v>20</v>
      </c>
      <c r="H916" s="110">
        <v>197.74</v>
      </c>
      <c r="I916" s="109">
        <v>18</v>
      </c>
      <c r="J916" s="110">
        <v>3559.32</v>
      </c>
      <c r="K916" t="str">
        <f t="shared" si="56"/>
        <v>Jumat</v>
      </c>
      <c r="L916" t="str">
        <f t="shared" si="57"/>
        <v>2025-W48</v>
      </c>
      <c r="M916" t="str">
        <f t="shared" si="58"/>
        <v>Week 4</v>
      </c>
      <c r="N916">
        <f t="shared" si="59"/>
        <v>48</v>
      </c>
    </row>
    <row r="917" spans="1:14" x14ac:dyDescent="0.25">
      <c r="A917" s="207" t="s">
        <v>856</v>
      </c>
      <c r="B917" s="112">
        <v>45986</v>
      </c>
      <c r="C917" s="109" t="s">
        <v>11</v>
      </c>
      <c r="D917" s="109" t="s">
        <v>12</v>
      </c>
      <c r="E917" s="109" t="s">
        <v>18</v>
      </c>
      <c r="F917" s="109" t="s">
        <v>19</v>
      </c>
      <c r="G917" s="109" t="s">
        <v>20</v>
      </c>
      <c r="H917" s="110">
        <v>164.52</v>
      </c>
      <c r="I917" s="109">
        <v>20</v>
      </c>
      <c r="J917" s="110">
        <v>3290.4</v>
      </c>
      <c r="K917" t="str">
        <f t="shared" si="56"/>
        <v>Selasa</v>
      </c>
      <c r="L917" t="str">
        <f t="shared" si="57"/>
        <v>2025-W48</v>
      </c>
      <c r="M917" t="str">
        <f t="shared" si="58"/>
        <v>Week 4</v>
      </c>
      <c r="N917">
        <f t="shared" si="59"/>
        <v>48</v>
      </c>
    </row>
    <row r="918" spans="1:14" x14ac:dyDescent="0.25">
      <c r="A918" s="207" t="s">
        <v>861</v>
      </c>
      <c r="B918" s="112">
        <v>45989</v>
      </c>
      <c r="C918" s="109" t="s">
        <v>11</v>
      </c>
      <c r="D918" s="109" t="s">
        <v>55</v>
      </c>
      <c r="E918" s="109" t="s">
        <v>18</v>
      </c>
      <c r="F918" s="109" t="s">
        <v>14</v>
      </c>
      <c r="G918" s="109" t="s">
        <v>15</v>
      </c>
      <c r="H918" s="110">
        <v>183.26</v>
      </c>
      <c r="I918" s="109">
        <v>12</v>
      </c>
      <c r="J918" s="110">
        <v>2199.12</v>
      </c>
      <c r="K918" t="str">
        <f t="shared" si="56"/>
        <v>Jumat</v>
      </c>
      <c r="L918" t="str">
        <f t="shared" si="57"/>
        <v>2025-W48</v>
      </c>
      <c r="M918" t="str">
        <f t="shared" si="58"/>
        <v>Week 4</v>
      </c>
      <c r="N918">
        <f t="shared" si="59"/>
        <v>48</v>
      </c>
    </row>
    <row r="919" spans="1:14" x14ac:dyDescent="0.25">
      <c r="A919" s="207" t="s">
        <v>988</v>
      </c>
      <c r="B919" s="112">
        <v>45988</v>
      </c>
      <c r="C919" s="109" t="s">
        <v>38</v>
      </c>
      <c r="D919" s="109" t="s">
        <v>26</v>
      </c>
      <c r="E919" s="109" t="s">
        <v>13</v>
      </c>
      <c r="F919" s="109" t="s">
        <v>19</v>
      </c>
      <c r="G919" s="109" t="s">
        <v>36</v>
      </c>
      <c r="H919" s="110">
        <v>34.94</v>
      </c>
      <c r="I919" s="109">
        <v>13</v>
      </c>
      <c r="J919" s="110">
        <v>454.22</v>
      </c>
      <c r="K919" t="str">
        <f t="shared" si="56"/>
        <v>Kamis</v>
      </c>
      <c r="L919" t="str">
        <f t="shared" si="57"/>
        <v>2025-W48</v>
      </c>
      <c r="M919" t="str">
        <f t="shared" si="58"/>
        <v>Week 4</v>
      </c>
      <c r="N919">
        <f t="shared" si="59"/>
        <v>48</v>
      </c>
    </row>
    <row r="920" spans="1:14" x14ac:dyDescent="0.25">
      <c r="A920" s="207" t="s">
        <v>1009</v>
      </c>
      <c r="B920" s="112">
        <v>45988</v>
      </c>
      <c r="C920" s="109" t="s">
        <v>17</v>
      </c>
      <c r="D920" s="109" t="s">
        <v>55</v>
      </c>
      <c r="E920" s="109" t="s">
        <v>45</v>
      </c>
      <c r="F920" s="109" t="s">
        <v>14</v>
      </c>
      <c r="G920" s="109" t="s">
        <v>36</v>
      </c>
      <c r="H920" s="110">
        <v>60.11</v>
      </c>
      <c r="I920" s="109">
        <v>5</v>
      </c>
      <c r="J920" s="110">
        <v>300.55</v>
      </c>
      <c r="K920" t="str">
        <f t="shared" si="56"/>
        <v>Kamis</v>
      </c>
      <c r="L920" t="str">
        <f t="shared" si="57"/>
        <v>2025-W48</v>
      </c>
      <c r="M920" t="str">
        <f t="shared" si="58"/>
        <v>Week 4</v>
      </c>
      <c r="N920">
        <f t="shared" si="59"/>
        <v>48</v>
      </c>
    </row>
    <row r="921" spans="1:14" x14ac:dyDescent="0.25">
      <c r="A921" s="207" t="s">
        <v>154</v>
      </c>
      <c r="B921" s="112">
        <v>45996</v>
      </c>
      <c r="C921" s="109" t="s">
        <v>11</v>
      </c>
      <c r="D921" s="109" t="s">
        <v>55</v>
      </c>
      <c r="E921" s="109" t="s">
        <v>27</v>
      </c>
      <c r="F921" s="109" t="s">
        <v>32</v>
      </c>
      <c r="G921" s="109" t="s">
        <v>15</v>
      </c>
      <c r="H921" s="110">
        <v>206.81</v>
      </c>
      <c r="I921" s="109">
        <v>12</v>
      </c>
      <c r="J921" s="110">
        <v>2481.7199999999998</v>
      </c>
      <c r="K921" t="str">
        <f t="shared" si="56"/>
        <v>Jumat</v>
      </c>
      <c r="L921" t="str">
        <f t="shared" si="57"/>
        <v>2025-W49</v>
      </c>
      <c r="M921" t="str">
        <f t="shared" si="58"/>
        <v>Week 1</v>
      </c>
      <c r="N921">
        <f t="shared" si="59"/>
        <v>49</v>
      </c>
    </row>
    <row r="922" spans="1:14" x14ac:dyDescent="0.25">
      <c r="A922" s="207" t="s">
        <v>197</v>
      </c>
      <c r="B922" s="112">
        <v>45994</v>
      </c>
      <c r="C922" s="109" t="s">
        <v>38</v>
      </c>
      <c r="D922" s="109" t="s">
        <v>31</v>
      </c>
      <c r="E922" s="109" t="s">
        <v>45</v>
      </c>
      <c r="F922" s="109" t="s">
        <v>14</v>
      </c>
      <c r="G922" s="109" t="s">
        <v>20</v>
      </c>
      <c r="H922" s="110">
        <v>190.21</v>
      </c>
      <c r="I922" s="109">
        <v>18</v>
      </c>
      <c r="J922" s="110">
        <v>3423.78</v>
      </c>
      <c r="K922" t="str">
        <f t="shared" si="56"/>
        <v>Rabu</v>
      </c>
      <c r="L922" t="str">
        <f t="shared" si="57"/>
        <v>2025-W49</v>
      </c>
      <c r="M922" t="str">
        <f t="shared" si="58"/>
        <v>Week 1</v>
      </c>
      <c r="N922">
        <f t="shared" si="59"/>
        <v>49</v>
      </c>
    </row>
    <row r="923" spans="1:14" x14ac:dyDescent="0.25">
      <c r="A923" s="207" t="s">
        <v>257</v>
      </c>
      <c r="B923" s="112">
        <v>45995</v>
      </c>
      <c r="C923" s="109" t="s">
        <v>34</v>
      </c>
      <c r="D923" s="109" t="s">
        <v>31</v>
      </c>
      <c r="E923" s="109" t="s">
        <v>27</v>
      </c>
      <c r="F923" s="109" t="s">
        <v>19</v>
      </c>
      <c r="G923" s="109" t="s">
        <v>15</v>
      </c>
      <c r="H923" s="110">
        <v>216.83</v>
      </c>
      <c r="I923" s="109">
        <v>17</v>
      </c>
      <c r="J923" s="110">
        <v>3686.11</v>
      </c>
      <c r="K923" t="str">
        <f t="shared" si="56"/>
        <v>Kamis</v>
      </c>
      <c r="L923" t="str">
        <f t="shared" si="57"/>
        <v>2025-W49</v>
      </c>
      <c r="M923" t="str">
        <f t="shared" si="58"/>
        <v>Week 1</v>
      </c>
      <c r="N923">
        <f t="shared" si="59"/>
        <v>49</v>
      </c>
    </row>
    <row r="924" spans="1:14" x14ac:dyDescent="0.25">
      <c r="A924" s="207" t="s">
        <v>311</v>
      </c>
      <c r="B924" s="112">
        <v>45993</v>
      </c>
      <c r="C924" s="109" t="s">
        <v>30</v>
      </c>
      <c r="D924" s="109" t="s">
        <v>55</v>
      </c>
      <c r="E924" s="109" t="s">
        <v>27</v>
      </c>
      <c r="F924" s="109" t="s">
        <v>19</v>
      </c>
      <c r="G924" s="109" t="s">
        <v>36</v>
      </c>
      <c r="H924" s="110">
        <v>230.91</v>
      </c>
      <c r="I924" s="109">
        <v>13</v>
      </c>
      <c r="J924" s="110">
        <v>3001.83</v>
      </c>
      <c r="K924" t="str">
        <f t="shared" si="56"/>
        <v>Selasa</v>
      </c>
      <c r="L924" t="str">
        <f t="shared" si="57"/>
        <v>2025-W49</v>
      </c>
      <c r="M924" t="str">
        <f t="shared" si="58"/>
        <v>Week 1</v>
      </c>
      <c r="N924">
        <f t="shared" si="59"/>
        <v>49</v>
      </c>
    </row>
    <row r="925" spans="1:14" x14ac:dyDescent="0.25">
      <c r="A925" s="207" t="s">
        <v>438</v>
      </c>
      <c r="B925" s="112">
        <v>45998</v>
      </c>
      <c r="C925" s="109" t="s">
        <v>30</v>
      </c>
      <c r="D925" s="109" t="s">
        <v>12</v>
      </c>
      <c r="E925" s="109" t="s">
        <v>18</v>
      </c>
      <c r="F925" s="109" t="s">
        <v>39</v>
      </c>
      <c r="G925" s="109" t="s">
        <v>15</v>
      </c>
      <c r="H925" s="110">
        <v>52.69</v>
      </c>
      <c r="I925" s="109">
        <v>7</v>
      </c>
      <c r="J925" s="110">
        <v>368.83</v>
      </c>
      <c r="K925" t="str">
        <f t="shared" si="56"/>
        <v>Minggu</v>
      </c>
      <c r="L925" t="str">
        <f t="shared" si="57"/>
        <v>2025-W50</v>
      </c>
      <c r="M925" t="str">
        <f t="shared" si="58"/>
        <v>Week 1</v>
      </c>
      <c r="N925">
        <f t="shared" si="59"/>
        <v>49</v>
      </c>
    </row>
    <row r="926" spans="1:14" x14ac:dyDescent="0.25">
      <c r="A926" s="207" t="s">
        <v>503</v>
      </c>
      <c r="B926" s="112">
        <v>45996</v>
      </c>
      <c r="C926" s="109" t="s">
        <v>11</v>
      </c>
      <c r="D926" s="109" t="s">
        <v>55</v>
      </c>
      <c r="E926" s="109" t="s">
        <v>13</v>
      </c>
      <c r="F926" s="109" t="s">
        <v>39</v>
      </c>
      <c r="G926" s="109" t="s">
        <v>15</v>
      </c>
      <c r="H926" s="110">
        <v>112.47</v>
      </c>
      <c r="I926" s="109">
        <v>13</v>
      </c>
      <c r="J926" s="110">
        <v>1462.11</v>
      </c>
      <c r="K926" t="str">
        <f t="shared" si="56"/>
        <v>Jumat</v>
      </c>
      <c r="L926" t="str">
        <f t="shared" si="57"/>
        <v>2025-W49</v>
      </c>
      <c r="M926" t="str">
        <f t="shared" si="58"/>
        <v>Week 1</v>
      </c>
      <c r="N926">
        <f t="shared" si="59"/>
        <v>49</v>
      </c>
    </row>
    <row r="927" spans="1:14" x14ac:dyDescent="0.25">
      <c r="A927" s="207" t="s">
        <v>527</v>
      </c>
      <c r="B927" s="112">
        <v>45994</v>
      </c>
      <c r="C927" s="109" t="s">
        <v>30</v>
      </c>
      <c r="D927" s="109" t="s">
        <v>12</v>
      </c>
      <c r="E927" s="109" t="s">
        <v>18</v>
      </c>
      <c r="F927" s="109" t="s">
        <v>19</v>
      </c>
      <c r="G927" s="109" t="s">
        <v>20</v>
      </c>
      <c r="H927" s="110">
        <v>225.86</v>
      </c>
      <c r="I927" s="109">
        <v>12</v>
      </c>
      <c r="J927" s="110">
        <v>2710.32</v>
      </c>
      <c r="K927" t="str">
        <f t="shared" si="56"/>
        <v>Rabu</v>
      </c>
      <c r="L927" t="str">
        <f t="shared" si="57"/>
        <v>2025-W49</v>
      </c>
      <c r="M927" t="str">
        <f t="shared" si="58"/>
        <v>Week 1</v>
      </c>
      <c r="N927">
        <f t="shared" si="59"/>
        <v>49</v>
      </c>
    </row>
    <row r="928" spans="1:14" x14ac:dyDescent="0.25">
      <c r="A928" s="207" t="s">
        <v>637</v>
      </c>
      <c r="B928" s="112">
        <v>45993</v>
      </c>
      <c r="C928" s="109" t="s">
        <v>30</v>
      </c>
      <c r="D928" s="109" t="s">
        <v>35</v>
      </c>
      <c r="E928" s="109" t="s">
        <v>23</v>
      </c>
      <c r="F928" s="109" t="s">
        <v>61</v>
      </c>
      <c r="G928" s="109" t="s">
        <v>20</v>
      </c>
      <c r="H928" s="110">
        <v>219.72</v>
      </c>
      <c r="I928" s="109">
        <v>14</v>
      </c>
      <c r="J928" s="110">
        <v>3076.08</v>
      </c>
      <c r="K928" t="str">
        <f t="shared" si="56"/>
        <v>Selasa</v>
      </c>
      <c r="L928" t="str">
        <f t="shared" si="57"/>
        <v>2025-W49</v>
      </c>
      <c r="M928" t="str">
        <f t="shared" si="58"/>
        <v>Week 1</v>
      </c>
      <c r="N928">
        <f t="shared" si="59"/>
        <v>49</v>
      </c>
    </row>
    <row r="929" spans="1:14" x14ac:dyDescent="0.25">
      <c r="A929" s="207" t="s">
        <v>645</v>
      </c>
      <c r="B929" s="112">
        <v>45994</v>
      </c>
      <c r="C929" s="109" t="s">
        <v>17</v>
      </c>
      <c r="D929" s="109" t="s">
        <v>12</v>
      </c>
      <c r="E929" s="109" t="s">
        <v>13</v>
      </c>
      <c r="F929" s="109" t="s">
        <v>19</v>
      </c>
      <c r="G929" s="109" t="s">
        <v>15</v>
      </c>
      <c r="H929" s="110">
        <v>138.38</v>
      </c>
      <c r="I929" s="109">
        <v>13</v>
      </c>
      <c r="J929" s="110">
        <v>1798.94</v>
      </c>
      <c r="K929" t="str">
        <f t="shared" si="56"/>
        <v>Rabu</v>
      </c>
      <c r="L929" t="str">
        <f t="shared" si="57"/>
        <v>2025-W49</v>
      </c>
      <c r="M929" t="str">
        <f t="shared" si="58"/>
        <v>Week 1</v>
      </c>
      <c r="N929">
        <f t="shared" si="59"/>
        <v>49</v>
      </c>
    </row>
    <row r="930" spans="1:14" x14ac:dyDescent="0.25">
      <c r="A930" s="207" t="s">
        <v>650</v>
      </c>
      <c r="B930" s="112">
        <v>45997</v>
      </c>
      <c r="C930" s="109" t="s">
        <v>30</v>
      </c>
      <c r="D930" s="109" t="s">
        <v>35</v>
      </c>
      <c r="E930" s="109" t="s">
        <v>13</v>
      </c>
      <c r="F930" s="109" t="s">
        <v>39</v>
      </c>
      <c r="G930" s="109" t="s">
        <v>36</v>
      </c>
      <c r="H930" s="110">
        <v>58.35</v>
      </c>
      <c r="I930" s="109">
        <v>5</v>
      </c>
      <c r="J930" s="110">
        <v>291.75</v>
      </c>
      <c r="K930" t="str">
        <f t="shared" si="56"/>
        <v>Sabtu</v>
      </c>
      <c r="L930" t="str">
        <f t="shared" si="57"/>
        <v>2025-W49</v>
      </c>
      <c r="M930" t="str">
        <f t="shared" si="58"/>
        <v>Week 1</v>
      </c>
      <c r="N930">
        <f t="shared" si="59"/>
        <v>49</v>
      </c>
    </row>
    <row r="931" spans="1:14" x14ac:dyDescent="0.25">
      <c r="A931" s="207" t="s">
        <v>699</v>
      </c>
      <c r="B931" s="112">
        <v>45992</v>
      </c>
      <c r="C931" s="109" t="s">
        <v>25</v>
      </c>
      <c r="D931" s="109" t="s">
        <v>31</v>
      </c>
      <c r="E931" s="109" t="s">
        <v>23</v>
      </c>
      <c r="F931" s="109" t="s">
        <v>19</v>
      </c>
      <c r="G931" s="109" t="s">
        <v>15</v>
      </c>
      <c r="H931" s="110">
        <v>147.18</v>
      </c>
      <c r="I931" s="109">
        <v>6</v>
      </c>
      <c r="J931" s="110">
        <v>883.08</v>
      </c>
      <c r="K931" t="str">
        <f t="shared" si="56"/>
        <v>Senin</v>
      </c>
      <c r="L931" t="str">
        <f t="shared" si="57"/>
        <v>2025-W49</v>
      </c>
      <c r="M931" t="str">
        <f t="shared" si="58"/>
        <v>Week 1</v>
      </c>
      <c r="N931">
        <f t="shared" si="59"/>
        <v>49</v>
      </c>
    </row>
    <row r="932" spans="1:14" x14ac:dyDescent="0.25">
      <c r="A932" s="207" t="s">
        <v>802</v>
      </c>
      <c r="B932" s="112">
        <v>45992</v>
      </c>
      <c r="C932" s="109" t="s">
        <v>11</v>
      </c>
      <c r="D932" s="109" t="s">
        <v>31</v>
      </c>
      <c r="E932" s="109" t="s">
        <v>41</v>
      </c>
      <c r="F932" s="109" t="s">
        <v>19</v>
      </c>
      <c r="G932" s="109" t="s">
        <v>20</v>
      </c>
      <c r="H932" s="110">
        <v>112.93</v>
      </c>
      <c r="I932" s="109">
        <v>1</v>
      </c>
      <c r="J932" s="110">
        <v>112.93</v>
      </c>
      <c r="K932" t="str">
        <f t="shared" si="56"/>
        <v>Senin</v>
      </c>
      <c r="L932" t="str">
        <f t="shared" si="57"/>
        <v>2025-W49</v>
      </c>
      <c r="M932" t="str">
        <f t="shared" si="58"/>
        <v>Week 1</v>
      </c>
      <c r="N932">
        <f t="shared" si="59"/>
        <v>49</v>
      </c>
    </row>
    <row r="933" spans="1:14" x14ac:dyDescent="0.25">
      <c r="A933" s="207" t="s">
        <v>816</v>
      </c>
      <c r="B933" s="112">
        <v>45994</v>
      </c>
      <c r="C933" s="109" t="s">
        <v>25</v>
      </c>
      <c r="D933" s="109" t="s">
        <v>35</v>
      </c>
      <c r="E933" s="109" t="s">
        <v>18</v>
      </c>
      <c r="F933" s="109" t="s">
        <v>61</v>
      </c>
      <c r="G933" s="109" t="s">
        <v>36</v>
      </c>
      <c r="H933" s="110">
        <v>103.68</v>
      </c>
      <c r="I933" s="109">
        <v>20</v>
      </c>
      <c r="J933" s="110">
        <v>2073.6</v>
      </c>
      <c r="K933" t="str">
        <f t="shared" si="56"/>
        <v>Rabu</v>
      </c>
      <c r="L933" t="str">
        <f t="shared" si="57"/>
        <v>2025-W49</v>
      </c>
      <c r="M933" t="str">
        <f t="shared" si="58"/>
        <v>Week 1</v>
      </c>
      <c r="N933">
        <f t="shared" si="59"/>
        <v>49</v>
      </c>
    </row>
    <row r="934" spans="1:14" x14ac:dyDescent="0.25">
      <c r="A934" s="207" t="s">
        <v>859</v>
      </c>
      <c r="B934" s="112">
        <v>45996</v>
      </c>
      <c r="C934" s="109" t="s">
        <v>38</v>
      </c>
      <c r="D934" s="109" t="s">
        <v>26</v>
      </c>
      <c r="E934" s="109" t="s">
        <v>18</v>
      </c>
      <c r="F934" s="109" t="s">
        <v>14</v>
      </c>
      <c r="G934" s="109" t="s">
        <v>15</v>
      </c>
      <c r="H934" s="110">
        <v>235.07</v>
      </c>
      <c r="I934" s="109">
        <v>1</v>
      </c>
      <c r="J934" s="110">
        <v>235.07</v>
      </c>
      <c r="K934" t="str">
        <f t="shared" si="56"/>
        <v>Jumat</v>
      </c>
      <c r="L934" t="str">
        <f t="shared" si="57"/>
        <v>2025-W49</v>
      </c>
      <c r="M934" t="str">
        <f t="shared" si="58"/>
        <v>Week 1</v>
      </c>
      <c r="N934">
        <f t="shared" si="59"/>
        <v>49</v>
      </c>
    </row>
    <row r="935" spans="1:14" x14ac:dyDescent="0.25">
      <c r="A935" s="207" t="s">
        <v>894</v>
      </c>
      <c r="B935" s="112">
        <v>45996</v>
      </c>
      <c r="C935" s="109" t="s">
        <v>38</v>
      </c>
      <c r="D935" s="109" t="s">
        <v>35</v>
      </c>
      <c r="E935" s="109" t="s">
        <v>27</v>
      </c>
      <c r="F935" s="109" t="s">
        <v>19</v>
      </c>
      <c r="G935" s="109" t="s">
        <v>36</v>
      </c>
      <c r="H935" s="110">
        <v>129.54</v>
      </c>
      <c r="I935" s="109">
        <v>8</v>
      </c>
      <c r="J935" s="110">
        <v>1036.32</v>
      </c>
      <c r="K935" t="str">
        <f t="shared" si="56"/>
        <v>Jumat</v>
      </c>
      <c r="L935" t="str">
        <f t="shared" si="57"/>
        <v>2025-W49</v>
      </c>
      <c r="M935" t="str">
        <f t="shared" si="58"/>
        <v>Week 1</v>
      </c>
      <c r="N935">
        <f t="shared" si="59"/>
        <v>49</v>
      </c>
    </row>
    <row r="936" spans="1:14" x14ac:dyDescent="0.25">
      <c r="A936" s="207" t="s">
        <v>914</v>
      </c>
      <c r="B936" s="112">
        <v>45993</v>
      </c>
      <c r="C936" s="109" t="s">
        <v>17</v>
      </c>
      <c r="D936" s="109" t="s">
        <v>35</v>
      </c>
      <c r="E936" s="109" t="s">
        <v>41</v>
      </c>
      <c r="F936" s="109" t="s">
        <v>32</v>
      </c>
      <c r="G936" s="109" t="s">
        <v>15</v>
      </c>
      <c r="H936" s="110">
        <v>194.99</v>
      </c>
      <c r="I936" s="109">
        <v>7</v>
      </c>
      <c r="J936" s="110">
        <v>1364.93</v>
      </c>
      <c r="K936" t="str">
        <f t="shared" si="56"/>
        <v>Selasa</v>
      </c>
      <c r="L936" t="str">
        <f t="shared" si="57"/>
        <v>2025-W49</v>
      </c>
      <c r="M936" t="str">
        <f t="shared" si="58"/>
        <v>Week 1</v>
      </c>
      <c r="N936">
        <f t="shared" si="59"/>
        <v>49</v>
      </c>
    </row>
    <row r="937" spans="1:14" x14ac:dyDescent="0.25">
      <c r="A937" s="207" t="s">
        <v>927</v>
      </c>
      <c r="B937" s="112">
        <v>45994</v>
      </c>
      <c r="C937" s="109" t="s">
        <v>34</v>
      </c>
      <c r="D937" s="109" t="s">
        <v>26</v>
      </c>
      <c r="E937" s="109" t="s">
        <v>45</v>
      </c>
      <c r="F937" s="109" t="s">
        <v>39</v>
      </c>
      <c r="G937" s="109" t="s">
        <v>20</v>
      </c>
      <c r="H937" s="110">
        <v>118.17</v>
      </c>
      <c r="I937" s="109">
        <v>17</v>
      </c>
      <c r="J937" s="110">
        <v>2008.89</v>
      </c>
      <c r="K937" t="str">
        <f t="shared" si="56"/>
        <v>Rabu</v>
      </c>
      <c r="L937" t="str">
        <f t="shared" si="57"/>
        <v>2025-W49</v>
      </c>
      <c r="M937" t="str">
        <f t="shared" si="58"/>
        <v>Week 1</v>
      </c>
      <c r="N937">
        <f t="shared" si="59"/>
        <v>49</v>
      </c>
    </row>
    <row r="938" spans="1:14" x14ac:dyDescent="0.25">
      <c r="A938" s="207" t="s">
        <v>1029</v>
      </c>
      <c r="B938" s="112">
        <v>45994</v>
      </c>
      <c r="C938" s="109" t="s">
        <v>25</v>
      </c>
      <c r="D938" s="109" t="s">
        <v>12</v>
      </c>
      <c r="E938" s="109" t="s">
        <v>23</v>
      </c>
      <c r="F938" s="109" t="s">
        <v>42</v>
      </c>
      <c r="G938" s="109" t="s">
        <v>20</v>
      </c>
      <c r="H938" s="110">
        <v>188.19</v>
      </c>
      <c r="I938" s="109">
        <v>8</v>
      </c>
      <c r="J938" s="110">
        <v>1505.52</v>
      </c>
      <c r="K938" t="str">
        <f t="shared" si="56"/>
        <v>Rabu</v>
      </c>
      <c r="L938" t="str">
        <f t="shared" si="57"/>
        <v>2025-W49</v>
      </c>
      <c r="M938" t="str">
        <f t="shared" si="58"/>
        <v>Week 1</v>
      </c>
      <c r="N938">
        <f t="shared" si="59"/>
        <v>49</v>
      </c>
    </row>
    <row r="939" spans="1:14" x14ac:dyDescent="0.25">
      <c r="A939" s="207" t="s">
        <v>74</v>
      </c>
      <c r="B939" s="112">
        <v>46000</v>
      </c>
      <c r="C939" s="109" t="s">
        <v>30</v>
      </c>
      <c r="D939" s="109" t="s">
        <v>55</v>
      </c>
      <c r="E939" s="109" t="s">
        <v>23</v>
      </c>
      <c r="F939" s="109" t="s">
        <v>28</v>
      </c>
      <c r="G939" s="109" t="s">
        <v>20</v>
      </c>
      <c r="H939" s="110">
        <v>97.02</v>
      </c>
      <c r="I939" s="109">
        <v>16</v>
      </c>
      <c r="J939" s="110">
        <v>1552.32</v>
      </c>
      <c r="K939" t="str">
        <f t="shared" si="56"/>
        <v>Selasa</v>
      </c>
      <c r="L939" t="str">
        <f t="shared" si="57"/>
        <v>2025-W50</v>
      </c>
      <c r="M939" t="str">
        <f t="shared" si="58"/>
        <v>Week 2</v>
      </c>
      <c r="N939">
        <f t="shared" si="59"/>
        <v>50</v>
      </c>
    </row>
    <row r="940" spans="1:14" x14ac:dyDescent="0.25">
      <c r="A940" s="207" t="s">
        <v>107</v>
      </c>
      <c r="B940" s="112">
        <v>46000</v>
      </c>
      <c r="C940" s="109" t="s">
        <v>34</v>
      </c>
      <c r="D940" s="109" t="s">
        <v>26</v>
      </c>
      <c r="E940" s="109" t="s">
        <v>27</v>
      </c>
      <c r="F940" s="109" t="s">
        <v>19</v>
      </c>
      <c r="G940" s="109" t="s">
        <v>36</v>
      </c>
      <c r="H940" s="110">
        <v>247.12</v>
      </c>
      <c r="I940" s="109">
        <v>8</v>
      </c>
      <c r="J940" s="110">
        <v>1976.96</v>
      </c>
      <c r="K940" t="str">
        <f t="shared" si="56"/>
        <v>Selasa</v>
      </c>
      <c r="L940" t="str">
        <f t="shared" si="57"/>
        <v>2025-W50</v>
      </c>
      <c r="M940" t="str">
        <f t="shared" si="58"/>
        <v>Week 2</v>
      </c>
      <c r="N940">
        <f t="shared" si="59"/>
        <v>50</v>
      </c>
    </row>
    <row r="941" spans="1:14" x14ac:dyDescent="0.25">
      <c r="A941" s="207" t="s">
        <v>111</v>
      </c>
      <c r="B941" s="112">
        <v>46005</v>
      </c>
      <c r="C941" s="109" t="s">
        <v>34</v>
      </c>
      <c r="D941" s="109" t="s">
        <v>22</v>
      </c>
      <c r="E941" s="109" t="s">
        <v>45</v>
      </c>
      <c r="F941" s="109" t="s">
        <v>32</v>
      </c>
      <c r="G941" s="109" t="s">
        <v>15</v>
      </c>
      <c r="H941" s="110">
        <v>209.4</v>
      </c>
      <c r="I941" s="109">
        <v>18</v>
      </c>
      <c r="J941" s="110">
        <v>3769.2</v>
      </c>
      <c r="K941" t="str">
        <f t="shared" si="56"/>
        <v>Minggu</v>
      </c>
      <c r="L941" t="str">
        <f t="shared" si="57"/>
        <v>2025-W51</v>
      </c>
      <c r="M941" t="str">
        <f t="shared" si="58"/>
        <v>Week 2</v>
      </c>
      <c r="N941">
        <f t="shared" si="59"/>
        <v>50</v>
      </c>
    </row>
    <row r="942" spans="1:14" x14ac:dyDescent="0.25">
      <c r="A942" s="207" t="s">
        <v>151</v>
      </c>
      <c r="B942" s="112">
        <v>46004</v>
      </c>
      <c r="C942" s="109" t="s">
        <v>38</v>
      </c>
      <c r="D942" s="109" t="s">
        <v>12</v>
      </c>
      <c r="E942" s="109" t="s">
        <v>23</v>
      </c>
      <c r="F942" s="109" t="s">
        <v>19</v>
      </c>
      <c r="G942" s="109" t="s">
        <v>20</v>
      </c>
      <c r="H942" s="110">
        <v>207.79</v>
      </c>
      <c r="I942" s="109">
        <v>13</v>
      </c>
      <c r="J942" s="110">
        <v>2701.27</v>
      </c>
      <c r="K942" t="str">
        <f t="shared" si="56"/>
        <v>Sabtu</v>
      </c>
      <c r="L942" t="str">
        <f t="shared" si="57"/>
        <v>2025-W50</v>
      </c>
      <c r="M942" t="str">
        <f t="shared" si="58"/>
        <v>Week 2</v>
      </c>
      <c r="N942">
        <f t="shared" si="59"/>
        <v>50</v>
      </c>
    </row>
    <row r="943" spans="1:14" x14ac:dyDescent="0.25">
      <c r="A943" s="207" t="s">
        <v>215</v>
      </c>
      <c r="B943" s="112">
        <v>46003</v>
      </c>
      <c r="C943" s="109" t="s">
        <v>38</v>
      </c>
      <c r="D943" s="109" t="s">
        <v>35</v>
      </c>
      <c r="E943" s="109" t="s">
        <v>27</v>
      </c>
      <c r="F943" s="109" t="s">
        <v>28</v>
      </c>
      <c r="G943" s="109" t="s">
        <v>36</v>
      </c>
      <c r="H943" s="110">
        <v>115.08</v>
      </c>
      <c r="I943" s="109">
        <v>18</v>
      </c>
      <c r="J943" s="110">
        <v>2071.44</v>
      </c>
      <c r="K943" t="str">
        <f t="shared" si="56"/>
        <v>Jumat</v>
      </c>
      <c r="L943" t="str">
        <f t="shared" si="57"/>
        <v>2025-W50</v>
      </c>
      <c r="M943" t="str">
        <f t="shared" si="58"/>
        <v>Week 2</v>
      </c>
      <c r="N943">
        <f t="shared" si="59"/>
        <v>50</v>
      </c>
    </row>
    <row r="944" spans="1:14" x14ac:dyDescent="0.25">
      <c r="A944" s="207" t="s">
        <v>231</v>
      </c>
      <c r="B944" s="112">
        <v>46005</v>
      </c>
      <c r="C944" s="109" t="s">
        <v>17</v>
      </c>
      <c r="D944" s="109" t="s">
        <v>22</v>
      </c>
      <c r="E944" s="109" t="s">
        <v>27</v>
      </c>
      <c r="F944" s="109" t="s">
        <v>28</v>
      </c>
      <c r="G944" s="109" t="s">
        <v>15</v>
      </c>
      <c r="H944" s="110">
        <v>169.28</v>
      </c>
      <c r="I944" s="109">
        <v>5</v>
      </c>
      <c r="J944" s="110">
        <v>846.4</v>
      </c>
      <c r="K944" t="str">
        <f t="shared" si="56"/>
        <v>Minggu</v>
      </c>
      <c r="L944" t="str">
        <f t="shared" si="57"/>
        <v>2025-W51</v>
      </c>
      <c r="M944" t="str">
        <f t="shared" si="58"/>
        <v>Week 2</v>
      </c>
      <c r="N944">
        <f t="shared" si="59"/>
        <v>50</v>
      </c>
    </row>
    <row r="945" spans="1:14" x14ac:dyDescent="0.25">
      <c r="A945" s="207" t="s">
        <v>283</v>
      </c>
      <c r="B945" s="112">
        <v>45999</v>
      </c>
      <c r="C945" s="109" t="s">
        <v>11</v>
      </c>
      <c r="D945" s="109" t="s">
        <v>26</v>
      </c>
      <c r="E945" s="109" t="s">
        <v>41</v>
      </c>
      <c r="F945" s="109" t="s">
        <v>42</v>
      </c>
      <c r="G945" s="109" t="s">
        <v>15</v>
      </c>
      <c r="H945" s="110">
        <v>234.23</v>
      </c>
      <c r="I945" s="109">
        <v>10</v>
      </c>
      <c r="J945" s="110">
        <v>2342.3000000000002</v>
      </c>
      <c r="K945" t="str">
        <f t="shared" si="56"/>
        <v>Senin</v>
      </c>
      <c r="L945" t="str">
        <f t="shared" si="57"/>
        <v>2025-W50</v>
      </c>
      <c r="M945" t="str">
        <f t="shared" si="58"/>
        <v>Week 2</v>
      </c>
      <c r="N945">
        <f t="shared" si="59"/>
        <v>50</v>
      </c>
    </row>
    <row r="946" spans="1:14" x14ac:dyDescent="0.25">
      <c r="A946" s="207" t="s">
        <v>462</v>
      </c>
      <c r="B946" s="112">
        <v>46001</v>
      </c>
      <c r="C946" s="109" t="s">
        <v>25</v>
      </c>
      <c r="D946" s="109" t="s">
        <v>35</v>
      </c>
      <c r="E946" s="109" t="s">
        <v>27</v>
      </c>
      <c r="F946" s="109" t="s">
        <v>61</v>
      </c>
      <c r="G946" s="109" t="s">
        <v>36</v>
      </c>
      <c r="H946" s="110">
        <v>42.66</v>
      </c>
      <c r="I946" s="109">
        <v>13</v>
      </c>
      <c r="J946" s="110">
        <v>554.58000000000004</v>
      </c>
      <c r="K946" t="str">
        <f t="shared" si="56"/>
        <v>Rabu</v>
      </c>
      <c r="L946" t="str">
        <f t="shared" si="57"/>
        <v>2025-W50</v>
      </c>
      <c r="M946" t="str">
        <f t="shared" si="58"/>
        <v>Week 2</v>
      </c>
      <c r="N946">
        <f t="shared" si="59"/>
        <v>50</v>
      </c>
    </row>
    <row r="947" spans="1:14" x14ac:dyDescent="0.25">
      <c r="A947" s="207" t="s">
        <v>468</v>
      </c>
      <c r="B947" s="112">
        <v>46002</v>
      </c>
      <c r="C947" s="109" t="s">
        <v>25</v>
      </c>
      <c r="D947" s="109" t="s">
        <v>22</v>
      </c>
      <c r="E947" s="109" t="s">
        <v>45</v>
      </c>
      <c r="F947" s="109" t="s">
        <v>14</v>
      </c>
      <c r="G947" s="109" t="s">
        <v>20</v>
      </c>
      <c r="H947" s="110">
        <v>61.46</v>
      </c>
      <c r="I947" s="109">
        <v>20</v>
      </c>
      <c r="J947" s="110">
        <v>1229.2</v>
      </c>
      <c r="K947" t="str">
        <f t="shared" si="56"/>
        <v>Kamis</v>
      </c>
      <c r="L947" t="str">
        <f t="shared" si="57"/>
        <v>2025-W50</v>
      </c>
      <c r="M947" t="str">
        <f t="shared" si="58"/>
        <v>Week 2</v>
      </c>
      <c r="N947">
        <f t="shared" si="59"/>
        <v>50</v>
      </c>
    </row>
    <row r="948" spans="1:14" x14ac:dyDescent="0.25">
      <c r="A948" s="207" t="s">
        <v>469</v>
      </c>
      <c r="B948" s="112">
        <v>46001</v>
      </c>
      <c r="C948" s="109" t="s">
        <v>30</v>
      </c>
      <c r="D948" s="109" t="s">
        <v>31</v>
      </c>
      <c r="E948" s="109" t="s">
        <v>23</v>
      </c>
      <c r="F948" s="109" t="s">
        <v>39</v>
      </c>
      <c r="G948" s="109" t="s">
        <v>36</v>
      </c>
      <c r="H948" s="110">
        <v>197.53</v>
      </c>
      <c r="I948" s="109">
        <v>18</v>
      </c>
      <c r="J948" s="110">
        <v>3555.54</v>
      </c>
      <c r="K948" t="str">
        <f t="shared" si="56"/>
        <v>Rabu</v>
      </c>
      <c r="L948" t="str">
        <f t="shared" si="57"/>
        <v>2025-W50</v>
      </c>
      <c r="M948" t="str">
        <f t="shared" si="58"/>
        <v>Week 2</v>
      </c>
      <c r="N948">
        <f t="shared" si="59"/>
        <v>50</v>
      </c>
    </row>
    <row r="949" spans="1:14" x14ac:dyDescent="0.25">
      <c r="A949" s="207" t="s">
        <v>498</v>
      </c>
      <c r="B949" s="112">
        <v>46004</v>
      </c>
      <c r="C949" s="109" t="s">
        <v>34</v>
      </c>
      <c r="D949" s="109" t="s">
        <v>31</v>
      </c>
      <c r="E949" s="109" t="s">
        <v>27</v>
      </c>
      <c r="F949" s="109" t="s">
        <v>14</v>
      </c>
      <c r="G949" s="109" t="s">
        <v>20</v>
      </c>
      <c r="H949" s="110">
        <v>55.86</v>
      </c>
      <c r="I949" s="109">
        <v>18</v>
      </c>
      <c r="J949" s="110">
        <v>1005.48</v>
      </c>
      <c r="K949" t="str">
        <f t="shared" si="56"/>
        <v>Sabtu</v>
      </c>
      <c r="L949" t="str">
        <f t="shared" si="57"/>
        <v>2025-W50</v>
      </c>
      <c r="M949" t="str">
        <f t="shared" si="58"/>
        <v>Week 2</v>
      </c>
      <c r="N949">
        <f t="shared" si="59"/>
        <v>50</v>
      </c>
    </row>
    <row r="950" spans="1:14" x14ac:dyDescent="0.25">
      <c r="A950" s="207" t="s">
        <v>531</v>
      </c>
      <c r="B950" s="112">
        <v>46005</v>
      </c>
      <c r="C950" s="109" t="s">
        <v>17</v>
      </c>
      <c r="D950" s="109" t="s">
        <v>55</v>
      </c>
      <c r="E950" s="109" t="s">
        <v>23</v>
      </c>
      <c r="F950" s="109" t="s">
        <v>32</v>
      </c>
      <c r="G950" s="109" t="s">
        <v>15</v>
      </c>
      <c r="H950" s="110">
        <v>71.39</v>
      </c>
      <c r="I950" s="109">
        <v>19</v>
      </c>
      <c r="J950" s="110">
        <v>1356.41</v>
      </c>
      <c r="K950" t="str">
        <f t="shared" si="56"/>
        <v>Minggu</v>
      </c>
      <c r="L950" t="str">
        <f t="shared" si="57"/>
        <v>2025-W51</v>
      </c>
      <c r="M950" t="str">
        <f t="shared" si="58"/>
        <v>Week 2</v>
      </c>
      <c r="N950">
        <f t="shared" si="59"/>
        <v>50</v>
      </c>
    </row>
    <row r="951" spans="1:14" x14ac:dyDescent="0.25">
      <c r="A951" s="207" t="s">
        <v>531</v>
      </c>
      <c r="B951" s="112">
        <v>46005</v>
      </c>
      <c r="C951" s="109" t="s">
        <v>17</v>
      </c>
      <c r="D951" s="109" t="s">
        <v>55</v>
      </c>
      <c r="E951" s="109" t="s">
        <v>23</v>
      </c>
      <c r="F951" s="109" t="s">
        <v>32</v>
      </c>
      <c r="G951" s="109" t="s">
        <v>15</v>
      </c>
      <c r="H951" s="110">
        <v>71.39</v>
      </c>
      <c r="I951" s="109">
        <v>19</v>
      </c>
      <c r="J951" s="110">
        <v>1356.41</v>
      </c>
      <c r="K951" t="str">
        <f t="shared" si="56"/>
        <v>Minggu</v>
      </c>
      <c r="L951" t="str">
        <f t="shared" si="57"/>
        <v>2025-W51</v>
      </c>
      <c r="M951" t="str">
        <f t="shared" si="58"/>
        <v>Week 2</v>
      </c>
      <c r="N951">
        <f t="shared" si="59"/>
        <v>50</v>
      </c>
    </row>
    <row r="952" spans="1:14" x14ac:dyDescent="0.25">
      <c r="A952" s="207" t="s">
        <v>568</v>
      </c>
      <c r="B952" s="112">
        <v>46001</v>
      </c>
      <c r="C952" s="109" t="s">
        <v>25</v>
      </c>
      <c r="D952" s="109" t="s">
        <v>12</v>
      </c>
      <c r="E952" s="109" t="s">
        <v>13</v>
      </c>
      <c r="F952" s="109" t="s">
        <v>42</v>
      </c>
      <c r="G952" s="109" t="s">
        <v>36</v>
      </c>
      <c r="H952" s="110">
        <v>65.78</v>
      </c>
      <c r="I952" s="109">
        <v>16</v>
      </c>
      <c r="J952" s="110">
        <v>1052.48</v>
      </c>
      <c r="K952" t="str">
        <f t="shared" si="56"/>
        <v>Rabu</v>
      </c>
      <c r="L952" t="str">
        <f t="shared" si="57"/>
        <v>2025-W50</v>
      </c>
      <c r="M952" t="str">
        <f t="shared" si="58"/>
        <v>Week 2</v>
      </c>
      <c r="N952">
        <f t="shared" si="59"/>
        <v>50</v>
      </c>
    </row>
    <row r="953" spans="1:14" x14ac:dyDescent="0.25">
      <c r="A953" s="207" t="s">
        <v>628</v>
      </c>
      <c r="B953" s="112">
        <v>45999</v>
      </c>
      <c r="C953" s="109" t="s">
        <v>11</v>
      </c>
      <c r="D953" s="109" t="s">
        <v>22</v>
      </c>
      <c r="E953" s="109" t="s">
        <v>27</v>
      </c>
      <c r="F953" s="109" t="s">
        <v>14</v>
      </c>
      <c r="G953" s="109" t="s">
        <v>20</v>
      </c>
      <c r="H953" s="110">
        <v>159.78</v>
      </c>
      <c r="I953" s="109">
        <v>6</v>
      </c>
      <c r="J953" s="110">
        <v>958.68</v>
      </c>
      <c r="K953" t="str">
        <f t="shared" si="56"/>
        <v>Senin</v>
      </c>
      <c r="L953" t="str">
        <f t="shared" si="57"/>
        <v>2025-W50</v>
      </c>
      <c r="M953" t="str">
        <f t="shared" si="58"/>
        <v>Week 2</v>
      </c>
      <c r="N953">
        <f t="shared" si="59"/>
        <v>50</v>
      </c>
    </row>
    <row r="954" spans="1:14" x14ac:dyDescent="0.25">
      <c r="A954" s="207" t="s">
        <v>639</v>
      </c>
      <c r="B954" s="112">
        <v>46002</v>
      </c>
      <c r="C954" s="109" t="s">
        <v>30</v>
      </c>
      <c r="D954" s="109" t="s">
        <v>26</v>
      </c>
      <c r="E954" s="109" t="s">
        <v>18</v>
      </c>
      <c r="F954" s="109" t="s">
        <v>19</v>
      </c>
      <c r="G954" s="109" t="s">
        <v>36</v>
      </c>
      <c r="H954" s="110">
        <v>62.36</v>
      </c>
      <c r="I954" s="109">
        <v>2</v>
      </c>
      <c r="J954" s="110">
        <v>124.72</v>
      </c>
      <c r="K954" t="str">
        <f t="shared" si="56"/>
        <v>Kamis</v>
      </c>
      <c r="L954" t="str">
        <f t="shared" si="57"/>
        <v>2025-W50</v>
      </c>
      <c r="M954" t="str">
        <f t="shared" si="58"/>
        <v>Week 2</v>
      </c>
      <c r="N954">
        <f t="shared" si="59"/>
        <v>50</v>
      </c>
    </row>
    <row r="955" spans="1:14" x14ac:dyDescent="0.25">
      <c r="A955" s="207" t="s">
        <v>710</v>
      </c>
      <c r="B955" s="112">
        <v>46000</v>
      </c>
      <c r="C955" s="109" t="s">
        <v>25</v>
      </c>
      <c r="D955" s="109" t="s">
        <v>31</v>
      </c>
      <c r="E955" s="109" t="s">
        <v>18</v>
      </c>
      <c r="F955" s="109" t="s">
        <v>14</v>
      </c>
      <c r="G955" s="109" t="s">
        <v>20</v>
      </c>
      <c r="H955" s="110">
        <v>179.4</v>
      </c>
      <c r="I955" s="109">
        <v>12</v>
      </c>
      <c r="J955" s="110">
        <v>2152.8000000000002</v>
      </c>
      <c r="K955" t="str">
        <f t="shared" si="56"/>
        <v>Selasa</v>
      </c>
      <c r="L955" t="str">
        <f t="shared" si="57"/>
        <v>2025-W50</v>
      </c>
      <c r="M955" t="str">
        <f t="shared" si="58"/>
        <v>Week 2</v>
      </c>
      <c r="N955">
        <f t="shared" si="59"/>
        <v>50</v>
      </c>
    </row>
    <row r="956" spans="1:14" x14ac:dyDescent="0.25">
      <c r="A956" s="207" t="s">
        <v>781</v>
      </c>
      <c r="B956" s="112">
        <v>46000</v>
      </c>
      <c r="C956" s="109" t="s">
        <v>30</v>
      </c>
      <c r="D956" s="109" t="s">
        <v>22</v>
      </c>
      <c r="E956" s="109" t="s">
        <v>18</v>
      </c>
      <c r="F956" s="109" t="s">
        <v>19</v>
      </c>
      <c r="G956" s="109" t="s">
        <v>20</v>
      </c>
      <c r="H956" s="110">
        <v>57.35</v>
      </c>
      <c r="I956" s="109">
        <v>16</v>
      </c>
      <c r="J956" s="110">
        <v>917.6</v>
      </c>
      <c r="K956" t="str">
        <f t="shared" si="56"/>
        <v>Selasa</v>
      </c>
      <c r="L956" t="str">
        <f t="shared" si="57"/>
        <v>2025-W50</v>
      </c>
      <c r="M956" t="str">
        <f t="shared" si="58"/>
        <v>Week 2</v>
      </c>
      <c r="N956">
        <f t="shared" si="59"/>
        <v>50</v>
      </c>
    </row>
    <row r="957" spans="1:14" x14ac:dyDescent="0.25">
      <c r="A957" s="207" t="s">
        <v>895</v>
      </c>
      <c r="B957" s="112">
        <v>46003</v>
      </c>
      <c r="C957" s="109" t="s">
        <v>38</v>
      </c>
      <c r="D957" s="109" t="s">
        <v>26</v>
      </c>
      <c r="E957" s="109" t="s">
        <v>18</v>
      </c>
      <c r="F957" s="109" t="s">
        <v>14</v>
      </c>
      <c r="G957" s="109" t="s">
        <v>20</v>
      </c>
      <c r="H957" s="110">
        <v>60.99</v>
      </c>
      <c r="I957" s="109">
        <v>16</v>
      </c>
      <c r="J957" s="110">
        <v>975.84</v>
      </c>
      <c r="K957" t="str">
        <f t="shared" si="56"/>
        <v>Jumat</v>
      </c>
      <c r="L957" t="str">
        <f t="shared" si="57"/>
        <v>2025-W50</v>
      </c>
      <c r="M957" t="str">
        <f t="shared" si="58"/>
        <v>Week 2</v>
      </c>
      <c r="N957">
        <f t="shared" si="59"/>
        <v>50</v>
      </c>
    </row>
    <row r="958" spans="1:14" x14ac:dyDescent="0.25">
      <c r="A958" s="207" t="s">
        <v>908</v>
      </c>
      <c r="B958" s="112">
        <v>46005</v>
      </c>
      <c r="C958" s="109" t="s">
        <v>25</v>
      </c>
      <c r="D958" s="109" t="s">
        <v>31</v>
      </c>
      <c r="E958" s="109" t="s">
        <v>13</v>
      </c>
      <c r="F958" s="109" t="s">
        <v>39</v>
      </c>
      <c r="G958" s="109" t="s">
        <v>15</v>
      </c>
      <c r="H958" s="110">
        <v>121.22</v>
      </c>
      <c r="I958" s="109">
        <v>14</v>
      </c>
      <c r="J958" s="110">
        <v>1697.08</v>
      </c>
      <c r="K958" t="str">
        <f t="shared" si="56"/>
        <v>Minggu</v>
      </c>
      <c r="L958" t="str">
        <f t="shared" si="57"/>
        <v>2025-W51</v>
      </c>
      <c r="M958" t="str">
        <f t="shared" si="58"/>
        <v>Week 2</v>
      </c>
      <c r="N958">
        <f t="shared" si="59"/>
        <v>50</v>
      </c>
    </row>
    <row r="959" spans="1:14" x14ac:dyDescent="0.25">
      <c r="A959" s="207" t="s">
        <v>1031</v>
      </c>
      <c r="B959" s="112">
        <v>46003</v>
      </c>
      <c r="C959" s="109" t="s">
        <v>17</v>
      </c>
      <c r="D959" s="109" t="s">
        <v>12</v>
      </c>
      <c r="E959" s="109" t="s">
        <v>41</v>
      </c>
      <c r="F959" s="109" t="s">
        <v>19</v>
      </c>
      <c r="G959" s="109" t="s">
        <v>15</v>
      </c>
      <c r="H959" s="110">
        <v>154.61000000000001</v>
      </c>
      <c r="I959" s="109">
        <v>15</v>
      </c>
      <c r="J959" s="110">
        <v>2319.15</v>
      </c>
      <c r="K959" t="str">
        <f t="shared" si="56"/>
        <v>Jumat</v>
      </c>
      <c r="L959" t="str">
        <f t="shared" si="57"/>
        <v>2025-W50</v>
      </c>
      <c r="M959" t="str">
        <f t="shared" si="58"/>
        <v>Week 2</v>
      </c>
      <c r="N959">
        <f t="shared" si="59"/>
        <v>50</v>
      </c>
    </row>
    <row r="960" spans="1:14" x14ac:dyDescent="0.25">
      <c r="A960" s="207" t="s">
        <v>59</v>
      </c>
      <c r="B960" s="112">
        <v>46006</v>
      </c>
      <c r="C960" s="109" t="s">
        <v>17</v>
      </c>
      <c r="D960" s="109" t="s">
        <v>55</v>
      </c>
      <c r="E960" s="109" t="s">
        <v>13</v>
      </c>
      <c r="F960" s="109" t="s">
        <v>39</v>
      </c>
      <c r="G960" s="109" t="s">
        <v>20</v>
      </c>
      <c r="H960" s="110">
        <v>94.27</v>
      </c>
      <c r="I960" s="109">
        <v>4</v>
      </c>
      <c r="J960" s="110">
        <v>377.08</v>
      </c>
      <c r="K960" t="str">
        <f t="shared" si="56"/>
        <v>Senin</v>
      </c>
      <c r="L960" t="str">
        <f t="shared" si="57"/>
        <v>2025-W51</v>
      </c>
      <c r="M960" t="str">
        <f t="shared" si="58"/>
        <v>Week 3</v>
      </c>
      <c r="N960">
        <f t="shared" si="59"/>
        <v>51</v>
      </c>
    </row>
    <row r="961" spans="1:14" x14ac:dyDescent="0.25">
      <c r="A961" s="207" t="s">
        <v>69</v>
      </c>
      <c r="B961" s="112">
        <v>46011</v>
      </c>
      <c r="C961" s="109" t="s">
        <v>17</v>
      </c>
      <c r="D961" s="109" t="s">
        <v>35</v>
      </c>
      <c r="E961" s="109" t="s">
        <v>41</v>
      </c>
      <c r="F961" s="109" t="s">
        <v>28</v>
      </c>
      <c r="G961" s="109" t="s">
        <v>20</v>
      </c>
      <c r="H961" s="110">
        <v>67.52</v>
      </c>
      <c r="I961" s="109">
        <v>7</v>
      </c>
      <c r="J961" s="110">
        <v>472.64</v>
      </c>
      <c r="K961" t="str">
        <f t="shared" si="56"/>
        <v>Sabtu</v>
      </c>
      <c r="L961" t="str">
        <f t="shared" si="57"/>
        <v>2025-W51</v>
      </c>
      <c r="M961" t="str">
        <f t="shared" si="58"/>
        <v>Week 3</v>
      </c>
      <c r="N961">
        <f t="shared" si="59"/>
        <v>51</v>
      </c>
    </row>
    <row r="962" spans="1:14" x14ac:dyDescent="0.25">
      <c r="A962" s="207" t="s">
        <v>127</v>
      </c>
      <c r="B962" s="112">
        <v>46010</v>
      </c>
      <c r="C962" s="109" t="s">
        <v>11</v>
      </c>
      <c r="D962" s="109" t="s">
        <v>31</v>
      </c>
      <c r="E962" s="109" t="s">
        <v>23</v>
      </c>
      <c r="F962" s="109" t="s">
        <v>14</v>
      </c>
      <c r="G962" s="109" t="s">
        <v>20</v>
      </c>
      <c r="H962" s="110">
        <v>133.88999999999999</v>
      </c>
      <c r="I962" s="109">
        <v>1</v>
      </c>
      <c r="J962" s="110">
        <v>133.88999999999999</v>
      </c>
      <c r="K962" t="str">
        <f t="shared" ref="K962:K1007" si="60">TEXT(B962,"dddd")</f>
        <v>Jumat</v>
      </c>
      <c r="L962" t="str">
        <f t="shared" ref="L962:L1007" si="61">YEAR(B962) &amp; "-W" &amp; TEXT(WEEKNUM(B962), "00")</f>
        <v>2025-W51</v>
      </c>
      <c r="M962" t="str">
        <f t="shared" ref="M962:M1007" si="62">"Week " &amp; INT((DAY(B962)-1)/7)+1</f>
        <v>Week 3</v>
      </c>
      <c r="N962">
        <f t="shared" ref="N962:N1007" si="63">WEEKNUM(B962, 2)</f>
        <v>51</v>
      </c>
    </row>
    <row r="963" spans="1:14" x14ac:dyDescent="0.25">
      <c r="A963" s="207" t="s">
        <v>152</v>
      </c>
      <c r="B963" s="112">
        <v>46011</v>
      </c>
      <c r="C963" s="109" t="s">
        <v>11</v>
      </c>
      <c r="D963" s="109" t="s">
        <v>12</v>
      </c>
      <c r="E963" s="109" t="s">
        <v>13</v>
      </c>
      <c r="F963" s="109" t="s">
        <v>39</v>
      </c>
      <c r="G963" s="109" t="s">
        <v>20</v>
      </c>
      <c r="H963" s="110">
        <v>169.35</v>
      </c>
      <c r="I963" s="109">
        <v>8</v>
      </c>
      <c r="J963" s="110">
        <v>1354.8</v>
      </c>
      <c r="K963" t="str">
        <f t="shared" si="60"/>
        <v>Sabtu</v>
      </c>
      <c r="L963" t="str">
        <f t="shared" si="61"/>
        <v>2025-W51</v>
      </c>
      <c r="M963" t="str">
        <f t="shared" si="62"/>
        <v>Week 3</v>
      </c>
      <c r="N963">
        <f t="shared" si="63"/>
        <v>51</v>
      </c>
    </row>
    <row r="964" spans="1:14" x14ac:dyDescent="0.25">
      <c r="A964" s="207" t="s">
        <v>165</v>
      </c>
      <c r="B964" s="112">
        <v>46012</v>
      </c>
      <c r="C964" s="109" t="s">
        <v>34</v>
      </c>
      <c r="D964" s="109" t="s">
        <v>12</v>
      </c>
      <c r="E964" s="109" t="s">
        <v>18</v>
      </c>
      <c r="F964" s="109" t="s">
        <v>32</v>
      </c>
      <c r="G964" s="109" t="s">
        <v>36</v>
      </c>
      <c r="H964" s="110">
        <v>219.36</v>
      </c>
      <c r="I964" s="109">
        <v>8</v>
      </c>
      <c r="J964" s="110">
        <v>1754.88</v>
      </c>
      <c r="K964" t="str">
        <f t="shared" si="60"/>
        <v>Minggu</v>
      </c>
      <c r="L964" t="str">
        <f t="shared" si="61"/>
        <v>2025-W52</v>
      </c>
      <c r="M964" t="str">
        <f t="shared" si="62"/>
        <v>Week 3</v>
      </c>
      <c r="N964">
        <f t="shared" si="63"/>
        <v>51</v>
      </c>
    </row>
    <row r="965" spans="1:14" x14ac:dyDescent="0.25">
      <c r="A965" s="207" t="s">
        <v>246</v>
      </c>
      <c r="B965" s="112">
        <v>46011</v>
      </c>
      <c r="C965" s="109" t="s">
        <v>30</v>
      </c>
      <c r="D965" s="109" t="s">
        <v>31</v>
      </c>
      <c r="E965" s="109" t="s">
        <v>41</v>
      </c>
      <c r="F965" s="109" t="s">
        <v>14</v>
      </c>
      <c r="G965" s="109" t="s">
        <v>36</v>
      </c>
      <c r="H965" s="110">
        <v>31.11</v>
      </c>
      <c r="I965" s="109">
        <v>12</v>
      </c>
      <c r="J965" s="110">
        <v>373.32</v>
      </c>
      <c r="K965" t="str">
        <f t="shared" si="60"/>
        <v>Sabtu</v>
      </c>
      <c r="L965" t="str">
        <f t="shared" si="61"/>
        <v>2025-W51</v>
      </c>
      <c r="M965" t="str">
        <f t="shared" si="62"/>
        <v>Week 3</v>
      </c>
      <c r="N965">
        <f t="shared" si="63"/>
        <v>51</v>
      </c>
    </row>
    <row r="966" spans="1:14" x14ac:dyDescent="0.25">
      <c r="A966" s="207" t="s">
        <v>266</v>
      </c>
      <c r="B966" s="112">
        <v>46009</v>
      </c>
      <c r="C966" s="109" t="s">
        <v>11</v>
      </c>
      <c r="D966" s="109" t="s">
        <v>22</v>
      </c>
      <c r="E966" s="109" t="s">
        <v>45</v>
      </c>
      <c r="F966" s="109" t="s">
        <v>19</v>
      </c>
      <c r="G966" s="109" t="s">
        <v>36</v>
      </c>
      <c r="H966" s="110">
        <v>226.25</v>
      </c>
      <c r="I966" s="109">
        <v>16</v>
      </c>
      <c r="J966" s="110">
        <v>3620</v>
      </c>
      <c r="K966" t="str">
        <f t="shared" si="60"/>
        <v>Kamis</v>
      </c>
      <c r="L966" t="str">
        <f t="shared" si="61"/>
        <v>2025-W51</v>
      </c>
      <c r="M966" t="str">
        <f t="shared" si="62"/>
        <v>Week 3</v>
      </c>
      <c r="N966">
        <f t="shared" si="63"/>
        <v>51</v>
      </c>
    </row>
    <row r="967" spans="1:14" x14ac:dyDescent="0.25">
      <c r="A967" s="207" t="s">
        <v>313</v>
      </c>
      <c r="B967" s="112">
        <v>46008</v>
      </c>
      <c r="C967" s="109" t="s">
        <v>11</v>
      </c>
      <c r="D967" s="109" t="s">
        <v>12</v>
      </c>
      <c r="E967" s="109" t="s">
        <v>27</v>
      </c>
      <c r="F967" s="109" t="s">
        <v>61</v>
      </c>
      <c r="G967" s="109" t="s">
        <v>20</v>
      </c>
      <c r="H967" s="110">
        <v>140.33000000000001</v>
      </c>
      <c r="I967" s="109">
        <v>17</v>
      </c>
      <c r="J967" s="110">
        <v>2385.61</v>
      </c>
      <c r="K967" t="str">
        <f t="shared" si="60"/>
        <v>Rabu</v>
      </c>
      <c r="L967" t="str">
        <f t="shared" si="61"/>
        <v>2025-W51</v>
      </c>
      <c r="M967" t="str">
        <f t="shared" si="62"/>
        <v>Week 3</v>
      </c>
      <c r="N967">
        <f t="shared" si="63"/>
        <v>51</v>
      </c>
    </row>
    <row r="968" spans="1:14" x14ac:dyDescent="0.25">
      <c r="A968" s="207" t="s">
        <v>410</v>
      </c>
      <c r="B968" s="112">
        <v>46006</v>
      </c>
      <c r="C968" s="109" t="s">
        <v>25</v>
      </c>
      <c r="D968" s="109" t="s">
        <v>31</v>
      </c>
      <c r="E968" s="109" t="s">
        <v>23</v>
      </c>
      <c r="F968" s="109" t="s">
        <v>14</v>
      </c>
      <c r="G968" s="109" t="s">
        <v>36</v>
      </c>
      <c r="H968" s="110">
        <v>50.78</v>
      </c>
      <c r="I968" s="109">
        <v>9</v>
      </c>
      <c r="J968" s="110">
        <v>457.02</v>
      </c>
      <c r="K968" t="str">
        <f t="shared" si="60"/>
        <v>Senin</v>
      </c>
      <c r="L968" t="str">
        <f t="shared" si="61"/>
        <v>2025-W51</v>
      </c>
      <c r="M968" t="str">
        <f t="shared" si="62"/>
        <v>Week 3</v>
      </c>
      <c r="N968">
        <f t="shared" si="63"/>
        <v>51</v>
      </c>
    </row>
    <row r="969" spans="1:14" x14ac:dyDescent="0.25">
      <c r="A969" s="207" t="s">
        <v>412</v>
      </c>
      <c r="B969" s="112">
        <v>46011</v>
      </c>
      <c r="C969" s="109" t="s">
        <v>34</v>
      </c>
      <c r="D969" s="109" t="s">
        <v>31</v>
      </c>
      <c r="E969" s="109" t="s">
        <v>13</v>
      </c>
      <c r="F969" s="109" t="s">
        <v>42</v>
      </c>
      <c r="G969" s="109" t="s">
        <v>20</v>
      </c>
      <c r="H969" s="110">
        <v>45.66</v>
      </c>
      <c r="I969" s="109">
        <v>16</v>
      </c>
      <c r="J969" s="110">
        <v>730.56</v>
      </c>
      <c r="K969" t="str">
        <f t="shared" si="60"/>
        <v>Sabtu</v>
      </c>
      <c r="L969" t="str">
        <f t="shared" si="61"/>
        <v>2025-W51</v>
      </c>
      <c r="M969" t="str">
        <f t="shared" si="62"/>
        <v>Week 3</v>
      </c>
      <c r="N969">
        <f t="shared" si="63"/>
        <v>51</v>
      </c>
    </row>
    <row r="970" spans="1:14" x14ac:dyDescent="0.25">
      <c r="A970" s="207" t="s">
        <v>521</v>
      </c>
      <c r="B970" s="112">
        <v>46007</v>
      </c>
      <c r="C970" s="109" t="s">
        <v>11</v>
      </c>
      <c r="D970" s="109" t="s">
        <v>12</v>
      </c>
      <c r="E970" s="109" t="s">
        <v>41</v>
      </c>
      <c r="F970" s="109" t="s">
        <v>28</v>
      </c>
      <c r="G970" s="109" t="s">
        <v>15</v>
      </c>
      <c r="H970" s="110">
        <v>168.06</v>
      </c>
      <c r="I970" s="109">
        <v>18</v>
      </c>
      <c r="J970" s="110">
        <v>3025.08</v>
      </c>
      <c r="K970" t="str">
        <f t="shared" si="60"/>
        <v>Selasa</v>
      </c>
      <c r="L970" t="str">
        <f t="shared" si="61"/>
        <v>2025-W51</v>
      </c>
      <c r="M970" t="str">
        <f t="shared" si="62"/>
        <v>Week 3</v>
      </c>
      <c r="N970">
        <f t="shared" si="63"/>
        <v>51</v>
      </c>
    </row>
    <row r="971" spans="1:14" x14ac:dyDescent="0.25">
      <c r="A971" s="207" t="s">
        <v>530</v>
      </c>
      <c r="B971" s="112">
        <v>46010</v>
      </c>
      <c r="C971" s="109" t="s">
        <v>30</v>
      </c>
      <c r="D971" s="109" t="s">
        <v>31</v>
      </c>
      <c r="E971" s="109" t="s">
        <v>13</v>
      </c>
      <c r="F971" s="109" t="s">
        <v>61</v>
      </c>
      <c r="G971" s="109" t="s">
        <v>36</v>
      </c>
      <c r="H971" s="110">
        <v>91.02</v>
      </c>
      <c r="I971" s="109">
        <v>19</v>
      </c>
      <c r="J971" s="110">
        <v>1729.38</v>
      </c>
      <c r="K971" t="str">
        <f t="shared" si="60"/>
        <v>Jumat</v>
      </c>
      <c r="L971" t="str">
        <f t="shared" si="61"/>
        <v>2025-W51</v>
      </c>
      <c r="M971" t="str">
        <f t="shared" si="62"/>
        <v>Week 3</v>
      </c>
      <c r="N971">
        <f t="shared" si="63"/>
        <v>51</v>
      </c>
    </row>
    <row r="972" spans="1:14" x14ac:dyDescent="0.25">
      <c r="A972" s="207" t="s">
        <v>665</v>
      </c>
      <c r="B972" s="112">
        <v>46007</v>
      </c>
      <c r="C972" s="109" t="s">
        <v>30</v>
      </c>
      <c r="D972" s="109" t="s">
        <v>35</v>
      </c>
      <c r="E972" s="109" t="s">
        <v>23</v>
      </c>
      <c r="F972" s="109" t="s">
        <v>14</v>
      </c>
      <c r="G972" s="109" t="s">
        <v>36</v>
      </c>
      <c r="H972" s="110">
        <v>68.94</v>
      </c>
      <c r="I972" s="109">
        <v>14</v>
      </c>
      <c r="J972" s="110">
        <v>965.16</v>
      </c>
      <c r="K972" t="str">
        <f t="shared" si="60"/>
        <v>Selasa</v>
      </c>
      <c r="L972" t="str">
        <f t="shared" si="61"/>
        <v>2025-W51</v>
      </c>
      <c r="M972" t="str">
        <f t="shared" si="62"/>
        <v>Week 3</v>
      </c>
      <c r="N972">
        <f t="shared" si="63"/>
        <v>51</v>
      </c>
    </row>
    <row r="973" spans="1:14" x14ac:dyDescent="0.25">
      <c r="A973" s="207" t="s">
        <v>692</v>
      </c>
      <c r="B973" s="112">
        <v>46012</v>
      </c>
      <c r="C973" s="109" t="s">
        <v>34</v>
      </c>
      <c r="D973" s="109" t="s">
        <v>35</v>
      </c>
      <c r="E973" s="109" t="s">
        <v>45</v>
      </c>
      <c r="F973" s="109" t="s">
        <v>28</v>
      </c>
      <c r="G973" s="109" t="s">
        <v>15</v>
      </c>
      <c r="H973" s="110">
        <v>85.54</v>
      </c>
      <c r="I973" s="109">
        <v>3</v>
      </c>
      <c r="J973" s="110">
        <v>256.62</v>
      </c>
      <c r="K973" t="str">
        <f t="shared" si="60"/>
        <v>Minggu</v>
      </c>
      <c r="L973" t="str">
        <f t="shared" si="61"/>
        <v>2025-W52</v>
      </c>
      <c r="M973" t="str">
        <f t="shared" si="62"/>
        <v>Week 3</v>
      </c>
      <c r="N973">
        <f t="shared" si="63"/>
        <v>51</v>
      </c>
    </row>
    <row r="974" spans="1:14" x14ac:dyDescent="0.25">
      <c r="A974" s="207" t="s">
        <v>788</v>
      </c>
      <c r="B974" s="112">
        <v>46011</v>
      </c>
      <c r="C974" s="109" t="s">
        <v>38</v>
      </c>
      <c r="D974" s="109" t="s">
        <v>12</v>
      </c>
      <c r="E974" s="109" t="s">
        <v>23</v>
      </c>
      <c r="F974" s="109" t="s">
        <v>19</v>
      </c>
      <c r="G974" s="109" t="s">
        <v>15</v>
      </c>
      <c r="H974" s="110">
        <v>215.2</v>
      </c>
      <c r="I974" s="109">
        <v>16</v>
      </c>
      <c r="J974" s="110">
        <v>3443.2</v>
      </c>
      <c r="K974" t="str">
        <f t="shared" si="60"/>
        <v>Sabtu</v>
      </c>
      <c r="L974" t="str">
        <f t="shared" si="61"/>
        <v>2025-W51</v>
      </c>
      <c r="M974" t="str">
        <f t="shared" si="62"/>
        <v>Week 3</v>
      </c>
      <c r="N974">
        <f t="shared" si="63"/>
        <v>51</v>
      </c>
    </row>
    <row r="975" spans="1:14" x14ac:dyDescent="0.25">
      <c r="A975" s="207" t="s">
        <v>795</v>
      </c>
      <c r="B975" s="112">
        <v>46010</v>
      </c>
      <c r="C975" s="109" t="s">
        <v>11</v>
      </c>
      <c r="D975" s="109" t="s">
        <v>31</v>
      </c>
      <c r="E975" s="109" t="s">
        <v>27</v>
      </c>
      <c r="F975" s="109" t="s">
        <v>28</v>
      </c>
      <c r="G975" s="109" t="s">
        <v>15</v>
      </c>
      <c r="H975" s="110">
        <v>176.34</v>
      </c>
      <c r="I975" s="109">
        <v>20</v>
      </c>
      <c r="J975" s="110">
        <v>3526.8</v>
      </c>
      <c r="K975" t="str">
        <f t="shared" si="60"/>
        <v>Jumat</v>
      </c>
      <c r="L975" t="str">
        <f t="shared" si="61"/>
        <v>2025-W51</v>
      </c>
      <c r="M975" t="str">
        <f t="shared" si="62"/>
        <v>Week 3</v>
      </c>
      <c r="N975">
        <f t="shared" si="63"/>
        <v>51</v>
      </c>
    </row>
    <row r="976" spans="1:14" x14ac:dyDescent="0.25">
      <c r="A976" s="207" t="s">
        <v>815</v>
      </c>
      <c r="B976" s="112">
        <v>46012</v>
      </c>
      <c r="C976" s="109" t="s">
        <v>30</v>
      </c>
      <c r="D976" s="109" t="s">
        <v>12</v>
      </c>
      <c r="E976" s="109" t="s">
        <v>23</v>
      </c>
      <c r="F976" s="109" t="s">
        <v>19</v>
      </c>
      <c r="G976" s="109" t="s">
        <v>36</v>
      </c>
      <c r="H976" s="110">
        <v>168.1</v>
      </c>
      <c r="I976" s="109">
        <v>19</v>
      </c>
      <c r="J976" s="110">
        <v>3193.9</v>
      </c>
      <c r="K976" t="str">
        <f t="shared" si="60"/>
        <v>Minggu</v>
      </c>
      <c r="L976" t="str">
        <f t="shared" si="61"/>
        <v>2025-W52</v>
      </c>
      <c r="M976" t="str">
        <f t="shared" si="62"/>
        <v>Week 3</v>
      </c>
      <c r="N976">
        <f t="shared" si="63"/>
        <v>51</v>
      </c>
    </row>
    <row r="977" spans="1:14" x14ac:dyDescent="0.25">
      <c r="A977" s="207" t="s">
        <v>827</v>
      </c>
      <c r="B977" s="112">
        <v>46011</v>
      </c>
      <c r="C977" s="109" t="s">
        <v>30</v>
      </c>
      <c r="D977" s="109" t="s">
        <v>55</v>
      </c>
      <c r="E977" s="109" t="s">
        <v>45</v>
      </c>
      <c r="F977" s="109" t="s">
        <v>32</v>
      </c>
      <c r="G977" s="109" t="s">
        <v>36</v>
      </c>
      <c r="H977" s="110">
        <v>37.380000000000003</v>
      </c>
      <c r="I977" s="109">
        <v>10</v>
      </c>
      <c r="J977" s="110">
        <v>373.8</v>
      </c>
      <c r="K977" t="str">
        <f t="shared" si="60"/>
        <v>Sabtu</v>
      </c>
      <c r="L977" t="str">
        <f t="shared" si="61"/>
        <v>2025-W51</v>
      </c>
      <c r="M977" t="str">
        <f t="shared" si="62"/>
        <v>Week 3</v>
      </c>
      <c r="N977">
        <f t="shared" si="63"/>
        <v>51</v>
      </c>
    </row>
    <row r="978" spans="1:14" x14ac:dyDescent="0.25">
      <c r="A978" s="207" t="s">
        <v>903</v>
      </c>
      <c r="B978" s="112">
        <v>46009</v>
      </c>
      <c r="C978" s="109" t="s">
        <v>38</v>
      </c>
      <c r="D978" s="109" t="s">
        <v>55</v>
      </c>
      <c r="E978" s="109" t="s">
        <v>18</v>
      </c>
      <c r="F978" s="109" t="s">
        <v>19</v>
      </c>
      <c r="G978" s="109" t="s">
        <v>15</v>
      </c>
      <c r="H978" s="110">
        <v>32.880000000000003</v>
      </c>
      <c r="I978" s="109">
        <v>11</v>
      </c>
      <c r="J978" s="110">
        <v>361.68</v>
      </c>
      <c r="K978" t="str">
        <f t="shared" si="60"/>
        <v>Kamis</v>
      </c>
      <c r="L978" t="str">
        <f t="shared" si="61"/>
        <v>2025-W51</v>
      </c>
      <c r="M978" t="str">
        <f t="shared" si="62"/>
        <v>Week 3</v>
      </c>
      <c r="N978">
        <f t="shared" si="63"/>
        <v>51</v>
      </c>
    </row>
    <row r="979" spans="1:14" x14ac:dyDescent="0.25">
      <c r="A979" s="207" t="s">
        <v>952</v>
      </c>
      <c r="B979" s="112">
        <v>46010</v>
      </c>
      <c r="C979" s="109" t="s">
        <v>11</v>
      </c>
      <c r="D979" s="109" t="s">
        <v>12</v>
      </c>
      <c r="E979" s="109" t="s">
        <v>23</v>
      </c>
      <c r="F979" s="109" t="s">
        <v>61</v>
      </c>
      <c r="G979" s="109" t="s">
        <v>20</v>
      </c>
      <c r="H979" s="110">
        <v>83.5</v>
      </c>
      <c r="I979" s="109">
        <v>1</v>
      </c>
      <c r="J979" s="110">
        <v>83.5</v>
      </c>
      <c r="K979" t="str">
        <f t="shared" si="60"/>
        <v>Jumat</v>
      </c>
      <c r="L979" t="str">
        <f t="shared" si="61"/>
        <v>2025-W51</v>
      </c>
      <c r="M979" t="str">
        <f t="shared" si="62"/>
        <v>Week 3</v>
      </c>
      <c r="N979">
        <f t="shared" si="63"/>
        <v>51</v>
      </c>
    </row>
    <row r="980" spans="1:14" x14ac:dyDescent="0.25">
      <c r="A980" s="207" t="s">
        <v>962</v>
      </c>
      <c r="B980" s="112">
        <v>46011</v>
      </c>
      <c r="C980" s="109" t="s">
        <v>11</v>
      </c>
      <c r="D980" s="109" t="s">
        <v>26</v>
      </c>
      <c r="E980" s="109" t="s">
        <v>13</v>
      </c>
      <c r="F980" s="109" t="s">
        <v>61</v>
      </c>
      <c r="G980" s="109" t="s">
        <v>20</v>
      </c>
      <c r="H980" s="110">
        <v>48.81</v>
      </c>
      <c r="I980" s="109">
        <v>6</v>
      </c>
      <c r="J980" s="110">
        <v>292.86</v>
      </c>
      <c r="K980" t="str">
        <f t="shared" si="60"/>
        <v>Sabtu</v>
      </c>
      <c r="L980" t="str">
        <f t="shared" si="61"/>
        <v>2025-W51</v>
      </c>
      <c r="M980" t="str">
        <f t="shared" si="62"/>
        <v>Week 3</v>
      </c>
      <c r="N980">
        <f t="shared" si="63"/>
        <v>51</v>
      </c>
    </row>
    <row r="981" spans="1:14" x14ac:dyDescent="0.25">
      <c r="A981" s="207" t="s">
        <v>1008</v>
      </c>
      <c r="B981" s="112">
        <v>46009</v>
      </c>
      <c r="C981" s="109" t="s">
        <v>34</v>
      </c>
      <c r="D981" s="109" t="s">
        <v>12</v>
      </c>
      <c r="E981" s="109" t="s">
        <v>45</v>
      </c>
      <c r="F981" s="109" t="s">
        <v>19</v>
      </c>
      <c r="G981" s="109" t="s">
        <v>36</v>
      </c>
      <c r="H981" s="110">
        <v>32.42</v>
      </c>
      <c r="I981" s="109">
        <v>20</v>
      </c>
      <c r="J981" s="110">
        <v>648.4</v>
      </c>
      <c r="K981" t="str">
        <f t="shared" si="60"/>
        <v>Kamis</v>
      </c>
      <c r="L981" t="str">
        <f t="shared" si="61"/>
        <v>2025-W51</v>
      </c>
      <c r="M981" t="str">
        <f t="shared" si="62"/>
        <v>Week 3</v>
      </c>
      <c r="N981">
        <f t="shared" si="63"/>
        <v>51</v>
      </c>
    </row>
    <row r="982" spans="1:14" x14ac:dyDescent="0.25">
      <c r="A982" s="207" t="s">
        <v>95</v>
      </c>
      <c r="B982" s="112">
        <v>46018</v>
      </c>
      <c r="C982" s="109" t="s">
        <v>25</v>
      </c>
      <c r="D982" s="109" t="s">
        <v>12</v>
      </c>
      <c r="E982" s="109" t="s">
        <v>18</v>
      </c>
      <c r="F982" s="109" t="s">
        <v>19</v>
      </c>
      <c r="G982" s="109" t="s">
        <v>20</v>
      </c>
      <c r="H982" s="110">
        <v>73.12</v>
      </c>
      <c r="I982" s="109">
        <v>10</v>
      </c>
      <c r="J982" s="110">
        <v>731.2</v>
      </c>
      <c r="K982" t="str">
        <f t="shared" si="60"/>
        <v>Sabtu</v>
      </c>
      <c r="L982" t="str">
        <f t="shared" si="61"/>
        <v>2025-W52</v>
      </c>
      <c r="M982" t="str">
        <f t="shared" si="62"/>
        <v>Week 4</v>
      </c>
      <c r="N982">
        <f t="shared" si="63"/>
        <v>52</v>
      </c>
    </row>
    <row r="983" spans="1:14" x14ac:dyDescent="0.25">
      <c r="A983" s="207" t="s">
        <v>126</v>
      </c>
      <c r="B983" s="112">
        <v>46014</v>
      </c>
      <c r="C983" s="109" t="s">
        <v>38</v>
      </c>
      <c r="D983" s="109" t="s">
        <v>31</v>
      </c>
      <c r="E983" s="109" t="s">
        <v>23</v>
      </c>
      <c r="F983" s="109" t="s">
        <v>14</v>
      </c>
      <c r="G983" s="109" t="s">
        <v>20</v>
      </c>
      <c r="H983" s="110">
        <v>225.19</v>
      </c>
      <c r="I983" s="109">
        <v>13</v>
      </c>
      <c r="J983" s="110">
        <v>2927.47</v>
      </c>
      <c r="K983" t="str">
        <f t="shared" si="60"/>
        <v>Selasa</v>
      </c>
      <c r="L983" t="str">
        <f t="shared" si="61"/>
        <v>2025-W52</v>
      </c>
      <c r="M983" t="str">
        <f t="shared" si="62"/>
        <v>Week 4</v>
      </c>
      <c r="N983">
        <f t="shared" si="63"/>
        <v>52</v>
      </c>
    </row>
    <row r="984" spans="1:14" x14ac:dyDescent="0.25">
      <c r="A984" s="207" t="s">
        <v>135</v>
      </c>
      <c r="B984" s="112">
        <v>46013</v>
      </c>
      <c r="C984" s="109" t="s">
        <v>17</v>
      </c>
      <c r="D984" s="109" t="s">
        <v>26</v>
      </c>
      <c r="E984" s="109" t="s">
        <v>45</v>
      </c>
      <c r="F984" s="109" t="s">
        <v>61</v>
      </c>
      <c r="G984" s="109" t="s">
        <v>36</v>
      </c>
      <c r="H984" s="110">
        <v>124.06</v>
      </c>
      <c r="I984" s="109">
        <v>5</v>
      </c>
      <c r="J984" s="110">
        <v>620.29999999999995</v>
      </c>
      <c r="K984" t="str">
        <f t="shared" si="60"/>
        <v>Senin</v>
      </c>
      <c r="L984" t="str">
        <f t="shared" si="61"/>
        <v>2025-W52</v>
      </c>
      <c r="M984" t="str">
        <f t="shared" si="62"/>
        <v>Week 4</v>
      </c>
      <c r="N984">
        <f t="shared" si="63"/>
        <v>52</v>
      </c>
    </row>
    <row r="985" spans="1:14" x14ac:dyDescent="0.25">
      <c r="A985" s="207" t="s">
        <v>173</v>
      </c>
      <c r="B985" s="112">
        <v>46015</v>
      </c>
      <c r="C985" s="109" t="s">
        <v>17</v>
      </c>
      <c r="D985" s="109" t="s">
        <v>31</v>
      </c>
      <c r="E985" s="109" t="s">
        <v>45</v>
      </c>
      <c r="F985" s="109" t="s">
        <v>39</v>
      </c>
      <c r="G985" s="109" t="s">
        <v>15</v>
      </c>
      <c r="H985" s="110">
        <v>101.1</v>
      </c>
      <c r="I985" s="109">
        <v>5</v>
      </c>
      <c r="J985" s="110">
        <v>505.5</v>
      </c>
      <c r="K985" t="str">
        <f t="shared" si="60"/>
        <v>Rabu</v>
      </c>
      <c r="L985" t="str">
        <f t="shared" si="61"/>
        <v>2025-W52</v>
      </c>
      <c r="M985" t="str">
        <f t="shared" si="62"/>
        <v>Week 4</v>
      </c>
      <c r="N985">
        <f t="shared" si="63"/>
        <v>52</v>
      </c>
    </row>
    <row r="986" spans="1:14" x14ac:dyDescent="0.25">
      <c r="A986" s="207" t="s">
        <v>218</v>
      </c>
      <c r="B986" s="112">
        <v>46018</v>
      </c>
      <c r="C986" s="109" t="s">
        <v>38</v>
      </c>
      <c r="D986" s="109" t="s">
        <v>26</v>
      </c>
      <c r="E986" s="109" t="s">
        <v>27</v>
      </c>
      <c r="F986" s="109" t="s">
        <v>32</v>
      </c>
      <c r="G986" s="109" t="s">
        <v>15</v>
      </c>
      <c r="H986" s="110">
        <v>105.03</v>
      </c>
      <c r="I986" s="109">
        <v>4</v>
      </c>
      <c r="J986" s="110">
        <v>420.12</v>
      </c>
      <c r="K986" t="str">
        <f t="shared" si="60"/>
        <v>Sabtu</v>
      </c>
      <c r="L986" t="str">
        <f t="shared" si="61"/>
        <v>2025-W52</v>
      </c>
      <c r="M986" t="str">
        <f t="shared" si="62"/>
        <v>Week 4</v>
      </c>
      <c r="N986">
        <f t="shared" si="63"/>
        <v>52</v>
      </c>
    </row>
    <row r="987" spans="1:14" x14ac:dyDescent="0.25">
      <c r="A987" s="207" t="s">
        <v>330</v>
      </c>
      <c r="B987" s="112">
        <v>46019</v>
      </c>
      <c r="C987" s="109" t="s">
        <v>38</v>
      </c>
      <c r="D987" s="109" t="s">
        <v>55</v>
      </c>
      <c r="E987" s="109" t="s">
        <v>45</v>
      </c>
      <c r="F987" s="109" t="s">
        <v>19</v>
      </c>
      <c r="G987" s="109" t="s">
        <v>15</v>
      </c>
      <c r="H987" s="110">
        <v>210.97</v>
      </c>
      <c r="I987" s="109">
        <v>16</v>
      </c>
      <c r="J987" s="110">
        <v>3375.52</v>
      </c>
      <c r="K987" t="str">
        <f t="shared" si="60"/>
        <v>Minggu</v>
      </c>
      <c r="L987" t="str">
        <f t="shared" si="61"/>
        <v>2025-W53</v>
      </c>
      <c r="M987" t="str">
        <f t="shared" si="62"/>
        <v>Week 4</v>
      </c>
      <c r="N987">
        <f t="shared" si="63"/>
        <v>52</v>
      </c>
    </row>
    <row r="988" spans="1:14" x14ac:dyDescent="0.25">
      <c r="A988" s="207" t="s">
        <v>360</v>
      </c>
      <c r="B988" s="112">
        <v>46018</v>
      </c>
      <c r="C988" s="109" t="s">
        <v>30</v>
      </c>
      <c r="D988" s="109" t="s">
        <v>55</v>
      </c>
      <c r="E988" s="109" t="s">
        <v>13</v>
      </c>
      <c r="F988" s="109" t="s">
        <v>28</v>
      </c>
      <c r="G988" s="109" t="s">
        <v>36</v>
      </c>
      <c r="H988" s="110">
        <v>175.24</v>
      </c>
      <c r="I988" s="109">
        <v>15</v>
      </c>
      <c r="J988" s="110">
        <v>2628.6</v>
      </c>
      <c r="K988" t="str">
        <f t="shared" si="60"/>
        <v>Sabtu</v>
      </c>
      <c r="L988" t="str">
        <f t="shared" si="61"/>
        <v>2025-W52</v>
      </c>
      <c r="M988" t="str">
        <f t="shared" si="62"/>
        <v>Week 4</v>
      </c>
      <c r="N988">
        <f t="shared" si="63"/>
        <v>52</v>
      </c>
    </row>
    <row r="989" spans="1:14" x14ac:dyDescent="0.25">
      <c r="A989" s="207" t="s">
        <v>405</v>
      </c>
      <c r="B989" s="112">
        <v>46016</v>
      </c>
      <c r="C989" s="109" t="s">
        <v>30</v>
      </c>
      <c r="D989" s="109" t="s">
        <v>22</v>
      </c>
      <c r="E989" s="109" t="s">
        <v>41</v>
      </c>
      <c r="F989" s="109" t="s">
        <v>32</v>
      </c>
      <c r="G989" s="109" t="s">
        <v>36</v>
      </c>
      <c r="H989" s="110">
        <v>229.18</v>
      </c>
      <c r="I989" s="109">
        <v>4</v>
      </c>
      <c r="J989" s="110">
        <v>916.72</v>
      </c>
      <c r="K989" t="str">
        <f t="shared" si="60"/>
        <v>Kamis</v>
      </c>
      <c r="L989" t="str">
        <f t="shared" si="61"/>
        <v>2025-W52</v>
      </c>
      <c r="M989" t="str">
        <f t="shared" si="62"/>
        <v>Week 4</v>
      </c>
      <c r="N989">
        <f t="shared" si="63"/>
        <v>52</v>
      </c>
    </row>
    <row r="990" spans="1:14" x14ac:dyDescent="0.25">
      <c r="A990" s="207" t="s">
        <v>535</v>
      </c>
      <c r="B990" s="112">
        <v>46014</v>
      </c>
      <c r="C990" s="109" t="s">
        <v>34</v>
      </c>
      <c r="D990" s="109" t="s">
        <v>22</v>
      </c>
      <c r="E990" s="109" t="s">
        <v>13</v>
      </c>
      <c r="F990" s="109" t="s">
        <v>19</v>
      </c>
      <c r="G990" s="109" t="s">
        <v>20</v>
      </c>
      <c r="H990" s="110">
        <v>47.1</v>
      </c>
      <c r="I990" s="109">
        <v>15</v>
      </c>
      <c r="J990" s="110">
        <v>706.5</v>
      </c>
      <c r="K990" t="str">
        <f t="shared" si="60"/>
        <v>Selasa</v>
      </c>
      <c r="L990" t="str">
        <f t="shared" si="61"/>
        <v>2025-W52</v>
      </c>
      <c r="M990" t="str">
        <f t="shared" si="62"/>
        <v>Week 4</v>
      </c>
      <c r="N990">
        <f t="shared" si="63"/>
        <v>52</v>
      </c>
    </row>
    <row r="991" spans="1:14" x14ac:dyDescent="0.25">
      <c r="A991" s="207" t="s">
        <v>535</v>
      </c>
      <c r="B991" s="112">
        <v>46014</v>
      </c>
      <c r="C991" s="109" t="s">
        <v>34</v>
      </c>
      <c r="D991" s="109" t="s">
        <v>22</v>
      </c>
      <c r="E991" s="109" t="s">
        <v>13</v>
      </c>
      <c r="F991" s="109" t="s">
        <v>19</v>
      </c>
      <c r="G991" s="109" t="s">
        <v>20</v>
      </c>
      <c r="H991" s="110">
        <v>47.1</v>
      </c>
      <c r="I991" s="109">
        <v>15</v>
      </c>
      <c r="J991" s="110">
        <v>706.5</v>
      </c>
      <c r="K991" t="str">
        <f t="shared" si="60"/>
        <v>Selasa</v>
      </c>
      <c r="L991" t="str">
        <f t="shared" si="61"/>
        <v>2025-W52</v>
      </c>
      <c r="M991" t="str">
        <f t="shared" si="62"/>
        <v>Week 4</v>
      </c>
      <c r="N991">
        <f t="shared" si="63"/>
        <v>52</v>
      </c>
    </row>
    <row r="992" spans="1:14" x14ac:dyDescent="0.25">
      <c r="A992" s="207" t="s">
        <v>606</v>
      </c>
      <c r="B992" s="112">
        <v>46014</v>
      </c>
      <c r="C992" s="109" t="s">
        <v>11</v>
      </c>
      <c r="D992" s="109" t="s">
        <v>31</v>
      </c>
      <c r="E992" s="109" t="s">
        <v>27</v>
      </c>
      <c r="F992" s="109" t="s">
        <v>14</v>
      </c>
      <c r="G992" s="109" t="s">
        <v>36</v>
      </c>
      <c r="H992" s="110">
        <v>177.77</v>
      </c>
      <c r="I992" s="109">
        <v>11</v>
      </c>
      <c r="J992" s="110">
        <v>1955.47</v>
      </c>
      <c r="K992" t="str">
        <f t="shared" si="60"/>
        <v>Selasa</v>
      </c>
      <c r="L992" t="str">
        <f t="shared" si="61"/>
        <v>2025-W52</v>
      </c>
      <c r="M992" t="str">
        <f t="shared" si="62"/>
        <v>Week 4</v>
      </c>
      <c r="N992">
        <f t="shared" si="63"/>
        <v>52</v>
      </c>
    </row>
    <row r="993" spans="1:14" x14ac:dyDescent="0.25">
      <c r="A993" s="207" t="s">
        <v>676</v>
      </c>
      <c r="B993" s="112">
        <v>46015</v>
      </c>
      <c r="C993" s="109" t="s">
        <v>25</v>
      </c>
      <c r="D993" s="109" t="s">
        <v>22</v>
      </c>
      <c r="E993" s="109" t="s">
        <v>27</v>
      </c>
      <c r="F993" s="109" t="s">
        <v>28</v>
      </c>
      <c r="G993" s="109" t="s">
        <v>36</v>
      </c>
      <c r="H993" s="110">
        <v>47.99</v>
      </c>
      <c r="I993" s="109">
        <v>12</v>
      </c>
      <c r="J993" s="110">
        <v>575.88</v>
      </c>
      <c r="K993" t="str">
        <f t="shared" si="60"/>
        <v>Rabu</v>
      </c>
      <c r="L993" t="str">
        <f t="shared" si="61"/>
        <v>2025-W52</v>
      </c>
      <c r="M993" t="str">
        <f t="shared" si="62"/>
        <v>Week 4</v>
      </c>
      <c r="N993">
        <f t="shared" si="63"/>
        <v>52</v>
      </c>
    </row>
    <row r="994" spans="1:14" x14ac:dyDescent="0.25">
      <c r="A994" s="207" t="s">
        <v>789</v>
      </c>
      <c r="B994" s="112">
        <v>46014</v>
      </c>
      <c r="C994" s="109" t="s">
        <v>30</v>
      </c>
      <c r="D994" s="109" t="s">
        <v>22</v>
      </c>
      <c r="E994" s="109" t="s">
        <v>41</v>
      </c>
      <c r="F994" s="109" t="s">
        <v>42</v>
      </c>
      <c r="G994" s="109" t="s">
        <v>36</v>
      </c>
      <c r="H994" s="110">
        <v>60.75</v>
      </c>
      <c r="I994" s="109">
        <v>2</v>
      </c>
      <c r="J994" s="110">
        <v>121.5</v>
      </c>
      <c r="K994" t="str">
        <f t="shared" si="60"/>
        <v>Selasa</v>
      </c>
      <c r="L994" t="str">
        <f t="shared" si="61"/>
        <v>2025-W52</v>
      </c>
      <c r="M994" t="str">
        <f t="shared" si="62"/>
        <v>Week 4</v>
      </c>
      <c r="N994">
        <f t="shared" si="63"/>
        <v>52</v>
      </c>
    </row>
    <row r="995" spans="1:14" x14ac:dyDescent="0.25">
      <c r="A995" s="207" t="s">
        <v>822</v>
      </c>
      <c r="B995" s="112">
        <v>46013</v>
      </c>
      <c r="C995" s="109" t="s">
        <v>17</v>
      </c>
      <c r="D995" s="109" t="s">
        <v>22</v>
      </c>
      <c r="E995" s="109" t="s">
        <v>13</v>
      </c>
      <c r="F995" s="109" t="s">
        <v>42</v>
      </c>
      <c r="G995" s="109" t="s">
        <v>36</v>
      </c>
      <c r="H995" s="110">
        <v>203.49</v>
      </c>
      <c r="I995" s="109">
        <v>11</v>
      </c>
      <c r="J995" s="110">
        <v>2238.39</v>
      </c>
      <c r="K995" t="str">
        <f t="shared" si="60"/>
        <v>Senin</v>
      </c>
      <c r="L995" t="str">
        <f t="shared" si="61"/>
        <v>2025-W52</v>
      </c>
      <c r="M995" t="str">
        <f t="shared" si="62"/>
        <v>Week 4</v>
      </c>
      <c r="N995">
        <f t="shared" si="63"/>
        <v>52</v>
      </c>
    </row>
    <row r="996" spans="1:14" x14ac:dyDescent="0.25">
      <c r="A996" s="207" t="s">
        <v>851</v>
      </c>
      <c r="B996" s="112">
        <v>46017</v>
      </c>
      <c r="C996" s="109" t="s">
        <v>17</v>
      </c>
      <c r="D996" s="109" t="s">
        <v>22</v>
      </c>
      <c r="E996" s="109" t="s">
        <v>27</v>
      </c>
      <c r="F996" s="109" t="s">
        <v>28</v>
      </c>
      <c r="G996" s="109" t="s">
        <v>15</v>
      </c>
      <c r="H996" s="110">
        <v>131.63999999999999</v>
      </c>
      <c r="I996" s="109">
        <v>14</v>
      </c>
      <c r="J996" s="110">
        <v>1842.96</v>
      </c>
      <c r="K996" t="str">
        <f t="shared" si="60"/>
        <v>Jumat</v>
      </c>
      <c r="L996" t="str">
        <f t="shared" si="61"/>
        <v>2025-W52</v>
      </c>
      <c r="M996" t="str">
        <f t="shared" si="62"/>
        <v>Week 4</v>
      </c>
      <c r="N996">
        <f t="shared" si="63"/>
        <v>52</v>
      </c>
    </row>
    <row r="997" spans="1:14" x14ac:dyDescent="0.25">
      <c r="A997" s="207" t="s">
        <v>909</v>
      </c>
      <c r="B997" s="112">
        <v>46015</v>
      </c>
      <c r="C997" s="109" t="s">
        <v>38</v>
      </c>
      <c r="D997" s="109" t="s">
        <v>26</v>
      </c>
      <c r="E997" s="109" t="s">
        <v>41</v>
      </c>
      <c r="F997" s="109" t="s">
        <v>39</v>
      </c>
      <c r="G997" s="109" t="s">
        <v>36</v>
      </c>
      <c r="H997" s="110">
        <v>48.78</v>
      </c>
      <c r="I997" s="109">
        <v>17</v>
      </c>
      <c r="J997" s="110">
        <v>829.26</v>
      </c>
      <c r="K997" t="str">
        <f t="shared" si="60"/>
        <v>Rabu</v>
      </c>
      <c r="L997" t="str">
        <f t="shared" si="61"/>
        <v>2025-W52</v>
      </c>
      <c r="M997" t="str">
        <f t="shared" si="62"/>
        <v>Week 4</v>
      </c>
      <c r="N997">
        <f t="shared" si="63"/>
        <v>52</v>
      </c>
    </row>
    <row r="998" spans="1:14" x14ac:dyDescent="0.25">
      <c r="A998" s="207" t="s">
        <v>919</v>
      </c>
      <c r="B998" s="112">
        <v>46019</v>
      </c>
      <c r="C998" s="109" t="s">
        <v>17</v>
      </c>
      <c r="D998" s="109" t="s">
        <v>26</v>
      </c>
      <c r="E998" s="109" t="s">
        <v>27</v>
      </c>
      <c r="F998" s="109" t="s">
        <v>19</v>
      </c>
      <c r="G998" s="109" t="s">
        <v>20</v>
      </c>
      <c r="H998" s="110">
        <v>38.04</v>
      </c>
      <c r="I998" s="109">
        <v>13</v>
      </c>
      <c r="J998" s="110">
        <v>494.52</v>
      </c>
      <c r="K998" t="str">
        <f t="shared" si="60"/>
        <v>Minggu</v>
      </c>
      <c r="L998" t="str">
        <f t="shared" si="61"/>
        <v>2025-W53</v>
      </c>
      <c r="M998" t="str">
        <f t="shared" si="62"/>
        <v>Week 4</v>
      </c>
      <c r="N998">
        <f t="shared" si="63"/>
        <v>52</v>
      </c>
    </row>
    <row r="999" spans="1:14" x14ac:dyDescent="0.25">
      <c r="A999" s="207" t="s">
        <v>156</v>
      </c>
      <c r="B999" s="112">
        <v>46020</v>
      </c>
      <c r="C999" s="109" t="s">
        <v>38</v>
      </c>
      <c r="D999" s="109" t="s">
        <v>26</v>
      </c>
      <c r="E999" s="109" t="s">
        <v>27</v>
      </c>
      <c r="F999" s="109" t="s">
        <v>42</v>
      </c>
      <c r="G999" s="109" t="s">
        <v>20</v>
      </c>
      <c r="H999" s="110">
        <v>226.36</v>
      </c>
      <c r="I999" s="109">
        <v>5</v>
      </c>
      <c r="J999" s="110">
        <v>1131.8</v>
      </c>
      <c r="K999" t="str">
        <f t="shared" si="60"/>
        <v>Senin</v>
      </c>
      <c r="L999" t="str">
        <f t="shared" si="61"/>
        <v>2025-W53</v>
      </c>
      <c r="M999" t="str">
        <f t="shared" si="62"/>
        <v>Week 5</v>
      </c>
      <c r="N999">
        <f t="shared" si="63"/>
        <v>53</v>
      </c>
    </row>
    <row r="1000" spans="1:14" x14ac:dyDescent="0.25">
      <c r="A1000" s="207" t="s">
        <v>201</v>
      </c>
      <c r="B1000" s="112">
        <v>46021</v>
      </c>
      <c r="C1000" s="109" t="s">
        <v>34</v>
      </c>
      <c r="D1000" s="109" t="s">
        <v>55</v>
      </c>
      <c r="E1000" s="109" t="s">
        <v>45</v>
      </c>
      <c r="F1000" s="109" t="s">
        <v>42</v>
      </c>
      <c r="G1000" s="109" t="s">
        <v>36</v>
      </c>
      <c r="H1000" s="110">
        <v>147.87</v>
      </c>
      <c r="I1000" s="109">
        <v>6</v>
      </c>
      <c r="J1000" s="110">
        <v>887.22</v>
      </c>
      <c r="K1000" t="str">
        <f t="shared" si="60"/>
        <v>Selasa</v>
      </c>
      <c r="L1000" t="str">
        <f t="shared" si="61"/>
        <v>2025-W53</v>
      </c>
      <c r="M1000" t="str">
        <f t="shared" si="62"/>
        <v>Week 5</v>
      </c>
      <c r="N1000">
        <f t="shared" si="63"/>
        <v>53</v>
      </c>
    </row>
    <row r="1001" spans="1:14" x14ac:dyDescent="0.25">
      <c r="A1001" s="207" t="s">
        <v>364</v>
      </c>
      <c r="B1001" s="112">
        <v>46022</v>
      </c>
      <c r="C1001" s="109" t="s">
        <v>34</v>
      </c>
      <c r="D1001" s="109" t="s">
        <v>55</v>
      </c>
      <c r="E1001" s="109" t="s">
        <v>23</v>
      </c>
      <c r="F1001" s="109" t="s">
        <v>19</v>
      </c>
      <c r="G1001" s="109" t="s">
        <v>15</v>
      </c>
      <c r="H1001" s="110">
        <v>151.96</v>
      </c>
      <c r="I1001" s="109">
        <v>6</v>
      </c>
      <c r="J1001" s="110">
        <v>911.76</v>
      </c>
      <c r="K1001" t="str">
        <f t="shared" si="60"/>
        <v>Rabu</v>
      </c>
      <c r="L1001" t="str">
        <f t="shared" si="61"/>
        <v>2025-W53</v>
      </c>
      <c r="M1001" t="str">
        <f t="shared" si="62"/>
        <v>Week 5</v>
      </c>
      <c r="N1001">
        <f t="shared" si="63"/>
        <v>53</v>
      </c>
    </row>
    <row r="1002" spans="1:14" x14ac:dyDescent="0.25">
      <c r="A1002" s="207" t="s">
        <v>372</v>
      </c>
      <c r="B1002" s="112">
        <v>46021</v>
      </c>
      <c r="C1002" s="109" t="s">
        <v>34</v>
      </c>
      <c r="D1002" s="109" t="s">
        <v>55</v>
      </c>
      <c r="E1002" s="109" t="s">
        <v>13</v>
      </c>
      <c r="F1002" s="109" t="s">
        <v>39</v>
      </c>
      <c r="G1002" s="109" t="s">
        <v>15</v>
      </c>
      <c r="H1002" s="110">
        <v>40.119999999999997</v>
      </c>
      <c r="I1002" s="109">
        <v>8</v>
      </c>
      <c r="J1002" s="110">
        <v>320.95999999999998</v>
      </c>
      <c r="K1002" t="str">
        <f t="shared" si="60"/>
        <v>Selasa</v>
      </c>
      <c r="L1002" t="str">
        <f t="shared" si="61"/>
        <v>2025-W53</v>
      </c>
      <c r="M1002" t="str">
        <f t="shared" si="62"/>
        <v>Week 5</v>
      </c>
      <c r="N1002">
        <f t="shared" si="63"/>
        <v>53</v>
      </c>
    </row>
    <row r="1003" spans="1:14" x14ac:dyDescent="0.25">
      <c r="A1003" s="207" t="s">
        <v>483</v>
      </c>
      <c r="B1003" s="112">
        <v>46020</v>
      </c>
      <c r="C1003" s="109" t="s">
        <v>11</v>
      </c>
      <c r="D1003" s="109" t="s">
        <v>26</v>
      </c>
      <c r="E1003" s="109" t="s">
        <v>18</v>
      </c>
      <c r="F1003" s="109" t="s">
        <v>61</v>
      </c>
      <c r="G1003" s="109" t="s">
        <v>36</v>
      </c>
      <c r="H1003" s="110">
        <v>238.39</v>
      </c>
      <c r="I1003" s="109">
        <v>5</v>
      </c>
      <c r="J1003" s="110">
        <v>1191.95</v>
      </c>
      <c r="K1003" t="str">
        <f t="shared" si="60"/>
        <v>Senin</v>
      </c>
      <c r="L1003" t="str">
        <f t="shared" si="61"/>
        <v>2025-W53</v>
      </c>
      <c r="M1003" t="str">
        <f t="shared" si="62"/>
        <v>Week 5</v>
      </c>
      <c r="N1003">
        <f t="shared" si="63"/>
        <v>53</v>
      </c>
    </row>
    <row r="1004" spans="1:14" x14ac:dyDescent="0.25">
      <c r="A1004" s="207" t="s">
        <v>622</v>
      </c>
      <c r="B1004" s="112">
        <v>46022</v>
      </c>
      <c r="C1004" s="109" t="s">
        <v>38</v>
      </c>
      <c r="D1004" s="109" t="s">
        <v>31</v>
      </c>
      <c r="E1004" s="109" t="s">
        <v>27</v>
      </c>
      <c r="F1004" s="109" t="s">
        <v>61</v>
      </c>
      <c r="G1004" s="109" t="s">
        <v>15</v>
      </c>
      <c r="H1004" s="110">
        <v>166.47</v>
      </c>
      <c r="I1004" s="109">
        <v>17</v>
      </c>
      <c r="J1004" s="110">
        <v>2829.99</v>
      </c>
      <c r="K1004" t="str">
        <f t="shared" si="60"/>
        <v>Rabu</v>
      </c>
      <c r="L1004" t="str">
        <f t="shared" si="61"/>
        <v>2025-W53</v>
      </c>
      <c r="M1004" t="str">
        <f t="shared" si="62"/>
        <v>Week 5</v>
      </c>
      <c r="N1004">
        <f t="shared" si="63"/>
        <v>53</v>
      </c>
    </row>
    <row r="1005" spans="1:14" x14ac:dyDescent="0.25">
      <c r="A1005" s="207" t="s">
        <v>685</v>
      </c>
      <c r="B1005" s="112">
        <v>46020</v>
      </c>
      <c r="C1005" s="109" t="s">
        <v>17</v>
      </c>
      <c r="D1005" s="109" t="s">
        <v>55</v>
      </c>
      <c r="E1005" s="109" t="s">
        <v>13</v>
      </c>
      <c r="F1005" s="109" t="s">
        <v>14</v>
      </c>
      <c r="G1005" s="109" t="s">
        <v>20</v>
      </c>
      <c r="H1005" s="110">
        <v>111.5</v>
      </c>
      <c r="I1005" s="109">
        <v>18</v>
      </c>
      <c r="J1005" s="110">
        <v>2007</v>
      </c>
      <c r="K1005" t="str">
        <f t="shared" si="60"/>
        <v>Senin</v>
      </c>
      <c r="L1005" t="str">
        <f t="shared" si="61"/>
        <v>2025-W53</v>
      </c>
      <c r="M1005" t="str">
        <f t="shared" si="62"/>
        <v>Week 5</v>
      </c>
      <c r="N1005">
        <f t="shared" si="63"/>
        <v>53</v>
      </c>
    </row>
    <row r="1006" spans="1:14" x14ac:dyDescent="0.25">
      <c r="A1006" s="207" t="s">
        <v>691</v>
      </c>
      <c r="B1006" s="112">
        <v>46020</v>
      </c>
      <c r="C1006" s="109" t="s">
        <v>38</v>
      </c>
      <c r="D1006" s="109" t="s">
        <v>22</v>
      </c>
      <c r="E1006" s="109" t="s">
        <v>13</v>
      </c>
      <c r="F1006" s="109" t="s">
        <v>14</v>
      </c>
      <c r="G1006" s="109" t="s">
        <v>15</v>
      </c>
      <c r="H1006" s="110">
        <v>38.07</v>
      </c>
      <c r="I1006" s="109">
        <v>11</v>
      </c>
      <c r="J1006" s="110">
        <v>418.77</v>
      </c>
      <c r="K1006" t="str">
        <f t="shared" si="60"/>
        <v>Senin</v>
      </c>
      <c r="L1006" t="str">
        <f t="shared" si="61"/>
        <v>2025-W53</v>
      </c>
      <c r="M1006" t="str">
        <f t="shared" si="62"/>
        <v>Week 5</v>
      </c>
      <c r="N1006">
        <f t="shared" si="63"/>
        <v>53</v>
      </c>
    </row>
    <row r="1007" spans="1:14" x14ac:dyDescent="0.25">
      <c r="A1007" s="207" t="s">
        <v>740</v>
      </c>
      <c r="B1007" s="112">
        <v>46022</v>
      </c>
      <c r="C1007" s="109" t="s">
        <v>38</v>
      </c>
      <c r="D1007" s="109" t="s">
        <v>31</v>
      </c>
      <c r="E1007" s="109" t="s">
        <v>13</v>
      </c>
      <c r="F1007" s="109" t="s">
        <v>61</v>
      </c>
      <c r="G1007" s="109" t="s">
        <v>36</v>
      </c>
      <c r="H1007" s="110">
        <v>117.53</v>
      </c>
      <c r="I1007" s="109">
        <v>9</v>
      </c>
      <c r="J1007" s="110">
        <v>1057.77</v>
      </c>
      <c r="K1007" t="str">
        <f t="shared" si="60"/>
        <v>Rabu</v>
      </c>
      <c r="L1007" t="str">
        <f t="shared" si="61"/>
        <v>2025-W53</v>
      </c>
      <c r="M1007" t="str">
        <f t="shared" si="62"/>
        <v>Week 5</v>
      </c>
      <c r="N1007">
        <f t="shared" si="63"/>
        <v>53</v>
      </c>
    </row>
  </sheetData>
  <conditionalFormatting sqref="H2:H1007">
    <cfRule type="cellIs" dxfId="32" priority="159" operator="lessThan">
      <formula>#REF!</formula>
    </cfRule>
    <cfRule type="cellIs" dxfId="31" priority="160" operator="greaterThan">
      <formula>#REF!</formula>
    </cfRule>
  </conditionalFormatting>
  <conditionalFormatting sqref="I2:I1007">
    <cfRule type="cellIs" dxfId="30" priority="161" operator="lessThan">
      <formula>#REF!</formula>
    </cfRule>
    <cfRule type="cellIs" dxfId="29" priority="162" operator="greaterThan">
      <formula>#REF!</formula>
    </cfRule>
  </conditionalFormatting>
  <conditionalFormatting sqref="J2:J1007">
    <cfRule type="cellIs" dxfId="28" priority="163" operator="lessThan">
      <formula>#REF!</formula>
    </cfRule>
    <cfRule type="cellIs" dxfId="27" priority="164" operator="greaterThan">
      <formula>#REF!</formula>
    </cfRule>
  </conditionalFormatting>
  <conditionalFormatting sqref="AA18:AF22">
    <cfRule type="colorScale" priority="1">
      <colorScale>
        <cfvo type="min"/>
        <cfvo type="max"/>
        <color theme="3" tint="-0.499984740745262"/>
        <color theme="4" tint="0.79998168889431442"/>
      </colorScale>
    </cfRule>
  </conditionalFormatting>
  <pageMargins left="0.7" right="0.7" top="0.75" bottom="0.75" header="0.3" footer="0.3"/>
  <pageSetup paperSize="9" orientation="portrait" r:id="rId5"/>
  <tableParts count="1">
    <tablePart r:id="rId6"/>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XLSTAT_20260920_215125_1">
    <tabColor theme="8" tint="-0.249977111117893"/>
  </sheetPr>
  <dimension ref="B1:AH1405"/>
  <sheetViews>
    <sheetView zoomScale="80" zoomScaleNormal="80" workbookViewId="0">
      <selection activeCell="M16" sqref="M16"/>
    </sheetView>
  </sheetViews>
  <sheetFormatPr defaultRowHeight="15" x14ac:dyDescent="0.25"/>
  <cols>
    <col min="1" max="1" width="5" customWidth="1"/>
    <col min="2" max="2" width="21.7109375" customWidth="1"/>
    <col min="3" max="3" width="20" customWidth="1"/>
    <col min="4" max="4" width="9.5703125" bestFit="1" customWidth="1"/>
    <col min="7" max="7" width="12.85546875" customWidth="1"/>
    <col min="8" max="8" width="16.140625" customWidth="1"/>
    <col min="11" max="11" width="8.28515625" customWidth="1"/>
    <col min="12" max="12" width="11.140625" customWidth="1"/>
    <col min="13" max="13" width="39.85546875" bestFit="1" customWidth="1"/>
    <col min="14" max="14" width="11.28515625" bestFit="1" customWidth="1"/>
  </cols>
  <sheetData>
    <row r="1" spans="2:16" x14ac:dyDescent="0.25">
      <c r="B1" s="339" t="s">
        <v>1170</v>
      </c>
      <c r="C1" s="340"/>
      <c r="D1" s="340"/>
      <c r="E1" s="340"/>
      <c r="F1" s="340"/>
      <c r="G1" s="340"/>
      <c r="H1" s="340"/>
      <c r="I1" s="340"/>
      <c r="J1" s="340"/>
      <c r="K1" s="340"/>
      <c r="L1" s="340"/>
      <c r="M1" s="340"/>
      <c r="N1" s="340"/>
      <c r="O1" s="340"/>
      <c r="P1" s="237"/>
    </row>
    <row r="2" spans="2:16" x14ac:dyDescent="0.25">
      <c r="B2" s="340"/>
      <c r="C2" s="340"/>
      <c r="D2" s="340"/>
      <c r="E2" s="340"/>
      <c r="F2" s="340"/>
      <c r="G2" s="340"/>
      <c r="H2" s="340"/>
      <c r="I2" s="340"/>
      <c r="J2" s="340"/>
      <c r="K2" s="340"/>
      <c r="L2" s="340"/>
      <c r="M2" s="340"/>
      <c r="N2" s="340"/>
      <c r="O2" s="340"/>
      <c r="P2" s="237"/>
    </row>
    <row r="3" spans="2:16" x14ac:dyDescent="0.25">
      <c r="B3" t="s">
        <v>2290</v>
      </c>
    </row>
    <row r="4" spans="2:16" x14ac:dyDescent="0.25">
      <c r="B4" t="s">
        <v>1171</v>
      </c>
    </row>
    <row r="5" spans="2:16" x14ac:dyDescent="0.25">
      <c r="B5" t="s">
        <v>2289</v>
      </c>
    </row>
    <row r="6" spans="2:16" x14ac:dyDescent="0.25">
      <c r="B6" t="s">
        <v>2287</v>
      </c>
    </row>
    <row r="7" spans="2:16" x14ac:dyDescent="0.25">
      <c r="B7" t="s">
        <v>1172</v>
      </c>
    </row>
    <row r="8" spans="2:16" x14ac:dyDescent="0.25">
      <c r="B8" t="s">
        <v>1173</v>
      </c>
    </row>
    <row r="9" spans="2:16" x14ac:dyDescent="0.25">
      <c r="B9" t="s">
        <v>1174</v>
      </c>
    </row>
    <row r="10" spans="2:16" x14ac:dyDescent="0.25">
      <c r="B10" t="s">
        <v>1175</v>
      </c>
    </row>
    <row r="11" spans="2:16" ht="38.1" customHeight="1" x14ac:dyDescent="0.25"/>
    <row r="12" spans="2:16" ht="16.5" customHeight="1" x14ac:dyDescent="0.25">
      <c r="B12" s="284"/>
    </row>
    <row r="15" spans="2:16" x14ac:dyDescent="0.25">
      <c r="B15" s="238" t="s">
        <v>1176</v>
      </c>
    </row>
    <row r="16" spans="2:16" ht="15.75" thickBot="1" x14ac:dyDescent="0.3"/>
    <row r="17" spans="2:14" ht="30" customHeight="1" x14ac:dyDescent="0.25">
      <c r="B17" s="240" t="s">
        <v>1177</v>
      </c>
      <c r="C17" s="241" t="s">
        <v>1146</v>
      </c>
      <c r="D17" s="241" t="s">
        <v>1178</v>
      </c>
      <c r="E17" s="241" t="s">
        <v>1179</v>
      </c>
      <c r="F17" s="241" t="s">
        <v>1180</v>
      </c>
      <c r="G17" s="241"/>
      <c r="H17" s="241"/>
      <c r="I17" s="241"/>
      <c r="J17" s="241" t="s">
        <v>1181</v>
      </c>
      <c r="K17" s="241" t="s">
        <v>1182</v>
      </c>
      <c r="L17" s="241" t="s">
        <v>1183</v>
      </c>
    </row>
    <row r="18" spans="2:14" ht="15.75" thickBot="1" x14ac:dyDescent="0.3">
      <c r="B18" s="243" t="s">
        <v>8</v>
      </c>
      <c r="C18" s="244">
        <v>1006</v>
      </c>
      <c r="D18" s="244">
        <v>0</v>
      </c>
      <c r="E18" s="244">
        <v>1006</v>
      </c>
      <c r="F18" s="245">
        <v>1</v>
      </c>
      <c r="G18" s="245"/>
      <c r="H18" s="245"/>
      <c r="I18" s="245"/>
      <c r="J18" s="245">
        <v>20</v>
      </c>
      <c r="K18" s="245">
        <v>10.587475149105357</v>
      </c>
      <c r="L18" s="245">
        <v>5.8466133571613952</v>
      </c>
    </row>
    <row r="21" spans="2:14" x14ac:dyDescent="0.25">
      <c r="B21" s="238" t="s">
        <v>1184</v>
      </c>
    </row>
    <row r="22" spans="2:14" ht="15.75" thickBot="1" x14ac:dyDescent="0.3">
      <c r="M22" s="38" t="s">
        <v>1219</v>
      </c>
    </row>
    <row r="23" spans="2:14" ht="30" x14ac:dyDescent="0.25">
      <c r="B23" s="241" t="s">
        <v>1177</v>
      </c>
      <c r="C23" s="241" t="s">
        <v>1186</v>
      </c>
      <c r="D23" s="241" t="s">
        <v>1187</v>
      </c>
      <c r="E23" s="241" t="s">
        <v>1188</v>
      </c>
      <c r="F23" s="241" t="s">
        <v>1189</v>
      </c>
      <c r="G23" s="241" t="s">
        <v>1177</v>
      </c>
      <c r="H23" s="241" t="s">
        <v>1186</v>
      </c>
      <c r="I23" s="241" t="s">
        <v>1187</v>
      </c>
      <c r="J23" s="241" t="s">
        <v>1188</v>
      </c>
      <c r="K23" s="241" t="s">
        <v>1189</v>
      </c>
    </row>
    <row r="24" spans="2:14" x14ac:dyDescent="0.25">
      <c r="B24" s="249" t="s">
        <v>2</v>
      </c>
      <c r="C24" s="252" t="s">
        <v>30</v>
      </c>
      <c r="D24" s="246">
        <v>165</v>
      </c>
      <c r="E24" s="246">
        <v>165</v>
      </c>
      <c r="F24" s="255">
        <v>16.401590457256461</v>
      </c>
      <c r="G24" s="249" t="s">
        <v>5</v>
      </c>
      <c r="H24" s="252" t="s">
        <v>32</v>
      </c>
      <c r="I24" s="246">
        <v>154</v>
      </c>
      <c r="J24" s="246">
        <v>154</v>
      </c>
      <c r="K24" s="255">
        <v>15.308151093439363</v>
      </c>
      <c r="M24" s="238" t="s">
        <v>1220</v>
      </c>
    </row>
    <row r="25" spans="2:14" ht="15.75" thickBot="1" x14ac:dyDescent="0.3">
      <c r="B25" s="250" t="s">
        <v>1185</v>
      </c>
      <c r="C25" s="253" t="s">
        <v>25</v>
      </c>
      <c r="D25" s="247">
        <v>163</v>
      </c>
      <c r="E25" s="247">
        <v>163</v>
      </c>
      <c r="F25" s="256">
        <v>16.202783300198806</v>
      </c>
      <c r="G25" s="250" t="s">
        <v>1185</v>
      </c>
      <c r="H25" s="253" t="s">
        <v>61</v>
      </c>
      <c r="I25" s="247">
        <v>137</v>
      </c>
      <c r="J25" s="247">
        <v>137</v>
      </c>
      <c r="K25" s="256">
        <v>13.618290258449305</v>
      </c>
    </row>
    <row r="26" spans="2:14" x14ac:dyDescent="0.25">
      <c r="B26" s="250" t="s">
        <v>1185</v>
      </c>
      <c r="C26" s="253" t="s">
        <v>11</v>
      </c>
      <c r="D26" s="247">
        <v>144</v>
      </c>
      <c r="E26" s="247">
        <v>144</v>
      </c>
      <c r="F26" s="256">
        <v>14.314115308151093</v>
      </c>
      <c r="G26" s="250" t="s">
        <v>1185</v>
      </c>
      <c r="H26" s="253" t="s">
        <v>42</v>
      </c>
      <c r="I26" s="247">
        <v>146</v>
      </c>
      <c r="J26" s="247">
        <v>146</v>
      </c>
      <c r="K26" s="256">
        <v>14.512922465208748</v>
      </c>
      <c r="M26" s="272" t="s">
        <v>1146</v>
      </c>
      <c r="N26" s="274">
        <v>1006</v>
      </c>
    </row>
    <row r="27" spans="2:14" x14ac:dyDescent="0.25">
      <c r="B27" s="250" t="s">
        <v>1185</v>
      </c>
      <c r="C27" s="253" t="s">
        <v>34</v>
      </c>
      <c r="D27" s="247">
        <v>172</v>
      </c>
      <c r="E27" s="247">
        <v>172</v>
      </c>
      <c r="F27" s="256">
        <v>17.097415506958249</v>
      </c>
      <c r="G27" s="250" t="s">
        <v>1185</v>
      </c>
      <c r="H27" s="253" t="s">
        <v>39</v>
      </c>
      <c r="I27" s="247">
        <v>128</v>
      </c>
      <c r="J27" s="247">
        <v>128</v>
      </c>
      <c r="K27" s="256">
        <v>12.723658051689862</v>
      </c>
      <c r="M27" s="239" t="s">
        <v>1221</v>
      </c>
      <c r="N27" s="247">
        <v>1006</v>
      </c>
    </row>
    <row r="28" spans="2:14" x14ac:dyDescent="0.25">
      <c r="B28" s="250" t="s">
        <v>1185</v>
      </c>
      <c r="C28" s="253" t="s">
        <v>38</v>
      </c>
      <c r="D28" s="247">
        <v>165</v>
      </c>
      <c r="E28" s="247">
        <v>165</v>
      </c>
      <c r="F28" s="256">
        <v>16.401590457256461</v>
      </c>
      <c r="G28" s="250" t="s">
        <v>1185</v>
      </c>
      <c r="H28" s="253" t="s">
        <v>28</v>
      </c>
      <c r="I28" s="247">
        <v>155</v>
      </c>
      <c r="J28" s="247">
        <v>155</v>
      </c>
      <c r="K28" s="256">
        <v>15.407554671968191</v>
      </c>
      <c r="M28" s="239" t="s">
        <v>1222</v>
      </c>
      <c r="N28" s="247">
        <v>982</v>
      </c>
    </row>
    <row r="29" spans="2:14" x14ac:dyDescent="0.25">
      <c r="B29" s="250" t="s">
        <v>1185</v>
      </c>
      <c r="C29" s="253" t="s">
        <v>17</v>
      </c>
      <c r="D29" s="247">
        <v>197</v>
      </c>
      <c r="E29" s="247">
        <v>197</v>
      </c>
      <c r="F29" s="256">
        <v>19.582504970178928</v>
      </c>
      <c r="G29" s="250" t="s">
        <v>1185</v>
      </c>
      <c r="H29" s="253" t="s">
        <v>14</v>
      </c>
      <c r="I29" s="247">
        <v>134</v>
      </c>
      <c r="J29" s="247">
        <v>134</v>
      </c>
      <c r="K29" s="256">
        <v>13.320079522862823</v>
      </c>
      <c r="M29" s="239" t="s">
        <v>1223</v>
      </c>
      <c r="N29" s="256">
        <v>2.3315048295003749E-2</v>
      </c>
    </row>
    <row r="30" spans="2:14" x14ac:dyDescent="0.25">
      <c r="B30" s="249" t="s">
        <v>3</v>
      </c>
      <c r="C30" s="252" t="s">
        <v>12</v>
      </c>
      <c r="D30" s="246">
        <v>177</v>
      </c>
      <c r="E30" s="246">
        <v>177</v>
      </c>
      <c r="F30" s="255">
        <v>17.594433399602387</v>
      </c>
      <c r="G30" s="250" t="s">
        <v>1185</v>
      </c>
      <c r="H30" s="253" t="s">
        <v>19</v>
      </c>
      <c r="I30" s="247">
        <v>152</v>
      </c>
      <c r="J30" s="247">
        <v>152</v>
      </c>
      <c r="K30" s="256">
        <v>15.109343936381709</v>
      </c>
      <c r="M30" s="239" t="s">
        <v>1224</v>
      </c>
      <c r="N30" s="256">
        <v>4.3953516953031124E-4</v>
      </c>
    </row>
    <row r="31" spans="2:14" x14ac:dyDescent="0.25">
      <c r="B31" s="250" t="s">
        <v>1185</v>
      </c>
      <c r="C31" s="253" t="s">
        <v>26</v>
      </c>
      <c r="D31" s="247">
        <v>164</v>
      </c>
      <c r="E31" s="247">
        <v>164</v>
      </c>
      <c r="F31" s="256">
        <v>16.302186878727635</v>
      </c>
      <c r="G31" s="249" t="s">
        <v>6</v>
      </c>
      <c r="H31" s="252" t="s">
        <v>20</v>
      </c>
      <c r="I31" s="246">
        <v>333</v>
      </c>
      <c r="J31" s="246">
        <v>333</v>
      </c>
      <c r="K31" s="255">
        <v>33.101391650099401</v>
      </c>
      <c r="M31" s="239" t="s">
        <v>1225</v>
      </c>
      <c r="N31" s="256">
        <v>34.167863166776634</v>
      </c>
    </row>
    <row r="32" spans="2:14" x14ac:dyDescent="0.25">
      <c r="B32" s="250" t="s">
        <v>1185</v>
      </c>
      <c r="C32" s="253" t="s">
        <v>31</v>
      </c>
      <c r="D32" s="247">
        <v>177</v>
      </c>
      <c r="E32" s="247">
        <v>177</v>
      </c>
      <c r="F32" s="256">
        <v>17.594433399602387</v>
      </c>
      <c r="G32" s="250" t="s">
        <v>1185</v>
      </c>
      <c r="H32" s="253" t="s">
        <v>15</v>
      </c>
      <c r="I32" s="247">
        <v>334</v>
      </c>
      <c r="J32" s="247">
        <v>334</v>
      </c>
      <c r="K32" s="256">
        <v>33.20079522862823</v>
      </c>
      <c r="M32" s="239" t="s">
        <v>1226</v>
      </c>
      <c r="N32" s="256">
        <v>5.8453283198445432</v>
      </c>
    </row>
    <row r="33" spans="2:14" ht="15.75" thickBot="1" x14ac:dyDescent="0.3">
      <c r="B33" s="250" t="s">
        <v>1185</v>
      </c>
      <c r="C33" s="253" t="s">
        <v>22</v>
      </c>
      <c r="D33" s="247">
        <v>159</v>
      </c>
      <c r="E33" s="247">
        <v>159</v>
      </c>
      <c r="F33" s="256">
        <v>15.805168986083499</v>
      </c>
      <c r="G33" s="251" t="s">
        <v>1185</v>
      </c>
      <c r="H33" s="254" t="s">
        <v>36</v>
      </c>
      <c r="I33" s="248">
        <v>339</v>
      </c>
      <c r="J33" s="248">
        <v>339</v>
      </c>
      <c r="K33" s="257">
        <v>33.697813121272368</v>
      </c>
      <c r="M33" s="239" t="s">
        <v>1227</v>
      </c>
      <c r="N33" s="256">
        <v>121.2653255722341</v>
      </c>
    </row>
    <row r="34" spans="2:14" x14ac:dyDescent="0.25">
      <c r="B34" s="250" t="s">
        <v>1185</v>
      </c>
      <c r="C34" s="253" t="s">
        <v>55</v>
      </c>
      <c r="D34" s="247">
        <v>179</v>
      </c>
      <c r="E34" s="247">
        <v>179</v>
      </c>
      <c r="F34" s="256">
        <v>17.793240556660038</v>
      </c>
      <c r="G34" s="256"/>
      <c r="H34" s="256"/>
      <c r="I34" s="256"/>
      <c r="M34" s="239" t="s">
        <v>1228</v>
      </c>
      <c r="N34" s="256">
        <v>2.0665704057038545</v>
      </c>
    </row>
    <row r="35" spans="2:14" x14ac:dyDescent="0.25">
      <c r="B35" s="250" t="s">
        <v>1185</v>
      </c>
      <c r="C35" s="253" t="s">
        <v>35</v>
      </c>
      <c r="D35" s="247">
        <v>150</v>
      </c>
      <c r="E35" s="247">
        <v>150</v>
      </c>
      <c r="F35" s="256">
        <v>14.910536779324056</v>
      </c>
      <c r="G35" s="256"/>
      <c r="H35" s="256"/>
      <c r="I35" s="256"/>
      <c r="M35" s="239" t="s">
        <v>1229</v>
      </c>
      <c r="N35" s="256">
        <v>24</v>
      </c>
    </row>
    <row r="36" spans="2:14" x14ac:dyDescent="0.25">
      <c r="B36" s="249" t="s">
        <v>4</v>
      </c>
      <c r="C36" s="252" t="s">
        <v>45</v>
      </c>
      <c r="D36" s="246">
        <v>167</v>
      </c>
      <c r="E36" s="246">
        <v>167</v>
      </c>
      <c r="F36" s="255">
        <v>16.600397614314115</v>
      </c>
      <c r="G36" s="296"/>
      <c r="H36" s="296"/>
      <c r="I36" s="296"/>
      <c r="M36" s="239" t="s">
        <v>1230</v>
      </c>
      <c r="N36" s="256">
        <v>3576.1823234264234</v>
      </c>
    </row>
    <row r="37" spans="2:14" x14ac:dyDescent="0.25">
      <c r="B37" s="250" t="s">
        <v>1185</v>
      </c>
      <c r="C37" s="253" t="s">
        <v>13</v>
      </c>
      <c r="D37" s="247">
        <v>175</v>
      </c>
      <c r="E37" s="247">
        <v>175</v>
      </c>
      <c r="F37" s="256">
        <v>17.395626242544733</v>
      </c>
      <c r="G37" s="256"/>
      <c r="H37" s="256"/>
      <c r="I37" s="256"/>
      <c r="M37" s="239" t="s">
        <v>1231</v>
      </c>
      <c r="N37" s="256">
        <v>3577.4055650166374</v>
      </c>
    </row>
    <row r="38" spans="2:14" x14ac:dyDescent="0.25">
      <c r="B38" s="250" t="s">
        <v>1185</v>
      </c>
      <c r="C38" s="253" t="s">
        <v>27</v>
      </c>
      <c r="D38" s="247">
        <v>176</v>
      </c>
      <c r="E38" s="247">
        <v>176</v>
      </c>
      <c r="F38" s="256">
        <v>17.495029821073558</v>
      </c>
      <c r="G38" s="256"/>
      <c r="H38" s="256"/>
      <c r="I38" s="256"/>
      <c r="M38" s="239" t="s">
        <v>1232</v>
      </c>
      <c r="N38" s="256">
        <v>3694.1120198422559</v>
      </c>
    </row>
    <row r="39" spans="2:14" ht="15.75" thickBot="1" x14ac:dyDescent="0.3">
      <c r="B39" s="250" t="s">
        <v>1185</v>
      </c>
      <c r="C39" s="253" t="s">
        <v>18</v>
      </c>
      <c r="D39" s="247">
        <v>178</v>
      </c>
      <c r="E39" s="247">
        <v>178</v>
      </c>
      <c r="F39" s="256">
        <v>17.693836978131213</v>
      </c>
      <c r="G39" s="256"/>
      <c r="H39" s="256"/>
      <c r="I39" s="256"/>
      <c r="M39" s="273" t="s">
        <v>1233</v>
      </c>
      <c r="N39" s="257">
        <v>1.0244251530103321</v>
      </c>
    </row>
    <row r="40" spans="2:14" x14ac:dyDescent="0.25">
      <c r="B40" s="297" t="s">
        <v>1185</v>
      </c>
      <c r="C40" s="298" t="s">
        <v>41</v>
      </c>
      <c r="D40" s="299">
        <v>167</v>
      </c>
      <c r="E40" s="299">
        <v>167</v>
      </c>
      <c r="F40" s="296">
        <v>16.600397614314115</v>
      </c>
      <c r="G40" s="256"/>
      <c r="H40" s="256"/>
      <c r="I40" s="256"/>
    </row>
    <row r="41" spans="2:14" x14ac:dyDescent="0.25">
      <c r="B41" s="300" t="s">
        <v>1185</v>
      </c>
      <c r="C41" s="301" t="s">
        <v>23</v>
      </c>
      <c r="D41" s="302">
        <v>143</v>
      </c>
      <c r="E41" s="302">
        <v>143</v>
      </c>
      <c r="F41" s="303">
        <v>14.214711729622266</v>
      </c>
      <c r="G41" s="256"/>
      <c r="H41" s="256"/>
      <c r="I41" s="256"/>
    </row>
    <row r="42" spans="2:14" x14ac:dyDescent="0.25">
      <c r="G42" s="296"/>
      <c r="H42" s="296"/>
      <c r="I42" s="296"/>
    </row>
    <row r="43" spans="2:14" x14ac:dyDescent="0.25">
      <c r="G43" s="256"/>
      <c r="H43" s="256"/>
      <c r="I43" s="256"/>
    </row>
    <row r="44" spans="2:14" x14ac:dyDescent="0.25">
      <c r="G44" s="256"/>
      <c r="H44" s="256"/>
      <c r="I44" s="256"/>
    </row>
    <row r="45" spans="2:14" x14ac:dyDescent="0.25">
      <c r="G45" s="256"/>
      <c r="H45" s="256"/>
      <c r="I45" s="256"/>
    </row>
    <row r="46" spans="2:14" x14ac:dyDescent="0.25">
      <c r="G46" s="256"/>
      <c r="H46" s="256"/>
      <c r="I46" s="256"/>
    </row>
    <row r="47" spans="2:14" x14ac:dyDescent="0.25">
      <c r="G47" s="256"/>
      <c r="H47" s="256"/>
      <c r="I47" s="256"/>
    </row>
    <row r="48" spans="2:14" x14ac:dyDescent="0.25">
      <c r="G48" s="256"/>
      <c r="H48" s="256"/>
      <c r="I48" s="256"/>
    </row>
    <row r="49" spans="2:34" x14ac:dyDescent="0.25">
      <c r="G49" s="296"/>
      <c r="H49" s="296"/>
      <c r="I49" s="296"/>
    </row>
    <row r="50" spans="2:34" x14ac:dyDescent="0.25">
      <c r="G50" s="256"/>
      <c r="H50" s="256"/>
      <c r="I50" s="256"/>
    </row>
    <row r="51" spans="2:34" ht="15.75" thickBot="1" x14ac:dyDescent="0.3">
      <c r="G51" s="296"/>
      <c r="H51" s="296"/>
      <c r="I51" s="296"/>
    </row>
    <row r="52" spans="2:34" x14ac:dyDescent="0.25">
      <c r="B52" s="258"/>
      <c r="C52" s="258"/>
      <c r="D52" s="258"/>
      <c r="E52" s="258"/>
      <c r="F52" s="258"/>
      <c r="G52" s="34"/>
      <c r="H52" s="34"/>
      <c r="I52" s="34"/>
    </row>
    <row r="54" spans="2:34" x14ac:dyDescent="0.25">
      <c r="B54" s="38" t="s">
        <v>1190</v>
      </c>
    </row>
    <row r="55" spans="2:34" ht="15.75" thickBot="1" x14ac:dyDescent="0.3"/>
    <row r="56" spans="2:34" ht="30" customHeight="1" x14ac:dyDescent="0.25">
      <c r="B56" s="240"/>
      <c r="C56" s="260" t="s">
        <v>1191</v>
      </c>
      <c r="D56" s="260" t="s">
        <v>1192</v>
      </c>
      <c r="E56" s="260" t="s">
        <v>1193</v>
      </c>
      <c r="F56" s="260" t="s">
        <v>1194</v>
      </c>
      <c r="G56" s="260"/>
      <c r="H56" s="260"/>
      <c r="I56" s="260"/>
      <c r="J56" s="260" t="s">
        <v>1195</v>
      </c>
      <c r="K56" s="260" t="s">
        <v>1196</v>
      </c>
      <c r="L56" s="260" t="s">
        <v>1197</v>
      </c>
      <c r="M56" s="260" t="s">
        <v>1198</v>
      </c>
      <c r="N56" s="260" t="s">
        <v>1199</v>
      </c>
      <c r="O56" s="260" t="s">
        <v>1200</v>
      </c>
      <c r="P56" s="260" t="s">
        <v>1201</v>
      </c>
      <c r="Q56" s="260" t="s">
        <v>1202</v>
      </c>
      <c r="R56" s="260" t="s">
        <v>1203</v>
      </c>
      <c r="S56" s="260" t="s">
        <v>1204</v>
      </c>
      <c r="T56" s="260" t="s">
        <v>1205</v>
      </c>
      <c r="U56" s="260" t="s">
        <v>1206</v>
      </c>
      <c r="V56" s="260" t="s">
        <v>1207</v>
      </c>
      <c r="W56" s="260" t="s">
        <v>1208</v>
      </c>
      <c r="X56" s="260" t="s">
        <v>1209</v>
      </c>
      <c r="Y56" s="260" t="s">
        <v>1210</v>
      </c>
      <c r="Z56" s="260" t="s">
        <v>1211</v>
      </c>
      <c r="AA56" s="260" t="s">
        <v>1212</v>
      </c>
      <c r="AB56" s="260" t="s">
        <v>1213</v>
      </c>
      <c r="AC56" s="260" t="s">
        <v>1214</v>
      </c>
      <c r="AD56" s="260" t="s">
        <v>1215</v>
      </c>
      <c r="AE56" s="260" t="s">
        <v>1216</v>
      </c>
      <c r="AF56" s="260" t="s">
        <v>1217</v>
      </c>
      <c r="AG56" s="260" t="s">
        <v>1218</v>
      </c>
      <c r="AH56" s="261" t="s">
        <v>8</v>
      </c>
    </row>
    <row r="57" spans="2:34" x14ac:dyDescent="0.25">
      <c r="B57" s="262" t="s">
        <v>1191</v>
      </c>
      <c r="C57" s="269">
        <v>1</v>
      </c>
      <c r="D57" s="264">
        <v>-0.19477086324331511</v>
      </c>
      <c r="E57" s="264">
        <v>-0.1810387687650552</v>
      </c>
      <c r="F57" s="264">
        <v>-0.20115237856805898</v>
      </c>
      <c r="G57" s="264"/>
      <c r="H57" s="264"/>
      <c r="I57" s="264"/>
      <c r="J57" s="264">
        <v>-0.19619500594530326</v>
      </c>
      <c r="K57" s="264">
        <v>-0.21857617740522131</v>
      </c>
      <c r="L57" s="264">
        <v>-2.1724901966432733E-4</v>
      </c>
      <c r="M57" s="264">
        <v>-1.3797977342721124E-2</v>
      </c>
      <c r="N57" s="264">
        <v>-2.841757337867188E-2</v>
      </c>
      <c r="O57" s="264">
        <v>2.1499053911048928E-2</v>
      </c>
      <c r="P57" s="264">
        <v>2.5557459331479848E-2</v>
      </c>
      <c r="Q57" s="264">
        <v>-4.5399403036711109E-3</v>
      </c>
      <c r="R57" s="264">
        <v>-1.7247886860677752E-2</v>
      </c>
      <c r="S57" s="264">
        <v>-2.6222057829861738E-2</v>
      </c>
      <c r="T57" s="264">
        <v>2.9204456939728871E-2</v>
      </c>
      <c r="U57" s="264">
        <v>-1.370537527786716E-3</v>
      </c>
      <c r="V57" s="264">
        <v>1.1610947537395949E-2</v>
      </c>
      <c r="W57" s="264">
        <v>4.1952607397870373E-3</v>
      </c>
      <c r="X57" s="264">
        <v>4.2806237501967354E-2</v>
      </c>
      <c r="Y57" s="264">
        <v>-5.846808142602223E-2</v>
      </c>
      <c r="Z57" s="264">
        <v>-1.483361708516197E-2</v>
      </c>
      <c r="AA57" s="264">
        <v>8.1037922660963605E-3</v>
      </c>
      <c r="AB57" s="264">
        <v>1.9166019145236617E-2</v>
      </c>
      <c r="AC57" s="264">
        <v>2.3873878095915391E-2</v>
      </c>
      <c r="AD57" s="264">
        <v>-2.1965281826144219E-2</v>
      </c>
      <c r="AE57" s="264">
        <v>-9.2260952526329355E-3</v>
      </c>
      <c r="AF57" s="264">
        <v>-5.5756725249443126E-2</v>
      </c>
      <c r="AG57" s="264">
        <v>6.4736181160732445E-2</v>
      </c>
      <c r="AH57" s="265">
        <v>4.8724822343155165E-2</v>
      </c>
    </row>
    <row r="58" spans="2:34" x14ac:dyDescent="0.25">
      <c r="B58" s="259" t="s">
        <v>1192</v>
      </c>
      <c r="C58" s="266">
        <v>-0.19477086324331511</v>
      </c>
      <c r="D58" s="270">
        <v>1</v>
      </c>
      <c r="E58" s="266">
        <v>-0.17972464234235952</v>
      </c>
      <c r="F58" s="266">
        <v>-0.19969225122921574</v>
      </c>
      <c r="G58" s="266"/>
      <c r="H58" s="266"/>
      <c r="I58" s="266"/>
      <c r="J58" s="266">
        <v>-0.19477086324331511</v>
      </c>
      <c r="K58" s="266">
        <v>-0.21698957398287486</v>
      </c>
      <c r="L58" s="266">
        <v>4.478342830084904E-2</v>
      </c>
      <c r="M58" s="266">
        <v>3.1216405696556531E-3</v>
      </c>
      <c r="N58" s="266">
        <v>2.2747361756839603E-3</v>
      </c>
      <c r="O58" s="266">
        <v>-5.6382912655716421E-3</v>
      </c>
      <c r="P58" s="266">
        <v>-2.1034606643971892E-5</v>
      </c>
      <c r="Q58" s="266">
        <v>-4.7745905738639322E-2</v>
      </c>
      <c r="R58" s="266">
        <v>-4.3926530724107384E-2</v>
      </c>
      <c r="S58" s="266">
        <v>4.7290541382263296E-2</v>
      </c>
      <c r="T58" s="266">
        <v>-1.7871488735871868E-2</v>
      </c>
      <c r="U58" s="266">
        <v>2.9400784362457608E-2</v>
      </c>
      <c r="V58" s="266">
        <v>-7.6754315375183561E-3</v>
      </c>
      <c r="W58" s="266">
        <v>-9.0384811523398761E-3</v>
      </c>
      <c r="X58" s="266">
        <v>-7.4564668879438259E-2</v>
      </c>
      <c r="Y58" s="266">
        <v>-9.4212664286043007E-3</v>
      </c>
      <c r="Z58" s="266">
        <v>3.3269647079006245E-2</v>
      </c>
      <c r="AA58" s="266">
        <v>3.4489931705909346E-2</v>
      </c>
      <c r="AB58" s="266">
        <v>-8.3265940907100641E-3</v>
      </c>
      <c r="AC58" s="266">
        <v>-5.6506029405626549E-3</v>
      </c>
      <c r="AD58" s="266">
        <v>3.29303924287149E-2</v>
      </c>
      <c r="AE58" s="266">
        <v>-2.8407166990804759E-2</v>
      </c>
      <c r="AF58" s="266">
        <v>-6.7191842129782201E-4</v>
      </c>
      <c r="AG58" s="266">
        <v>2.8950442937657733E-2</v>
      </c>
      <c r="AH58" s="267">
        <v>5.3661819051179539E-2</v>
      </c>
    </row>
    <row r="59" spans="2:34" x14ac:dyDescent="0.25">
      <c r="B59" s="259" t="s">
        <v>1193</v>
      </c>
      <c r="C59" s="266">
        <v>-0.1810387687650552</v>
      </c>
      <c r="D59" s="266">
        <v>-0.17972464234235952</v>
      </c>
      <c r="E59" s="270">
        <v>1</v>
      </c>
      <c r="F59" s="266">
        <v>-0.18561317998214547</v>
      </c>
      <c r="G59" s="266"/>
      <c r="H59" s="266"/>
      <c r="I59" s="266"/>
      <c r="J59" s="266">
        <v>-0.1810387687650552</v>
      </c>
      <c r="K59" s="266">
        <v>-0.20169097499783142</v>
      </c>
      <c r="L59" s="266">
        <v>1.9858023331202297E-2</v>
      </c>
      <c r="M59" s="266">
        <v>4.0329336199637651E-3</v>
      </c>
      <c r="N59" s="266">
        <v>4.9496864124041586E-3</v>
      </c>
      <c r="O59" s="266">
        <v>-6.0374479641828432E-2</v>
      </c>
      <c r="P59" s="266">
        <v>6.2174224599561539E-2</v>
      </c>
      <c r="Q59" s="266">
        <v>-3.5628870961793263E-2</v>
      </c>
      <c r="R59" s="266">
        <v>-1.4528521144574123E-2</v>
      </c>
      <c r="S59" s="266">
        <v>-1.5347379978878552E-2</v>
      </c>
      <c r="T59" s="266">
        <v>-8.9115036024052467E-3</v>
      </c>
      <c r="U59" s="266">
        <v>7.0813291945790557E-2</v>
      </c>
      <c r="V59" s="266">
        <v>-1.4528521144574123E-2</v>
      </c>
      <c r="W59" s="266">
        <v>-2.0069811612539585E-2</v>
      </c>
      <c r="X59" s="266">
        <v>-8.2276207028933353E-3</v>
      </c>
      <c r="Y59" s="266">
        <v>6.9428438199461012E-2</v>
      </c>
      <c r="Z59" s="266">
        <v>-3.9473911825674071E-2</v>
      </c>
      <c r="AA59" s="266">
        <v>-2.743202629936391E-3</v>
      </c>
      <c r="AB59" s="266">
        <v>-9.3312283773088235E-3</v>
      </c>
      <c r="AC59" s="266">
        <v>-1.5112136489238205E-3</v>
      </c>
      <c r="AD59" s="266">
        <v>-6.0030140948312818E-3</v>
      </c>
      <c r="AE59" s="266">
        <v>8.0461474688717765E-3</v>
      </c>
      <c r="AF59" s="266">
        <v>3.1285573362980969E-2</v>
      </c>
      <c r="AG59" s="266">
        <v>-3.9180586016031624E-2</v>
      </c>
      <c r="AH59" s="267">
        <v>-2.6032297558296946E-2</v>
      </c>
    </row>
    <row r="60" spans="2:34" x14ac:dyDescent="0.25">
      <c r="B60" s="259" t="s">
        <v>1194</v>
      </c>
      <c r="C60" s="266">
        <v>-0.20115237856805898</v>
      </c>
      <c r="D60" s="266">
        <v>-0.19969225122921574</v>
      </c>
      <c r="E60" s="266">
        <v>-0.18561317998214547</v>
      </c>
      <c r="F60" s="270">
        <v>1</v>
      </c>
      <c r="G60" s="270"/>
      <c r="H60" s="270"/>
      <c r="I60" s="270"/>
      <c r="J60" s="266">
        <v>-0.20115237856805895</v>
      </c>
      <c r="K60" s="266">
        <v>-0.22409906802435017</v>
      </c>
      <c r="L60" s="266">
        <v>-8.7537184428452021E-3</v>
      </c>
      <c r="M60" s="266">
        <v>-2.842070015793994E-4</v>
      </c>
      <c r="N60" s="266">
        <v>2.5916520744171691E-2</v>
      </c>
      <c r="O60" s="266">
        <v>-1.5813943105674834E-2</v>
      </c>
      <c r="P60" s="266">
        <v>-3.8689984211598881E-2</v>
      </c>
      <c r="Q60" s="266">
        <v>3.9685932414224988E-2</v>
      </c>
      <c r="R60" s="266">
        <v>8.8325729833735961E-2</v>
      </c>
      <c r="S60" s="266">
        <v>4.2344859062606571E-2</v>
      </c>
      <c r="T60" s="266">
        <v>-1.453460074834179E-2</v>
      </c>
      <c r="U60" s="266">
        <v>-0.10677932311848785</v>
      </c>
      <c r="V60" s="266">
        <v>1.0270105625133318E-2</v>
      </c>
      <c r="W60" s="266">
        <v>-1.8519106878974442E-2</v>
      </c>
      <c r="X60" s="266">
        <v>1.9578463319214572E-2</v>
      </c>
      <c r="Y60" s="266">
        <v>-2.6353950277265652E-2</v>
      </c>
      <c r="Z60" s="266">
        <v>2.277091318932524E-2</v>
      </c>
      <c r="AA60" s="266">
        <v>9.1360506300750433E-4</v>
      </c>
      <c r="AB60" s="266">
        <v>1.8276262849129563E-2</v>
      </c>
      <c r="AC60" s="266">
        <v>-3.8156546335449987E-2</v>
      </c>
      <c r="AD60" s="266">
        <v>8.7939353388036091E-5</v>
      </c>
      <c r="AE60" s="266">
        <v>-2.7685659620507983E-2</v>
      </c>
      <c r="AF60" s="266">
        <v>1.062228079479482E-2</v>
      </c>
      <c r="AG60" s="266">
        <v>1.6979600437348856E-2</v>
      </c>
      <c r="AH60" s="267">
        <v>-2.0804326351025346E-2</v>
      </c>
    </row>
    <row r="61" spans="2:34" x14ac:dyDescent="0.25">
      <c r="B61" s="259" t="s">
        <v>1195</v>
      </c>
      <c r="C61" s="266">
        <v>-0.19619500594530326</v>
      </c>
      <c r="D61" s="266">
        <v>-0.19477086324331511</v>
      </c>
      <c r="E61" s="266">
        <v>-0.1810387687650552</v>
      </c>
      <c r="F61" s="266">
        <v>-0.20115237856805895</v>
      </c>
      <c r="G61" s="266"/>
      <c r="H61" s="266"/>
      <c r="I61" s="266"/>
      <c r="J61" s="270">
        <v>1</v>
      </c>
      <c r="K61" s="266">
        <v>-0.21857617740522131</v>
      </c>
      <c r="L61" s="266">
        <v>-4.9567816647927573E-2</v>
      </c>
      <c r="M61" s="266">
        <v>3.707393702766746E-2</v>
      </c>
      <c r="N61" s="266">
        <v>2.0932994249591313E-2</v>
      </c>
      <c r="O61" s="266">
        <v>2.1499053911048935E-2</v>
      </c>
      <c r="P61" s="266">
        <v>-3.0594992948004135E-2</v>
      </c>
      <c r="Q61" s="266">
        <v>2.9966602664495859E-3</v>
      </c>
      <c r="R61" s="266">
        <v>-1.7247886860677776E-2</v>
      </c>
      <c r="S61" s="266">
        <v>-3.3303773313577451E-2</v>
      </c>
      <c r="T61" s="266">
        <v>2.9204456939728854E-2</v>
      </c>
      <c r="U61" s="266">
        <v>1.9732943384765708E-2</v>
      </c>
      <c r="V61" s="266">
        <v>-2.4462595460196201E-2</v>
      </c>
      <c r="W61" s="266">
        <v>2.7257732347578112E-2</v>
      </c>
      <c r="X61" s="266">
        <v>-4.665998464549629E-2</v>
      </c>
      <c r="Y61" s="266">
        <v>3.5454297679092917E-2</v>
      </c>
      <c r="Z61" s="266">
        <v>3.0894530374509944E-2</v>
      </c>
      <c r="AA61" s="266">
        <v>8.10379226609639E-3</v>
      </c>
      <c r="AB61" s="266">
        <v>4.2944300514394206E-3</v>
      </c>
      <c r="AC61" s="266">
        <v>-1.5627966253576209E-2</v>
      </c>
      <c r="AD61" s="266">
        <v>-1.4469666657521058E-2</v>
      </c>
      <c r="AE61" s="266">
        <v>1.9297112565894198E-2</v>
      </c>
      <c r="AF61" s="266">
        <v>1.246593450698883E-3</v>
      </c>
      <c r="AG61" s="266">
        <v>-2.0453404059068064E-2</v>
      </c>
      <c r="AH61" s="267">
        <v>-2.1560241857604655E-2</v>
      </c>
    </row>
    <row r="62" spans="2:34" x14ac:dyDescent="0.25">
      <c r="B62" s="259" t="s">
        <v>1196</v>
      </c>
      <c r="C62" s="266">
        <v>-0.21857617740522131</v>
      </c>
      <c r="D62" s="266">
        <v>-0.21698957398287486</v>
      </c>
      <c r="E62" s="266">
        <v>-0.20169097499783142</v>
      </c>
      <c r="F62" s="266">
        <v>-0.22409906802435017</v>
      </c>
      <c r="G62" s="266"/>
      <c r="H62" s="266"/>
      <c r="I62" s="266"/>
      <c r="J62" s="266">
        <v>-0.21857617740522131</v>
      </c>
      <c r="K62" s="270">
        <v>1</v>
      </c>
      <c r="L62" s="266">
        <v>-4.3486091262701643E-3</v>
      </c>
      <c r="M62" s="266">
        <v>-2.7907118561871034E-2</v>
      </c>
      <c r="N62" s="266">
        <v>-2.4084101371508196E-2</v>
      </c>
      <c r="O62" s="266">
        <v>3.3398547096672671E-2</v>
      </c>
      <c r="P62" s="266">
        <v>-1.344415193397552E-2</v>
      </c>
      <c r="Q62" s="266">
        <v>3.956640074848515E-2</v>
      </c>
      <c r="R62" s="266">
        <v>2.0008963797594646E-3</v>
      </c>
      <c r="S62" s="266">
        <v>-1.4996123257887316E-2</v>
      </c>
      <c r="T62" s="266">
        <v>-1.6253576019899404E-2</v>
      </c>
      <c r="U62" s="266">
        <v>-5.6243808696168126E-3</v>
      </c>
      <c r="V62" s="266">
        <v>2.2197235089171242E-2</v>
      </c>
      <c r="W62" s="266">
        <v>1.4325148946771924E-2</v>
      </c>
      <c r="X62" s="266">
        <v>6.1518713184570542E-2</v>
      </c>
      <c r="Y62" s="266">
        <v>-6.0473827352856236E-3</v>
      </c>
      <c r="Z62" s="266">
        <v>-3.2645317829408389E-2</v>
      </c>
      <c r="AA62" s="266">
        <v>-4.5594513558545595E-2</v>
      </c>
      <c r="AB62" s="266">
        <v>-2.3263675866065724E-2</v>
      </c>
      <c r="AC62" s="266">
        <v>3.5086183160794766E-2</v>
      </c>
      <c r="AD62" s="266">
        <v>8.6350228798552659E-3</v>
      </c>
      <c r="AE62" s="266">
        <v>3.6144919561231781E-2</v>
      </c>
      <c r="AF62" s="266">
        <v>1.3799878525862827E-2</v>
      </c>
      <c r="AG62" s="266">
        <v>-4.9733366459067806E-2</v>
      </c>
      <c r="AH62" s="267">
        <v>-3.2462884249891348E-2</v>
      </c>
    </row>
    <row r="63" spans="2:34" x14ac:dyDescent="0.25">
      <c r="B63" s="259" t="s">
        <v>1197</v>
      </c>
      <c r="C63" s="266">
        <v>-2.1724901966432733E-4</v>
      </c>
      <c r="D63" s="266">
        <v>4.478342830084904E-2</v>
      </c>
      <c r="E63" s="266">
        <v>1.9858023331202297E-2</v>
      </c>
      <c r="F63" s="266">
        <v>-8.7537184428452021E-3</v>
      </c>
      <c r="G63" s="266"/>
      <c r="H63" s="266"/>
      <c r="I63" s="266"/>
      <c r="J63" s="266">
        <v>-4.9567816647927573E-2</v>
      </c>
      <c r="K63" s="266">
        <v>-4.3486091262701643E-3</v>
      </c>
      <c r="L63" s="270">
        <v>1</v>
      </c>
      <c r="M63" s="266">
        <v>-0.20392724223004102</v>
      </c>
      <c r="N63" s="266">
        <v>-0.21351025331724968</v>
      </c>
      <c r="O63" s="266">
        <v>-0.20020099191425261</v>
      </c>
      <c r="P63" s="266">
        <v>-0.21497260966605877</v>
      </c>
      <c r="Q63" s="266">
        <v>-0.19342745385214494</v>
      </c>
      <c r="R63" s="266">
        <v>-9.7011677766553773E-3</v>
      </c>
      <c r="S63" s="266">
        <v>-5.4423152371506764E-3</v>
      </c>
      <c r="T63" s="266">
        <v>-4.0995549548436865E-2</v>
      </c>
      <c r="U63" s="266">
        <v>1.8346485303417544E-2</v>
      </c>
      <c r="V63" s="266">
        <v>3.2395344588471792E-2</v>
      </c>
      <c r="W63" s="266">
        <v>6.2794180049407415E-3</v>
      </c>
      <c r="X63" s="266">
        <v>-5.144373440315203E-2</v>
      </c>
      <c r="Y63" s="266">
        <v>6.8169596080892604E-3</v>
      </c>
      <c r="Z63" s="266">
        <v>9.7248828701362311E-3</v>
      </c>
      <c r="AA63" s="266">
        <v>2.725535876841537E-2</v>
      </c>
      <c r="AB63" s="266">
        <v>-3.0886651372700937E-2</v>
      </c>
      <c r="AC63" s="266">
        <v>-5.0526702549979569E-2</v>
      </c>
      <c r="AD63" s="266">
        <v>8.9340514425182857E-2</v>
      </c>
      <c r="AE63" s="266">
        <v>4.111062699822346E-2</v>
      </c>
      <c r="AF63" s="266">
        <v>-2.0873159990485165E-2</v>
      </c>
      <c r="AG63" s="266">
        <v>-2.0131875939685275E-2</v>
      </c>
      <c r="AH63" s="267">
        <v>-3.1195793326423598E-3</v>
      </c>
    </row>
    <row r="64" spans="2:34" x14ac:dyDescent="0.25">
      <c r="B64" s="259" t="s">
        <v>1198</v>
      </c>
      <c r="C64" s="266">
        <v>-1.3797977342721124E-2</v>
      </c>
      <c r="D64" s="266">
        <v>3.1216405696556531E-3</v>
      </c>
      <c r="E64" s="266">
        <v>4.0329336199637651E-3</v>
      </c>
      <c r="F64" s="266">
        <v>-2.842070015793994E-4</v>
      </c>
      <c r="G64" s="266"/>
      <c r="H64" s="266"/>
      <c r="I64" s="266"/>
      <c r="J64" s="266">
        <v>3.707393702766746E-2</v>
      </c>
      <c r="K64" s="266">
        <v>-2.7907118561871034E-2</v>
      </c>
      <c r="L64" s="266">
        <v>-0.20392724223004102</v>
      </c>
      <c r="M64" s="270">
        <v>1</v>
      </c>
      <c r="N64" s="266">
        <v>-0.20392724223004102</v>
      </c>
      <c r="O64" s="266">
        <v>-0.19121534230081813</v>
      </c>
      <c r="P64" s="266">
        <v>-0.20532396343071857</v>
      </c>
      <c r="Q64" s="266">
        <v>-0.18474582191158706</v>
      </c>
      <c r="R64" s="266">
        <v>3.4537095618571531E-2</v>
      </c>
      <c r="S64" s="266">
        <v>-4.6348495164137547E-2</v>
      </c>
      <c r="T64" s="266">
        <v>3.0515153372874304E-2</v>
      </c>
      <c r="U64" s="266">
        <v>4.2184124888955121E-2</v>
      </c>
      <c r="V64" s="266">
        <v>-1.6247676123641371E-3</v>
      </c>
      <c r="W64" s="266">
        <v>-6.4055846805351535E-2</v>
      </c>
      <c r="X64" s="266">
        <v>1.4160049408234017E-2</v>
      </c>
      <c r="Y64" s="266">
        <v>2.8763568883749244E-2</v>
      </c>
      <c r="Z64" s="266">
        <v>-6.1211273983636655E-3</v>
      </c>
      <c r="AA64" s="266">
        <v>1.7226597442408981E-2</v>
      </c>
      <c r="AB64" s="266">
        <v>-1.6908576283832723E-2</v>
      </c>
      <c r="AC64" s="266">
        <v>-3.0450740200879053E-2</v>
      </c>
      <c r="AD64" s="266">
        <v>-5.855815212870122E-3</v>
      </c>
      <c r="AE64" s="266">
        <v>-1.6371364167025845E-3</v>
      </c>
      <c r="AF64" s="266">
        <v>-3.1138894601182576E-2</v>
      </c>
      <c r="AG64" s="266">
        <v>3.2653901420955894E-2</v>
      </c>
      <c r="AH64" s="267">
        <v>-9.8298883112342868E-3</v>
      </c>
    </row>
    <row r="65" spans="2:34" x14ac:dyDescent="0.25">
      <c r="B65" s="259" t="s">
        <v>1199</v>
      </c>
      <c r="C65" s="266">
        <v>-2.841757337867188E-2</v>
      </c>
      <c r="D65" s="266">
        <v>2.2747361756839603E-3</v>
      </c>
      <c r="E65" s="266">
        <v>4.9496864124041586E-3</v>
      </c>
      <c r="F65" s="266">
        <v>2.5916520744171691E-2</v>
      </c>
      <c r="G65" s="266"/>
      <c r="H65" s="266"/>
      <c r="I65" s="266"/>
      <c r="J65" s="266">
        <v>2.0932994249591313E-2</v>
      </c>
      <c r="K65" s="266">
        <v>-2.4084101371508196E-2</v>
      </c>
      <c r="L65" s="266">
        <v>-0.21351025331724968</v>
      </c>
      <c r="M65" s="266">
        <v>-0.20392724223004102</v>
      </c>
      <c r="N65" s="270">
        <v>1</v>
      </c>
      <c r="O65" s="266">
        <v>-0.20020099191425261</v>
      </c>
      <c r="P65" s="266">
        <v>-0.21497260966605877</v>
      </c>
      <c r="Q65" s="266">
        <v>-0.19342745385214494</v>
      </c>
      <c r="R65" s="266">
        <v>3.2395344588471792E-2</v>
      </c>
      <c r="S65" s="266">
        <v>2.8991452867085796E-2</v>
      </c>
      <c r="T65" s="266">
        <v>3.4588714247464868E-2</v>
      </c>
      <c r="U65" s="266">
        <v>-2.2698505538475827E-2</v>
      </c>
      <c r="V65" s="266">
        <v>-2.3733338565031101E-2</v>
      </c>
      <c r="W65" s="266">
        <v>-5.3527393952175463E-2</v>
      </c>
      <c r="X65" s="266">
        <v>-6.9187426487847667E-4</v>
      </c>
      <c r="Y65" s="266">
        <v>-8.4058181182987239E-3</v>
      </c>
      <c r="Z65" s="266">
        <v>-1.9921275212763871E-2</v>
      </c>
      <c r="AA65" s="266">
        <v>-1.9748454239057533E-2</v>
      </c>
      <c r="AB65" s="266">
        <v>-9.1933970457725184E-3</v>
      </c>
      <c r="AC65" s="266">
        <v>7.2399204983948903E-2</v>
      </c>
      <c r="AD65" s="266">
        <v>-1.2709104809551537E-2</v>
      </c>
      <c r="AE65" s="266">
        <v>-2.5460464768718685E-2</v>
      </c>
      <c r="AF65" s="266">
        <v>2.9017439416550935E-2</v>
      </c>
      <c r="AG65" s="266">
        <v>-3.5630181305851189E-3</v>
      </c>
      <c r="AH65" s="267">
        <v>8.0487367123364753E-3</v>
      </c>
    </row>
    <row r="66" spans="2:34" x14ac:dyDescent="0.25">
      <c r="B66" s="259" t="s">
        <v>1200</v>
      </c>
      <c r="C66" s="266">
        <v>2.1499053911048928E-2</v>
      </c>
      <c r="D66" s="266">
        <v>-5.6382912655716421E-3</v>
      </c>
      <c r="E66" s="266">
        <v>-6.0374479641828432E-2</v>
      </c>
      <c r="F66" s="266">
        <v>-1.5813943105674834E-2</v>
      </c>
      <c r="G66" s="266"/>
      <c r="H66" s="266"/>
      <c r="I66" s="266"/>
      <c r="J66" s="266">
        <v>2.1499053911048935E-2</v>
      </c>
      <c r="K66" s="266">
        <v>3.3398547096672671E-2</v>
      </c>
      <c r="L66" s="266">
        <v>-0.20020099191425261</v>
      </c>
      <c r="M66" s="266">
        <v>-0.19121534230081813</v>
      </c>
      <c r="N66" s="266">
        <v>-0.20020099191425261</v>
      </c>
      <c r="O66" s="270">
        <v>1</v>
      </c>
      <c r="P66" s="266">
        <v>-0.20157219159677406</v>
      </c>
      <c r="Q66" s="266">
        <v>-0.18137006313747447</v>
      </c>
      <c r="R66" s="266">
        <v>-4.6831068640927939E-2</v>
      </c>
      <c r="S66" s="266">
        <v>-1.1926047455048935E-2</v>
      </c>
      <c r="T66" s="266">
        <v>-5.8605202393108551E-3</v>
      </c>
      <c r="U66" s="266">
        <v>-8.0916933213611777E-3</v>
      </c>
      <c r="V66" s="266">
        <v>2.6403899574171562E-2</v>
      </c>
      <c r="W66" s="266">
        <v>4.9930949548531181E-2</v>
      </c>
      <c r="X66" s="266">
        <v>4.9951398784441976E-3</v>
      </c>
      <c r="Y66" s="266">
        <v>-1.3133540271070788E-2</v>
      </c>
      <c r="Z66" s="266">
        <v>6.130577249178492E-2</v>
      </c>
      <c r="AA66" s="266">
        <v>-4.2771879403423363E-2</v>
      </c>
      <c r="AB66" s="266">
        <v>-2.6402701781422535E-2</v>
      </c>
      <c r="AC66" s="266">
        <v>1.4604092006318374E-2</v>
      </c>
      <c r="AD66" s="266">
        <v>-1.8151822875226497E-4</v>
      </c>
      <c r="AE66" s="266">
        <v>-2.102711820029873E-2</v>
      </c>
      <c r="AF66" s="266">
        <v>-1.613947968088026E-2</v>
      </c>
      <c r="AG66" s="266">
        <v>3.7013678737451206E-2</v>
      </c>
      <c r="AH66" s="267">
        <v>-4.3872658871305526E-3</v>
      </c>
    </row>
    <row r="67" spans="2:34" x14ac:dyDescent="0.25">
      <c r="B67" s="259" t="s">
        <v>1201</v>
      </c>
      <c r="C67" s="266">
        <v>2.5557459331479848E-2</v>
      </c>
      <c r="D67" s="266">
        <v>-2.1034606643971892E-5</v>
      </c>
      <c r="E67" s="266">
        <v>6.2174224599561539E-2</v>
      </c>
      <c r="F67" s="266">
        <v>-3.8689984211598881E-2</v>
      </c>
      <c r="G67" s="266"/>
      <c r="H67" s="266"/>
      <c r="I67" s="266"/>
      <c r="J67" s="266">
        <v>-3.0594992948004135E-2</v>
      </c>
      <c r="K67" s="266">
        <v>-1.344415193397552E-2</v>
      </c>
      <c r="L67" s="266">
        <v>-0.21497260966605877</v>
      </c>
      <c r="M67" s="266">
        <v>-0.20532396343071857</v>
      </c>
      <c r="N67" s="266">
        <v>-0.21497260966605877</v>
      </c>
      <c r="O67" s="266">
        <v>-0.20157219159677406</v>
      </c>
      <c r="P67" s="270">
        <v>1</v>
      </c>
      <c r="Q67" s="266">
        <v>-0.19475226079129632</v>
      </c>
      <c r="R67" s="266">
        <v>1.9927986048446154E-3</v>
      </c>
      <c r="S67" s="266">
        <v>-1.4660257680639773E-2</v>
      </c>
      <c r="T67" s="266">
        <v>-9.0035407544804321E-3</v>
      </c>
      <c r="U67" s="266">
        <v>-4.5765926220275657E-3</v>
      </c>
      <c r="V67" s="266">
        <v>-1.8962832717180182E-2</v>
      </c>
      <c r="W67" s="266">
        <v>4.879351589513619E-2</v>
      </c>
      <c r="X67" s="266">
        <v>3.3192976645462058E-2</v>
      </c>
      <c r="Y67" s="266">
        <v>-5.5900152093610857E-2</v>
      </c>
      <c r="Z67" s="266">
        <v>-7.217556207000049E-3</v>
      </c>
      <c r="AA67" s="266">
        <v>3.2950151594813903E-2</v>
      </c>
      <c r="AB67" s="266">
        <v>1.0226389485852874E-2</v>
      </c>
      <c r="AC67" s="266">
        <v>2.4148523487293454E-2</v>
      </c>
      <c r="AD67" s="266">
        <v>-3.6617746504583014E-2</v>
      </c>
      <c r="AE67" s="266">
        <v>-6.9122082014224356E-3</v>
      </c>
      <c r="AF67" s="266">
        <v>5.2820066227551532E-2</v>
      </c>
      <c r="AG67" s="266">
        <v>-4.5743725461565556E-2</v>
      </c>
      <c r="AH67" s="267">
        <v>4.5740679336229766E-2</v>
      </c>
    </row>
    <row r="68" spans="2:34" x14ac:dyDescent="0.25">
      <c r="B68" s="259" t="s">
        <v>1202</v>
      </c>
      <c r="C68" s="266">
        <v>-4.5399403036711109E-3</v>
      </c>
      <c r="D68" s="266">
        <v>-4.7745905738639322E-2</v>
      </c>
      <c r="E68" s="266">
        <v>-3.5628870961793263E-2</v>
      </c>
      <c r="F68" s="266">
        <v>3.9685932414224988E-2</v>
      </c>
      <c r="G68" s="266"/>
      <c r="H68" s="266"/>
      <c r="I68" s="266"/>
      <c r="J68" s="266">
        <v>2.9966602664495859E-3</v>
      </c>
      <c r="K68" s="266">
        <v>3.956640074848515E-2</v>
      </c>
      <c r="L68" s="266">
        <v>-0.19342745385214494</v>
      </c>
      <c r="M68" s="266">
        <v>-0.18474582191158706</v>
      </c>
      <c r="N68" s="266">
        <v>-0.19342745385214494</v>
      </c>
      <c r="O68" s="266">
        <v>-0.18137006313747447</v>
      </c>
      <c r="P68" s="266">
        <v>-0.19475226079129632</v>
      </c>
      <c r="Q68" s="270">
        <v>1</v>
      </c>
      <c r="R68" s="266">
        <v>-1.4254965156088067E-2</v>
      </c>
      <c r="S68" s="266">
        <v>5.0846113395232775E-2</v>
      </c>
      <c r="T68" s="266">
        <v>-9.1270855451282273E-3</v>
      </c>
      <c r="U68" s="266">
        <v>-2.5893230279602383E-2</v>
      </c>
      <c r="V68" s="266">
        <v>-1.4254965156088067E-2</v>
      </c>
      <c r="W68" s="266">
        <v>1.3409621321078044E-2</v>
      </c>
      <c r="X68" s="266">
        <v>2.9276619405239771E-4</v>
      </c>
      <c r="Y68" s="266">
        <v>4.5341972557872603E-2</v>
      </c>
      <c r="Z68" s="266">
        <v>-3.7787840908242672E-2</v>
      </c>
      <c r="AA68" s="266">
        <v>-1.7465086029015777E-2</v>
      </c>
      <c r="AB68" s="266">
        <v>7.6440344490482093E-2</v>
      </c>
      <c r="AC68" s="266">
        <v>-3.2688945817854045E-2</v>
      </c>
      <c r="AD68" s="266">
        <v>-3.6343333742882719E-2</v>
      </c>
      <c r="AE68" s="266">
        <v>1.3924119201906298E-2</v>
      </c>
      <c r="AF68" s="266">
        <v>-1.6599714054337911E-2</v>
      </c>
      <c r="AG68" s="266">
        <v>2.676206152164691E-3</v>
      </c>
      <c r="AH68" s="267">
        <v>-3.9695498084757315E-2</v>
      </c>
    </row>
    <row r="69" spans="2:34" x14ac:dyDescent="0.25">
      <c r="B69" s="259" t="s">
        <v>1203</v>
      </c>
      <c r="C69" s="266">
        <v>-1.7247886860677752E-2</v>
      </c>
      <c r="D69" s="266">
        <v>-4.3926530724107384E-2</v>
      </c>
      <c r="E69" s="266">
        <v>-1.4528521144574123E-2</v>
      </c>
      <c r="F69" s="266">
        <v>8.8325729833735961E-2</v>
      </c>
      <c r="G69" s="266"/>
      <c r="H69" s="266"/>
      <c r="I69" s="266"/>
      <c r="J69" s="266">
        <v>-1.7247886860677776E-2</v>
      </c>
      <c r="K69" s="266">
        <v>2.0008963797594646E-3</v>
      </c>
      <c r="L69" s="266">
        <v>-9.7011677766553773E-3</v>
      </c>
      <c r="M69" s="266">
        <v>3.4537095618571531E-2</v>
      </c>
      <c r="N69" s="266">
        <v>3.2395344588471792E-2</v>
      </c>
      <c r="O69" s="266">
        <v>-4.6831068640927939E-2</v>
      </c>
      <c r="P69" s="266">
        <v>1.9927986048446154E-3</v>
      </c>
      <c r="Q69" s="266">
        <v>-1.4254965156088067E-2</v>
      </c>
      <c r="R69" s="270">
        <v>1</v>
      </c>
      <c r="S69" s="266">
        <v>-0.20473673237553647</v>
      </c>
      <c r="T69" s="266">
        <v>-0.20544451122001386</v>
      </c>
      <c r="U69" s="266">
        <v>-0.20685788878947708</v>
      </c>
      <c r="V69" s="266">
        <v>-0.19904648390941604</v>
      </c>
      <c r="W69" s="266">
        <v>-0.18161004918267235</v>
      </c>
      <c r="X69" s="266">
        <v>3.2908659502820542E-2</v>
      </c>
      <c r="Y69" s="266">
        <v>2.0053508955450599E-3</v>
      </c>
      <c r="Z69" s="266">
        <v>-5.4886622869910875E-2</v>
      </c>
      <c r="AA69" s="266">
        <v>-1.0009172652275569E-2</v>
      </c>
      <c r="AB69" s="266">
        <v>-5.4065160173380981E-3</v>
      </c>
      <c r="AC69" s="266">
        <v>2.1664235514743346E-2</v>
      </c>
      <c r="AD69" s="266">
        <v>1.3183836587039652E-2</v>
      </c>
      <c r="AE69" s="266">
        <v>-1.2940027219483263E-2</v>
      </c>
      <c r="AF69" s="266">
        <v>3.1465679374022932E-3</v>
      </c>
      <c r="AG69" s="266">
        <v>9.7475954616189752E-3</v>
      </c>
      <c r="AH69" s="267">
        <v>1.732271209135083E-2</v>
      </c>
    </row>
    <row r="70" spans="2:34" x14ac:dyDescent="0.25">
      <c r="B70" s="259" t="s">
        <v>1204</v>
      </c>
      <c r="C70" s="266">
        <v>-2.6222057829861738E-2</v>
      </c>
      <c r="D70" s="266">
        <v>4.7290541382263296E-2</v>
      </c>
      <c r="E70" s="266">
        <v>-1.5347379978878552E-2</v>
      </c>
      <c r="F70" s="266">
        <v>4.2344859062606571E-2</v>
      </c>
      <c r="G70" s="266"/>
      <c r="H70" s="266"/>
      <c r="I70" s="266"/>
      <c r="J70" s="266">
        <v>-3.3303773313577451E-2</v>
      </c>
      <c r="K70" s="266">
        <v>-1.4996123257887316E-2</v>
      </c>
      <c r="L70" s="266">
        <v>-5.4423152371506764E-3</v>
      </c>
      <c r="M70" s="266">
        <v>-4.6348495164137547E-2</v>
      </c>
      <c r="N70" s="266">
        <v>2.8991452867085796E-2</v>
      </c>
      <c r="O70" s="266">
        <v>-1.1926047455048935E-2</v>
      </c>
      <c r="P70" s="266">
        <v>-1.4660257680639773E-2</v>
      </c>
      <c r="Q70" s="266">
        <v>5.0846113395232775E-2</v>
      </c>
      <c r="R70" s="266">
        <v>-0.20473673237553647</v>
      </c>
      <c r="S70" s="270">
        <v>1</v>
      </c>
      <c r="T70" s="266">
        <v>-0.21131766352033057</v>
      </c>
      <c r="U70" s="266">
        <v>-0.21277144607152845</v>
      </c>
      <c r="V70" s="266">
        <v>-0.20473673237553647</v>
      </c>
      <c r="W70" s="266">
        <v>-0.18680183294843863</v>
      </c>
      <c r="X70" s="266">
        <v>-5.6727642219556458E-2</v>
      </c>
      <c r="Y70" s="266">
        <v>-6.3611516597438991E-3</v>
      </c>
      <c r="Z70" s="266">
        <v>3.426382168656212E-2</v>
      </c>
      <c r="AA70" s="266">
        <v>6.0856618622198412E-2</v>
      </c>
      <c r="AB70" s="266">
        <v>2.2057741825151734E-2</v>
      </c>
      <c r="AC70" s="266">
        <v>5.3238926832791461E-3</v>
      </c>
      <c r="AD70" s="266">
        <v>-5.4485326437544494E-2</v>
      </c>
      <c r="AE70" s="266">
        <v>4.0436510896911667E-4</v>
      </c>
      <c r="AF70" s="266">
        <v>-4.5110766094177537E-2</v>
      </c>
      <c r="AG70" s="266">
        <v>4.4541801748821212E-2</v>
      </c>
      <c r="AH70" s="267">
        <v>3.822874954820879E-2</v>
      </c>
    </row>
    <row r="71" spans="2:34" x14ac:dyDescent="0.25">
      <c r="B71" s="259" t="s">
        <v>1205</v>
      </c>
      <c r="C71" s="266">
        <v>2.9204456939728871E-2</v>
      </c>
      <c r="D71" s="266">
        <v>-1.7871488735871868E-2</v>
      </c>
      <c r="E71" s="266">
        <v>-8.9115036024052467E-3</v>
      </c>
      <c r="F71" s="266">
        <v>-1.453460074834179E-2</v>
      </c>
      <c r="G71" s="266"/>
      <c r="H71" s="266"/>
      <c r="I71" s="266"/>
      <c r="J71" s="266">
        <v>2.9204456939728854E-2</v>
      </c>
      <c r="K71" s="266">
        <v>-1.6253576019899404E-2</v>
      </c>
      <c r="L71" s="266">
        <v>-4.0995549548436865E-2</v>
      </c>
      <c r="M71" s="266">
        <v>3.0515153372874304E-2</v>
      </c>
      <c r="N71" s="266">
        <v>3.4588714247464868E-2</v>
      </c>
      <c r="O71" s="266">
        <v>-5.8605202393108551E-3</v>
      </c>
      <c r="P71" s="266">
        <v>-9.0035407544804321E-3</v>
      </c>
      <c r="Q71" s="266">
        <v>-9.1270855451282273E-3</v>
      </c>
      <c r="R71" s="266">
        <v>-0.20544451122001386</v>
      </c>
      <c r="S71" s="266">
        <v>-0.21131766352033057</v>
      </c>
      <c r="T71" s="270">
        <v>1</v>
      </c>
      <c r="U71" s="266">
        <v>-0.2135070010766853</v>
      </c>
      <c r="V71" s="266">
        <v>-0.20544451122001381</v>
      </c>
      <c r="W71" s="266">
        <v>-0.18744761049864386</v>
      </c>
      <c r="X71" s="266">
        <v>4.4017655992726362E-2</v>
      </c>
      <c r="Y71" s="266">
        <v>-3.0270875418597763E-2</v>
      </c>
      <c r="Z71" s="266">
        <v>-1.8887718720966559E-2</v>
      </c>
      <c r="AA71" s="266">
        <v>-1.0942092725562803E-2</v>
      </c>
      <c r="AB71" s="266">
        <v>4.9880528920632258E-2</v>
      </c>
      <c r="AC71" s="266">
        <v>-4.9613858643525237E-2</v>
      </c>
      <c r="AD71" s="266">
        <v>1.0282936263664024E-2</v>
      </c>
      <c r="AE71" s="266">
        <v>9.6829808482271854E-3</v>
      </c>
      <c r="AF71" s="266">
        <v>-1.351942321307583E-2</v>
      </c>
      <c r="AG71" s="266">
        <v>3.8295795333624155E-3</v>
      </c>
      <c r="AH71" s="267">
        <v>-4.2711484705855618E-2</v>
      </c>
    </row>
    <row r="72" spans="2:34" x14ac:dyDescent="0.25">
      <c r="B72" s="259" t="s">
        <v>1206</v>
      </c>
      <c r="C72" s="266">
        <v>-1.370537527786716E-3</v>
      </c>
      <c r="D72" s="266">
        <v>2.9400784362457608E-2</v>
      </c>
      <c r="E72" s="266">
        <v>7.0813291945790557E-2</v>
      </c>
      <c r="F72" s="266">
        <v>-0.10677932311848785</v>
      </c>
      <c r="G72" s="266"/>
      <c r="H72" s="266"/>
      <c r="I72" s="266"/>
      <c r="J72" s="266">
        <v>1.9732943384765708E-2</v>
      </c>
      <c r="K72" s="266">
        <v>-5.6243808696168126E-3</v>
      </c>
      <c r="L72" s="266">
        <v>1.8346485303417544E-2</v>
      </c>
      <c r="M72" s="266">
        <v>4.2184124888955121E-2</v>
      </c>
      <c r="N72" s="266">
        <v>-2.2698505538475827E-2</v>
      </c>
      <c r="O72" s="266">
        <v>-8.0916933213611777E-3</v>
      </c>
      <c r="P72" s="266">
        <v>-4.5765926220275657E-3</v>
      </c>
      <c r="Q72" s="266">
        <v>-2.5893230279602383E-2</v>
      </c>
      <c r="R72" s="266">
        <v>-0.20685788878947708</v>
      </c>
      <c r="S72" s="266">
        <v>-0.21277144607152845</v>
      </c>
      <c r="T72" s="266">
        <v>-0.2135070010766853</v>
      </c>
      <c r="U72" s="270">
        <v>1</v>
      </c>
      <c r="V72" s="266">
        <v>-0.20685788878947708</v>
      </c>
      <c r="W72" s="266">
        <v>-0.1887371764576222</v>
      </c>
      <c r="X72" s="266">
        <v>-4.5203186375174211E-2</v>
      </c>
      <c r="Y72" s="266">
        <v>2.8551319446272063E-2</v>
      </c>
      <c r="Z72" s="266">
        <v>-1.3555329964318553E-2</v>
      </c>
      <c r="AA72" s="266">
        <v>-5.1965947725019418E-2</v>
      </c>
      <c r="AB72" s="266">
        <v>-1.0284740841339421E-2</v>
      </c>
      <c r="AC72" s="266">
        <v>9.8909699236892513E-3</v>
      </c>
      <c r="AD72" s="266">
        <v>8.0770919728130164E-2</v>
      </c>
      <c r="AE72" s="266">
        <v>6.1328765152658601E-2</v>
      </c>
      <c r="AF72" s="266">
        <v>-1.16011065564909E-2</v>
      </c>
      <c r="AG72" s="266">
        <v>-4.9498072408961834E-2</v>
      </c>
      <c r="AH72" s="267">
        <v>5.094607599601072E-3</v>
      </c>
    </row>
    <row r="73" spans="2:34" x14ac:dyDescent="0.25">
      <c r="B73" s="259" t="s">
        <v>1207</v>
      </c>
      <c r="C73" s="266">
        <v>1.1610947537395949E-2</v>
      </c>
      <c r="D73" s="266">
        <v>-7.6754315375183561E-3</v>
      </c>
      <c r="E73" s="266">
        <v>-1.4528521144574123E-2</v>
      </c>
      <c r="F73" s="266">
        <v>1.0270105625133318E-2</v>
      </c>
      <c r="G73" s="266"/>
      <c r="H73" s="266"/>
      <c r="I73" s="266"/>
      <c r="J73" s="266">
        <v>-2.4462595460196201E-2</v>
      </c>
      <c r="K73" s="266">
        <v>2.2197235089171242E-2</v>
      </c>
      <c r="L73" s="266">
        <v>3.2395344588471792E-2</v>
      </c>
      <c r="M73" s="266">
        <v>-1.6247676123641371E-3</v>
      </c>
      <c r="N73" s="266">
        <v>-2.3733338565031101E-2</v>
      </c>
      <c r="O73" s="266">
        <v>2.6403899574171562E-2</v>
      </c>
      <c r="P73" s="266">
        <v>-1.8962832717180182E-2</v>
      </c>
      <c r="Q73" s="266">
        <v>-1.4254965156088067E-2</v>
      </c>
      <c r="R73" s="266">
        <v>-0.19904648390941604</v>
      </c>
      <c r="S73" s="266">
        <v>-0.20473673237553647</v>
      </c>
      <c r="T73" s="266">
        <v>-0.20544451122001381</v>
      </c>
      <c r="U73" s="266">
        <v>-0.20685788878947708</v>
      </c>
      <c r="V73" s="270">
        <v>1</v>
      </c>
      <c r="W73" s="266">
        <v>-0.18161004918267235</v>
      </c>
      <c r="X73" s="266">
        <v>-4.1891794257288553E-3</v>
      </c>
      <c r="Y73" s="266">
        <v>-1.3572896215793356E-2</v>
      </c>
      <c r="Z73" s="266">
        <v>2.8544059640863022E-2</v>
      </c>
      <c r="AA73" s="266">
        <v>-1.8026073677903945E-2</v>
      </c>
      <c r="AB73" s="266">
        <v>1.9934229125151103E-3</v>
      </c>
      <c r="AC73" s="266">
        <v>5.9396893907665603E-3</v>
      </c>
      <c r="AD73" s="266">
        <v>-1.7351056025687599E-3</v>
      </c>
      <c r="AE73" s="266">
        <v>-6.4034229768633363E-2</v>
      </c>
      <c r="AF73" s="266">
        <v>3.7183636163496486E-2</v>
      </c>
      <c r="AG73" s="266">
        <v>2.6703355175259354E-2</v>
      </c>
      <c r="AH73" s="267">
        <v>-1.7421779517984647E-2</v>
      </c>
    </row>
    <row r="74" spans="2:34" x14ac:dyDescent="0.25">
      <c r="B74" s="259" t="s">
        <v>1208</v>
      </c>
      <c r="C74" s="266">
        <v>4.1952607397870373E-3</v>
      </c>
      <c r="D74" s="266">
        <v>-9.0384811523398761E-3</v>
      </c>
      <c r="E74" s="266">
        <v>-2.0069811612539585E-2</v>
      </c>
      <c r="F74" s="266">
        <v>-1.8519106878974442E-2</v>
      </c>
      <c r="G74" s="266"/>
      <c r="H74" s="266"/>
      <c r="I74" s="266"/>
      <c r="J74" s="266">
        <v>2.7257732347578112E-2</v>
      </c>
      <c r="K74" s="266">
        <v>1.4325148946771924E-2</v>
      </c>
      <c r="L74" s="266">
        <v>6.2794180049407415E-3</v>
      </c>
      <c r="M74" s="266">
        <v>-6.4055846805351535E-2</v>
      </c>
      <c r="N74" s="266">
        <v>-5.3527393952175463E-2</v>
      </c>
      <c r="O74" s="266">
        <v>4.9930949548531181E-2</v>
      </c>
      <c r="P74" s="266">
        <v>4.879351589513619E-2</v>
      </c>
      <c r="Q74" s="266">
        <v>1.3409621321078044E-2</v>
      </c>
      <c r="R74" s="266">
        <v>-0.18161004918267235</v>
      </c>
      <c r="S74" s="266">
        <v>-0.18680183294843863</v>
      </c>
      <c r="T74" s="266">
        <v>-0.18744761049864386</v>
      </c>
      <c r="U74" s="266">
        <v>-0.1887371764576222</v>
      </c>
      <c r="V74" s="266">
        <v>-0.18161004918267235</v>
      </c>
      <c r="W74" s="270">
        <v>1</v>
      </c>
      <c r="X74" s="266">
        <v>3.2487545286407807E-2</v>
      </c>
      <c r="Y74" s="266">
        <v>2.0963368891297646E-2</v>
      </c>
      <c r="Z74" s="266">
        <v>2.6237177312643939E-2</v>
      </c>
      <c r="AA74" s="266">
        <v>3.250470805601257E-2</v>
      </c>
      <c r="AB74" s="266">
        <v>-6.3337520964435928E-2</v>
      </c>
      <c r="AC74" s="266">
        <v>7.9777688876138241E-3</v>
      </c>
      <c r="AD74" s="266">
        <v>-5.2509295439084822E-2</v>
      </c>
      <c r="AE74" s="266">
        <v>4.0227500815370482E-3</v>
      </c>
      <c r="AF74" s="266">
        <v>3.3383429543940184E-2</v>
      </c>
      <c r="AG74" s="266">
        <v>-3.7265175692281813E-2</v>
      </c>
      <c r="AH74" s="267">
        <v>-4.9148043048182909E-4</v>
      </c>
    </row>
    <row r="75" spans="2:34" x14ac:dyDescent="0.25">
      <c r="B75" s="259" t="s">
        <v>1209</v>
      </c>
      <c r="C75" s="266">
        <v>4.2806237501967354E-2</v>
      </c>
      <c r="D75" s="266">
        <v>-7.4564668879438259E-2</v>
      </c>
      <c r="E75" s="266">
        <v>-8.2276207028933353E-3</v>
      </c>
      <c r="F75" s="266">
        <v>1.9578463319214572E-2</v>
      </c>
      <c r="G75" s="266"/>
      <c r="H75" s="266"/>
      <c r="I75" s="266"/>
      <c r="J75" s="266">
        <v>-4.665998464549629E-2</v>
      </c>
      <c r="K75" s="266">
        <v>6.1518713184570542E-2</v>
      </c>
      <c r="L75" s="266">
        <v>-5.144373440315203E-2</v>
      </c>
      <c r="M75" s="266">
        <v>1.4160049408234017E-2</v>
      </c>
      <c r="N75" s="266">
        <v>-6.9187426487847667E-4</v>
      </c>
      <c r="O75" s="266">
        <v>4.9951398784441976E-3</v>
      </c>
      <c r="P75" s="266">
        <v>3.3192976645462058E-2</v>
      </c>
      <c r="Q75" s="266">
        <v>2.9276619405239771E-4</v>
      </c>
      <c r="R75" s="266">
        <v>3.2908659502820542E-2</v>
      </c>
      <c r="S75" s="266">
        <v>-5.6727642219556458E-2</v>
      </c>
      <c r="T75" s="266">
        <v>4.4017655992726362E-2</v>
      </c>
      <c r="U75" s="266">
        <v>-4.5203186375174211E-2</v>
      </c>
      <c r="V75" s="266">
        <v>-4.1891794257288553E-3</v>
      </c>
      <c r="W75" s="266">
        <v>3.2487545286407807E-2</v>
      </c>
      <c r="X75" s="270">
        <v>1</v>
      </c>
      <c r="Y75" s="266">
        <v>-0.168807196923493</v>
      </c>
      <c r="Z75" s="266">
        <v>-0.17517324103252743</v>
      </c>
      <c r="AA75" s="266">
        <v>-0.16232981357932702</v>
      </c>
      <c r="AB75" s="266">
        <v>-0.18144359080713066</v>
      </c>
      <c r="AC75" s="266">
        <v>-0.16666128259382956</v>
      </c>
      <c r="AD75" s="266">
        <v>-0.17936323227197104</v>
      </c>
      <c r="AE75" s="266">
        <v>-4.0926401190974605E-2</v>
      </c>
      <c r="AF75" s="266">
        <v>5.1046512736916041E-3</v>
      </c>
      <c r="AG75" s="266">
        <v>3.5658813478827857E-2</v>
      </c>
      <c r="AH75" s="267">
        <v>6.391334855366677E-3</v>
      </c>
    </row>
    <row r="76" spans="2:34" x14ac:dyDescent="0.25">
      <c r="B76" s="259" t="s">
        <v>1210</v>
      </c>
      <c r="C76" s="266">
        <v>-5.846808142602223E-2</v>
      </c>
      <c r="D76" s="266">
        <v>-9.4212664286043007E-3</v>
      </c>
      <c r="E76" s="266">
        <v>6.9428438199461012E-2</v>
      </c>
      <c r="F76" s="266">
        <v>-2.6353950277265652E-2</v>
      </c>
      <c r="G76" s="266"/>
      <c r="H76" s="266"/>
      <c r="I76" s="266"/>
      <c r="J76" s="266">
        <v>3.5454297679092917E-2</v>
      </c>
      <c r="K76" s="266">
        <v>-6.0473827352856236E-3</v>
      </c>
      <c r="L76" s="266">
        <v>6.8169596080892604E-3</v>
      </c>
      <c r="M76" s="266">
        <v>2.8763568883749244E-2</v>
      </c>
      <c r="N76" s="266">
        <v>-8.4058181182987239E-3</v>
      </c>
      <c r="O76" s="266">
        <v>-1.3133540271070788E-2</v>
      </c>
      <c r="P76" s="266">
        <v>-5.5900152093610857E-2</v>
      </c>
      <c r="Q76" s="266">
        <v>4.5341972557872603E-2</v>
      </c>
      <c r="R76" s="266">
        <v>2.0053508955450599E-3</v>
      </c>
      <c r="S76" s="266">
        <v>-6.3611516597438991E-3</v>
      </c>
      <c r="T76" s="266">
        <v>-3.0270875418597763E-2</v>
      </c>
      <c r="U76" s="266">
        <v>2.8551319446272063E-2</v>
      </c>
      <c r="V76" s="266">
        <v>-1.3572896215793356E-2</v>
      </c>
      <c r="W76" s="266">
        <v>2.0963368891297646E-2</v>
      </c>
      <c r="X76" s="266">
        <v>-0.168807196923493</v>
      </c>
      <c r="Y76" s="270">
        <v>1</v>
      </c>
      <c r="Z76" s="266">
        <v>-0.16359785216290978</v>
      </c>
      <c r="AA76" s="266">
        <v>-0.15160311407752167</v>
      </c>
      <c r="AB76" s="266">
        <v>-0.16945385933266235</v>
      </c>
      <c r="AC76" s="266">
        <v>-0.15564836107589866</v>
      </c>
      <c r="AD76" s="266">
        <v>-0.16751097019003527</v>
      </c>
      <c r="AE76" s="266">
        <v>5.9439436070634441E-2</v>
      </c>
      <c r="AF76" s="266">
        <v>-6.452708990528816E-2</v>
      </c>
      <c r="AG76" s="266">
        <v>5.1136267242793201E-3</v>
      </c>
      <c r="AH76" s="267">
        <v>4.7371496675348047E-2</v>
      </c>
    </row>
    <row r="77" spans="2:34" x14ac:dyDescent="0.25">
      <c r="B77" s="259" t="s">
        <v>1211</v>
      </c>
      <c r="C77" s="266">
        <v>-1.483361708516197E-2</v>
      </c>
      <c r="D77" s="266">
        <v>3.3269647079006245E-2</v>
      </c>
      <c r="E77" s="266">
        <v>-3.9473911825674071E-2</v>
      </c>
      <c r="F77" s="266">
        <v>2.277091318932524E-2</v>
      </c>
      <c r="G77" s="266"/>
      <c r="H77" s="266"/>
      <c r="I77" s="266"/>
      <c r="J77" s="266">
        <v>3.0894530374509944E-2</v>
      </c>
      <c r="K77" s="266">
        <v>-3.2645317829408389E-2</v>
      </c>
      <c r="L77" s="266">
        <v>9.7248828701362311E-3</v>
      </c>
      <c r="M77" s="266">
        <v>-6.1211273983636655E-3</v>
      </c>
      <c r="N77" s="266">
        <v>-1.9921275212763871E-2</v>
      </c>
      <c r="O77" s="266">
        <v>6.130577249178492E-2</v>
      </c>
      <c r="P77" s="266">
        <v>-7.217556207000049E-3</v>
      </c>
      <c r="Q77" s="266">
        <v>-3.7787840908242672E-2</v>
      </c>
      <c r="R77" s="266">
        <v>-5.4886622869910875E-2</v>
      </c>
      <c r="S77" s="266">
        <v>3.426382168656212E-2</v>
      </c>
      <c r="T77" s="266">
        <v>-1.8887718720966559E-2</v>
      </c>
      <c r="U77" s="266">
        <v>-1.3555329964318553E-2</v>
      </c>
      <c r="V77" s="266">
        <v>2.8544059640863022E-2</v>
      </c>
      <c r="W77" s="266">
        <v>2.6237177312643939E-2</v>
      </c>
      <c r="X77" s="266">
        <v>-0.17517324103252743</v>
      </c>
      <c r="Y77" s="266">
        <v>-0.16359785216290978</v>
      </c>
      <c r="Z77" s="270">
        <v>1</v>
      </c>
      <c r="AA77" s="266">
        <v>-0.15732035912911677</v>
      </c>
      <c r="AB77" s="266">
        <v>-0.17584429032504922</v>
      </c>
      <c r="AC77" s="266">
        <v>-0.1615181601731325</v>
      </c>
      <c r="AD77" s="266">
        <v>-0.17382813109556361</v>
      </c>
      <c r="AE77" s="266">
        <v>4.0012588289385899E-2</v>
      </c>
      <c r="AF77" s="266">
        <v>-2.6805813416316875E-2</v>
      </c>
      <c r="AG77" s="266">
        <v>-1.3127943624689619E-2</v>
      </c>
      <c r="AH77" s="267">
        <v>-8.6817337717113058E-2</v>
      </c>
    </row>
    <row r="78" spans="2:34" x14ac:dyDescent="0.25">
      <c r="B78" s="259" t="s">
        <v>1212</v>
      </c>
      <c r="C78" s="266">
        <v>8.1037922660963605E-3</v>
      </c>
      <c r="D78" s="266">
        <v>3.4489931705909346E-2</v>
      </c>
      <c r="E78" s="266">
        <v>-2.743202629936391E-3</v>
      </c>
      <c r="F78" s="266">
        <v>9.1360506300750433E-4</v>
      </c>
      <c r="G78" s="266"/>
      <c r="H78" s="266"/>
      <c r="I78" s="266"/>
      <c r="J78" s="266">
        <v>8.10379226609639E-3</v>
      </c>
      <c r="K78" s="266">
        <v>-4.5594513558545595E-2</v>
      </c>
      <c r="L78" s="266">
        <v>2.725535876841537E-2</v>
      </c>
      <c r="M78" s="266">
        <v>1.7226597442408981E-2</v>
      </c>
      <c r="N78" s="266">
        <v>-1.9748454239057533E-2</v>
      </c>
      <c r="O78" s="266">
        <v>-4.2771879403423363E-2</v>
      </c>
      <c r="P78" s="266">
        <v>3.2950151594813903E-2</v>
      </c>
      <c r="Q78" s="266">
        <v>-1.7465086029015777E-2</v>
      </c>
      <c r="R78" s="266">
        <v>-1.0009172652275569E-2</v>
      </c>
      <c r="S78" s="266">
        <v>6.0856618622198412E-2</v>
      </c>
      <c r="T78" s="266">
        <v>-1.0942092725562803E-2</v>
      </c>
      <c r="U78" s="266">
        <v>-5.1965947725019418E-2</v>
      </c>
      <c r="V78" s="266">
        <v>-1.8026073677903945E-2</v>
      </c>
      <c r="W78" s="266">
        <v>3.250470805601257E-2</v>
      </c>
      <c r="X78" s="266">
        <v>-0.16232981357932702</v>
      </c>
      <c r="Y78" s="266">
        <v>-0.15160311407752167</v>
      </c>
      <c r="Z78" s="266">
        <v>-0.15732035912911677</v>
      </c>
      <c r="AA78" s="270">
        <v>1</v>
      </c>
      <c r="AB78" s="266">
        <v>-0.16295166258957269</v>
      </c>
      <c r="AC78" s="266">
        <v>-0.14967590184457399</v>
      </c>
      <c r="AD78" s="266">
        <v>-0.16108332499451808</v>
      </c>
      <c r="AE78" s="266">
        <v>-4.0377610231123115E-2</v>
      </c>
      <c r="AF78" s="266">
        <v>3.48566759319172E-2</v>
      </c>
      <c r="AG78" s="266">
        <v>5.4701782211474363E-3</v>
      </c>
      <c r="AH78" s="267">
        <v>-6.7364114489615835E-3</v>
      </c>
    </row>
    <row r="79" spans="2:34" x14ac:dyDescent="0.25">
      <c r="B79" s="259" t="s">
        <v>1213</v>
      </c>
      <c r="C79" s="266">
        <v>1.9166019145236617E-2</v>
      </c>
      <c r="D79" s="266">
        <v>-8.3265940907100641E-3</v>
      </c>
      <c r="E79" s="266">
        <v>-9.3312283773088235E-3</v>
      </c>
      <c r="F79" s="266">
        <v>1.8276262849129563E-2</v>
      </c>
      <c r="G79" s="266"/>
      <c r="H79" s="266"/>
      <c r="I79" s="266"/>
      <c r="J79" s="266">
        <v>4.2944300514394206E-3</v>
      </c>
      <c r="K79" s="266">
        <v>-2.3263675866065724E-2</v>
      </c>
      <c r="L79" s="266">
        <v>-3.0886651372700937E-2</v>
      </c>
      <c r="M79" s="266">
        <v>-1.6908576283832723E-2</v>
      </c>
      <c r="N79" s="266">
        <v>-9.1933970457725184E-3</v>
      </c>
      <c r="O79" s="266">
        <v>-2.6402701781422535E-2</v>
      </c>
      <c r="P79" s="266">
        <v>1.0226389485852874E-2</v>
      </c>
      <c r="Q79" s="266">
        <v>7.6440344490482093E-2</v>
      </c>
      <c r="R79" s="266">
        <v>-5.4065160173380981E-3</v>
      </c>
      <c r="S79" s="266">
        <v>2.2057741825151734E-2</v>
      </c>
      <c r="T79" s="266">
        <v>4.9880528920632258E-2</v>
      </c>
      <c r="U79" s="266">
        <v>-1.0284740841339421E-2</v>
      </c>
      <c r="V79" s="266">
        <v>1.9934229125151103E-3</v>
      </c>
      <c r="W79" s="266">
        <v>-6.3337520964435928E-2</v>
      </c>
      <c r="X79" s="266">
        <v>-0.18144359080713066</v>
      </c>
      <c r="Y79" s="266">
        <v>-0.16945385933266235</v>
      </c>
      <c r="Z79" s="266">
        <v>-0.17584429032504922</v>
      </c>
      <c r="AA79" s="266">
        <v>-0.16295166258957269</v>
      </c>
      <c r="AB79" s="270">
        <v>1</v>
      </c>
      <c r="AC79" s="266">
        <v>-0.16729972448778641</v>
      </c>
      <c r="AD79" s="266">
        <v>-0.18005033247866398</v>
      </c>
      <c r="AE79" s="266">
        <v>-3.1052719681291308E-2</v>
      </c>
      <c r="AF79" s="266">
        <v>4.9923458597524381E-2</v>
      </c>
      <c r="AG79" s="266">
        <v>-1.8824505402320502E-2</v>
      </c>
      <c r="AH79" s="267">
        <v>1.7876963651345817E-2</v>
      </c>
    </row>
    <row r="80" spans="2:34" x14ac:dyDescent="0.25">
      <c r="B80" s="259" t="s">
        <v>1214</v>
      </c>
      <c r="C80" s="266">
        <v>2.3873878095915391E-2</v>
      </c>
      <c r="D80" s="266">
        <v>-5.6506029405626549E-3</v>
      </c>
      <c r="E80" s="266">
        <v>-1.5112136489238205E-3</v>
      </c>
      <c r="F80" s="266">
        <v>-3.8156546335449987E-2</v>
      </c>
      <c r="G80" s="266"/>
      <c r="H80" s="266"/>
      <c r="I80" s="266"/>
      <c r="J80" s="266">
        <v>-1.5627966253576209E-2</v>
      </c>
      <c r="K80" s="266">
        <v>3.5086183160794766E-2</v>
      </c>
      <c r="L80" s="266">
        <v>-5.0526702549979569E-2</v>
      </c>
      <c r="M80" s="266">
        <v>-3.0450740200879053E-2</v>
      </c>
      <c r="N80" s="266">
        <v>7.2399204983948903E-2</v>
      </c>
      <c r="O80" s="266">
        <v>1.4604092006318374E-2</v>
      </c>
      <c r="P80" s="266">
        <v>2.4148523487293454E-2</v>
      </c>
      <c r="Q80" s="266">
        <v>-3.2688945817854045E-2</v>
      </c>
      <c r="R80" s="266">
        <v>2.1664235514743346E-2</v>
      </c>
      <c r="S80" s="266">
        <v>5.3238926832791461E-3</v>
      </c>
      <c r="T80" s="266">
        <v>-4.9613858643525237E-2</v>
      </c>
      <c r="U80" s="266">
        <v>9.8909699236892513E-3</v>
      </c>
      <c r="V80" s="266">
        <v>5.9396893907665603E-3</v>
      </c>
      <c r="W80" s="266">
        <v>7.9777688876138241E-3</v>
      </c>
      <c r="X80" s="266">
        <v>-0.16666128259382956</v>
      </c>
      <c r="Y80" s="266">
        <v>-0.15564836107589866</v>
      </c>
      <c r="Z80" s="266">
        <v>-0.1615181601731325</v>
      </c>
      <c r="AA80" s="266">
        <v>-0.14967590184457399</v>
      </c>
      <c r="AB80" s="266">
        <v>-0.16729972448778641</v>
      </c>
      <c r="AC80" s="270">
        <v>1</v>
      </c>
      <c r="AD80" s="266">
        <v>-0.16538153378058207</v>
      </c>
      <c r="AE80" s="266">
        <v>1.0221042984263672E-2</v>
      </c>
      <c r="AF80" s="266">
        <v>-2.1673976836171439E-2</v>
      </c>
      <c r="AG80" s="266">
        <v>1.1418381895192033E-2</v>
      </c>
      <c r="AH80" s="267">
        <v>1.0652179687605115E-2</v>
      </c>
    </row>
    <row r="81" spans="2:34" x14ac:dyDescent="0.25">
      <c r="B81" s="259" t="s">
        <v>1215</v>
      </c>
      <c r="C81" s="266">
        <v>-2.1965281826144219E-2</v>
      </c>
      <c r="D81" s="266">
        <v>3.29303924287149E-2</v>
      </c>
      <c r="E81" s="266">
        <v>-6.0030140948312818E-3</v>
      </c>
      <c r="F81" s="266">
        <v>8.7939353388036091E-5</v>
      </c>
      <c r="G81" s="266"/>
      <c r="H81" s="266"/>
      <c r="I81" s="266"/>
      <c r="J81" s="266">
        <v>-1.4469666657521058E-2</v>
      </c>
      <c r="K81" s="266">
        <v>8.6350228798552659E-3</v>
      </c>
      <c r="L81" s="266">
        <v>8.9340514425182857E-2</v>
      </c>
      <c r="M81" s="266">
        <v>-5.855815212870122E-3</v>
      </c>
      <c r="N81" s="266">
        <v>-1.2709104809551537E-2</v>
      </c>
      <c r="O81" s="266">
        <v>-1.8151822875226497E-4</v>
      </c>
      <c r="P81" s="266">
        <v>-3.6617746504583014E-2</v>
      </c>
      <c r="Q81" s="266">
        <v>-3.6343333742882719E-2</v>
      </c>
      <c r="R81" s="266">
        <v>1.3183836587039652E-2</v>
      </c>
      <c r="S81" s="266">
        <v>-5.4485326437544494E-2</v>
      </c>
      <c r="T81" s="266">
        <v>1.0282936263664024E-2</v>
      </c>
      <c r="U81" s="266">
        <v>8.0770919728130164E-2</v>
      </c>
      <c r="V81" s="266">
        <v>-1.7351056025687599E-3</v>
      </c>
      <c r="W81" s="266">
        <v>-5.2509295439084822E-2</v>
      </c>
      <c r="X81" s="266">
        <v>-0.17936323227197104</v>
      </c>
      <c r="Y81" s="266">
        <v>-0.16751097019003527</v>
      </c>
      <c r="Z81" s="266">
        <v>-0.17382813109556361</v>
      </c>
      <c r="AA81" s="266">
        <v>-0.16108332499451808</v>
      </c>
      <c r="AB81" s="266">
        <v>-0.18005033247866398</v>
      </c>
      <c r="AC81" s="266">
        <v>-0.16538153378058207</v>
      </c>
      <c r="AD81" s="270">
        <v>1</v>
      </c>
      <c r="AE81" s="266">
        <v>4.0454674628931653E-3</v>
      </c>
      <c r="AF81" s="266">
        <v>2.0833064240786597E-2</v>
      </c>
      <c r="AG81" s="266">
        <v>-2.4783720031736661E-2</v>
      </c>
      <c r="AH81" s="267">
        <v>1.1733409283832876E-2</v>
      </c>
    </row>
    <row r="82" spans="2:34" x14ac:dyDescent="0.25">
      <c r="B82" s="259" t="s">
        <v>1216</v>
      </c>
      <c r="C82" s="266">
        <v>-9.2260952526329355E-3</v>
      </c>
      <c r="D82" s="266">
        <v>-2.8407166990804759E-2</v>
      </c>
      <c r="E82" s="266">
        <v>8.0461474688717765E-3</v>
      </c>
      <c r="F82" s="266">
        <v>-2.7685659620507983E-2</v>
      </c>
      <c r="G82" s="266"/>
      <c r="H82" s="266"/>
      <c r="I82" s="266"/>
      <c r="J82" s="266">
        <v>1.9297112565894198E-2</v>
      </c>
      <c r="K82" s="266">
        <v>3.6144919561231781E-2</v>
      </c>
      <c r="L82" s="266">
        <v>4.111062699822346E-2</v>
      </c>
      <c r="M82" s="266">
        <v>-1.6371364167025845E-3</v>
      </c>
      <c r="N82" s="266">
        <v>-2.5460464768718685E-2</v>
      </c>
      <c r="O82" s="266">
        <v>-2.102711820029873E-2</v>
      </c>
      <c r="P82" s="266">
        <v>-6.9122082014224356E-3</v>
      </c>
      <c r="Q82" s="266">
        <v>1.3924119201906298E-2</v>
      </c>
      <c r="R82" s="266">
        <v>-1.2940027219483263E-2</v>
      </c>
      <c r="S82" s="266">
        <v>4.0436510896911667E-4</v>
      </c>
      <c r="T82" s="266">
        <v>9.6829808482271854E-3</v>
      </c>
      <c r="U82" s="266">
        <v>6.1328765152658601E-2</v>
      </c>
      <c r="V82" s="266">
        <v>-6.4034229768633363E-2</v>
      </c>
      <c r="W82" s="266">
        <v>4.0227500815370482E-3</v>
      </c>
      <c r="X82" s="266">
        <v>-4.0926401190974605E-2</v>
      </c>
      <c r="Y82" s="266">
        <v>5.9439436070634441E-2</v>
      </c>
      <c r="Z82" s="266">
        <v>4.0012588289385899E-2</v>
      </c>
      <c r="AA82" s="266">
        <v>-4.0377610231123115E-2</v>
      </c>
      <c r="AB82" s="266">
        <v>-3.1052719681291308E-2</v>
      </c>
      <c r="AC82" s="266">
        <v>1.0221042984263672E-2</v>
      </c>
      <c r="AD82" s="266">
        <v>4.0454674628931653E-3</v>
      </c>
      <c r="AE82" s="270">
        <v>1</v>
      </c>
      <c r="AF82" s="266">
        <v>-0.49591036039234992</v>
      </c>
      <c r="AG82" s="266">
        <v>-0.50147757466533605</v>
      </c>
      <c r="AH82" s="267">
        <v>2.6643735327964873E-3</v>
      </c>
    </row>
    <row r="83" spans="2:34" x14ac:dyDescent="0.25">
      <c r="B83" s="259" t="s">
        <v>1217</v>
      </c>
      <c r="C83" s="266">
        <v>-5.5756725249443126E-2</v>
      </c>
      <c r="D83" s="266">
        <v>-6.7191842129782201E-4</v>
      </c>
      <c r="E83" s="266">
        <v>3.1285573362980969E-2</v>
      </c>
      <c r="F83" s="266">
        <v>1.062228079479482E-2</v>
      </c>
      <c r="G83" s="266"/>
      <c r="H83" s="266"/>
      <c r="I83" s="266"/>
      <c r="J83" s="266">
        <v>1.246593450698883E-3</v>
      </c>
      <c r="K83" s="266">
        <v>1.3799878525862827E-2</v>
      </c>
      <c r="L83" s="266">
        <v>-2.0873159990485165E-2</v>
      </c>
      <c r="M83" s="266">
        <v>-3.1138894601182576E-2</v>
      </c>
      <c r="N83" s="266">
        <v>2.9017439416550935E-2</v>
      </c>
      <c r="O83" s="266">
        <v>-1.613947968088026E-2</v>
      </c>
      <c r="P83" s="266">
        <v>5.2820066227551532E-2</v>
      </c>
      <c r="Q83" s="266">
        <v>-1.6599714054337911E-2</v>
      </c>
      <c r="R83" s="266">
        <v>3.1465679374022932E-3</v>
      </c>
      <c r="S83" s="266">
        <v>-4.5110766094177537E-2</v>
      </c>
      <c r="T83" s="266">
        <v>-1.351942321307583E-2</v>
      </c>
      <c r="U83" s="266">
        <v>-1.16011065564909E-2</v>
      </c>
      <c r="V83" s="266">
        <v>3.7183636163496486E-2</v>
      </c>
      <c r="W83" s="266">
        <v>3.3383429543940184E-2</v>
      </c>
      <c r="X83" s="266">
        <v>5.1046512736916041E-3</v>
      </c>
      <c r="Y83" s="266">
        <v>-6.452708990528816E-2</v>
      </c>
      <c r="Z83" s="266">
        <v>-2.6805813416316875E-2</v>
      </c>
      <c r="AA83" s="266">
        <v>3.48566759319172E-2</v>
      </c>
      <c r="AB83" s="266">
        <v>4.9923458597524381E-2</v>
      </c>
      <c r="AC83" s="266">
        <v>-2.1673976836171439E-2</v>
      </c>
      <c r="AD83" s="266">
        <v>2.0833064240786597E-2</v>
      </c>
      <c r="AE83" s="266">
        <v>-0.49591036039234992</v>
      </c>
      <c r="AF83" s="270">
        <v>1</v>
      </c>
      <c r="AG83" s="266">
        <v>-0.50260352365643157</v>
      </c>
      <c r="AH83" s="267">
        <v>-5.4963475669171707E-3</v>
      </c>
    </row>
    <row r="84" spans="2:34" x14ac:dyDescent="0.25">
      <c r="B84" s="259" t="s">
        <v>1218</v>
      </c>
      <c r="C84" s="266">
        <v>6.4736181160732445E-2</v>
      </c>
      <c r="D84" s="266">
        <v>2.8950442937657733E-2</v>
      </c>
      <c r="E84" s="266">
        <v>-3.9180586016031624E-2</v>
      </c>
      <c r="F84" s="266">
        <v>1.6979600437348856E-2</v>
      </c>
      <c r="G84" s="266"/>
      <c r="H84" s="266"/>
      <c r="I84" s="266"/>
      <c r="J84" s="266">
        <v>-2.0453404059068064E-2</v>
      </c>
      <c r="K84" s="266">
        <v>-4.9733366459067806E-2</v>
      </c>
      <c r="L84" s="266">
        <v>-2.0131875939685275E-2</v>
      </c>
      <c r="M84" s="266">
        <v>3.2653901420955894E-2</v>
      </c>
      <c r="N84" s="266">
        <v>-3.5630181305851189E-3</v>
      </c>
      <c r="O84" s="266">
        <v>3.7013678737451206E-2</v>
      </c>
      <c r="P84" s="266">
        <v>-4.5743725461565556E-2</v>
      </c>
      <c r="Q84" s="266">
        <v>2.676206152164691E-3</v>
      </c>
      <c r="R84" s="266">
        <v>9.7475954616189752E-3</v>
      </c>
      <c r="S84" s="266">
        <v>4.4541801748821212E-2</v>
      </c>
      <c r="T84" s="266">
        <v>3.8295795333624155E-3</v>
      </c>
      <c r="U84" s="266">
        <v>-4.9498072408961834E-2</v>
      </c>
      <c r="V84" s="266">
        <v>2.6703355175259354E-2</v>
      </c>
      <c r="W84" s="266">
        <v>-3.7265175692281813E-2</v>
      </c>
      <c r="X84" s="266">
        <v>3.5658813478827857E-2</v>
      </c>
      <c r="Y84" s="266">
        <v>5.1136267242793201E-3</v>
      </c>
      <c r="Z84" s="266">
        <v>-1.3127943624689619E-2</v>
      </c>
      <c r="AA84" s="266">
        <v>5.4701782211474363E-3</v>
      </c>
      <c r="AB84" s="266">
        <v>-1.8824505402320502E-2</v>
      </c>
      <c r="AC84" s="266">
        <v>1.1418381895192033E-2</v>
      </c>
      <c r="AD84" s="266">
        <v>-2.4783720031736661E-2</v>
      </c>
      <c r="AE84" s="266">
        <v>-0.50147757466533605</v>
      </c>
      <c r="AF84" s="266">
        <v>-0.50260352365643157</v>
      </c>
      <c r="AG84" s="270">
        <v>1</v>
      </c>
      <c r="AH84" s="267">
        <v>2.8235334757070445E-3</v>
      </c>
    </row>
    <row r="85" spans="2:34" ht="15.75" thickBot="1" x14ac:dyDescent="0.3">
      <c r="B85" s="263" t="s">
        <v>8</v>
      </c>
      <c r="C85" s="268">
        <v>4.8724822343155165E-2</v>
      </c>
      <c r="D85" s="268">
        <v>5.3661819051179539E-2</v>
      </c>
      <c r="E85" s="268">
        <v>-2.6032297558296946E-2</v>
      </c>
      <c r="F85" s="268">
        <v>-2.0804326351025346E-2</v>
      </c>
      <c r="G85" s="268"/>
      <c r="H85" s="268"/>
      <c r="I85" s="268"/>
      <c r="J85" s="268">
        <v>-2.1560241857604655E-2</v>
      </c>
      <c r="K85" s="268">
        <v>-3.2462884249891348E-2</v>
      </c>
      <c r="L85" s="268">
        <v>-3.1195793326423598E-3</v>
      </c>
      <c r="M85" s="268">
        <v>-9.8298883112342868E-3</v>
      </c>
      <c r="N85" s="268">
        <v>8.0487367123364753E-3</v>
      </c>
      <c r="O85" s="268">
        <v>-4.3872658871305526E-3</v>
      </c>
      <c r="P85" s="268">
        <v>4.5740679336229766E-2</v>
      </c>
      <c r="Q85" s="268">
        <v>-3.9695498084757315E-2</v>
      </c>
      <c r="R85" s="268">
        <v>1.732271209135083E-2</v>
      </c>
      <c r="S85" s="268">
        <v>3.822874954820879E-2</v>
      </c>
      <c r="T85" s="268">
        <v>-4.2711484705855618E-2</v>
      </c>
      <c r="U85" s="268">
        <v>5.094607599601072E-3</v>
      </c>
      <c r="V85" s="268">
        <v>-1.7421779517984647E-2</v>
      </c>
      <c r="W85" s="268">
        <v>-4.9148043048182909E-4</v>
      </c>
      <c r="X85" s="268">
        <v>6.391334855366677E-3</v>
      </c>
      <c r="Y85" s="268">
        <v>4.7371496675348047E-2</v>
      </c>
      <c r="Z85" s="268">
        <v>-8.6817337717113058E-2</v>
      </c>
      <c r="AA85" s="268">
        <v>-6.7364114489615835E-3</v>
      </c>
      <c r="AB85" s="268">
        <v>1.7876963651345817E-2</v>
      </c>
      <c r="AC85" s="268">
        <v>1.0652179687605115E-2</v>
      </c>
      <c r="AD85" s="268">
        <v>1.1733409283832876E-2</v>
      </c>
      <c r="AE85" s="268">
        <v>2.6643735327964873E-3</v>
      </c>
      <c r="AF85" s="268">
        <v>-5.4963475669171707E-3</v>
      </c>
      <c r="AG85" s="268">
        <v>2.8235334757070445E-3</v>
      </c>
      <c r="AH85" s="271">
        <v>1</v>
      </c>
    </row>
    <row r="108" spans="2:11" x14ac:dyDescent="0.25">
      <c r="B108" s="275" t="s">
        <v>1234</v>
      </c>
    </row>
    <row r="109" spans="2:11" ht="15.75" thickBot="1" x14ac:dyDescent="0.3"/>
    <row r="110" spans="2:11" ht="30" customHeight="1" x14ac:dyDescent="0.25">
      <c r="B110" s="240" t="s">
        <v>1235</v>
      </c>
      <c r="C110" s="241" t="s">
        <v>1222</v>
      </c>
      <c r="D110" s="241" t="s">
        <v>1236</v>
      </c>
      <c r="E110" s="241" t="s">
        <v>1237</v>
      </c>
      <c r="F110" s="241" t="s">
        <v>1154</v>
      </c>
      <c r="G110" s="241"/>
      <c r="H110" s="241"/>
      <c r="I110" s="241"/>
      <c r="J110" s="241" t="s">
        <v>1238</v>
      </c>
      <c r="K110" s="241" t="s">
        <v>1239</v>
      </c>
    </row>
    <row r="111" spans="2:11" x14ac:dyDescent="0.25">
      <c r="B111" s="276" t="s">
        <v>1240</v>
      </c>
      <c r="C111" s="255">
        <v>23</v>
      </c>
      <c r="D111" s="255">
        <v>800.96055710408109</v>
      </c>
      <c r="E111" s="255">
        <v>34.824372048003525</v>
      </c>
      <c r="F111" s="255">
        <v>1.0192142212119737</v>
      </c>
      <c r="G111" s="255"/>
      <c r="H111" s="255"/>
      <c r="I111" s="255"/>
      <c r="J111" s="277">
        <v>0.43687014147496078</v>
      </c>
      <c r="K111" s="252" t="s">
        <v>1243</v>
      </c>
    </row>
    <row r="112" spans="2:11" x14ac:dyDescent="0.25">
      <c r="B112" s="239" t="s">
        <v>1241</v>
      </c>
      <c r="C112" s="256">
        <v>982</v>
      </c>
      <c r="D112" s="256">
        <v>33552.841629774652</v>
      </c>
      <c r="E112" s="256">
        <v>34.167863166776634</v>
      </c>
      <c r="F112" s="256"/>
      <c r="G112" s="256"/>
      <c r="H112" s="256"/>
      <c r="I112" s="256"/>
      <c r="J112" s="280"/>
      <c r="K112" s="253" t="s">
        <v>1185</v>
      </c>
    </row>
    <row r="113" spans="2:12" ht="15.75" thickBot="1" x14ac:dyDescent="0.3">
      <c r="B113" s="273" t="s">
        <v>1242</v>
      </c>
      <c r="C113" s="257">
        <v>1005</v>
      </c>
      <c r="D113" s="257">
        <v>34353.802186878733</v>
      </c>
      <c r="E113" s="257"/>
      <c r="F113" s="257"/>
      <c r="G113" s="257"/>
      <c r="H113" s="257"/>
      <c r="I113" s="257"/>
      <c r="J113" s="281"/>
      <c r="K113" s="254" t="s">
        <v>1185</v>
      </c>
    </row>
    <row r="114" spans="2:12" x14ac:dyDescent="0.25">
      <c r="B114" s="282" t="s">
        <v>1244</v>
      </c>
    </row>
    <row r="115" spans="2:12" x14ac:dyDescent="0.25">
      <c r="B115" s="282" t="s">
        <v>1245</v>
      </c>
    </row>
    <row r="118" spans="2:12" x14ac:dyDescent="0.25">
      <c r="B118" s="238" t="s">
        <v>1246</v>
      </c>
    </row>
    <row r="119" spans="2:12" ht="15.75" thickBot="1" x14ac:dyDescent="0.3"/>
    <row r="120" spans="2:12" ht="30" customHeight="1" x14ac:dyDescent="0.25">
      <c r="B120" s="240" t="s">
        <v>1235</v>
      </c>
      <c r="C120" s="241" t="s">
        <v>1247</v>
      </c>
      <c r="D120" s="241" t="s">
        <v>1248</v>
      </c>
      <c r="E120" s="241" t="s">
        <v>1249</v>
      </c>
      <c r="F120" s="241" t="s">
        <v>1250</v>
      </c>
      <c r="G120" s="241"/>
      <c r="H120" s="241"/>
      <c r="I120" s="241"/>
      <c r="J120" s="241" t="s">
        <v>1251</v>
      </c>
      <c r="K120" s="241" t="s">
        <v>1252</v>
      </c>
      <c r="L120" s="241" t="s">
        <v>1239</v>
      </c>
    </row>
    <row r="121" spans="2:12" x14ac:dyDescent="0.25">
      <c r="B121" s="276" t="s">
        <v>1150</v>
      </c>
      <c r="C121" s="255">
        <v>9.7269190978384721</v>
      </c>
      <c r="D121" s="255">
        <v>0.93672222989956144</v>
      </c>
      <c r="E121" s="255">
        <v>10.383995156046874</v>
      </c>
      <c r="F121" s="283">
        <v>4.8782595118934614E-24</v>
      </c>
      <c r="G121" s="283"/>
      <c r="H121" s="283"/>
      <c r="I121" s="283"/>
      <c r="J121" s="255">
        <v>7.888711628237937</v>
      </c>
      <c r="K121" s="255">
        <v>11.565126567439007</v>
      </c>
      <c r="L121" s="252" t="s">
        <v>1253</v>
      </c>
    </row>
    <row r="122" spans="2:12" x14ac:dyDescent="0.25">
      <c r="B122" s="239" t="s">
        <v>1191</v>
      </c>
      <c r="C122" s="256">
        <v>1.0769595440004147</v>
      </c>
      <c r="D122" s="256">
        <v>0.62037977537739786</v>
      </c>
      <c r="E122" s="256">
        <v>1.7359681710211523</v>
      </c>
      <c r="F122" s="278">
        <v>8.2883118146797941E-2</v>
      </c>
      <c r="G122" s="278"/>
      <c r="H122" s="278"/>
      <c r="I122" s="278"/>
      <c r="J122" s="256">
        <v>-0.14046297538413244</v>
      </c>
      <c r="K122" s="256">
        <v>2.2943820633849619</v>
      </c>
      <c r="L122" s="253" t="s">
        <v>1254</v>
      </c>
    </row>
    <row r="123" spans="2:12" x14ac:dyDescent="0.25">
      <c r="B123" s="239" t="s">
        <v>1192</v>
      </c>
      <c r="C123" s="256">
        <v>1.1227477895729925</v>
      </c>
      <c r="D123" s="256">
        <v>0.62563671362313733</v>
      </c>
      <c r="E123" s="256">
        <v>1.7945682616210696</v>
      </c>
      <c r="F123" s="278">
        <v>7.3029988352439901E-2</v>
      </c>
      <c r="G123" s="278"/>
      <c r="H123" s="278"/>
      <c r="I123" s="278"/>
      <c r="J123" s="256">
        <v>-0.10499085431687694</v>
      </c>
      <c r="K123" s="256">
        <v>2.3504864334628621</v>
      </c>
      <c r="L123" s="253" t="s">
        <v>1254</v>
      </c>
    </row>
    <row r="124" spans="2:12" x14ac:dyDescent="0.25">
      <c r="B124" s="239" t="s">
        <v>1193</v>
      </c>
      <c r="C124" s="256">
        <v>-0.10910109063112236</v>
      </c>
      <c r="D124" s="256">
        <v>0.64639007300167928</v>
      </c>
      <c r="E124" s="256">
        <v>-0.16878521992839907</v>
      </c>
      <c r="F124" s="278">
        <v>0.86600034271100945</v>
      </c>
      <c r="G124" s="278"/>
      <c r="H124" s="278"/>
      <c r="I124" s="278"/>
      <c r="J124" s="256">
        <v>-1.3775657672884971</v>
      </c>
      <c r="K124" s="256">
        <v>1.1593635860262526</v>
      </c>
      <c r="L124" s="253" t="s">
        <v>1243</v>
      </c>
    </row>
    <row r="125" spans="2:12" x14ac:dyDescent="0.25">
      <c r="B125" s="239" t="s">
        <v>1194</v>
      </c>
      <c r="C125" s="256">
        <v>0.16788805558278866</v>
      </c>
      <c r="D125" s="256">
        <v>0.61521202294281174</v>
      </c>
      <c r="E125" s="256">
        <v>0.27289462709085421</v>
      </c>
      <c r="F125" s="278">
        <v>0.78499159256856554</v>
      </c>
      <c r="G125" s="278"/>
      <c r="H125" s="278"/>
      <c r="I125" s="278"/>
      <c r="J125" s="256">
        <v>-1.0393933559865622</v>
      </c>
      <c r="K125" s="256">
        <v>1.3751694671521395</v>
      </c>
      <c r="L125" s="253" t="s">
        <v>1243</v>
      </c>
    </row>
    <row r="126" spans="2:12" x14ac:dyDescent="0.25">
      <c r="B126" s="239" t="s">
        <v>1195</v>
      </c>
      <c r="C126" s="256">
        <v>0.17756657678524163</v>
      </c>
      <c r="D126" s="256">
        <v>0.62147551142454061</v>
      </c>
      <c r="E126" s="256">
        <v>0.28571773709671217</v>
      </c>
      <c r="F126" s="278">
        <v>0.77515457458985959</v>
      </c>
      <c r="G126" s="278"/>
      <c r="H126" s="278"/>
      <c r="I126" s="278"/>
      <c r="J126" s="256">
        <v>-1.042006196027992</v>
      </c>
      <c r="K126" s="256">
        <v>1.3971393495984754</v>
      </c>
      <c r="L126" s="253" t="s">
        <v>1243</v>
      </c>
    </row>
    <row r="127" spans="2:12" x14ac:dyDescent="0.25">
      <c r="B127" s="239" t="s">
        <v>1196</v>
      </c>
      <c r="C127" s="256">
        <v>0</v>
      </c>
      <c r="D127" s="256">
        <v>0</v>
      </c>
      <c r="E127" s="256"/>
      <c r="F127" s="280"/>
      <c r="G127" s="280"/>
      <c r="H127" s="280"/>
      <c r="I127" s="280"/>
      <c r="J127" s="256"/>
      <c r="K127" s="256"/>
      <c r="L127" s="253" t="s">
        <v>1185</v>
      </c>
    </row>
    <row r="128" spans="2:12" x14ac:dyDescent="0.25">
      <c r="B128" s="239" t="s">
        <v>1197</v>
      </c>
      <c r="C128" s="256">
        <v>0.55677841200337874</v>
      </c>
      <c r="D128" s="256">
        <v>0.65586341503557366</v>
      </c>
      <c r="E128" s="256">
        <v>0.84892433277922563</v>
      </c>
      <c r="F128" s="278">
        <v>0.39613029120072607</v>
      </c>
      <c r="G128" s="278"/>
      <c r="H128" s="278"/>
      <c r="I128" s="278"/>
      <c r="J128" s="256">
        <v>-0.7302765868786032</v>
      </c>
      <c r="K128" s="256">
        <v>1.8438334108853607</v>
      </c>
      <c r="L128" s="253" t="s">
        <v>1243</v>
      </c>
    </row>
    <row r="129" spans="2:12" x14ac:dyDescent="0.25">
      <c r="B129" s="239" t="s">
        <v>1198</v>
      </c>
      <c r="C129" s="256">
        <v>0.517476249118623</v>
      </c>
      <c r="D129" s="256">
        <v>0.66636256658539816</v>
      </c>
      <c r="E129" s="256">
        <v>0.77656860554201834</v>
      </c>
      <c r="F129" s="278">
        <v>0.43760033534713871</v>
      </c>
      <c r="G129" s="278"/>
      <c r="H129" s="278"/>
      <c r="I129" s="278"/>
      <c r="J129" s="256">
        <v>-0.79018210280369916</v>
      </c>
      <c r="K129" s="256">
        <v>1.8251346010409453</v>
      </c>
      <c r="L129" s="253" t="s">
        <v>1243</v>
      </c>
    </row>
    <row r="130" spans="2:12" x14ac:dyDescent="0.25">
      <c r="B130" s="239" t="s">
        <v>1199</v>
      </c>
      <c r="C130" s="256">
        <v>0.7267853070551239</v>
      </c>
      <c r="D130" s="256">
        <v>0.65413939962024892</v>
      </c>
      <c r="E130" s="256">
        <v>1.1110556977259718</v>
      </c>
      <c r="F130" s="278">
        <v>0.26681633288753215</v>
      </c>
      <c r="G130" s="278"/>
      <c r="H130" s="278"/>
      <c r="I130" s="278"/>
      <c r="J130" s="256">
        <v>-0.55688651385477528</v>
      </c>
      <c r="K130" s="256">
        <v>2.0104571279650232</v>
      </c>
      <c r="L130" s="253" t="s">
        <v>1243</v>
      </c>
    </row>
    <row r="131" spans="2:12" x14ac:dyDescent="0.25">
      <c r="B131" s="239" t="s">
        <v>1200</v>
      </c>
      <c r="C131" s="256">
        <v>0.63622200160001285</v>
      </c>
      <c r="D131" s="256">
        <v>0.67054403120147321</v>
      </c>
      <c r="E131" s="256">
        <v>0.9488146519774957</v>
      </c>
      <c r="F131" s="278">
        <v>0.34294832424929611</v>
      </c>
      <c r="G131" s="278"/>
      <c r="H131" s="278"/>
      <c r="I131" s="278"/>
      <c r="J131" s="256">
        <v>-0.67964198401583631</v>
      </c>
      <c r="K131" s="256">
        <v>1.952085987215862</v>
      </c>
      <c r="L131" s="253" t="s">
        <v>1243</v>
      </c>
    </row>
    <row r="132" spans="2:12" x14ac:dyDescent="0.25">
      <c r="B132" s="239" t="s">
        <v>1201</v>
      </c>
      <c r="C132" s="256">
        <v>1.2241265748807428</v>
      </c>
      <c r="D132" s="256">
        <v>0.65379373961296927</v>
      </c>
      <c r="E132" s="256">
        <v>1.872343677694738</v>
      </c>
      <c r="F132" s="278">
        <v>6.1456073557800028E-2</v>
      </c>
      <c r="G132" s="278"/>
      <c r="H132" s="278"/>
      <c r="I132" s="278"/>
      <c r="J132" s="256">
        <v>-5.8866928821512232E-2</v>
      </c>
      <c r="K132" s="256">
        <v>2.5071200785829979</v>
      </c>
      <c r="L132" s="253" t="s">
        <v>1254</v>
      </c>
    </row>
    <row r="133" spans="2:12" x14ac:dyDescent="0.25">
      <c r="B133" s="239" t="s">
        <v>1202</v>
      </c>
      <c r="C133" s="256">
        <v>0</v>
      </c>
      <c r="D133" s="256">
        <v>0</v>
      </c>
      <c r="E133" s="256"/>
      <c r="F133" s="280"/>
      <c r="G133" s="280"/>
      <c r="H133" s="280"/>
      <c r="I133" s="280"/>
      <c r="J133" s="256"/>
      <c r="K133" s="256"/>
      <c r="L133" s="253" t="s">
        <v>1185</v>
      </c>
    </row>
    <row r="134" spans="2:12" x14ac:dyDescent="0.25">
      <c r="B134" s="239" t="s">
        <v>1203</v>
      </c>
      <c r="C134" s="256">
        <v>0.18728068980196069</v>
      </c>
      <c r="D134" s="256">
        <v>0.67367525292951869</v>
      </c>
      <c r="E134" s="256">
        <v>0.27799847031274932</v>
      </c>
      <c r="F134" s="278">
        <v>0.78107205246828215</v>
      </c>
      <c r="G134" s="278"/>
      <c r="H134" s="278"/>
      <c r="I134" s="278"/>
      <c r="J134" s="256">
        <v>-1.1347279510657295</v>
      </c>
      <c r="K134" s="256">
        <v>1.5092893306696511</v>
      </c>
      <c r="L134" s="253" t="s">
        <v>1243</v>
      </c>
    </row>
    <row r="135" spans="2:12" x14ac:dyDescent="0.25">
      <c r="B135" s="239" t="s">
        <v>1204</v>
      </c>
      <c r="C135" s="256">
        <v>0.5342281888352004</v>
      </c>
      <c r="D135" s="256">
        <v>0.66550457183536238</v>
      </c>
      <c r="E135" s="256">
        <v>0.80274157600732732</v>
      </c>
      <c r="F135" s="278">
        <v>0.42231835242305493</v>
      </c>
      <c r="G135" s="278"/>
      <c r="H135" s="278"/>
      <c r="I135" s="278"/>
      <c r="J135" s="256">
        <v>-0.77174644905957812</v>
      </c>
      <c r="K135" s="256">
        <v>1.8402028267299788</v>
      </c>
      <c r="L135" s="253" t="s">
        <v>1243</v>
      </c>
    </row>
    <row r="136" spans="2:12" x14ac:dyDescent="0.25">
      <c r="B136" s="239" t="s">
        <v>1205</v>
      </c>
      <c r="C136" s="256">
        <v>-0.58772099068638606</v>
      </c>
      <c r="D136" s="256">
        <v>0.66528531874613284</v>
      </c>
      <c r="E136" s="256">
        <v>-0.8834119348884284</v>
      </c>
      <c r="F136" s="278">
        <v>0.37722996045874169</v>
      </c>
      <c r="G136" s="278"/>
      <c r="H136" s="278"/>
      <c r="I136" s="278"/>
      <c r="J136" s="256">
        <v>-1.893265370118741</v>
      </c>
      <c r="K136" s="256">
        <v>0.71782338874596885</v>
      </c>
      <c r="L136" s="253" t="s">
        <v>1243</v>
      </c>
    </row>
    <row r="137" spans="2:12" x14ac:dyDescent="0.25">
      <c r="B137" s="239" t="s">
        <v>1206</v>
      </c>
      <c r="C137" s="256">
        <v>-8.2794017132882293E-3</v>
      </c>
      <c r="D137" s="256">
        <v>0.66540485765102364</v>
      </c>
      <c r="E137" s="256">
        <v>-1.2442652947433727E-2</v>
      </c>
      <c r="F137" s="278">
        <v>0.99007498279878225</v>
      </c>
      <c r="G137" s="278"/>
      <c r="H137" s="278"/>
      <c r="I137" s="278"/>
      <c r="J137" s="256">
        <v>-1.3140583622208695</v>
      </c>
      <c r="K137" s="256">
        <v>1.2974995587942928</v>
      </c>
      <c r="L137" s="253" t="s">
        <v>1243</v>
      </c>
    </row>
    <row r="138" spans="2:12" x14ac:dyDescent="0.25">
      <c r="B138" s="239" t="s">
        <v>1207</v>
      </c>
      <c r="C138" s="256">
        <v>-0.1966697661842409</v>
      </c>
      <c r="D138" s="256">
        <v>0.6702879658962716</v>
      </c>
      <c r="E138" s="256">
        <v>-0.29341085651338689</v>
      </c>
      <c r="F138" s="278">
        <v>0.76927012322906796</v>
      </c>
      <c r="G138" s="278"/>
      <c r="H138" s="278"/>
      <c r="I138" s="278"/>
      <c r="J138" s="256">
        <v>-1.512031253683036</v>
      </c>
      <c r="K138" s="256">
        <v>1.1186917213145542</v>
      </c>
      <c r="L138" s="253" t="s">
        <v>1243</v>
      </c>
    </row>
    <row r="139" spans="2:12" x14ac:dyDescent="0.25">
      <c r="B139" s="239" t="s">
        <v>1208</v>
      </c>
      <c r="C139" s="256">
        <v>0</v>
      </c>
      <c r="D139" s="256">
        <v>0</v>
      </c>
      <c r="E139" s="256"/>
      <c r="F139" s="280"/>
      <c r="G139" s="280"/>
      <c r="H139" s="280"/>
      <c r="I139" s="280"/>
      <c r="J139" s="256"/>
      <c r="K139" s="256"/>
      <c r="L139" s="253" t="s">
        <v>1185</v>
      </c>
    </row>
    <row r="140" spans="2:12" x14ac:dyDescent="0.25">
      <c r="B140" s="239" t="s">
        <v>1209</v>
      </c>
      <c r="C140" s="256">
        <v>-3.6610716106723319E-2</v>
      </c>
      <c r="D140" s="256">
        <v>0.67696512048515445</v>
      </c>
      <c r="E140" s="256">
        <v>-5.4080653491402703E-2</v>
      </c>
      <c r="F140" s="278">
        <v>0.95688190585365041</v>
      </c>
      <c r="G140" s="278"/>
      <c r="H140" s="278"/>
      <c r="I140" s="278"/>
      <c r="J140" s="256">
        <v>-1.3650753360488235</v>
      </c>
      <c r="K140" s="256">
        <v>1.2918539038353769</v>
      </c>
      <c r="L140" s="253" t="s">
        <v>1243</v>
      </c>
    </row>
    <row r="141" spans="2:12" x14ac:dyDescent="0.25">
      <c r="B141" s="239" t="s">
        <v>1210</v>
      </c>
      <c r="C141" s="256">
        <v>0.62188479005684161</v>
      </c>
      <c r="D141" s="256">
        <v>0.69500582103190944</v>
      </c>
      <c r="E141" s="256">
        <v>0.89479076467805485</v>
      </c>
      <c r="F141" s="278">
        <v>0.37111820769816051</v>
      </c>
      <c r="G141" s="278"/>
      <c r="H141" s="278"/>
      <c r="I141" s="278"/>
      <c r="J141" s="256">
        <v>-0.7419825879744173</v>
      </c>
      <c r="K141" s="256">
        <v>1.9857521680881005</v>
      </c>
      <c r="L141" s="253" t="s">
        <v>1243</v>
      </c>
    </row>
    <row r="142" spans="2:12" x14ac:dyDescent="0.25">
      <c r="B142" s="239" t="s">
        <v>1211</v>
      </c>
      <c r="C142" s="256">
        <v>-1.4829289134176777</v>
      </c>
      <c r="D142" s="256">
        <v>0.68323959365606757</v>
      </c>
      <c r="E142" s="256">
        <v>-2.1704376139597108</v>
      </c>
      <c r="F142" s="280">
        <v>3.021276572257392E-2</v>
      </c>
      <c r="G142" s="280"/>
      <c r="H142" s="280"/>
      <c r="I142" s="280"/>
      <c r="J142" s="256">
        <v>-2.8237064507673399</v>
      </c>
      <c r="K142" s="256">
        <v>-0.14215137606801553</v>
      </c>
      <c r="L142" s="253" t="s">
        <v>1255</v>
      </c>
    </row>
    <row r="143" spans="2:12" x14ac:dyDescent="0.25">
      <c r="B143" s="239" t="s">
        <v>1212</v>
      </c>
      <c r="C143" s="256">
        <v>-0.39981792441619418</v>
      </c>
      <c r="D143" s="256">
        <v>0.70846064119133889</v>
      </c>
      <c r="E143" s="256">
        <v>-0.56434740502149161</v>
      </c>
      <c r="F143" s="278">
        <v>0.57264659769491</v>
      </c>
      <c r="G143" s="278"/>
      <c r="H143" s="278"/>
      <c r="I143" s="278"/>
      <c r="J143" s="256">
        <v>-1.7900888083425217</v>
      </c>
      <c r="K143" s="256">
        <v>0.99045295951013346</v>
      </c>
      <c r="L143" s="253" t="s">
        <v>1243</v>
      </c>
    </row>
    <row r="144" spans="2:12" x14ac:dyDescent="0.25">
      <c r="B144" s="239" t="s">
        <v>1213</v>
      </c>
      <c r="C144" s="256">
        <v>9.3549469349923475E-2</v>
      </c>
      <c r="D144" s="256">
        <v>0.67329829707884536</v>
      </c>
      <c r="E144" s="256">
        <v>0.13894208518838499</v>
      </c>
      <c r="F144" s="278">
        <v>0.88952440207660799</v>
      </c>
      <c r="G144" s="278"/>
      <c r="H144" s="278"/>
      <c r="I144" s="278"/>
      <c r="J144" s="256">
        <v>-1.227719439889436</v>
      </c>
      <c r="K144" s="256">
        <v>1.4148183785892829</v>
      </c>
      <c r="L144" s="253" t="s">
        <v>1243</v>
      </c>
    </row>
    <row r="145" spans="2:12" x14ac:dyDescent="0.25">
      <c r="B145" s="239" t="s">
        <v>1214</v>
      </c>
      <c r="C145" s="256">
        <v>-0.12054553036956608</v>
      </c>
      <c r="D145" s="256">
        <v>0.69972449094465061</v>
      </c>
      <c r="E145" s="256">
        <v>-0.17227570555208913</v>
      </c>
      <c r="F145" s="278">
        <v>0.86325628007911615</v>
      </c>
      <c r="G145" s="278"/>
      <c r="H145" s="278"/>
      <c r="I145" s="278"/>
      <c r="J145" s="256">
        <v>-1.4936727444582123</v>
      </c>
      <c r="K145" s="256">
        <v>1.25258168371908</v>
      </c>
      <c r="L145" s="253" t="s">
        <v>1243</v>
      </c>
    </row>
    <row r="146" spans="2:12" x14ac:dyDescent="0.25">
      <c r="B146" s="239" t="s">
        <v>1215</v>
      </c>
      <c r="C146" s="256">
        <v>0</v>
      </c>
      <c r="D146" s="256">
        <v>0</v>
      </c>
      <c r="E146" s="256"/>
      <c r="F146" s="280"/>
      <c r="G146" s="280"/>
      <c r="H146" s="280"/>
      <c r="I146" s="280"/>
      <c r="J146" s="256"/>
      <c r="K146" s="256"/>
      <c r="L146" s="253" t="s">
        <v>1185</v>
      </c>
    </row>
    <row r="147" spans="2:12" x14ac:dyDescent="0.25">
      <c r="B147" s="239" t="s">
        <v>1216</v>
      </c>
      <c r="C147" s="256">
        <v>9.0799926394534977E-2</v>
      </c>
      <c r="D147" s="256">
        <v>0.45542759052727211</v>
      </c>
      <c r="E147" s="256">
        <v>0.19937291521888517</v>
      </c>
      <c r="F147" s="278">
        <v>0.84201231954362599</v>
      </c>
      <c r="G147" s="278"/>
      <c r="H147" s="278"/>
      <c r="I147" s="278"/>
      <c r="J147" s="256">
        <v>-0.80292328423020909</v>
      </c>
      <c r="K147" s="256">
        <v>0.98452313701927896</v>
      </c>
      <c r="L147" s="253" t="s">
        <v>1243</v>
      </c>
    </row>
    <row r="148" spans="2:12" x14ac:dyDescent="0.25">
      <c r="B148" s="239" t="s">
        <v>1217</v>
      </c>
      <c r="C148" s="256">
        <v>8.2186804834998191E-3</v>
      </c>
      <c r="D148" s="256">
        <v>0.45545451257520608</v>
      </c>
      <c r="E148" s="256">
        <v>1.8045008352272556E-2</v>
      </c>
      <c r="F148" s="278">
        <v>0.98560661334070931</v>
      </c>
      <c r="G148" s="278"/>
      <c r="H148" s="278"/>
      <c r="I148" s="278"/>
      <c r="J148" s="256">
        <v>-0.8855573615015232</v>
      </c>
      <c r="K148" s="256">
        <v>0.90199472246852286</v>
      </c>
      <c r="L148" s="253" t="s">
        <v>1243</v>
      </c>
    </row>
    <row r="149" spans="2:12" ht="15.75" thickBot="1" x14ac:dyDescent="0.3">
      <c r="B149" s="273" t="s">
        <v>1218</v>
      </c>
      <c r="C149" s="257">
        <v>0</v>
      </c>
      <c r="D149" s="257">
        <v>0</v>
      </c>
      <c r="E149" s="257"/>
      <c r="F149" s="281"/>
      <c r="G149" s="281"/>
      <c r="H149" s="281"/>
      <c r="I149" s="281"/>
      <c r="J149" s="257"/>
      <c r="K149" s="257"/>
      <c r="L149" s="254" t="s">
        <v>1185</v>
      </c>
    </row>
    <row r="150" spans="2:12" x14ac:dyDescent="0.25">
      <c r="B150" s="282" t="s">
        <v>1245</v>
      </c>
    </row>
    <row r="153" spans="2:12" x14ac:dyDescent="0.25">
      <c r="B153" s="238" t="s">
        <v>1256</v>
      </c>
    </row>
    <row r="155" spans="2:12" x14ac:dyDescent="0.25">
      <c r="B155" t="s">
        <v>1257</v>
      </c>
    </row>
    <row r="158" spans="2:12" x14ac:dyDescent="0.25">
      <c r="B158" s="238" t="s">
        <v>1258</v>
      </c>
    </row>
    <row r="159" spans="2:12" ht="15.75" thickBot="1" x14ac:dyDescent="0.3"/>
    <row r="160" spans="2:12" ht="30" customHeight="1" x14ac:dyDescent="0.25">
      <c r="B160" s="240" t="s">
        <v>1235</v>
      </c>
      <c r="C160" s="241" t="s">
        <v>1247</v>
      </c>
      <c r="D160" s="241" t="s">
        <v>1248</v>
      </c>
      <c r="E160" s="241" t="s">
        <v>1249</v>
      </c>
      <c r="F160" s="241" t="s">
        <v>1250</v>
      </c>
      <c r="G160" s="241"/>
      <c r="H160" s="241"/>
      <c r="I160" s="241"/>
      <c r="J160" s="241" t="s">
        <v>1251</v>
      </c>
      <c r="K160" s="241" t="s">
        <v>1252</v>
      </c>
      <c r="L160" s="241" t="s">
        <v>1239</v>
      </c>
    </row>
    <row r="161" spans="2:12" x14ac:dyDescent="0.25">
      <c r="B161" s="276" t="s">
        <v>1191</v>
      </c>
      <c r="C161" s="255">
        <v>6.8242191270887723E-2</v>
      </c>
      <c r="D161" s="255">
        <v>3.9310738762419514E-2</v>
      </c>
      <c r="E161" s="255">
        <v>1.7359681710211523</v>
      </c>
      <c r="F161" s="277">
        <v>8.2883118146797941E-2</v>
      </c>
      <c r="G161" s="277"/>
      <c r="H161" s="277"/>
      <c r="I161" s="277"/>
      <c r="J161" s="255">
        <v>-8.900521181172863E-3</v>
      </c>
      <c r="K161" s="255">
        <v>0.14538490372294832</v>
      </c>
      <c r="L161" s="252" t="s">
        <v>1254</v>
      </c>
    </row>
    <row r="162" spans="2:12" x14ac:dyDescent="0.25">
      <c r="B162" s="239" t="s">
        <v>1192</v>
      </c>
      <c r="C162" s="256">
        <v>7.0795133094180812E-2</v>
      </c>
      <c r="D162" s="256">
        <v>3.9449674112830992E-2</v>
      </c>
      <c r="E162" s="256">
        <v>1.7945682616210694</v>
      </c>
      <c r="F162" s="278">
        <v>7.3029988352439901E-2</v>
      </c>
      <c r="G162" s="278"/>
      <c r="H162" s="278"/>
      <c r="I162" s="278"/>
      <c r="J162" s="256">
        <v>-6.6202236816355342E-3</v>
      </c>
      <c r="K162" s="256">
        <v>0.14821048986999716</v>
      </c>
      <c r="L162" s="253" t="s">
        <v>1254</v>
      </c>
    </row>
    <row r="163" spans="2:12" x14ac:dyDescent="0.25">
      <c r="B163" s="239" t="s">
        <v>1193</v>
      </c>
      <c r="C163" s="256">
        <v>-6.5384916783513825E-3</v>
      </c>
      <c r="D163" s="256">
        <v>3.873853220753036E-2</v>
      </c>
      <c r="E163" s="256">
        <v>-0.16878521992839907</v>
      </c>
      <c r="F163" s="278">
        <v>0.86600034271100945</v>
      </c>
      <c r="G163" s="278"/>
      <c r="H163" s="278"/>
      <c r="I163" s="278"/>
      <c r="J163" s="256">
        <v>-8.2558315904022364E-2</v>
      </c>
      <c r="K163" s="256">
        <v>6.9481332547319599E-2</v>
      </c>
      <c r="L163" s="253" t="s">
        <v>1243</v>
      </c>
    </row>
    <row r="164" spans="2:12" x14ac:dyDescent="0.25">
      <c r="B164" s="239" t="s">
        <v>1194</v>
      </c>
      <c r="C164" s="256">
        <v>1.0816348020048886E-2</v>
      </c>
      <c r="D164" s="256">
        <v>3.9635621028360601E-2</v>
      </c>
      <c r="E164" s="256">
        <v>0.27289462709085421</v>
      </c>
      <c r="F164" s="278">
        <v>0.78499159256856554</v>
      </c>
      <c r="G164" s="278"/>
      <c r="H164" s="278"/>
      <c r="I164" s="278"/>
      <c r="J164" s="256">
        <v>-6.6963907760152527E-2</v>
      </c>
      <c r="K164" s="256">
        <v>8.8596603800250293E-2</v>
      </c>
      <c r="L164" s="253" t="s">
        <v>1243</v>
      </c>
    </row>
    <row r="165" spans="2:12" x14ac:dyDescent="0.25">
      <c r="B165" s="239" t="s">
        <v>1195</v>
      </c>
      <c r="C165" s="256">
        <v>1.1251613269783665E-2</v>
      </c>
      <c r="D165" s="256">
        <v>3.9380170738140499E-2</v>
      </c>
      <c r="E165" s="256">
        <v>0.28571773709671217</v>
      </c>
      <c r="F165" s="278">
        <v>0.77515457458985959</v>
      </c>
      <c r="G165" s="278"/>
      <c r="H165" s="278"/>
      <c r="I165" s="278"/>
      <c r="J165" s="256">
        <v>-6.6027351288104635E-2</v>
      </c>
      <c r="K165" s="256">
        <v>8.8530577827671958E-2</v>
      </c>
      <c r="L165" s="253" t="s">
        <v>1243</v>
      </c>
    </row>
    <row r="166" spans="2:12" x14ac:dyDescent="0.25">
      <c r="B166" s="239" t="s">
        <v>1196</v>
      </c>
      <c r="C166" s="256">
        <v>0</v>
      </c>
      <c r="D166" s="256">
        <v>0</v>
      </c>
      <c r="E166" s="256"/>
      <c r="F166" s="280"/>
      <c r="G166" s="280"/>
      <c r="H166" s="280"/>
      <c r="I166" s="280"/>
      <c r="J166" s="256"/>
      <c r="K166" s="256"/>
      <c r="L166" s="253" t="s">
        <v>1185</v>
      </c>
    </row>
    <row r="167" spans="2:12" x14ac:dyDescent="0.25">
      <c r="B167" s="239" t="s">
        <v>1197</v>
      </c>
      <c r="C167" s="256">
        <v>3.6279382862534904E-2</v>
      </c>
      <c r="D167" s="256">
        <v>4.2735708545145273E-2</v>
      </c>
      <c r="E167" s="256">
        <v>0.84892433277922563</v>
      </c>
      <c r="F167" s="278">
        <v>0.39613029120072607</v>
      </c>
      <c r="G167" s="278"/>
      <c r="H167" s="278"/>
      <c r="I167" s="278"/>
      <c r="J167" s="256">
        <v>-4.7584430932917171E-2</v>
      </c>
      <c r="K167" s="256">
        <v>0.12014319665798698</v>
      </c>
      <c r="L167" s="253" t="s">
        <v>1243</v>
      </c>
    </row>
    <row r="168" spans="2:12" x14ac:dyDescent="0.25">
      <c r="B168" s="239" t="s">
        <v>1198</v>
      </c>
      <c r="C168" s="256">
        <v>3.2710109325732123E-2</v>
      </c>
      <c r="D168" s="256">
        <v>4.2121338787448906E-2</v>
      </c>
      <c r="E168" s="256">
        <v>0.77656860554201823</v>
      </c>
      <c r="F168" s="278">
        <v>0.43760033534713871</v>
      </c>
      <c r="G168" s="278"/>
      <c r="H168" s="278"/>
      <c r="I168" s="278"/>
      <c r="J168" s="256">
        <v>-4.9948075904872907E-2</v>
      </c>
      <c r="K168" s="256">
        <v>0.11536829455633715</v>
      </c>
      <c r="L168" s="253" t="s">
        <v>1243</v>
      </c>
    </row>
    <row r="169" spans="2:12" x14ac:dyDescent="0.25">
      <c r="B169" s="239" t="s">
        <v>1199</v>
      </c>
      <c r="C169" s="256">
        <v>4.7356941011135724E-2</v>
      </c>
      <c r="D169" s="256">
        <v>4.2623372624849033E-2</v>
      </c>
      <c r="E169" s="256">
        <v>1.1110556977259718</v>
      </c>
      <c r="F169" s="278">
        <v>0.26681633288753215</v>
      </c>
      <c r="G169" s="278"/>
      <c r="H169" s="278"/>
      <c r="I169" s="278"/>
      <c r="J169" s="256">
        <v>-3.6286426721223418E-2</v>
      </c>
      <c r="K169" s="256">
        <v>0.13100030874349486</v>
      </c>
      <c r="L169" s="253" t="s">
        <v>1243</v>
      </c>
    </row>
    <row r="170" spans="2:12" x14ac:dyDescent="0.25">
      <c r="B170" s="239" t="s">
        <v>1200</v>
      </c>
      <c r="C170" s="256">
        <v>3.9715730525393018E-2</v>
      </c>
      <c r="D170" s="256">
        <v>4.1858260138182397E-2</v>
      </c>
      <c r="E170" s="256">
        <v>0.94881465197749582</v>
      </c>
      <c r="F170" s="278">
        <v>0.34294832424929611</v>
      </c>
      <c r="G170" s="278"/>
      <c r="H170" s="278"/>
      <c r="I170" s="278"/>
      <c r="J170" s="256">
        <v>-4.24261937233135E-2</v>
      </c>
      <c r="K170" s="256">
        <v>0.12185765477409954</v>
      </c>
      <c r="L170" s="253" t="s">
        <v>1243</v>
      </c>
    </row>
    <row r="171" spans="2:12" x14ac:dyDescent="0.25">
      <c r="B171" s="239" t="s">
        <v>1201</v>
      </c>
      <c r="C171" s="256">
        <v>8.01159894799537E-2</v>
      </c>
      <c r="D171" s="256">
        <v>4.2789147331431104E-2</v>
      </c>
      <c r="E171" s="256">
        <v>1.872343677694738</v>
      </c>
      <c r="F171" s="278">
        <v>6.1456073557800028E-2</v>
      </c>
      <c r="G171" s="278"/>
      <c r="H171" s="278"/>
      <c r="I171" s="278"/>
      <c r="J171" s="256">
        <v>-3.8526916635568675E-3</v>
      </c>
      <c r="K171" s="256">
        <v>0.16408467062346427</v>
      </c>
      <c r="L171" s="253" t="s">
        <v>1254</v>
      </c>
    </row>
    <row r="172" spans="2:12" x14ac:dyDescent="0.25">
      <c r="B172" s="239" t="s">
        <v>1202</v>
      </c>
      <c r="C172" s="256">
        <v>0</v>
      </c>
      <c r="D172" s="256">
        <v>0</v>
      </c>
      <c r="E172" s="256"/>
      <c r="F172" s="280"/>
      <c r="G172" s="280"/>
      <c r="H172" s="280"/>
      <c r="I172" s="280"/>
      <c r="J172" s="256"/>
      <c r="K172" s="256"/>
      <c r="L172" s="253" t="s">
        <v>1185</v>
      </c>
    </row>
    <row r="173" spans="2:12" x14ac:dyDescent="0.25">
      <c r="B173" s="239" t="s">
        <v>1203</v>
      </c>
      <c r="C173" s="256">
        <v>1.1924654934004283E-2</v>
      </c>
      <c r="D173" s="256">
        <v>4.2894678235419786E-2</v>
      </c>
      <c r="E173" s="256">
        <v>0.27799847031274938</v>
      </c>
      <c r="F173" s="278">
        <v>0.78107205246828215</v>
      </c>
      <c r="G173" s="278"/>
      <c r="H173" s="278"/>
      <c r="I173" s="278"/>
      <c r="J173" s="256">
        <v>-7.2251118226535169E-2</v>
      </c>
      <c r="K173" s="256">
        <v>9.6100428094543736E-2</v>
      </c>
      <c r="L173" s="253" t="s">
        <v>1243</v>
      </c>
    </row>
    <row r="174" spans="2:12" x14ac:dyDescent="0.25">
      <c r="B174" s="239" t="s">
        <v>1204</v>
      </c>
      <c r="C174" s="256">
        <v>3.4654524215803659E-2</v>
      </c>
      <c r="D174" s="256">
        <v>4.317021224709474E-2</v>
      </c>
      <c r="E174" s="256">
        <v>0.80274157600732743</v>
      </c>
      <c r="F174" s="278">
        <v>0.42231835242305493</v>
      </c>
      <c r="G174" s="278"/>
      <c r="H174" s="278"/>
      <c r="I174" s="278"/>
      <c r="J174" s="256">
        <v>-5.0061952113960473E-2</v>
      </c>
      <c r="K174" s="256">
        <v>0.11937100054556779</v>
      </c>
      <c r="L174" s="253" t="s">
        <v>1243</v>
      </c>
    </row>
    <row r="175" spans="2:12" x14ac:dyDescent="0.25">
      <c r="B175" s="239" t="s">
        <v>1205</v>
      </c>
      <c r="C175" s="256">
        <v>-3.821027703213787E-2</v>
      </c>
      <c r="D175" s="256">
        <v>4.3253068611715871E-2</v>
      </c>
      <c r="E175" s="256">
        <v>-0.88341193488842851</v>
      </c>
      <c r="F175" s="278">
        <v>0.37722996045874169</v>
      </c>
      <c r="G175" s="278"/>
      <c r="H175" s="278"/>
      <c r="I175" s="278"/>
      <c r="J175" s="256">
        <v>-0.12308934925584897</v>
      </c>
      <c r="K175" s="256">
        <v>4.6668795191573222E-2</v>
      </c>
      <c r="L175" s="253" t="s">
        <v>1243</v>
      </c>
    </row>
    <row r="176" spans="2:12" x14ac:dyDescent="0.25">
      <c r="B176" s="239" t="s">
        <v>1206</v>
      </c>
      <c r="C176" s="256">
        <v>-5.4067679256761714E-4</v>
      </c>
      <c r="D176" s="256">
        <v>4.3453497807244605E-2</v>
      </c>
      <c r="E176" s="256">
        <v>-1.2442652947433729E-2</v>
      </c>
      <c r="F176" s="278">
        <v>0.99007498279878225</v>
      </c>
      <c r="G176" s="278"/>
      <c r="H176" s="278"/>
      <c r="I176" s="278"/>
      <c r="J176" s="256">
        <v>-8.581306779594132E-2</v>
      </c>
      <c r="K176" s="256">
        <v>8.4731714210806094E-2</v>
      </c>
      <c r="L176" s="253" t="s">
        <v>1243</v>
      </c>
    </row>
    <row r="177" spans="2:12" x14ac:dyDescent="0.25">
      <c r="B177" s="239" t="s">
        <v>1207</v>
      </c>
      <c r="C177" s="256">
        <v>-1.252248216395572E-2</v>
      </c>
      <c r="D177" s="256">
        <v>4.2679000745783187E-2</v>
      </c>
      <c r="E177" s="256">
        <v>-0.29341085651338683</v>
      </c>
      <c r="F177" s="278">
        <v>0.76927012322906796</v>
      </c>
      <c r="G177" s="278"/>
      <c r="H177" s="278"/>
      <c r="I177" s="278"/>
      <c r="J177" s="256">
        <v>-9.627501355674381E-2</v>
      </c>
      <c r="K177" s="256">
        <v>7.1230049228832359E-2</v>
      </c>
      <c r="L177" s="253" t="s">
        <v>1243</v>
      </c>
    </row>
    <row r="178" spans="2:12" x14ac:dyDescent="0.25">
      <c r="B178" s="239" t="s">
        <v>1208</v>
      </c>
      <c r="C178" s="256">
        <v>0</v>
      </c>
      <c r="D178" s="256">
        <v>0</v>
      </c>
      <c r="E178" s="256"/>
      <c r="F178" s="280"/>
      <c r="G178" s="280"/>
      <c r="H178" s="280"/>
      <c r="I178" s="280"/>
      <c r="J178" s="256"/>
      <c r="K178" s="256"/>
      <c r="L178" s="253" t="s">
        <v>1185</v>
      </c>
    </row>
    <row r="179" spans="2:12" x14ac:dyDescent="0.25">
      <c r="B179" s="239" t="s">
        <v>1209</v>
      </c>
      <c r="C179" s="256">
        <v>-2.2558072385857149E-3</v>
      </c>
      <c r="D179" s="256">
        <v>4.171190791813055E-2</v>
      </c>
      <c r="E179" s="256">
        <v>-5.4080653491402703E-2</v>
      </c>
      <c r="F179" s="278">
        <v>0.95688190585365041</v>
      </c>
      <c r="G179" s="278"/>
      <c r="H179" s="278"/>
      <c r="I179" s="278"/>
      <c r="J179" s="256">
        <v>-8.4110532427096166E-2</v>
      </c>
      <c r="K179" s="256">
        <v>7.9598917949924727E-2</v>
      </c>
      <c r="L179" s="253" t="s">
        <v>1243</v>
      </c>
    </row>
    <row r="180" spans="2:12" x14ac:dyDescent="0.25">
      <c r="B180" s="239" t="s">
        <v>1210</v>
      </c>
      <c r="C180" s="256">
        <v>3.6500071163125911E-2</v>
      </c>
      <c r="D180" s="256">
        <v>4.079173881087006E-2</v>
      </c>
      <c r="E180" s="256">
        <v>0.89479076467805485</v>
      </c>
      <c r="F180" s="278">
        <v>0.37111820769816051</v>
      </c>
      <c r="G180" s="278"/>
      <c r="H180" s="278"/>
      <c r="I180" s="278"/>
      <c r="J180" s="256">
        <v>-4.3548930116768358E-2</v>
      </c>
      <c r="K180" s="256">
        <v>0.11654907244302018</v>
      </c>
      <c r="L180" s="253" t="s">
        <v>1243</v>
      </c>
    </row>
    <row r="181" spans="2:12" x14ac:dyDescent="0.25">
      <c r="B181" s="239" t="s">
        <v>1211</v>
      </c>
      <c r="C181" s="256">
        <v>-8.9383959869463347E-2</v>
      </c>
      <c r="D181" s="256">
        <v>4.1182459838775422E-2</v>
      </c>
      <c r="E181" s="256">
        <v>-2.1704376139597108</v>
      </c>
      <c r="F181" s="280">
        <v>3.021276572257392E-2</v>
      </c>
      <c r="G181" s="280"/>
      <c r="H181" s="280"/>
      <c r="I181" s="280"/>
      <c r="J181" s="256">
        <v>-0.17019970532292406</v>
      </c>
      <c r="K181" s="256">
        <v>-8.5682144160026535E-3</v>
      </c>
      <c r="L181" s="253" t="s">
        <v>1255</v>
      </c>
    </row>
    <row r="182" spans="2:12" x14ac:dyDescent="0.25">
      <c r="B182" s="239" t="s">
        <v>1212</v>
      </c>
      <c r="C182" s="256">
        <v>-2.2799646179943411E-2</v>
      </c>
      <c r="D182" s="256">
        <v>4.0400019521796421E-2</v>
      </c>
      <c r="E182" s="256">
        <v>-0.56434740502149161</v>
      </c>
      <c r="F182" s="278">
        <v>0.57264659769491</v>
      </c>
      <c r="G182" s="278"/>
      <c r="H182" s="278"/>
      <c r="I182" s="278"/>
      <c r="J182" s="256">
        <v>-0.10207994431585553</v>
      </c>
      <c r="K182" s="256">
        <v>5.64806519559687E-2</v>
      </c>
      <c r="L182" s="253" t="s">
        <v>1243</v>
      </c>
    </row>
    <row r="183" spans="2:12" x14ac:dyDescent="0.25">
      <c r="B183" s="239" t="s">
        <v>1213</v>
      </c>
      <c r="C183" s="256">
        <v>5.7794373704995305E-3</v>
      </c>
      <c r="D183" s="256">
        <v>4.159601723742281E-2</v>
      </c>
      <c r="E183" s="256">
        <v>0.13894208518838499</v>
      </c>
      <c r="F183" s="278">
        <v>0.88952440207660799</v>
      </c>
      <c r="G183" s="278"/>
      <c r="H183" s="278"/>
      <c r="I183" s="278"/>
      <c r="J183" s="256">
        <v>-7.5847865954694074E-2</v>
      </c>
      <c r="K183" s="256">
        <v>8.7406740695693139E-2</v>
      </c>
      <c r="L183" s="253" t="s">
        <v>1243</v>
      </c>
    </row>
    <row r="184" spans="2:12" x14ac:dyDescent="0.25">
      <c r="B184" s="239" t="s">
        <v>1214</v>
      </c>
      <c r="C184" s="256">
        <v>-7.0093114552553229E-3</v>
      </c>
      <c r="D184" s="256">
        <v>4.0686592649803392E-2</v>
      </c>
      <c r="E184" s="256">
        <v>-0.17227570555208913</v>
      </c>
      <c r="F184" s="278">
        <v>0.86325628007911615</v>
      </c>
      <c r="G184" s="278"/>
      <c r="H184" s="278"/>
      <c r="I184" s="278"/>
      <c r="J184" s="256">
        <v>-8.6851975730962885E-2</v>
      </c>
      <c r="K184" s="256">
        <v>7.2833352820452238E-2</v>
      </c>
      <c r="L184" s="253" t="s">
        <v>1243</v>
      </c>
    </row>
    <row r="185" spans="2:12" x14ac:dyDescent="0.25">
      <c r="B185" s="239" t="s">
        <v>1215</v>
      </c>
      <c r="C185" s="256">
        <v>0</v>
      </c>
      <c r="D185" s="256">
        <v>0</v>
      </c>
      <c r="E185" s="256"/>
      <c r="F185" s="280"/>
      <c r="G185" s="280"/>
      <c r="H185" s="280"/>
      <c r="I185" s="280"/>
      <c r="J185" s="256"/>
      <c r="K185" s="256"/>
      <c r="L185" s="253" t="s">
        <v>1185</v>
      </c>
    </row>
    <row r="186" spans="2:12" x14ac:dyDescent="0.25">
      <c r="B186" s="239" t="s">
        <v>1216</v>
      </c>
      <c r="C186" s="256">
        <v>7.3118748544019879E-3</v>
      </c>
      <c r="D186" s="256">
        <v>3.6674363949458798E-2</v>
      </c>
      <c r="E186" s="256">
        <v>0.19937291521888517</v>
      </c>
      <c r="F186" s="278">
        <v>0.84201231954362599</v>
      </c>
      <c r="G186" s="278"/>
      <c r="H186" s="278"/>
      <c r="I186" s="278"/>
      <c r="J186" s="256">
        <v>-6.4657261355776596E-2</v>
      </c>
      <c r="K186" s="256">
        <v>7.9281011064580575E-2</v>
      </c>
      <c r="L186" s="253" t="s">
        <v>1243</v>
      </c>
    </row>
    <row r="187" spans="2:12" x14ac:dyDescent="0.25">
      <c r="B187" s="239" t="s">
        <v>1217</v>
      </c>
      <c r="C187" s="256">
        <v>6.6232869504897042E-4</v>
      </c>
      <c r="D187" s="256">
        <v>3.6704260930173413E-2</v>
      </c>
      <c r="E187" s="256">
        <v>1.8045008352272553E-2</v>
      </c>
      <c r="F187" s="278">
        <v>0.98560661334070931</v>
      </c>
      <c r="G187" s="278"/>
      <c r="H187" s="278"/>
      <c r="I187" s="278"/>
      <c r="J187" s="256">
        <v>-7.1365476831938723E-2</v>
      </c>
      <c r="K187" s="256">
        <v>7.2690134222036656E-2</v>
      </c>
      <c r="L187" s="253" t="s">
        <v>1243</v>
      </c>
    </row>
    <row r="188" spans="2:12" ht="15.75" thickBot="1" x14ac:dyDescent="0.3">
      <c r="B188" s="273" t="s">
        <v>1218</v>
      </c>
      <c r="C188" s="257">
        <v>0</v>
      </c>
      <c r="D188" s="257">
        <v>0</v>
      </c>
      <c r="E188" s="257"/>
      <c r="F188" s="281"/>
      <c r="G188" s="281"/>
      <c r="H188" s="281"/>
      <c r="I188" s="281"/>
      <c r="J188" s="257"/>
      <c r="K188" s="257"/>
      <c r="L188" s="254" t="s">
        <v>1185</v>
      </c>
    </row>
    <row r="189" spans="2:12" x14ac:dyDescent="0.25">
      <c r="B189" s="282" t="s">
        <v>1245</v>
      </c>
    </row>
    <row r="208" spans="10:10" x14ac:dyDescent="0.25">
      <c r="J208" t="s">
        <v>1166</v>
      </c>
    </row>
    <row r="211" spans="2:16" x14ac:dyDescent="0.25">
      <c r="B211" s="238" t="s">
        <v>1259</v>
      </c>
    </row>
    <row r="212" spans="2:16" ht="15.75" thickBot="1" x14ac:dyDescent="0.3"/>
    <row r="213" spans="2:16" ht="165" x14ac:dyDescent="0.25">
      <c r="B213" s="240" t="s">
        <v>1260</v>
      </c>
      <c r="C213" s="241" t="s">
        <v>1261</v>
      </c>
      <c r="D213" s="241" t="s">
        <v>8</v>
      </c>
      <c r="E213" s="241" t="s">
        <v>2268</v>
      </c>
      <c r="F213" s="241" t="s">
        <v>1149</v>
      </c>
      <c r="G213" s="241"/>
      <c r="H213" s="241"/>
      <c r="I213" s="241"/>
      <c r="J213" s="241" t="s">
        <v>2269</v>
      </c>
      <c r="K213" s="241" t="s">
        <v>2270</v>
      </c>
      <c r="L213" s="241" t="s">
        <v>2271</v>
      </c>
      <c r="M213" s="241" t="s">
        <v>2272</v>
      </c>
      <c r="N213" s="241" t="s">
        <v>2273</v>
      </c>
      <c r="O213" s="241" t="s">
        <v>2274</v>
      </c>
      <c r="P213" s="241" t="s">
        <v>2275</v>
      </c>
    </row>
    <row r="214" spans="2:16" x14ac:dyDescent="0.25">
      <c r="B214" s="276" t="s">
        <v>1262</v>
      </c>
      <c r="C214" s="246">
        <v>1</v>
      </c>
      <c r="D214" s="255">
        <v>4</v>
      </c>
      <c r="E214" s="255">
        <v>10.596497758159861</v>
      </c>
      <c r="F214" s="255">
        <v>-6.5964977581598614</v>
      </c>
      <c r="G214" s="255"/>
      <c r="H214" s="255"/>
      <c r="I214" s="255"/>
      <c r="J214" s="255">
        <v>-1.1285076555520659</v>
      </c>
      <c r="K214" s="255">
        <v>0.94693696073307465</v>
      </c>
      <c r="L214" s="255">
        <v>8.7382450778033736</v>
      </c>
      <c r="M214" s="255">
        <v>12.454750438516349</v>
      </c>
      <c r="N214" s="255">
        <v>5.9215329750309609</v>
      </c>
      <c r="O214" s="255">
        <v>-1.0238159258176402</v>
      </c>
      <c r="P214" s="255">
        <v>22.216811442137363</v>
      </c>
    </row>
    <row r="215" spans="2:16" x14ac:dyDescent="0.25">
      <c r="B215" s="239" t="s">
        <v>1263</v>
      </c>
      <c r="C215" s="247">
        <v>1</v>
      </c>
      <c r="D215" s="256">
        <v>4</v>
      </c>
      <c r="E215" s="256">
        <v>10.366218034523097</v>
      </c>
      <c r="F215" s="256">
        <v>-6.3662180345230972</v>
      </c>
      <c r="G215" s="256"/>
      <c r="H215" s="256"/>
      <c r="I215" s="256"/>
      <c r="J215" s="256">
        <v>-1.0891121398451076</v>
      </c>
      <c r="K215" s="256">
        <v>0.82246250989790071</v>
      </c>
      <c r="L215" s="256">
        <v>8.7522318592160033</v>
      </c>
      <c r="M215" s="256">
        <v>11.980204209830191</v>
      </c>
      <c r="N215" s="256">
        <v>5.9029067201645828</v>
      </c>
      <c r="O215" s="256">
        <v>-1.2175438097166733</v>
      </c>
      <c r="P215" s="256">
        <v>21.949979878762868</v>
      </c>
    </row>
    <row r="216" spans="2:16" x14ac:dyDescent="0.25">
      <c r="B216" s="239" t="s">
        <v>1264</v>
      </c>
      <c r="C216" s="247">
        <v>1</v>
      </c>
      <c r="D216" s="256">
        <v>2</v>
      </c>
      <c r="E216" s="256">
        <v>10.22429440483233</v>
      </c>
      <c r="F216" s="256">
        <v>-8.2242944048323299</v>
      </c>
      <c r="G216" s="256"/>
      <c r="H216" s="256"/>
      <c r="I216" s="256"/>
      <c r="J216" s="256">
        <v>-1.40698587911843</v>
      </c>
      <c r="K216" s="256">
        <v>0.96718213183517643</v>
      </c>
      <c r="L216" s="256">
        <v>8.3263129515746002</v>
      </c>
      <c r="M216" s="256">
        <v>12.12227585809006</v>
      </c>
      <c r="N216" s="256">
        <v>5.9248041691618694</v>
      </c>
      <c r="O216" s="256">
        <v>-1.4024386138145264</v>
      </c>
      <c r="P216" s="256">
        <v>21.851027423479188</v>
      </c>
    </row>
    <row r="217" spans="2:16" x14ac:dyDescent="0.25">
      <c r="B217" s="239" t="s">
        <v>1265</v>
      </c>
      <c r="C217" s="247">
        <v>1</v>
      </c>
      <c r="D217" s="256">
        <v>1</v>
      </c>
      <c r="E217" s="256">
        <v>10.96377154158816</v>
      </c>
      <c r="F217" s="256">
        <v>-9.9637715415881605</v>
      </c>
      <c r="G217" s="256"/>
      <c r="H217" s="256"/>
      <c r="I217" s="256"/>
      <c r="J217" s="256">
        <v>-1.7045700423296577</v>
      </c>
      <c r="K217" s="256">
        <v>0.89853585664452151</v>
      </c>
      <c r="L217" s="256">
        <v>9.2005003490544084</v>
      </c>
      <c r="M217" s="256">
        <v>12.727042734121913</v>
      </c>
      <c r="N217" s="256">
        <v>5.9139859530144756</v>
      </c>
      <c r="O217" s="256">
        <v>-0.64173199718180207</v>
      </c>
      <c r="P217" s="256">
        <v>22.569275080358125</v>
      </c>
    </row>
    <row r="218" spans="2:16" x14ac:dyDescent="0.25">
      <c r="B218" s="239" t="s">
        <v>1266</v>
      </c>
      <c r="C218" s="247">
        <v>1</v>
      </c>
      <c r="D218" s="256">
        <v>14</v>
      </c>
      <c r="E218" s="256">
        <v>11.493992511557499</v>
      </c>
      <c r="F218" s="256">
        <v>2.506007488442501</v>
      </c>
      <c r="G218" s="256"/>
      <c r="H218" s="256"/>
      <c r="I218" s="256"/>
      <c r="J218" s="256">
        <v>0.42871971449999724</v>
      </c>
      <c r="K218" s="256">
        <v>0.90390085671060838</v>
      </c>
      <c r="L218" s="256">
        <v>9.7201931358749967</v>
      </c>
      <c r="M218" s="256">
        <v>13.267791887240001</v>
      </c>
      <c r="N218" s="256">
        <v>5.9148034562053544</v>
      </c>
      <c r="O218" s="256">
        <v>-0.11311528130607762</v>
      </c>
      <c r="P218" s="256">
        <v>23.101100304421074</v>
      </c>
    </row>
    <row r="219" spans="2:16" x14ac:dyDescent="0.25">
      <c r="B219" s="239" t="s">
        <v>1267</v>
      </c>
      <c r="C219" s="247">
        <v>1</v>
      </c>
      <c r="D219" s="256">
        <v>14</v>
      </c>
      <c r="E219" s="256">
        <v>9.7742616230516948</v>
      </c>
      <c r="F219" s="256">
        <v>4.2257383769483052</v>
      </c>
      <c r="G219" s="256"/>
      <c r="H219" s="256"/>
      <c r="I219" s="256"/>
      <c r="J219" s="256">
        <v>0.72292575296449546</v>
      </c>
      <c r="K219" s="256">
        <v>0.95704527456768473</v>
      </c>
      <c r="L219" s="256">
        <v>7.8961725628135859</v>
      </c>
      <c r="M219" s="256">
        <v>11.652350683289804</v>
      </c>
      <c r="N219" s="256">
        <v>5.9231578422619267</v>
      </c>
      <c r="O219" s="256">
        <v>-1.8492406722192438</v>
      </c>
      <c r="P219" s="256">
        <v>21.397763918322632</v>
      </c>
    </row>
    <row r="220" spans="2:16" x14ac:dyDescent="0.25">
      <c r="B220" s="239" t="s">
        <v>1268</v>
      </c>
      <c r="C220" s="247">
        <v>1</v>
      </c>
      <c r="D220" s="256">
        <v>3</v>
      </c>
      <c r="E220" s="256">
        <v>10.675117940642734</v>
      </c>
      <c r="F220" s="256">
        <v>-7.6751179406427337</v>
      </c>
      <c r="G220" s="256"/>
      <c r="H220" s="256"/>
      <c r="I220" s="256"/>
      <c r="J220" s="256">
        <v>-1.3130345329938378</v>
      </c>
      <c r="K220" s="256">
        <v>0.91935631582926525</v>
      </c>
      <c r="L220" s="256">
        <v>8.8709890398446944</v>
      </c>
      <c r="M220" s="256">
        <v>12.479246841440773</v>
      </c>
      <c r="N220" s="256">
        <v>5.9171850741912575</v>
      </c>
      <c r="O220" s="256">
        <v>-0.9366634980805042</v>
      </c>
      <c r="P220" s="256">
        <v>22.28689937936597</v>
      </c>
    </row>
    <row r="221" spans="2:16" x14ac:dyDescent="0.25">
      <c r="B221" s="239" t="s">
        <v>1269</v>
      </c>
      <c r="C221" s="247">
        <v>1</v>
      </c>
      <c r="D221" s="256">
        <v>9</v>
      </c>
      <c r="E221" s="256">
        <v>8.5032164200923095</v>
      </c>
      <c r="F221" s="256">
        <v>0.49678357990769051</v>
      </c>
      <c r="G221" s="256"/>
      <c r="H221" s="256"/>
      <c r="I221" s="256"/>
      <c r="J221" s="256">
        <v>8.498813971169758E-2</v>
      </c>
      <c r="K221" s="256">
        <v>0.91128144683135393</v>
      </c>
      <c r="L221" s="256">
        <v>6.7149335022700321</v>
      </c>
      <c r="M221" s="256">
        <v>10.291499337914587</v>
      </c>
      <c r="N221" s="256">
        <v>5.9159358551387013</v>
      </c>
      <c r="O221" s="256">
        <v>-3.1061135728124345</v>
      </c>
      <c r="P221" s="256">
        <v>20.112546412997055</v>
      </c>
    </row>
    <row r="222" spans="2:16" x14ac:dyDescent="0.25">
      <c r="B222" s="239" t="s">
        <v>1270</v>
      </c>
      <c r="C222" s="247">
        <v>1</v>
      </c>
      <c r="D222" s="256">
        <v>3</v>
      </c>
      <c r="E222" s="256">
        <v>8.7790169833074003</v>
      </c>
      <c r="F222" s="256">
        <v>-5.7790169833074003</v>
      </c>
      <c r="G222" s="256"/>
      <c r="H222" s="256"/>
      <c r="I222" s="256"/>
      <c r="J222" s="256">
        <v>-0.9886556694665003</v>
      </c>
      <c r="K222" s="256">
        <v>0.93759214814586644</v>
      </c>
      <c r="L222" s="256">
        <v>6.9391024012168891</v>
      </c>
      <c r="M222" s="256">
        <v>10.618931565397911</v>
      </c>
      <c r="N222" s="256">
        <v>5.9200457939986757</v>
      </c>
      <c r="O222" s="256">
        <v>-2.8383782823867136</v>
      </c>
      <c r="P222" s="256">
        <v>20.396412249001514</v>
      </c>
    </row>
    <row r="223" spans="2:16" x14ac:dyDescent="0.25">
      <c r="B223" s="239" t="s">
        <v>1271</v>
      </c>
      <c r="C223" s="247">
        <v>1</v>
      </c>
      <c r="D223" s="256">
        <v>7</v>
      </c>
      <c r="E223" s="256">
        <v>10.652189939073869</v>
      </c>
      <c r="F223" s="256">
        <v>-3.6521899390738692</v>
      </c>
      <c r="G223" s="256"/>
      <c r="H223" s="256"/>
      <c r="I223" s="256"/>
      <c r="J223" s="256">
        <v>-0.62480492783868113</v>
      </c>
      <c r="K223" s="256">
        <v>0.8963549228066664</v>
      </c>
      <c r="L223" s="256">
        <v>8.8931985733057104</v>
      </c>
      <c r="M223" s="256">
        <v>12.411181304842028</v>
      </c>
      <c r="N223" s="256">
        <v>5.91365498777333</v>
      </c>
      <c r="O223" s="256">
        <v>-0.95266411924283467</v>
      </c>
      <c r="P223" s="256">
        <v>22.257043997390575</v>
      </c>
    </row>
    <row r="224" spans="2:16" x14ac:dyDescent="0.25">
      <c r="B224" s="239" t="s">
        <v>1272</v>
      </c>
      <c r="C224" s="247">
        <v>1</v>
      </c>
      <c r="D224" s="256">
        <v>3</v>
      </c>
      <c r="E224" s="256">
        <v>11.206820161147935</v>
      </c>
      <c r="F224" s="256">
        <v>-8.2068201611479346</v>
      </c>
      <c r="G224" s="256"/>
      <c r="H224" s="256"/>
      <c r="I224" s="256"/>
      <c r="J224" s="256">
        <v>-1.4039964416175335</v>
      </c>
      <c r="K224" s="256">
        <v>0.8712670433540094</v>
      </c>
      <c r="L224" s="256">
        <v>9.4970608152190579</v>
      </c>
      <c r="M224" s="256">
        <v>12.916579507076811</v>
      </c>
      <c r="N224" s="256">
        <v>5.9099043501237372</v>
      </c>
      <c r="O224" s="256">
        <v>-0.3906737108475955</v>
      </c>
      <c r="P224" s="256">
        <v>22.804314033143463</v>
      </c>
    </row>
    <row r="225" spans="2:16" x14ac:dyDescent="0.25">
      <c r="B225" s="239" t="s">
        <v>1273</v>
      </c>
      <c r="C225" s="247">
        <v>1</v>
      </c>
      <c r="D225" s="256">
        <v>12</v>
      </c>
      <c r="E225" s="256">
        <v>11.308361226699056</v>
      </c>
      <c r="F225" s="256">
        <v>0.69163877330094437</v>
      </c>
      <c r="G225" s="256"/>
      <c r="H225" s="256"/>
      <c r="I225" s="256"/>
      <c r="J225" s="256">
        <v>0.11832334053039788</v>
      </c>
      <c r="K225" s="256">
        <v>0.92519836722230286</v>
      </c>
      <c r="L225" s="256">
        <v>9.4927679854960445</v>
      </c>
      <c r="M225" s="256">
        <v>13.123954467902067</v>
      </c>
      <c r="N225" s="256">
        <v>5.9180955708308272</v>
      </c>
      <c r="O225" s="256">
        <v>-0.30520695484983484</v>
      </c>
      <c r="P225" s="256">
        <v>22.921929408247948</v>
      </c>
    </row>
    <row r="226" spans="2:16" x14ac:dyDescent="0.25">
      <c r="B226" s="239" t="s">
        <v>1274</v>
      </c>
      <c r="C226" s="247">
        <v>1</v>
      </c>
      <c r="D226" s="256">
        <v>3</v>
      </c>
      <c r="E226" s="256">
        <v>10.014316312391699</v>
      </c>
      <c r="F226" s="256">
        <v>-7.0143163123916992</v>
      </c>
      <c r="G226" s="256"/>
      <c r="H226" s="256"/>
      <c r="I226" s="256"/>
      <c r="J226" s="256">
        <v>-1.1999867122225643</v>
      </c>
      <c r="K226" s="256">
        <v>0.89798046370002693</v>
      </c>
      <c r="L226" s="256">
        <v>8.2521350133466953</v>
      </c>
      <c r="M226" s="256">
        <v>11.776497611436703</v>
      </c>
      <c r="N226" s="256">
        <v>5.9139015953906053</v>
      </c>
      <c r="O226" s="256">
        <v>-1.591021684439184</v>
      </c>
      <c r="P226" s="256">
        <v>21.619654309222582</v>
      </c>
    </row>
    <row r="227" spans="2:16" x14ac:dyDescent="0.25">
      <c r="B227" s="239" t="s">
        <v>1275</v>
      </c>
      <c r="C227" s="247">
        <v>1</v>
      </c>
      <c r="D227" s="256">
        <v>6</v>
      </c>
      <c r="E227" s="256">
        <v>11.349848566258498</v>
      </c>
      <c r="F227" s="256">
        <v>-5.3498485662584976</v>
      </c>
      <c r="G227" s="256"/>
      <c r="H227" s="256"/>
      <c r="I227" s="256"/>
      <c r="J227" s="256">
        <v>-0.91523491470891016</v>
      </c>
      <c r="K227" s="256">
        <v>0.89175507000249787</v>
      </c>
      <c r="L227" s="256">
        <v>9.5998838719130841</v>
      </c>
      <c r="M227" s="256">
        <v>13.099813260603911</v>
      </c>
      <c r="N227" s="256">
        <v>5.9129595188578614</v>
      </c>
      <c r="O227" s="256">
        <v>-0.25364071591167914</v>
      </c>
      <c r="P227" s="256">
        <v>22.953337848428674</v>
      </c>
    </row>
    <row r="228" spans="2:16" x14ac:dyDescent="0.25">
      <c r="B228" s="239" t="s">
        <v>1276</v>
      </c>
      <c r="C228" s="247">
        <v>1</v>
      </c>
      <c r="D228" s="256">
        <v>8</v>
      </c>
      <c r="E228" s="256">
        <v>9.8018729377543661</v>
      </c>
      <c r="F228" s="256">
        <v>-1.8018729377543661</v>
      </c>
      <c r="G228" s="256"/>
      <c r="H228" s="256"/>
      <c r="I228" s="256"/>
      <c r="J228" s="256">
        <v>-0.30825863649730578</v>
      </c>
      <c r="K228" s="256">
        <v>0.91291574086143901</v>
      </c>
      <c r="L228" s="256">
        <v>8.0103829096514367</v>
      </c>
      <c r="M228" s="256">
        <v>11.593362965857295</v>
      </c>
      <c r="N228" s="256">
        <v>5.9161878195920403</v>
      </c>
      <c r="O228" s="256">
        <v>-1.807951505826809</v>
      </c>
      <c r="P228" s="256">
        <v>21.411697381335543</v>
      </c>
    </row>
    <row r="229" spans="2:16" x14ac:dyDescent="0.25">
      <c r="B229" s="239" t="s">
        <v>1277</v>
      </c>
      <c r="C229" s="247">
        <v>1</v>
      </c>
      <c r="D229" s="256">
        <v>13</v>
      </c>
      <c r="E229" s="256">
        <v>9.1389001679981305</v>
      </c>
      <c r="F229" s="256">
        <v>3.8610998320018695</v>
      </c>
      <c r="G229" s="256"/>
      <c r="H229" s="256"/>
      <c r="I229" s="256"/>
      <c r="J229" s="256">
        <v>0.66054456152508401</v>
      </c>
      <c r="K229" s="256">
        <v>0.90436662481869678</v>
      </c>
      <c r="L229" s="256">
        <v>7.3641867770525531</v>
      </c>
      <c r="M229" s="256">
        <v>10.913613558943709</v>
      </c>
      <c r="N229" s="256">
        <v>5.9148746528445209</v>
      </c>
      <c r="O229" s="256">
        <v>-2.4683473399162352</v>
      </c>
      <c r="P229" s="256">
        <v>20.746147675912496</v>
      </c>
    </row>
    <row r="230" spans="2:16" x14ac:dyDescent="0.25">
      <c r="B230" s="239" t="s">
        <v>1278</v>
      </c>
      <c r="C230" s="247">
        <v>1</v>
      </c>
      <c r="D230" s="256">
        <v>7</v>
      </c>
      <c r="E230" s="256">
        <v>10.350584108059278</v>
      </c>
      <c r="F230" s="256">
        <v>-3.3505841080592784</v>
      </c>
      <c r="G230" s="256"/>
      <c r="H230" s="256"/>
      <c r="I230" s="256"/>
      <c r="J230" s="256">
        <v>-0.57320717070489335</v>
      </c>
      <c r="K230" s="256">
        <v>0.89510541762524742</v>
      </c>
      <c r="L230" s="256">
        <v>8.5940447496039329</v>
      </c>
      <c r="M230" s="256">
        <v>12.107123466514624</v>
      </c>
      <c r="N230" s="256">
        <v>5.9134657245509343</v>
      </c>
      <c r="O230" s="256">
        <v>-1.2538985433899228</v>
      </c>
      <c r="P230" s="256">
        <v>21.95506675950848</v>
      </c>
    </row>
    <row r="231" spans="2:16" x14ac:dyDescent="0.25">
      <c r="B231" s="239" t="s">
        <v>1279</v>
      </c>
      <c r="C231" s="247">
        <v>1</v>
      </c>
      <c r="D231" s="256">
        <v>9</v>
      </c>
      <c r="E231" s="256">
        <v>9.3415049132479808</v>
      </c>
      <c r="F231" s="256">
        <v>-0.34150491324798082</v>
      </c>
      <c r="G231" s="256"/>
      <c r="H231" s="256"/>
      <c r="I231" s="256"/>
      <c r="J231" s="256">
        <v>-5.8423564008986781E-2</v>
      </c>
      <c r="K231" s="256">
        <v>0.90029611905379292</v>
      </c>
      <c r="L231" s="256">
        <v>7.5747794122694225</v>
      </c>
      <c r="M231" s="256">
        <v>11.10823041422654</v>
      </c>
      <c r="N231" s="256">
        <v>5.9142536527240663</v>
      </c>
      <c r="O231" s="256">
        <v>-2.2645239547925726</v>
      </c>
      <c r="P231" s="256">
        <v>20.947533781288534</v>
      </c>
    </row>
    <row r="232" spans="2:16" x14ac:dyDescent="0.25">
      <c r="B232" s="239" t="s">
        <v>1280</v>
      </c>
      <c r="C232" s="247">
        <v>1</v>
      </c>
      <c r="D232" s="256">
        <v>19</v>
      </c>
      <c r="E232" s="256">
        <v>10.903550447696992</v>
      </c>
      <c r="F232" s="256">
        <v>8.0964495523030084</v>
      </c>
      <c r="G232" s="256"/>
      <c r="H232" s="256"/>
      <c r="I232" s="256"/>
      <c r="J232" s="256">
        <v>1.3851145922490002</v>
      </c>
      <c r="K232" s="256">
        <v>0.90440385509397969</v>
      </c>
      <c r="L232" s="256">
        <v>9.1287639967044374</v>
      </c>
      <c r="M232" s="256">
        <v>12.678336898689546</v>
      </c>
      <c r="N232" s="256">
        <v>5.9148803453565719</v>
      </c>
      <c r="O232" s="256">
        <v>-0.70370823110436653</v>
      </c>
      <c r="P232" s="256">
        <v>22.510809126498351</v>
      </c>
    </row>
    <row r="233" spans="2:16" x14ac:dyDescent="0.25">
      <c r="B233" s="239" t="s">
        <v>1281</v>
      </c>
      <c r="C233" s="247">
        <v>1</v>
      </c>
      <c r="D233" s="256">
        <v>17</v>
      </c>
      <c r="E233" s="256">
        <v>10.336389122092994</v>
      </c>
      <c r="F233" s="256">
        <v>6.663610877907006</v>
      </c>
      <c r="G233" s="256"/>
      <c r="H233" s="256"/>
      <c r="I233" s="256"/>
      <c r="J233" s="256">
        <v>1.1399891525826602</v>
      </c>
      <c r="K233" s="256">
        <v>0.94716702557167609</v>
      </c>
      <c r="L233" s="256">
        <v>8.4776849664844924</v>
      </c>
      <c r="M233" s="256">
        <v>12.195093277701496</v>
      </c>
      <c r="N233" s="256">
        <v>5.9215697700108985</v>
      </c>
      <c r="O233" s="256">
        <v>-1.2839967677154434</v>
      </c>
      <c r="P233" s="256">
        <v>21.956775011901431</v>
      </c>
    </row>
    <row r="234" spans="2:16" x14ac:dyDescent="0.25">
      <c r="B234" s="239" t="s">
        <v>1282</v>
      </c>
      <c r="C234" s="247">
        <v>1</v>
      </c>
      <c r="D234" s="256">
        <v>6</v>
      </c>
      <c r="E234" s="256">
        <v>10.445425003180308</v>
      </c>
      <c r="F234" s="256">
        <v>-4.4454250031803078</v>
      </c>
      <c r="G234" s="256"/>
      <c r="H234" s="256"/>
      <c r="I234" s="256"/>
      <c r="J234" s="256">
        <v>-0.76050903558117577</v>
      </c>
      <c r="K234" s="256">
        <v>0.8839444744868109</v>
      </c>
      <c r="L234" s="256">
        <v>8.7107876861092688</v>
      </c>
      <c r="M234" s="256">
        <v>12.180062320251347</v>
      </c>
      <c r="N234" s="256">
        <v>5.9117866166458004</v>
      </c>
      <c r="O234" s="256">
        <v>-1.1557625960165154</v>
      </c>
      <c r="P234" s="256">
        <v>22.046612602377131</v>
      </c>
    </row>
    <row r="235" spans="2:16" x14ac:dyDescent="0.25">
      <c r="B235" s="239" t="s">
        <v>1283</v>
      </c>
      <c r="C235" s="247">
        <v>1</v>
      </c>
      <c r="D235" s="256">
        <v>20</v>
      </c>
      <c r="E235" s="256">
        <v>10.18813020540548</v>
      </c>
      <c r="F235" s="256">
        <v>9.8118697945945197</v>
      </c>
      <c r="G235" s="256"/>
      <c r="H235" s="256"/>
      <c r="I235" s="256"/>
      <c r="J235" s="256">
        <v>1.6785831792003545</v>
      </c>
      <c r="K235" s="256">
        <v>0.90362701532965528</v>
      </c>
      <c r="L235" s="256">
        <v>8.4148682113030091</v>
      </c>
      <c r="M235" s="256">
        <v>11.961392199507952</v>
      </c>
      <c r="N235" s="256">
        <v>5.9147616139291879</v>
      </c>
      <c r="O235" s="256">
        <v>-1.4188954769005164</v>
      </c>
      <c r="P235" s="256">
        <v>21.795155887711477</v>
      </c>
    </row>
    <row r="236" spans="2:16" x14ac:dyDescent="0.25">
      <c r="B236" s="239" t="s">
        <v>1284</v>
      </c>
      <c r="C236" s="247">
        <v>1</v>
      </c>
      <c r="D236" s="256">
        <v>4</v>
      </c>
      <c r="E236" s="256">
        <v>11.176255863532756</v>
      </c>
      <c r="F236" s="256">
        <v>-7.1762558635327558</v>
      </c>
      <c r="G236" s="256"/>
      <c r="H236" s="256"/>
      <c r="I236" s="256"/>
      <c r="J236" s="256">
        <v>-1.2276908106546887</v>
      </c>
      <c r="K236" s="256">
        <v>0.89427423044888188</v>
      </c>
      <c r="L236" s="256">
        <v>9.4213476123869864</v>
      </c>
      <c r="M236" s="256">
        <v>12.931164114678525</v>
      </c>
      <c r="N236" s="256">
        <v>5.9133399670593585</v>
      </c>
      <c r="O236" s="256">
        <v>-0.42798000359448274</v>
      </c>
      <c r="P236" s="256">
        <v>22.780491730659996</v>
      </c>
    </row>
    <row r="237" spans="2:16" x14ac:dyDescent="0.25">
      <c r="B237" s="239" t="s">
        <v>1285</v>
      </c>
      <c r="C237" s="247">
        <v>1</v>
      </c>
      <c r="D237" s="256">
        <v>4</v>
      </c>
      <c r="E237" s="256">
        <v>11.251695931016727</v>
      </c>
      <c r="F237" s="256">
        <v>-7.2516959310167266</v>
      </c>
      <c r="G237" s="256"/>
      <c r="H237" s="256"/>
      <c r="I237" s="256"/>
      <c r="J237" s="256">
        <v>-1.2405968551668258</v>
      </c>
      <c r="K237" s="256">
        <v>0.93869404795687839</v>
      </c>
      <c r="L237" s="256">
        <v>9.4096189998341355</v>
      </c>
      <c r="M237" s="256">
        <v>13.093772862199318</v>
      </c>
      <c r="N237" s="256">
        <v>5.9202204082657515</v>
      </c>
      <c r="O237" s="256">
        <v>-0.36604199468885312</v>
      </c>
      <c r="P237" s="256">
        <v>22.869433856722306</v>
      </c>
    </row>
    <row r="238" spans="2:16" x14ac:dyDescent="0.25">
      <c r="B238" s="239" t="s">
        <v>1286</v>
      </c>
      <c r="C238" s="247">
        <v>1</v>
      </c>
      <c r="D238" s="256">
        <v>17</v>
      </c>
      <c r="E238" s="256">
        <v>11.906267908499931</v>
      </c>
      <c r="F238" s="256">
        <v>5.093732091500069</v>
      </c>
      <c r="G238" s="256"/>
      <c r="H238" s="256"/>
      <c r="I238" s="256"/>
      <c r="J238" s="256">
        <v>0.87141933058014043</v>
      </c>
      <c r="K238" s="256">
        <v>0.92079856309536912</v>
      </c>
      <c r="L238" s="256">
        <v>10.09930876666251</v>
      </c>
      <c r="M238" s="256">
        <v>13.713227050337352</v>
      </c>
      <c r="N238" s="256">
        <v>5.9174093284625098</v>
      </c>
      <c r="O238" s="256">
        <v>0.29404639708134361</v>
      </c>
      <c r="P238" s="256">
        <v>23.518489419918517</v>
      </c>
    </row>
    <row r="239" spans="2:16" x14ac:dyDescent="0.25">
      <c r="B239" s="239" t="s">
        <v>1287</v>
      </c>
      <c r="C239" s="247">
        <v>1</v>
      </c>
      <c r="D239" s="256">
        <v>17</v>
      </c>
      <c r="E239" s="256">
        <v>11.338751100906864</v>
      </c>
      <c r="F239" s="256">
        <v>5.6612488990931364</v>
      </c>
      <c r="G239" s="256"/>
      <c r="H239" s="256"/>
      <c r="I239" s="256"/>
      <c r="J239" s="256">
        <v>0.96850828376458031</v>
      </c>
      <c r="K239" s="256">
        <v>0.94376666135516896</v>
      </c>
      <c r="L239" s="256">
        <v>9.4867197611050464</v>
      </c>
      <c r="M239" s="256">
        <v>13.190782440708681</v>
      </c>
      <c r="N239" s="256">
        <v>5.9210268263082639</v>
      </c>
      <c r="O239" s="256">
        <v>-0.28056932558929404</v>
      </c>
      <c r="P239" s="256">
        <v>22.958071527403021</v>
      </c>
    </row>
    <row r="240" spans="2:16" x14ac:dyDescent="0.25">
      <c r="B240" s="239" t="s">
        <v>1288</v>
      </c>
      <c r="C240" s="247">
        <v>1</v>
      </c>
      <c r="D240" s="256">
        <v>17</v>
      </c>
      <c r="E240" s="256">
        <v>12.006276241463633</v>
      </c>
      <c r="F240" s="256">
        <v>4.9937237585363672</v>
      </c>
      <c r="G240" s="256"/>
      <c r="H240" s="256"/>
      <c r="I240" s="256"/>
      <c r="J240" s="256">
        <v>0.85431022609679097</v>
      </c>
      <c r="K240" s="256">
        <v>0.9181747093490501</v>
      </c>
      <c r="L240" s="256">
        <v>10.204466104743918</v>
      </c>
      <c r="M240" s="256">
        <v>13.808086378183347</v>
      </c>
      <c r="N240" s="256">
        <v>5.9170016024727294</v>
      </c>
      <c r="O240" s="256">
        <v>0.39485484446108288</v>
      </c>
      <c r="P240" s="256">
        <v>23.617697638466183</v>
      </c>
    </row>
    <row r="241" spans="2:16" x14ac:dyDescent="0.25">
      <c r="B241" s="239" t="s">
        <v>1289</v>
      </c>
      <c r="C241" s="247">
        <v>1</v>
      </c>
      <c r="D241" s="256">
        <v>12</v>
      </c>
      <c r="E241" s="256">
        <v>10.569818488366813</v>
      </c>
      <c r="F241" s="256">
        <v>1.4301815116331866</v>
      </c>
      <c r="G241" s="256"/>
      <c r="H241" s="256"/>
      <c r="I241" s="256"/>
      <c r="J241" s="256">
        <v>0.24467086079284978</v>
      </c>
      <c r="K241" s="256">
        <v>0.9086631211661006</v>
      </c>
      <c r="L241" s="256">
        <v>8.7866737274517668</v>
      </c>
      <c r="M241" s="256">
        <v>12.35296324928186</v>
      </c>
      <c r="N241" s="256">
        <v>5.9155330980854082</v>
      </c>
      <c r="O241" s="256">
        <v>-1.0387211410767403</v>
      </c>
      <c r="P241" s="256">
        <v>22.178358117810369</v>
      </c>
    </row>
    <row r="242" spans="2:16" x14ac:dyDescent="0.25">
      <c r="B242" s="239" t="s">
        <v>1290</v>
      </c>
      <c r="C242" s="247">
        <v>1</v>
      </c>
      <c r="D242" s="256">
        <v>3</v>
      </c>
      <c r="E242" s="256">
        <v>10.331967096673898</v>
      </c>
      <c r="F242" s="256">
        <v>-7.3319670966738979</v>
      </c>
      <c r="G242" s="256"/>
      <c r="H242" s="256"/>
      <c r="I242" s="256"/>
      <c r="J242" s="256">
        <v>-1.2543293884421007</v>
      </c>
      <c r="K242" s="256">
        <v>0.92422266544515141</v>
      </c>
      <c r="L242" s="256">
        <v>8.5182885557284589</v>
      </c>
      <c r="M242" s="256">
        <v>12.145645637619337</v>
      </c>
      <c r="N242" s="256">
        <v>5.9179431141317309</v>
      </c>
      <c r="O242" s="256">
        <v>-1.281301906490917</v>
      </c>
      <c r="P242" s="256">
        <v>21.945236099838713</v>
      </c>
    </row>
    <row r="243" spans="2:16" x14ac:dyDescent="0.25">
      <c r="B243" s="239" t="s">
        <v>1291</v>
      </c>
      <c r="C243" s="247">
        <v>1</v>
      </c>
      <c r="D243" s="256">
        <v>5</v>
      </c>
      <c r="E243" s="256">
        <v>10.324879472810741</v>
      </c>
      <c r="F243" s="256">
        <v>-5.3248794728107409</v>
      </c>
      <c r="G243" s="256"/>
      <c r="H243" s="256"/>
      <c r="I243" s="256"/>
      <c r="J243" s="256">
        <v>-0.91096328237596014</v>
      </c>
      <c r="K243" s="256">
        <v>0.88475178955263212</v>
      </c>
      <c r="L243" s="256">
        <v>8.5886578946461309</v>
      </c>
      <c r="M243" s="256">
        <v>12.061101050975351</v>
      </c>
      <c r="N243" s="256">
        <v>5.9119073822154231</v>
      </c>
      <c r="O243" s="256">
        <v>-1.2765451146469182</v>
      </c>
      <c r="P243" s="256">
        <v>21.9263040602684</v>
      </c>
    </row>
    <row r="244" spans="2:16" x14ac:dyDescent="0.25">
      <c r="B244" s="239" t="s">
        <v>1292</v>
      </c>
      <c r="C244" s="247">
        <v>1</v>
      </c>
      <c r="D244" s="256">
        <v>20</v>
      </c>
      <c r="E244" s="256">
        <v>10.10466452400739</v>
      </c>
      <c r="F244" s="256">
        <v>9.89533547599261</v>
      </c>
      <c r="G244" s="256"/>
      <c r="H244" s="256"/>
      <c r="I244" s="256"/>
      <c r="J244" s="256">
        <v>1.6928622199712089</v>
      </c>
      <c r="K244" s="256">
        <v>0.90773795056658102</v>
      </c>
      <c r="L244" s="256">
        <v>8.3233353018426879</v>
      </c>
      <c r="M244" s="256">
        <v>11.885993746172092</v>
      </c>
      <c r="N244" s="256">
        <v>5.9153910566990797</v>
      </c>
      <c r="O244" s="256">
        <v>-1.5035963658813554</v>
      </c>
      <c r="P244" s="256">
        <v>21.712925413896137</v>
      </c>
    </row>
    <row r="245" spans="2:16" x14ac:dyDescent="0.25">
      <c r="B245" s="239" t="s">
        <v>1293</v>
      </c>
      <c r="C245" s="247">
        <v>1</v>
      </c>
      <c r="D245" s="256">
        <v>7</v>
      </c>
      <c r="E245" s="256">
        <v>9.7145987273986893</v>
      </c>
      <c r="F245" s="256">
        <v>-2.7145987273986893</v>
      </c>
      <c r="G245" s="256"/>
      <c r="H245" s="256"/>
      <c r="I245" s="256"/>
      <c r="J245" s="256">
        <v>-0.46440483388807907</v>
      </c>
      <c r="K245" s="256">
        <v>0.88184035326906374</v>
      </c>
      <c r="L245" s="256">
        <v>7.9840905013387848</v>
      </c>
      <c r="M245" s="256">
        <v>11.445106953458593</v>
      </c>
      <c r="N245" s="256">
        <v>5.9114723695057849</v>
      </c>
      <c r="O245" s="256">
        <v>-1.8859721986567912</v>
      </c>
      <c r="P245" s="256">
        <v>21.31516965345417</v>
      </c>
    </row>
    <row r="246" spans="2:16" x14ac:dyDescent="0.25">
      <c r="B246" s="239" t="s">
        <v>1294</v>
      </c>
      <c r="C246" s="247">
        <v>1</v>
      </c>
      <c r="D246" s="256">
        <v>15</v>
      </c>
      <c r="E246" s="256">
        <v>11.651406034382482</v>
      </c>
      <c r="F246" s="256">
        <v>3.3485939656175177</v>
      </c>
      <c r="G246" s="256"/>
      <c r="H246" s="256"/>
      <c r="I246" s="256"/>
      <c r="J246" s="256">
        <v>0.57286670352617142</v>
      </c>
      <c r="K246" s="256">
        <v>0.89935329006133491</v>
      </c>
      <c r="L246" s="256">
        <v>9.8865307246785328</v>
      </c>
      <c r="M246" s="256">
        <v>13.416281344086432</v>
      </c>
      <c r="N246" s="256">
        <v>5.9141102041744862</v>
      </c>
      <c r="O246" s="256">
        <v>4.565866728951562E-2</v>
      </c>
      <c r="P246" s="256">
        <v>23.257153401475449</v>
      </c>
    </row>
    <row r="247" spans="2:16" x14ac:dyDescent="0.25">
      <c r="B247" s="239" t="s">
        <v>1295</v>
      </c>
      <c r="C247" s="247">
        <v>1</v>
      </c>
      <c r="D247" s="256">
        <v>11</v>
      </c>
      <c r="E247" s="256">
        <v>10.803919576399771</v>
      </c>
      <c r="F247" s="256">
        <v>0.19608042360022893</v>
      </c>
      <c r="G247" s="256"/>
      <c r="H247" s="256"/>
      <c r="I247" s="256"/>
      <c r="J247" s="256">
        <v>3.3544809268377197E-2</v>
      </c>
      <c r="K247" s="256">
        <v>0.88673429963741079</v>
      </c>
      <c r="L247" s="256">
        <v>9.0638075548037182</v>
      </c>
      <c r="M247" s="256">
        <v>12.544031597995824</v>
      </c>
      <c r="N247" s="256">
        <v>5.9122044014842787</v>
      </c>
      <c r="O247" s="256">
        <v>-0.79808787652344293</v>
      </c>
      <c r="P247" s="256">
        <v>22.405927029322985</v>
      </c>
    </row>
    <row r="248" spans="2:16" x14ac:dyDescent="0.25">
      <c r="B248" s="239" t="s">
        <v>1296</v>
      </c>
      <c r="C248" s="247">
        <v>1</v>
      </c>
      <c r="D248" s="256">
        <v>1</v>
      </c>
      <c r="E248" s="256">
        <v>9.5950941090078423</v>
      </c>
      <c r="F248" s="256">
        <v>-8.5950941090078423</v>
      </c>
      <c r="G248" s="256"/>
      <c r="H248" s="256"/>
      <c r="I248" s="256"/>
      <c r="J248" s="256">
        <v>-1.470421101895681</v>
      </c>
      <c r="K248" s="256">
        <v>0.89637986085086208</v>
      </c>
      <c r="L248" s="256">
        <v>7.8360538052539548</v>
      </c>
      <c r="M248" s="256">
        <v>11.354134412761729</v>
      </c>
      <c r="N248" s="256">
        <v>5.9136587677778341</v>
      </c>
      <c r="O248" s="256">
        <v>-2.0097673671241889</v>
      </c>
      <c r="P248" s="256">
        <v>21.199955585139875</v>
      </c>
    </row>
    <row r="249" spans="2:16" x14ac:dyDescent="0.25">
      <c r="B249" s="239" t="s">
        <v>1297</v>
      </c>
      <c r="C249" s="247">
        <v>1</v>
      </c>
      <c r="D249" s="256">
        <v>2</v>
      </c>
      <c r="E249" s="256">
        <v>10.402204222938419</v>
      </c>
      <c r="F249" s="256">
        <v>-8.4022042229384191</v>
      </c>
      <c r="G249" s="256"/>
      <c r="H249" s="256"/>
      <c r="I249" s="256"/>
      <c r="J249" s="256">
        <v>-1.4374221195434709</v>
      </c>
      <c r="K249" s="256">
        <v>0.94099289675261033</v>
      </c>
      <c r="L249" s="256">
        <v>8.555616070720486</v>
      </c>
      <c r="M249" s="256">
        <v>12.248792375156352</v>
      </c>
      <c r="N249" s="256">
        <v>5.9205853425582422</v>
      </c>
      <c r="O249" s="256">
        <v>-1.2162498434980602</v>
      </c>
      <c r="P249" s="256">
        <v>22.0206582893749</v>
      </c>
    </row>
    <row r="250" spans="2:16" x14ac:dyDescent="0.25">
      <c r="B250" s="239" t="s">
        <v>1298</v>
      </c>
      <c r="C250" s="247">
        <v>1</v>
      </c>
      <c r="D250" s="256">
        <v>16</v>
      </c>
      <c r="E250" s="256">
        <v>12.212354612464088</v>
      </c>
      <c r="F250" s="256">
        <v>3.7876453875359122</v>
      </c>
      <c r="G250" s="256"/>
      <c r="H250" s="256"/>
      <c r="I250" s="256"/>
      <c r="J250" s="256">
        <v>0.64797821102316544</v>
      </c>
      <c r="K250" s="256">
        <v>0.9141653851027598</v>
      </c>
      <c r="L250" s="256">
        <v>10.418412304159604</v>
      </c>
      <c r="M250" s="256">
        <v>14.006296920768571</v>
      </c>
      <c r="N250" s="256">
        <v>5.9163807786599323</v>
      </c>
      <c r="O250" s="256">
        <v>0.60215150935225914</v>
      </c>
      <c r="P250" s="256">
        <v>23.822557715575918</v>
      </c>
    </row>
    <row r="251" spans="2:16" x14ac:dyDescent="0.25">
      <c r="B251" s="239" t="s">
        <v>1299</v>
      </c>
      <c r="C251" s="247">
        <v>1</v>
      </c>
      <c r="D251" s="256">
        <v>16</v>
      </c>
      <c r="E251" s="256">
        <v>11.221667332823703</v>
      </c>
      <c r="F251" s="256">
        <v>4.7783326671762971</v>
      </c>
      <c r="G251" s="256"/>
      <c r="H251" s="256"/>
      <c r="I251" s="256"/>
      <c r="J251" s="256">
        <v>0.81746180979332517</v>
      </c>
      <c r="K251" s="256">
        <v>0.90185418453229016</v>
      </c>
      <c r="L251" s="256">
        <v>9.4518843111530089</v>
      </c>
      <c r="M251" s="256">
        <v>12.991450354494397</v>
      </c>
      <c r="N251" s="256">
        <v>5.9144910294069293</v>
      </c>
      <c r="O251" s="256">
        <v>-0.38482735910532107</v>
      </c>
      <c r="P251" s="256">
        <v>22.828162024752729</v>
      </c>
    </row>
    <row r="252" spans="2:16" x14ac:dyDescent="0.25">
      <c r="B252" s="239" t="s">
        <v>1300</v>
      </c>
      <c r="C252" s="247">
        <v>1</v>
      </c>
      <c r="D252" s="256">
        <v>14</v>
      </c>
      <c r="E252" s="256">
        <v>11.13760741074352</v>
      </c>
      <c r="F252" s="256">
        <v>2.8623925892564799</v>
      </c>
      <c r="G252" s="256"/>
      <c r="H252" s="256"/>
      <c r="I252" s="256"/>
      <c r="J252" s="256">
        <v>0.48968893321848606</v>
      </c>
      <c r="K252" s="256">
        <v>0.92204861580484432</v>
      </c>
      <c r="L252" s="256">
        <v>9.3281951871337156</v>
      </c>
      <c r="M252" s="256">
        <v>12.947019634353325</v>
      </c>
      <c r="N252" s="256">
        <v>5.9176039759926704</v>
      </c>
      <c r="O252" s="256">
        <v>-0.47499607361481289</v>
      </c>
      <c r="P252" s="256">
        <v>22.750210895101851</v>
      </c>
    </row>
    <row r="253" spans="2:16" x14ac:dyDescent="0.25">
      <c r="B253" s="239" t="s">
        <v>1301</v>
      </c>
      <c r="C253" s="247">
        <v>1</v>
      </c>
      <c r="D253" s="256">
        <v>4</v>
      </c>
      <c r="E253" s="256">
        <v>9.7284902879528641</v>
      </c>
      <c r="F253" s="256">
        <v>-5.7284902879528641</v>
      </c>
      <c r="G253" s="256"/>
      <c r="H253" s="256"/>
      <c r="I253" s="256"/>
      <c r="J253" s="256">
        <v>-0.98001172466309194</v>
      </c>
      <c r="K253" s="256">
        <v>0.8888317653702138</v>
      </c>
      <c r="L253" s="256">
        <v>7.9842622359539854</v>
      </c>
      <c r="M253" s="256">
        <v>11.472718339951742</v>
      </c>
      <c r="N253" s="256">
        <v>5.9125193508273419</v>
      </c>
      <c r="O253" s="256">
        <v>-1.8741352161027827</v>
      </c>
      <c r="P253" s="256">
        <v>21.331115792008511</v>
      </c>
    </row>
    <row r="254" spans="2:16" x14ac:dyDescent="0.25">
      <c r="B254" s="239" t="s">
        <v>1302</v>
      </c>
      <c r="C254" s="247">
        <v>1</v>
      </c>
      <c r="D254" s="256">
        <v>7</v>
      </c>
      <c r="E254" s="256">
        <v>11.710789920165821</v>
      </c>
      <c r="F254" s="256">
        <v>-4.710789920165821</v>
      </c>
      <c r="G254" s="256"/>
      <c r="H254" s="256"/>
      <c r="I254" s="256"/>
      <c r="J254" s="256">
        <v>-0.80590681351002447</v>
      </c>
      <c r="K254" s="256">
        <v>0.89060858024341782</v>
      </c>
      <c r="L254" s="256">
        <v>9.9630750774537855</v>
      </c>
      <c r="M254" s="256">
        <v>13.458504762877856</v>
      </c>
      <c r="N254" s="256">
        <v>5.91278672116455</v>
      </c>
      <c r="O254" s="256">
        <v>0.10763973319423847</v>
      </c>
      <c r="P254" s="256">
        <v>23.313940107137405</v>
      </c>
    </row>
    <row r="255" spans="2:16" x14ac:dyDescent="0.25">
      <c r="B255" s="239" t="s">
        <v>1303</v>
      </c>
      <c r="C255" s="247">
        <v>1</v>
      </c>
      <c r="D255" s="256">
        <v>9</v>
      </c>
      <c r="E255" s="256">
        <v>11.321927329995674</v>
      </c>
      <c r="F255" s="256">
        <v>-2.321927329995674</v>
      </c>
      <c r="G255" s="256"/>
      <c r="H255" s="256"/>
      <c r="I255" s="256"/>
      <c r="J255" s="256">
        <v>-0.39722787206201376</v>
      </c>
      <c r="K255" s="256">
        <v>0.8893605833023327</v>
      </c>
      <c r="L255" s="256">
        <v>9.5766615348517607</v>
      </c>
      <c r="M255" s="256">
        <v>13.067193125139587</v>
      </c>
      <c r="N255" s="256">
        <v>5.91259887138545</v>
      </c>
      <c r="O255" s="256">
        <v>-0.28085422382503289</v>
      </c>
      <c r="P255" s="256">
        <v>22.924708883816379</v>
      </c>
    </row>
    <row r="256" spans="2:16" x14ac:dyDescent="0.25">
      <c r="B256" s="239" t="s">
        <v>1304</v>
      </c>
      <c r="C256" s="247">
        <v>1</v>
      </c>
      <c r="D256" s="256">
        <v>2</v>
      </c>
      <c r="E256" s="256">
        <v>11.146545043004675</v>
      </c>
      <c r="F256" s="256">
        <v>-9.1465450430046751</v>
      </c>
      <c r="G256" s="256"/>
      <c r="H256" s="256"/>
      <c r="I256" s="256"/>
      <c r="J256" s="256">
        <v>-1.5647615570117246</v>
      </c>
      <c r="K256" s="256">
        <v>0.87322964040171613</v>
      </c>
      <c r="L256" s="256">
        <v>9.4329343306431923</v>
      </c>
      <c r="M256" s="256">
        <v>12.860155755366158</v>
      </c>
      <c r="N256" s="256">
        <v>5.9101940045697949</v>
      </c>
      <c r="O256" s="256">
        <v>-0.45151724185579134</v>
      </c>
      <c r="P256" s="256">
        <v>22.74460732786514</v>
      </c>
    </row>
    <row r="257" spans="2:16" x14ac:dyDescent="0.25">
      <c r="B257" s="239" t="s">
        <v>1305</v>
      </c>
      <c r="C257" s="247">
        <v>1</v>
      </c>
      <c r="D257" s="256">
        <v>14</v>
      </c>
      <c r="E257" s="256">
        <v>10.231453057262645</v>
      </c>
      <c r="F257" s="256">
        <v>3.7685469427373555</v>
      </c>
      <c r="G257" s="256"/>
      <c r="H257" s="256"/>
      <c r="I257" s="256"/>
      <c r="J257" s="256">
        <v>0.64471091041085959</v>
      </c>
      <c r="K257" s="256">
        <v>0.94305251843593374</v>
      </c>
      <c r="L257" s="256">
        <v>8.380823139148708</v>
      </c>
      <c r="M257" s="256">
        <v>12.082082975376581</v>
      </c>
      <c r="N257" s="256">
        <v>5.9209130393297444</v>
      </c>
      <c r="O257" s="256">
        <v>-1.3876440756389101</v>
      </c>
      <c r="P257" s="256">
        <v>21.850550190164199</v>
      </c>
    </row>
    <row r="258" spans="2:16" x14ac:dyDescent="0.25">
      <c r="B258" s="239" t="s">
        <v>1306</v>
      </c>
      <c r="C258" s="247">
        <v>1</v>
      </c>
      <c r="D258" s="256">
        <v>6</v>
      </c>
      <c r="E258" s="256">
        <v>10.307427193932762</v>
      </c>
      <c r="F258" s="256">
        <v>-4.307427193932762</v>
      </c>
      <c r="G258" s="256"/>
      <c r="H258" s="256"/>
      <c r="I258" s="256"/>
      <c r="J258" s="256">
        <v>-0.73690081347685843</v>
      </c>
      <c r="K258" s="256">
        <v>0.90632316334666596</v>
      </c>
      <c r="L258" s="256">
        <v>8.5288743256887116</v>
      </c>
      <c r="M258" s="256">
        <v>12.085980062176812</v>
      </c>
      <c r="N258" s="256">
        <v>5.9151741177411967</v>
      </c>
      <c r="O258" s="256">
        <v>-1.3004079787048077</v>
      </c>
      <c r="P258" s="256">
        <v>21.915262366570332</v>
      </c>
    </row>
    <row r="259" spans="2:16" x14ac:dyDescent="0.25">
      <c r="B259" s="239" t="s">
        <v>1307</v>
      </c>
      <c r="C259" s="247">
        <v>1</v>
      </c>
      <c r="D259" s="256">
        <v>14</v>
      </c>
      <c r="E259" s="256">
        <v>10.459767503873021</v>
      </c>
      <c r="F259" s="256">
        <v>3.5402324961269791</v>
      </c>
      <c r="G259" s="256"/>
      <c r="H259" s="256"/>
      <c r="I259" s="256"/>
      <c r="J259" s="256">
        <v>0.6056516079872023</v>
      </c>
      <c r="K259" s="256">
        <v>0.87155737983142534</v>
      </c>
      <c r="L259" s="256">
        <v>8.7494384066726916</v>
      </c>
      <c r="M259" s="256">
        <v>12.17009660107335</v>
      </c>
      <c r="N259" s="256">
        <v>5.9099471599258191</v>
      </c>
      <c r="O259" s="256">
        <v>-1.1378103773361765</v>
      </c>
      <c r="P259" s="256">
        <v>22.057345385082218</v>
      </c>
    </row>
    <row r="260" spans="2:16" x14ac:dyDescent="0.25">
      <c r="B260" s="239" t="s">
        <v>1308</v>
      </c>
      <c r="C260" s="247">
        <v>1</v>
      </c>
      <c r="D260" s="256">
        <v>5</v>
      </c>
      <c r="E260" s="256">
        <v>10.894678568233422</v>
      </c>
      <c r="F260" s="256">
        <v>-5.894678568233422</v>
      </c>
      <c r="G260" s="256"/>
      <c r="H260" s="256"/>
      <c r="I260" s="256"/>
      <c r="J260" s="256">
        <v>-1.0084426820340164</v>
      </c>
      <c r="K260" s="256">
        <v>0.9564335973796142</v>
      </c>
      <c r="L260" s="256">
        <v>9.0177898527081908</v>
      </c>
      <c r="M260" s="256">
        <v>12.771567283758653</v>
      </c>
      <c r="N260" s="256">
        <v>5.9230590401390684</v>
      </c>
      <c r="O260" s="256">
        <v>-0.7286298394639612</v>
      </c>
      <c r="P260" s="256">
        <v>22.517986975930803</v>
      </c>
    </row>
    <row r="261" spans="2:16" x14ac:dyDescent="0.25">
      <c r="B261" s="239" t="s">
        <v>1309</v>
      </c>
      <c r="C261" s="247">
        <v>1</v>
      </c>
      <c r="D261" s="256">
        <v>2</v>
      </c>
      <c r="E261" s="256">
        <v>10.004999714034968</v>
      </c>
      <c r="F261" s="256">
        <v>-8.0049997140349678</v>
      </c>
      <c r="G261" s="256"/>
      <c r="H261" s="256"/>
      <c r="I261" s="256"/>
      <c r="J261" s="256">
        <v>-1.3694696475574295</v>
      </c>
      <c r="K261" s="256">
        <v>0.89485972125366831</v>
      </c>
      <c r="L261" s="256">
        <v>8.2489425058810397</v>
      </c>
      <c r="M261" s="256">
        <v>11.761056922188896</v>
      </c>
      <c r="N261" s="256">
        <v>5.9134285391385957</v>
      </c>
      <c r="O261" s="256">
        <v>-1.5994099654055205</v>
      </c>
      <c r="P261" s="256">
        <v>21.609409393475456</v>
      </c>
    </row>
    <row r="262" spans="2:16" x14ac:dyDescent="0.25">
      <c r="B262" s="239" t="s">
        <v>1310</v>
      </c>
      <c r="C262" s="247">
        <v>1</v>
      </c>
      <c r="D262" s="256">
        <v>17</v>
      </c>
      <c r="E262" s="256">
        <v>10.079713593397871</v>
      </c>
      <c r="F262" s="256">
        <v>6.9202864066021288</v>
      </c>
      <c r="G262" s="256"/>
      <c r="H262" s="256"/>
      <c r="I262" s="256"/>
      <c r="J262" s="256">
        <v>1.1839003778638346</v>
      </c>
      <c r="K262" s="256">
        <v>0.92669640452956126</v>
      </c>
      <c r="L262" s="256">
        <v>8.2611806297456152</v>
      </c>
      <c r="M262" s="256">
        <v>11.898246557050127</v>
      </c>
      <c r="N262" s="256">
        <v>5.9183299496517296</v>
      </c>
      <c r="O262" s="256">
        <v>-1.5343145290871334</v>
      </c>
      <c r="P262" s="256">
        <v>21.693741715882876</v>
      </c>
    </row>
    <row r="263" spans="2:16" x14ac:dyDescent="0.25">
      <c r="B263" s="239" t="s">
        <v>1311</v>
      </c>
      <c r="C263" s="247">
        <v>1</v>
      </c>
      <c r="D263" s="256">
        <v>3</v>
      </c>
      <c r="E263" s="256">
        <v>10.506568654392398</v>
      </c>
      <c r="F263" s="256">
        <v>-7.5065686543923977</v>
      </c>
      <c r="G263" s="256"/>
      <c r="H263" s="256"/>
      <c r="I263" s="256"/>
      <c r="J263" s="256">
        <v>-1.2841996623026362</v>
      </c>
      <c r="K263" s="256">
        <v>0.93891568395057423</v>
      </c>
      <c r="L263" s="256">
        <v>8.664056788576957</v>
      </c>
      <c r="M263" s="256">
        <v>12.349080520207838</v>
      </c>
      <c r="N263" s="256">
        <v>5.9202555543105575</v>
      </c>
      <c r="O263" s="256">
        <v>-1.1112382413023933</v>
      </c>
      <c r="P263" s="256">
        <v>22.124375550087187</v>
      </c>
    </row>
    <row r="264" spans="2:16" x14ac:dyDescent="0.25">
      <c r="B264" s="239" t="s">
        <v>1312</v>
      </c>
      <c r="C264" s="247">
        <v>1</v>
      </c>
      <c r="D264" s="256">
        <v>4</v>
      </c>
      <c r="E264" s="256">
        <v>9.8841535018826203</v>
      </c>
      <c r="F264" s="256">
        <v>-5.8841535018826203</v>
      </c>
      <c r="G264" s="256"/>
      <c r="H264" s="256"/>
      <c r="I264" s="256"/>
      <c r="J264" s="256">
        <v>-1.0066420874780067</v>
      </c>
      <c r="K264" s="256">
        <v>0.89902271390774202</v>
      </c>
      <c r="L264" s="256">
        <v>8.1199269090932589</v>
      </c>
      <c r="M264" s="256">
        <v>11.648380094671982</v>
      </c>
      <c r="N264" s="256">
        <v>5.914059942788767</v>
      </c>
      <c r="O264" s="256">
        <v>-1.7214952331380928</v>
      </c>
      <c r="P264" s="256">
        <v>21.489802236903333</v>
      </c>
    </row>
    <row r="265" spans="2:16" x14ac:dyDescent="0.25">
      <c r="B265" s="239" t="s">
        <v>1313</v>
      </c>
      <c r="C265" s="247">
        <v>1</v>
      </c>
      <c r="D265" s="256">
        <v>3</v>
      </c>
      <c r="E265" s="256">
        <v>9.0608556978906627</v>
      </c>
      <c r="F265" s="256">
        <v>-6.0608556978906627</v>
      </c>
      <c r="G265" s="256"/>
      <c r="H265" s="256"/>
      <c r="I265" s="256"/>
      <c r="J265" s="256">
        <v>-1.0368717317921077</v>
      </c>
      <c r="K265" s="256">
        <v>0.87890253706442678</v>
      </c>
      <c r="L265" s="256">
        <v>7.336112591435378</v>
      </c>
      <c r="M265" s="256">
        <v>10.785598804345947</v>
      </c>
      <c r="N265" s="256">
        <v>5.9110348363408347</v>
      </c>
      <c r="O265" s="256">
        <v>-2.5388566206648182</v>
      </c>
      <c r="P265" s="256">
        <v>20.660568016446142</v>
      </c>
    </row>
    <row r="266" spans="2:16" x14ac:dyDescent="0.25">
      <c r="B266" s="239" t="s">
        <v>1314</v>
      </c>
      <c r="C266" s="247">
        <v>1</v>
      </c>
      <c r="D266" s="256">
        <v>9</v>
      </c>
      <c r="E266" s="256">
        <v>10.744544027532656</v>
      </c>
      <c r="F266" s="256">
        <v>-1.7445440275326565</v>
      </c>
      <c r="G266" s="256"/>
      <c r="H266" s="256"/>
      <c r="I266" s="256"/>
      <c r="J266" s="256">
        <v>-0.29845099061587915</v>
      </c>
      <c r="K266" s="256">
        <v>0.89888605849093661</v>
      </c>
      <c r="L266" s="256">
        <v>8.9805856049648547</v>
      </c>
      <c r="M266" s="256">
        <v>12.508502450100458</v>
      </c>
      <c r="N266" s="256">
        <v>5.9140391707297653</v>
      </c>
      <c r="O266" s="256">
        <v>-0.86106394475947212</v>
      </c>
      <c r="P266" s="256">
        <v>22.350151999824785</v>
      </c>
    </row>
    <row r="267" spans="2:16" x14ac:dyDescent="0.25">
      <c r="B267" s="239" t="s">
        <v>1315</v>
      </c>
      <c r="C267" s="247">
        <v>1</v>
      </c>
      <c r="D267" s="256">
        <v>13</v>
      </c>
      <c r="E267" s="256">
        <v>10.736325347049156</v>
      </c>
      <c r="F267" s="256">
        <v>2.2636746529508436</v>
      </c>
      <c r="G267" s="256"/>
      <c r="H267" s="256"/>
      <c r="I267" s="256"/>
      <c r="J267" s="256">
        <v>0.38726219111864124</v>
      </c>
      <c r="K267" s="256">
        <v>0.87442509899636189</v>
      </c>
      <c r="L267" s="256">
        <v>9.0203686874600617</v>
      </c>
      <c r="M267" s="256">
        <v>12.452282006638251</v>
      </c>
      <c r="N267" s="256">
        <v>5.9103707515291655</v>
      </c>
      <c r="O267" s="256">
        <v>-0.86208378298117339</v>
      </c>
      <c r="P267" s="256">
        <v>22.334734477079486</v>
      </c>
    </row>
    <row r="268" spans="2:16" x14ac:dyDescent="0.25">
      <c r="B268" s="239" t="s">
        <v>1316</v>
      </c>
      <c r="C268" s="247">
        <v>1</v>
      </c>
      <c r="D268" s="256">
        <v>3</v>
      </c>
      <c r="E268" s="256">
        <v>8.8616136796150062</v>
      </c>
      <c r="F268" s="256">
        <v>-5.8616136796150062</v>
      </c>
      <c r="G268" s="256"/>
      <c r="H268" s="256"/>
      <c r="I268" s="256"/>
      <c r="J268" s="256">
        <v>-1.0027860470583279</v>
      </c>
      <c r="K268" s="256">
        <v>0.9159176116170733</v>
      </c>
      <c r="L268" s="256">
        <v>7.0642328323667112</v>
      </c>
      <c r="M268" s="256">
        <v>10.658994526863301</v>
      </c>
      <c r="N268" s="256">
        <v>5.916651775966451</v>
      </c>
      <c r="O268" s="256">
        <v>-2.7491212239144751</v>
      </c>
      <c r="P268" s="256">
        <v>20.472348583144488</v>
      </c>
    </row>
    <row r="269" spans="2:16" x14ac:dyDescent="0.25">
      <c r="B269" s="239" t="s">
        <v>1317</v>
      </c>
      <c r="C269" s="247">
        <v>1</v>
      </c>
      <c r="D269" s="256">
        <v>18</v>
      </c>
      <c r="E269" s="256">
        <v>12.441687875185263</v>
      </c>
      <c r="F269" s="256">
        <v>5.5583121248147371</v>
      </c>
      <c r="G269" s="256"/>
      <c r="H269" s="256"/>
      <c r="I269" s="256"/>
      <c r="J269" s="256">
        <v>0.95089819094414196</v>
      </c>
      <c r="K269" s="256">
        <v>0.89167317553152692</v>
      </c>
      <c r="L269" s="256">
        <v>10.691883889130368</v>
      </c>
      <c r="M269" s="256">
        <v>14.191491861240157</v>
      </c>
      <c r="N269" s="256">
        <v>5.9129471686071327</v>
      </c>
      <c r="O269" s="256">
        <v>0.83822282893307332</v>
      </c>
      <c r="P269" s="256">
        <v>24.045152921437452</v>
      </c>
    </row>
    <row r="270" spans="2:16" x14ac:dyDescent="0.25">
      <c r="B270" s="239" t="s">
        <v>1318</v>
      </c>
      <c r="C270" s="247">
        <v>1</v>
      </c>
      <c r="D270" s="256">
        <v>8</v>
      </c>
      <c r="E270" s="256">
        <v>10.607491869872637</v>
      </c>
      <c r="F270" s="256">
        <v>-2.6074918698726375</v>
      </c>
      <c r="G270" s="256"/>
      <c r="H270" s="256"/>
      <c r="I270" s="256"/>
      <c r="J270" s="256">
        <v>-0.44608133661549126</v>
      </c>
      <c r="K270" s="256">
        <v>0.92293950306718531</v>
      </c>
      <c r="L270" s="256">
        <v>8.7963313845392026</v>
      </c>
      <c r="M270" s="256">
        <v>12.418652355206072</v>
      </c>
      <c r="N270" s="256">
        <v>5.9177428545940156</v>
      </c>
      <c r="O270" s="256">
        <v>-1.0053841474460672</v>
      </c>
      <c r="P270" s="256">
        <v>22.220367887191344</v>
      </c>
    </row>
    <row r="271" spans="2:16" x14ac:dyDescent="0.25">
      <c r="B271" s="239" t="s">
        <v>1319</v>
      </c>
      <c r="C271" s="247">
        <v>1</v>
      </c>
      <c r="D271" s="256">
        <v>10</v>
      </c>
      <c r="E271" s="256">
        <v>11.488965824096089</v>
      </c>
      <c r="F271" s="256">
        <v>-1.4889658240960895</v>
      </c>
      <c r="G271" s="256"/>
      <c r="H271" s="256"/>
      <c r="I271" s="256"/>
      <c r="J271" s="256">
        <v>-0.25472749221650026</v>
      </c>
      <c r="K271" s="256">
        <v>0.83327906614315217</v>
      </c>
      <c r="L271" s="256">
        <v>9.853753426275297</v>
      </c>
      <c r="M271" s="256">
        <v>13.124178221916882</v>
      </c>
      <c r="N271" s="256">
        <v>5.904423525531433</v>
      </c>
      <c r="O271" s="256">
        <v>-9.7772572707800265E-2</v>
      </c>
      <c r="P271" s="256">
        <v>23.075704220899979</v>
      </c>
    </row>
    <row r="272" spans="2:16" x14ac:dyDescent="0.25">
      <c r="B272" s="239" t="s">
        <v>1320</v>
      </c>
      <c r="C272" s="247">
        <v>1</v>
      </c>
      <c r="D272" s="256">
        <v>10</v>
      </c>
      <c r="E272" s="256">
        <v>10.334749063815261</v>
      </c>
      <c r="F272" s="256">
        <v>-0.33474906381526104</v>
      </c>
      <c r="G272" s="256"/>
      <c r="H272" s="256"/>
      <c r="I272" s="256"/>
      <c r="J272" s="256">
        <v>-5.726779498061859E-2</v>
      </c>
      <c r="K272" s="256">
        <v>0.86868289066378945</v>
      </c>
      <c r="L272" s="256">
        <v>8.6300608143396627</v>
      </c>
      <c r="M272" s="256">
        <v>12.039437313290859</v>
      </c>
      <c r="N272" s="256">
        <v>5.9095239344052608</v>
      </c>
      <c r="O272" s="256">
        <v>-1.2619982869673247</v>
      </c>
      <c r="P272" s="256">
        <v>21.931496414597845</v>
      </c>
    </row>
    <row r="273" spans="2:16" x14ac:dyDescent="0.25">
      <c r="B273" s="239" t="s">
        <v>1321</v>
      </c>
      <c r="C273" s="247">
        <v>1</v>
      </c>
      <c r="D273" s="256">
        <v>18</v>
      </c>
      <c r="E273" s="256">
        <v>9.863396597739909</v>
      </c>
      <c r="F273" s="256">
        <v>8.136603402260091</v>
      </c>
      <c r="G273" s="256"/>
      <c r="H273" s="256"/>
      <c r="I273" s="256"/>
      <c r="J273" s="256">
        <v>1.3919839839683263</v>
      </c>
      <c r="K273" s="256">
        <v>0.93939953732831827</v>
      </c>
      <c r="L273" s="256">
        <v>8.0199352264416568</v>
      </c>
      <c r="M273" s="256">
        <v>11.706857969038161</v>
      </c>
      <c r="N273" s="256">
        <v>5.9203323097195559</v>
      </c>
      <c r="O273" s="256">
        <v>-1.7545609214392499</v>
      </c>
      <c r="P273" s="256">
        <v>21.481354116919068</v>
      </c>
    </row>
    <row r="274" spans="2:16" x14ac:dyDescent="0.25">
      <c r="B274" s="239" t="s">
        <v>1322</v>
      </c>
      <c r="C274" s="247">
        <v>1</v>
      </c>
      <c r="D274" s="256">
        <v>7</v>
      </c>
      <c r="E274" s="256">
        <v>9.3349967852593743</v>
      </c>
      <c r="F274" s="256">
        <v>-2.3349967852593743</v>
      </c>
      <c r="G274" s="256"/>
      <c r="H274" s="256"/>
      <c r="I274" s="256"/>
      <c r="J274" s="256">
        <v>-0.39946375250337923</v>
      </c>
      <c r="K274" s="256">
        <v>0.8867321682724143</v>
      </c>
      <c r="L274" s="256">
        <v>7.5948889462170524</v>
      </c>
      <c r="M274" s="256">
        <v>11.075104624301696</v>
      </c>
      <c r="N274" s="256">
        <v>5.9122040818146431</v>
      </c>
      <c r="O274" s="256">
        <v>-2.2670100403496871</v>
      </c>
      <c r="P274" s="256">
        <v>20.937003610868437</v>
      </c>
    </row>
    <row r="275" spans="2:16" x14ac:dyDescent="0.25">
      <c r="B275" s="239" t="s">
        <v>1323</v>
      </c>
      <c r="C275" s="247">
        <v>1</v>
      </c>
      <c r="D275" s="256">
        <v>2</v>
      </c>
      <c r="E275" s="256">
        <v>9.5781087286102924</v>
      </c>
      <c r="F275" s="256">
        <v>-7.5781087286102924</v>
      </c>
      <c r="G275" s="256"/>
      <c r="H275" s="256"/>
      <c r="I275" s="256"/>
      <c r="J275" s="256">
        <v>-1.2964385084894312</v>
      </c>
      <c r="K275" s="256">
        <v>0.93288445300146772</v>
      </c>
      <c r="L275" s="256">
        <v>7.7474324458819765</v>
      </c>
      <c r="M275" s="256">
        <v>11.408785011338608</v>
      </c>
      <c r="N275" s="256">
        <v>5.9193020339756677</v>
      </c>
      <c r="O275" s="256">
        <v>-2.0378269953047923</v>
      </c>
      <c r="P275" s="256">
        <v>21.194044452525375</v>
      </c>
    </row>
    <row r="276" spans="2:16" x14ac:dyDescent="0.25">
      <c r="B276" s="239" t="s">
        <v>1324</v>
      </c>
      <c r="C276" s="247">
        <v>1</v>
      </c>
      <c r="D276" s="256">
        <v>1</v>
      </c>
      <c r="E276" s="256">
        <v>9.7961703762302754</v>
      </c>
      <c r="F276" s="256">
        <v>-8.7961703762302754</v>
      </c>
      <c r="G276" s="256"/>
      <c r="H276" s="256"/>
      <c r="I276" s="256"/>
      <c r="J276" s="256">
        <v>-1.5048205840496245</v>
      </c>
      <c r="K276" s="256">
        <v>0.88355861267336011</v>
      </c>
      <c r="L276" s="256">
        <v>8.0622902676945731</v>
      </c>
      <c r="M276" s="256">
        <v>11.530050484765978</v>
      </c>
      <c r="N276" s="256">
        <v>5.9117289339757377</v>
      </c>
      <c r="O276" s="256">
        <v>-1.8049040274945156</v>
      </c>
      <c r="P276" s="256">
        <v>21.397244779955066</v>
      </c>
    </row>
    <row r="277" spans="2:16" x14ac:dyDescent="0.25">
      <c r="B277" s="239" t="s">
        <v>1325</v>
      </c>
      <c r="C277" s="247">
        <v>1</v>
      </c>
      <c r="D277" s="256">
        <v>18</v>
      </c>
      <c r="E277" s="256">
        <v>10.453643683663808</v>
      </c>
      <c r="F277" s="256">
        <v>7.5463563163361922</v>
      </c>
      <c r="G277" s="256"/>
      <c r="H277" s="256"/>
      <c r="I277" s="256"/>
      <c r="J277" s="256">
        <v>1.2910064077524541</v>
      </c>
      <c r="K277" s="256">
        <v>0.8617843645723442</v>
      </c>
      <c r="L277" s="256">
        <v>8.7624929822315476</v>
      </c>
      <c r="M277" s="256">
        <v>12.144794385096068</v>
      </c>
      <c r="N277" s="256">
        <v>5.9085138112555846</v>
      </c>
      <c r="O277" s="256">
        <v>-1.1411214189563204</v>
      </c>
      <c r="P277" s="256">
        <v>22.048408786283936</v>
      </c>
    </row>
    <row r="278" spans="2:16" x14ac:dyDescent="0.25">
      <c r="B278" s="239" t="s">
        <v>1326</v>
      </c>
      <c r="C278" s="247">
        <v>1</v>
      </c>
      <c r="D278" s="256">
        <v>5</v>
      </c>
      <c r="E278" s="256">
        <v>10.627988090823536</v>
      </c>
      <c r="F278" s="256">
        <v>-5.6279880908235356</v>
      </c>
      <c r="G278" s="256"/>
      <c r="H278" s="256"/>
      <c r="I278" s="256"/>
      <c r="J278" s="256">
        <v>-0.96281813148405193</v>
      </c>
      <c r="K278" s="256">
        <v>0.88420895795812571</v>
      </c>
      <c r="L278" s="256">
        <v>8.892831755972157</v>
      </c>
      <c r="M278" s="256">
        <v>12.363144425674914</v>
      </c>
      <c r="N278" s="256">
        <v>5.9118261686309781</v>
      </c>
      <c r="O278" s="256">
        <v>-0.97327712450352344</v>
      </c>
      <c r="P278" s="256">
        <v>22.229253306150596</v>
      </c>
    </row>
    <row r="279" spans="2:16" x14ac:dyDescent="0.25">
      <c r="B279" s="239" t="s">
        <v>1327</v>
      </c>
      <c r="C279" s="247">
        <v>1</v>
      </c>
      <c r="D279" s="256">
        <v>14</v>
      </c>
      <c r="E279" s="256">
        <v>11.945936796650876</v>
      </c>
      <c r="F279" s="256">
        <v>2.0540632033491235</v>
      </c>
      <c r="G279" s="256"/>
      <c r="H279" s="256"/>
      <c r="I279" s="256"/>
      <c r="J279" s="256">
        <v>0.35140253736915011</v>
      </c>
      <c r="K279" s="256">
        <v>0.92677476685840399</v>
      </c>
      <c r="L279" s="256">
        <v>10.127250056122598</v>
      </c>
      <c r="M279" s="256">
        <v>13.764623537179155</v>
      </c>
      <c r="N279" s="256">
        <v>5.9183422201881912</v>
      </c>
      <c r="O279" s="256">
        <v>0.33188459467777953</v>
      </c>
      <c r="P279" s="256">
        <v>23.559988998623972</v>
      </c>
    </row>
    <row r="280" spans="2:16" x14ac:dyDescent="0.25">
      <c r="B280" s="239" t="s">
        <v>1328</v>
      </c>
      <c r="C280" s="247">
        <v>1</v>
      </c>
      <c r="D280" s="256">
        <v>7</v>
      </c>
      <c r="E280" s="256">
        <v>9.6566743562707096</v>
      </c>
      <c r="F280" s="256">
        <v>-2.6566743562707096</v>
      </c>
      <c r="G280" s="256"/>
      <c r="H280" s="256"/>
      <c r="I280" s="256"/>
      <c r="J280" s="256">
        <v>-0.45449531846679297</v>
      </c>
      <c r="K280" s="256">
        <v>0.88612376027458173</v>
      </c>
      <c r="L280" s="256">
        <v>7.9177604465390017</v>
      </c>
      <c r="M280" s="256">
        <v>11.395588266002418</v>
      </c>
      <c r="N280" s="256">
        <v>5.9121128613465928</v>
      </c>
      <c r="O280" s="256">
        <v>-1.9451534598727935</v>
      </c>
      <c r="P280" s="256">
        <v>21.258502172414211</v>
      </c>
    </row>
    <row r="281" spans="2:16" x14ac:dyDescent="0.25">
      <c r="B281" s="239" t="s">
        <v>1329</v>
      </c>
      <c r="C281" s="247">
        <v>1</v>
      </c>
      <c r="D281" s="256">
        <v>14</v>
      </c>
      <c r="E281" s="256">
        <v>11.294118449528776</v>
      </c>
      <c r="F281" s="256">
        <v>2.7058815504712239</v>
      </c>
      <c r="G281" s="256"/>
      <c r="H281" s="256"/>
      <c r="I281" s="256"/>
      <c r="J281" s="256">
        <v>0.46291352724960144</v>
      </c>
      <c r="K281" s="256">
        <v>0.94081006901068387</v>
      </c>
      <c r="L281" s="256">
        <v>9.4478890753030065</v>
      </c>
      <c r="M281" s="256">
        <v>13.140347823754546</v>
      </c>
      <c r="N281" s="256">
        <v>5.9205562874385818</v>
      </c>
      <c r="O281" s="256">
        <v>-0.32427859964443684</v>
      </c>
      <c r="P281" s="256">
        <v>22.912515498701989</v>
      </c>
    </row>
    <row r="282" spans="2:16" x14ac:dyDescent="0.25">
      <c r="B282" s="239" t="s">
        <v>1330</v>
      </c>
      <c r="C282" s="247">
        <v>1</v>
      </c>
      <c r="D282" s="256">
        <v>14</v>
      </c>
      <c r="E282" s="256">
        <v>9.5109625495328629</v>
      </c>
      <c r="F282" s="256">
        <v>4.4890374504671371</v>
      </c>
      <c r="G282" s="256"/>
      <c r="H282" s="256"/>
      <c r="I282" s="256"/>
      <c r="J282" s="256">
        <v>0.76797011302634977</v>
      </c>
      <c r="K282" s="256">
        <v>0.8978944121929231</v>
      </c>
      <c r="L282" s="256">
        <v>7.7489501164740391</v>
      </c>
      <c r="M282" s="256">
        <v>11.272974982591688</v>
      </c>
      <c r="N282" s="256">
        <v>5.9138885297428381</v>
      </c>
      <c r="O282" s="256">
        <v>-2.0943498074972826</v>
      </c>
      <c r="P282" s="256">
        <v>21.116274906563007</v>
      </c>
    </row>
    <row r="283" spans="2:16" x14ac:dyDescent="0.25">
      <c r="B283" s="239" t="s">
        <v>1331</v>
      </c>
      <c r="C283" s="247">
        <v>1</v>
      </c>
      <c r="D283" s="256">
        <v>8</v>
      </c>
      <c r="E283" s="256">
        <v>9.8245624118534991</v>
      </c>
      <c r="F283" s="256">
        <v>-1.8245624118534991</v>
      </c>
      <c r="G283" s="256"/>
      <c r="H283" s="256"/>
      <c r="I283" s="256"/>
      <c r="J283" s="256">
        <v>-0.31214027887179885</v>
      </c>
      <c r="K283" s="256">
        <v>0.8902303042411811</v>
      </c>
      <c r="L283" s="256">
        <v>8.0775898914123445</v>
      </c>
      <c r="M283" s="256">
        <v>11.571534932294654</v>
      </c>
      <c r="N283" s="256">
        <v>5.9127297554823173</v>
      </c>
      <c r="O283" s="256">
        <v>-1.7784759866505446</v>
      </c>
      <c r="P283" s="256">
        <v>21.427600810357543</v>
      </c>
    </row>
    <row r="284" spans="2:16" x14ac:dyDescent="0.25">
      <c r="B284" s="239" t="s">
        <v>1332</v>
      </c>
      <c r="C284" s="247">
        <v>1</v>
      </c>
      <c r="D284" s="256">
        <v>16</v>
      </c>
      <c r="E284" s="256">
        <v>11.088074408666545</v>
      </c>
      <c r="F284" s="256">
        <v>4.9119255913334552</v>
      </c>
      <c r="G284" s="256"/>
      <c r="H284" s="256"/>
      <c r="I284" s="256"/>
      <c r="J284" s="256">
        <v>0.84031645830017088</v>
      </c>
      <c r="K284" s="256">
        <v>0.87628057043777197</v>
      </c>
      <c r="L284" s="256">
        <v>9.3684766040780438</v>
      </c>
      <c r="M284" s="256">
        <v>12.807672213255046</v>
      </c>
      <c r="N284" s="256">
        <v>5.91064554891455</v>
      </c>
      <c r="O284" s="256">
        <v>-0.51087397899034315</v>
      </c>
      <c r="P284" s="256">
        <v>22.687022796323433</v>
      </c>
    </row>
    <row r="285" spans="2:16" x14ac:dyDescent="0.25">
      <c r="B285" s="239" t="s">
        <v>1333</v>
      </c>
      <c r="C285" s="247">
        <v>1</v>
      </c>
      <c r="D285" s="256">
        <v>8</v>
      </c>
      <c r="E285" s="256">
        <v>10.796481209267569</v>
      </c>
      <c r="F285" s="256">
        <v>-2.7964812092675686</v>
      </c>
      <c r="G285" s="256"/>
      <c r="H285" s="256"/>
      <c r="I285" s="256"/>
      <c r="J285" s="256">
        <v>-0.47841302596702406</v>
      </c>
      <c r="K285" s="256">
        <v>0.93476254430251338</v>
      </c>
      <c r="L285" s="256">
        <v>8.962119392719325</v>
      </c>
      <c r="M285" s="256">
        <v>12.630843025815812</v>
      </c>
      <c r="N285" s="256">
        <v>5.9195983124708338</v>
      </c>
      <c r="O285" s="256">
        <v>-0.82003592643162193</v>
      </c>
      <c r="P285" s="256">
        <v>22.412998344966759</v>
      </c>
    </row>
    <row r="286" spans="2:16" x14ac:dyDescent="0.25">
      <c r="B286" s="239" t="s">
        <v>1334</v>
      </c>
      <c r="C286" s="247">
        <v>1</v>
      </c>
      <c r="D286" s="256">
        <v>3</v>
      </c>
      <c r="E286" s="256">
        <v>7.8241572493171985</v>
      </c>
      <c r="F286" s="256">
        <v>-4.8241572493171985</v>
      </c>
      <c r="G286" s="256"/>
      <c r="H286" s="256"/>
      <c r="I286" s="256"/>
      <c r="J286" s="256">
        <v>-0.82530133216631663</v>
      </c>
      <c r="K286" s="256">
        <v>0.91974681808577952</v>
      </c>
      <c r="L286" s="256">
        <v>6.0192620336587783</v>
      </c>
      <c r="M286" s="256">
        <v>9.6290524649756186</v>
      </c>
      <c r="N286" s="256">
        <v>5.9172457593170451</v>
      </c>
      <c r="O286" s="256">
        <v>-3.7877432768451493</v>
      </c>
      <c r="P286" s="256">
        <v>19.436057775479547</v>
      </c>
    </row>
    <row r="287" spans="2:16" x14ac:dyDescent="0.25">
      <c r="B287" s="239" t="s">
        <v>1335</v>
      </c>
      <c r="C287" s="247">
        <v>1</v>
      </c>
      <c r="D287" s="256">
        <v>18</v>
      </c>
      <c r="E287" s="256">
        <v>10.689917809200011</v>
      </c>
      <c r="F287" s="256">
        <v>7.3100821907999887</v>
      </c>
      <c r="G287" s="256"/>
      <c r="H287" s="256"/>
      <c r="I287" s="256"/>
      <c r="J287" s="256">
        <v>1.250585389016164</v>
      </c>
      <c r="K287" s="256">
        <v>0.89251544729248444</v>
      </c>
      <c r="L287" s="256">
        <v>8.9384609636388443</v>
      </c>
      <c r="M287" s="256">
        <v>12.441374654761178</v>
      </c>
      <c r="N287" s="256">
        <v>5.9130742419178484</v>
      </c>
      <c r="O287" s="256">
        <v>-0.9137966035148164</v>
      </c>
      <c r="P287" s="256">
        <v>22.293632221914841</v>
      </c>
    </row>
    <row r="288" spans="2:16" x14ac:dyDescent="0.25">
      <c r="B288" s="239" t="s">
        <v>1336</v>
      </c>
      <c r="C288" s="247">
        <v>1</v>
      </c>
      <c r="D288" s="256">
        <v>9</v>
      </c>
      <c r="E288" s="256">
        <v>10.867645397150914</v>
      </c>
      <c r="F288" s="256">
        <v>-1.8676453971509144</v>
      </c>
      <c r="G288" s="256"/>
      <c r="H288" s="256"/>
      <c r="I288" s="256"/>
      <c r="J288" s="256">
        <v>-0.31951077765989105</v>
      </c>
      <c r="K288" s="256">
        <v>0.92033320433303578</v>
      </c>
      <c r="L288" s="256">
        <v>9.0615994672835516</v>
      </c>
      <c r="M288" s="256">
        <v>12.673691327018277</v>
      </c>
      <c r="N288" s="256">
        <v>5.9173369325883876</v>
      </c>
      <c r="O288" s="256">
        <v>-0.74443404585898953</v>
      </c>
      <c r="P288" s="256">
        <v>22.47972484016082</v>
      </c>
    </row>
    <row r="289" spans="2:16" x14ac:dyDescent="0.25">
      <c r="B289" s="239" t="s">
        <v>1337</v>
      </c>
      <c r="C289" s="247">
        <v>1</v>
      </c>
      <c r="D289" s="256">
        <v>14</v>
      </c>
      <c r="E289" s="256">
        <v>12.973758868545543</v>
      </c>
      <c r="F289" s="256">
        <v>1.0262411314544568</v>
      </c>
      <c r="G289" s="256"/>
      <c r="H289" s="256"/>
      <c r="I289" s="256"/>
      <c r="J289" s="256">
        <v>0.17556603757746661</v>
      </c>
      <c r="K289" s="256">
        <v>0.93101565507388417</v>
      </c>
      <c r="L289" s="256">
        <v>11.146749882482139</v>
      </c>
      <c r="M289" s="256">
        <v>14.800767854608948</v>
      </c>
      <c r="N289" s="256">
        <v>5.9190077983365832</v>
      </c>
      <c r="O289" s="256">
        <v>1.3584005475491931</v>
      </c>
      <c r="P289" s="256">
        <v>24.589117189541895</v>
      </c>
    </row>
    <row r="290" spans="2:16" x14ac:dyDescent="0.25">
      <c r="B290" s="239" t="s">
        <v>1338</v>
      </c>
      <c r="C290" s="247">
        <v>1</v>
      </c>
      <c r="D290" s="256">
        <v>9</v>
      </c>
      <c r="E290" s="256">
        <v>10.068726579421021</v>
      </c>
      <c r="F290" s="256">
        <v>-1.0687265794210212</v>
      </c>
      <c r="G290" s="256"/>
      <c r="H290" s="256"/>
      <c r="I290" s="256"/>
      <c r="J290" s="256">
        <v>-0.18283431159764932</v>
      </c>
      <c r="K290" s="256">
        <v>0.89930304565918973</v>
      </c>
      <c r="L290" s="256">
        <v>8.3039498684610535</v>
      </c>
      <c r="M290" s="256">
        <v>11.833503290380989</v>
      </c>
      <c r="N290" s="256">
        <v>5.9141025637630369</v>
      </c>
      <c r="O290" s="256">
        <v>-1.537005794260935</v>
      </c>
      <c r="P290" s="256">
        <v>21.674458953102977</v>
      </c>
    </row>
    <row r="291" spans="2:16" x14ac:dyDescent="0.25">
      <c r="B291" s="239" t="s">
        <v>1339</v>
      </c>
      <c r="C291" s="247">
        <v>1</v>
      </c>
      <c r="D291" s="256">
        <v>7</v>
      </c>
      <c r="E291" s="256">
        <v>10.90242261962827</v>
      </c>
      <c r="F291" s="256">
        <v>-3.9024226196282701</v>
      </c>
      <c r="G291" s="256"/>
      <c r="H291" s="256"/>
      <c r="I291" s="256"/>
      <c r="J291" s="256">
        <v>-0.66761393134749614</v>
      </c>
      <c r="K291" s="256">
        <v>0.86810037100736259</v>
      </c>
      <c r="L291" s="256">
        <v>9.1988774966307822</v>
      </c>
      <c r="M291" s="256">
        <v>12.605967742625758</v>
      </c>
      <c r="N291" s="256">
        <v>5.909438333794486</v>
      </c>
      <c r="O291" s="256">
        <v>-0.69415674999927823</v>
      </c>
      <c r="P291" s="256">
        <v>22.499001989255817</v>
      </c>
    </row>
    <row r="292" spans="2:16" x14ac:dyDescent="0.25">
      <c r="B292" s="239" t="s">
        <v>1340</v>
      </c>
      <c r="C292" s="247">
        <v>1</v>
      </c>
      <c r="D292" s="256">
        <v>11</v>
      </c>
      <c r="E292" s="256">
        <v>9.8296093190399105</v>
      </c>
      <c r="F292" s="256">
        <v>1.1703906809600895</v>
      </c>
      <c r="G292" s="256"/>
      <c r="H292" s="256"/>
      <c r="I292" s="256"/>
      <c r="J292" s="256">
        <v>0.20022667965231011</v>
      </c>
      <c r="K292" s="256">
        <v>0.86441047616068178</v>
      </c>
      <c r="L292" s="256">
        <v>8.133305181739896</v>
      </c>
      <c r="M292" s="256">
        <v>11.525913456339925</v>
      </c>
      <c r="N292" s="256">
        <v>5.9088974130604921</v>
      </c>
      <c r="O292" s="256">
        <v>-1.7659085571139563</v>
      </c>
      <c r="P292" s="256">
        <v>21.425127195193777</v>
      </c>
    </row>
    <row r="293" spans="2:16" x14ac:dyDescent="0.25">
      <c r="B293" s="239" t="s">
        <v>1341</v>
      </c>
      <c r="C293" s="247">
        <v>1</v>
      </c>
      <c r="D293" s="256">
        <v>14</v>
      </c>
      <c r="E293" s="256">
        <v>10.088060680077811</v>
      </c>
      <c r="F293" s="256">
        <v>3.9119393199221886</v>
      </c>
      <c r="G293" s="256"/>
      <c r="H293" s="256"/>
      <c r="I293" s="256"/>
      <c r="J293" s="256">
        <v>0.66924201787629045</v>
      </c>
      <c r="K293" s="256">
        <v>0.87671581677219124</v>
      </c>
      <c r="L293" s="256">
        <v>8.3676087556259109</v>
      </c>
      <c r="M293" s="256">
        <v>11.808512604529712</v>
      </c>
      <c r="N293" s="256">
        <v>5.9107100918718016</v>
      </c>
      <c r="O293" s="256">
        <v>-1.5110143655597916</v>
      </c>
      <c r="P293" s="256">
        <v>21.687135725715414</v>
      </c>
    </row>
    <row r="294" spans="2:16" x14ac:dyDescent="0.25">
      <c r="B294" s="239" t="s">
        <v>1342</v>
      </c>
      <c r="C294" s="247">
        <v>1</v>
      </c>
      <c r="D294" s="256">
        <v>7</v>
      </c>
      <c r="E294" s="256">
        <v>10.44894371618731</v>
      </c>
      <c r="F294" s="256">
        <v>-3.4489437161873102</v>
      </c>
      <c r="G294" s="256"/>
      <c r="H294" s="256"/>
      <c r="I294" s="256"/>
      <c r="J294" s="256">
        <v>-0.59003421663730171</v>
      </c>
      <c r="K294" s="256">
        <v>0.91288413302174576</v>
      </c>
      <c r="L294" s="256">
        <v>8.6575157147611996</v>
      </c>
      <c r="M294" s="256">
        <v>12.240371717613421</v>
      </c>
      <c r="N294" s="256">
        <v>5.9161829423285672</v>
      </c>
      <c r="O294" s="256">
        <v>-1.1608711563365546</v>
      </c>
      <c r="P294" s="256">
        <v>22.058758588711175</v>
      </c>
    </row>
    <row r="295" spans="2:16" x14ac:dyDescent="0.25">
      <c r="B295" s="239" t="s">
        <v>1343</v>
      </c>
      <c r="C295" s="247">
        <v>1</v>
      </c>
      <c r="D295" s="256">
        <v>20</v>
      </c>
      <c r="E295" s="256">
        <v>9.1782868882930462</v>
      </c>
      <c r="F295" s="256">
        <v>10.821713111706954</v>
      </c>
      <c r="G295" s="256"/>
      <c r="H295" s="256"/>
      <c r="I295" s="256"/>
      <c r="J295" s="256">
        <v>1.8513439313524749</v>
      </c>
      <c r="K295" s="256">
        <v>0.93643644944375848</v>
      </c>
      <c r="L295" s="256">
        <v>7.3406402293061106</v>
      </c>
      <c r="M295" s="256">
        <v>11.015933547279982</v>
      </c>
      <c r="N295" s="256">
        <v>5.9198628692414381</v>
      </c>
      <c r="O295" s="256">
        <v>-2.4387494090277375</v>
      </c>
      <c r="P295" s="256">
        <v>20.795323185613832</v>
      </c>
    </row>
    <row r="296" spans="2:16" x14ac:dyDescent="0.25">
      <c r="B296" s="239" t="s">
        <v>1344</v>
      </c>
      <c r="C296" s="247">
        <v>1</v>
      </c>
      <c r="D296" s="256">
        <v>10</v>
      </c>
      <c r="E296" s="256">
        <v>10.130255560157579</v>
      </c>
      <c r="F296" s="256">
        <v>-0.130255560157579</v>
      </c>
      <c r="G296" s="256"/>
      <c r="H296" s="256"/>
      <c r="I296" s="256"/>
      <c r="J296" s="256">
        <v>-2.2283702989850732E-2</v>
      </c>
      <c r="K296" s="256">
        <v>0.90777782612217339</v>
      </c>
      <c r="L296" s="256">
        <v>8.3488480868936676</v>
      </c>
      <c r="M296" s="256">
        <v>11.91166303342149</v>
      </c>
      <c r="N296" s="256">
        <v>5.9153971758771817</v>
      </c>
      <c r="O296" s="256">
        <v>-1.4780173379002228</v>
      </c>
      <c r="P296" s="256">
        <v>21.738528458215381</v>
      </c>
    </row>
    <row r="297" spans="2:16" x14ac:dyDescent="0.25">
      <c r="B297" s="239" t="s">
        <v>1345</v>
      </c>
      <c r="C297" s="247">
        <v>1</v>
      </c>
      <c r="D297" s="256">
        <v>15</v>
      </c>
      <c r="E297" s="256">
        <v>10.013804387017421</v>
      </c>
      <c r="F297" s="256">
        <v>4.9861956129825789</v>
      </c>
      <c r="G297" s="256"/>
      <c r="H297" s="256"/>
      <c r="I297" s="256"/>
      <c r="J297" s="256">
        <v>0.85302233512782166</v>
      </c>
      <c r="K297" s="256">
        <v>0.88884228559168543</v>
      </c>
      <c r="L297" s="256">
        <v>8.2695556903182528</v>
      </c>
      <c r="M297" s="256">
        <v>11.75805308371659</v>
      </c>
      <c r="N297" s="256">
        <v>5.9125209323462427</v>
      </c>
      <c r="O297" s="256">
        <v>-1.5888242205835077</v>
      </c>
      <c r="P297" s="256">
        <v>21.61643299461835</v>
      </c>
    </row>
    <row r="298" spans="2:16" x14ac:dyDescent="0.25">
      <c r="B298" s="239" t="s">
        <v>1346</v>
      </c>
      <c r="C298" s="247">
        <v>1</v>
      </c>
      <c r="D298" s="256">
        <v>6</v>
      </c>
      <c r="E298" s="256">
        <v>9.5052403012505415</v>
      </c>
      <c r="F298" s="256">
        <v>-3.5052403012505415</v>
      </c>
      <c r="G298" s="256"/>
      <c r="H298" s="256"/>
      <c r="I298" s="256"/>
      <c r="J298" s="256">
        <v>-0.59966525564534301</v>
      </c>
      <c r="K298" s="256">
        <v>0.87023138441057957</v>
      </c>
      <c r="L298" s="256">
        <v>7.797513314483222</v>
      </c>
      <c r="M298" s="256">
        <v>11.212967288017861</v>
      </c>
      <c r="N298" s="256">
        <v>5.9097517569852105</v>
      </c>
      <c r="O298" s="256">
        <v>-2.0919541246145386</v>
      </c>
      <c r="P298" s="256">
        <v>21.102434727115622</v>
      </c>
    </row>
    <row r="299" spans="2:16" x14ac:dyDescent="0.25">
      <c r="B299" s="239" t="s">
        <v>1347</v>
      </c>
      <c r="C299" s="247">
        <v>1</v>
      </c>
      <c r="D299" s="256">
        <v>20</v>
      </c>
      <c r="E299" s="256">
        <v>10.624578624371198</v>
      </c>
      <c r="F299" s="256">
        <v>9.3754213756288021</v>
      </c>
      <c r="G299" s="256"/>
      <c r="H299" s="256"/>
      <c r="I299" s="256"/>
      <c r="J299" s="256">
        <v>1.6039169850904358</v>
      </c>
      <c r="K299" s="256">
        <v>0.93776526087187051</v>
      </c>
      <c r="L299" s="256">
        <v>8.7843243288673971</v>
      </c>
      <c r="M299" s="256">
        <v>12.464832919874999</v>
      </c>
      <c r="N299" s="256">
        <v>5.9200732133373757</v>
      </c>
      <c r="O299" s="256">
        <v>-0.99287044855797646</v>
      </c>
      <c r="P299" s="256">
        <v>22.242027697300372</v>
      </c>
    </row>
    <row r="300" spans="2:16" x14ac:dyDescent="0.25">
      <c r="B300" s="239" t="s">
        <v>1348</v>
      </c>
      <c r="C300" s="247">
        <v>1</v>
      </c>
      <c r="D300" s="256">
        <v>7</v>
      </c>
      <c r="E300" s="256">
        <v>11.506835802871294</v>
      </c>
      <c r="F300" s="256">
        <v>-4.5068358028712936</v>
      </c>
      <c r="G300" s="256"/>
      <c r="H300" s="256"/>
      <c r="I300" s="256"/>
      <c r="J300" s="256">
        <v>-0.77101499800633155</v>
      </c>
      <c r="K300" s="256">
        <v>0.90717281112896109</v>
      </c>
      <c r="L300" s="256">
        <v>9.7266156005445321</v>
      </c>
      <c r="M300" s="256">
        <v>13.287056005198055</v>
      </c>
      <c r="N300" s="256">
        <v>5.9153043603882516</v>
      </c>
      <c r="O300" s="256">
        <v>-0.10125495567961806</v>
      </c>
      <c r="P300" s="256">
        <v>23.114926561422205</v>
      </c>
    </row>
    <row r="301" spans="2:16" x14ac:dyDescent="0.25">
      <c r="B301" s="239" t="s">
        <v>1349</v>
      </c>
      <c r="C301" s="247">
        <v>1</v>
      </c>
      <c r="D301" s="256">
        <v>3</v>
      </c>
      <c r="E301" s="256">
        <v>8.5688397580582762</v>
      </c>
      <c r="F301" s="256">
        <v>-5.5688397580582762</v>
      </c>
      <c r="G301" s="256"/>
      <c r="H301" s="256"/>
      <c r="I301" s="256"/>
      <c r="J301" s="256">
        <v>-0.95269922463591916</v>
      </c>
      <c r="K301" s="256">
        <v>0.88317990142283798</v>
      </c>
      <c r="L301" s="256">
        <v>6.8357028259171448</v>
      </c>
      <c r="M301" s="256">
        <v>10.301976690199407</v>
      </c>
      <c r="N301" s="256">
        <v>5.9116723441894079</v>
      </c>
      <c r="O301" s="256">
        <v>-3.0321235948505816</v>
      </c>
      <c r="P301" s="256">
        <v>20.169803110967134</v>
      </c>
    </row>
    <row r="302" spans="2:16" x14ac:dyDescent="0.25">
      <c r="B302" s="239" t="s">
        <v>1350</v>
      </c>
      <c r="C302" s="247">
        <v>1</v>
      </c>
      <c r="D302" s="256">
        <v>13</v>
      </c>
      <c r="E302" s="256">
        <v>10.601525377703807</v>
      </c>
      <c r="F302" s="256">
        <v>2.3984746222961935</v>
      </c>
      <c r="G302" s="256"/>
      <c r="H302" s="256"/>
      <c r="I302" s="256"/>
      <c r="J302" s="256">
        <v>0.4103233370405413</v>
      </c>
      <c r="K302" s="256">
        <v>0.92043507574963002</v>
      </c>
      <c r="L302" s="256">
        <v>8.7952795371340553</v>
      </c>
      <c r="M302" s="256">
        <v>12.407771218273558</v>
      </c>
      <c r="N302" s="256">
        <v>5.9173527776740551</v>
      </c>
      <c r="O302" s="256">
        <v>-1.010585159427599</v>
      </c>
      <c r="P302" s="256">
        <v>22.213635914835212</v>
      </c>
    </row>
    <row r="303" spans="2:16" x14ac:dyDescent="0.25">
      <c r="B303" s="239" t="s">
        <v>1351</v>
      </c>
      <c r="C303" s="247">
        <v>1</v>
      </c>
      <c r="D303" s="256">
        <v>1</v>
      </c>
      <c r="E303" s="256">
        <v>10.314857710287441</v>
      </c>
      <c r="F303" s="256">
        <v>-9.3148577102874413</v>
      </c>
      <c r="G303" s="256"/>
      <c r="H303" s="256"/>
      <c r="I303" s="256"/>
      <c r="J303" s="256">
        <v>-1.5935559476897221</v>
      </c>
      <c r="K303" s="256">
        <v>0.9508659003188239</v>
      </c>
      <c r="L303" s="256">
        <v>8.4488949469804204</v>
      </c>
      <c r="M303" s="256">
        <v>12.180820473594462</v>
      </c>
      <c r="N303" s="256">
        <v>5.9221625380570027</v>
      </c>
      <c r="O303" s="256">
        <v>-1.3066914172613942</v>
      </c>
      <c r="P303" s="256">
        <v>21.936406837836277</v>
      </c>
    </row>
    <row r="304" spans="2:16" x14ac:dyDescent="0.25">
      <c r="B304" s="239" t="s">
        <v>1352</v>
      </c>
      <c r="C304" s="247">
        <v>1</v>
      </c>
      <c r="D304" s="256">
        <v>15</v>
      </c>
      <c r="E304" s="256">
        <v>10.450345338155397</v>
      </c>
      <c r="F304" s="256">
        <v>4.5496546618446025</v>
      </c>
      <c r="G304" s="256"/>
      <c r="H304" s="256"/>
      <c r="I304" s="256"/>
      <c r="J304" s="256">
        <v>0.77834031091098765</v>
      </c>
      <c r="K304" s="256">
        <v>0.90844371668729629</v>
      </c>
      <c r="L304" s="256">
        <v>8.6676311327870526</v>
      </c>
      <c r="M304" s="256">
        <v>12.233059543523742</v>
      </c>
      <c r="N304" s="256">
        <v>5.9154994001491756</v>
      </c>
      <c r="O304" s="256">
        <v>-1.1581281630421127</v>
      </c>
      <c r="P304" s="256">
        <v>22.058818839352909</v>
      </c>
    </row>
    <row r="305" spans="2:16" x14ac:dyDescent="0.25">
      <c r="B305" s="239" t="s">
        <v>1353</v>
      </c>
      <c r="C305" s="247">
        <v>1</v>
      </c>
      <c r="D305" s="256">
        <v>5</v>
      </c>
      <c r="E305" s="256">
        <v>9.0608556978906627</v>
      </c>
      <c r="F305" s="256">
        <v>-4.0608556978906627</v>
      </c>
      <c r="G305" s="256"/>
      <c r="H305" s="256"/>
      <c r="I305" s="256"/>
      <c r="J305" s="256">
        <v>-0.69471815365858891</v>
      </c>
      <c r="K305" s="256">
        <v>0.87890253706442678</v>
      </c>
      <c r="L305" s="256">
        <v>7.336112591435378</v>
      </c>
      <c r="M305" s="256">
        <v>10.785598804345947</v>
      </c>
      <c r="N305" s="256">
        <v>5.9110348363408347</v>
      </c>
      <c r="O305" s="256">
        <v>-2.5388566206648182</v>
      </c>
      <c r="P305" s="256">
        <v>20.660568016446142</v>
      </c>
    </row>
    <row r="306" spans="2:16" x14ac:dyDescent="0.25">
      <c r="B306" s="239" t="s">
        <v>1354</v>
      </c>
      <c r="C306" s="247">
        <v>1</v>
      </c>
      <c r="D306" s="256">
        <v>15</v>
      </c>
      <c r="E306" s="256">
        <v>12.11085061415293</v>
      </c>
      <c r="F306" s="256">
        <v>2.8891493858470696</v>
      </c>
      <c r="G306" s="256"/>
      <c r="H306" s="256"/>
      <c r="I306" s="256"/>
      <c r="J306" s="256">
        <v>0.49426640006491657</v>
      </c>
      <c r="K306" s="256">
        <v>0.87750375567521344</v>
      </c>
      <c r="L306" s="256">
        <v>10.388852452053525</v>
      </c>
      <c r="M306" s="256">
        <v>13.832848776252336</v>
      </c>
      <c r="N306" s="256">
        <v>5.9108270155707263</v>
      </c>
      <c r="O306" s="256">
        <v>0.5115461194749642</v>
      </c>
      <c r="P306" s="256">
        <v>23.710155108830897</v>
      </c>
    </row>
    <row r="307" spans="2:16" x14ac:dyDescent="0.25">
      <c r="B307" s="239" t="s">
        <v>1355</v>
      </c>
      <c r="C307" s="247">
        <v>1</v>
      </c>
      <c r="D307" s="256">
        <v>6</v>
      </c>
      <c r="E307" s="256">
        <v>10.228642603086131</v>
      </c>
      <c r="F307" s="256">
        <v>-4.228642603086131</v>
      </c>
      <c r="G307" s="256"/>
      <c r="H307" s="256"/>
      <c r="I307" s="256"/>
      <c r="J307" s="256">
        <v>-0.72342259864687841</v>
      </c>
      <c r="K307" s="256">
        <v>0.86134851460534201</v>
      </c>
      <c r="L307" s="256">
        <v>8.5383472060753896</v>
      </c>
      <c r="M307" s="256">
        <v>11.918938000096873</v>
      </c>
      <c r="N307" s="256">
        <v>5.9084502562338175</v>
      </c>
      <c r="O307" s="256">
        <v>-1.3659977802607557</v>
      </c>
      <c r="P307" s="256">
        <v>21.823282986433018</v>
      </c>
    </row>
    <row r="308" spans="2:16" x14ac:dyDescent="0.25">
      <c r="B308" s="239" t="s">
        <v>1356</v>
      </c>
      <c r="C308" s="247">
        <v>1</v>
      </c>
      <c r="D308" s="256">
        <v>9</v>
      </c>
      <c r="E308" s="256">
        <v>10.868185673410636</v>
      </c>
      <c r="F308" s="256">
        <v>-1.8681856734106361</v>
      </c>
      <c r="G308" s="256"/>
      <c r="H308" s="256"/>
      <c r="I308" s="256"/>
      <c r="J308" s="256">
        <v>-0.31960320638761325</v>
      </c>
      <c r="K308" s="256">
        <v>0.89664201747661754</v>
      </c>
      <c r="L308" s="256">
        <v>9.1086309180378091</v>
      </c>
      <c r="M308" s="256">
        <v>12.627740428783463</v>
      </c>
      <c r="N308" s="256">
        <v>5.91369851060072</v>
      </c>
      <c r="O308" s="256">
        <v>-0.7367537933482442</v>
      </c>
      <c r="P308" s="256">
        <v>22.473125140169515</v>
      </c>
    </row>
    <row r="309" spans="2:16" x14ac:dyDescent="0.25">
      <c r="B309" s="239" t="s">
        <v>1357</v>
      </c>
      <c r="C309" s="247">
        <v>1</v>
      </c>
      <c r="D309" s="256">
        <v>3</v>
      </c>
      <c r="E309" s="256">
        <v>9.6903083817317484</v>
      </c>
      <c r="F309" s="256">
        <v>-6.6903083817317484</v>
      </c>
      <c r="G309" s="256"/>
      <c r="H309" s="256"/>
      <c r="I309" s="256"/>
      <c r="J309" s="256">
        <v>-1.1445564758130946</v>
      </c>
      <c r="K309" s="256">
        <v>0.89272754786664354</v>
      </c>
      <c r="L309" s="256">
        <v>7.9384353136797721</v>
      </c>
      <c r="M309" s="256">
        <v>11.442181449783725</v>
      </c>
      <c r="N309" s="256">
        <v>5.913106259953107</v>
      </c>
      <c r="O309" s="256">
        <v>-1.9134688626205651</v>
      </c>
      <c r="P309" s="256">
        <v>21.294085626084062</v>
      </c>
    </row>
    <row r="310" spans="2:16" x14ac:dyDescent="0.25">
      <c r="B310" s="239" t="s">
        <v>1358</v>
      </c>
      <c r="C310" s="247">
        <v>1</v>
      </c>
      <c r="D310" s="256">
        <v>18</v>
      </c>
      <c r="E310" s="256">
        <v>10.014748725956405</v>
      </c>
      <c r="F310" s="256">
        <v>7.9852512740435948</v>
      </c>
      <c r="G310" s="256"/>
      <c r="H310" s="256"/>
      <c r="I310" s="256"/>
      <c r="J310" s="256">
        <v>1.3660911478546278</v>
      </c>
      <c r="K310" s="256">
        <v>0.9848068904886822</v>
      </c>
      <c r="L310" s="256">
        <v>8.08218075177213</v>
      </c>
      <c r="M310" s="256">
        <v>11.94731670014068</v>
      </c>
      <c r="N310" s="256">
        <v>5.9277067891665007</v>
      </c>
      <c r="O310" s="256">
        <v>-1.6176803438821672</v>
      </c>
      <c r="P310" s="256">
        <v>21.647177795794978</v>
      </c>
    </row>
    <row r="311" spans="2:16" x14ac:dyDescent="0.25">
      <c r="B311" s="239" t="s">
        <v>1359</v>
      </c>
      <c r="C311" s="247">
        <v>1</v>
      </c>
      <c r="D311" s="256">
        <v>5</v>
      </c>
      <c r="E311" s="256">
        <v>11.053560826815897</v>
      </c>
      <c r="F311" s="256">
        <v>-6.0535608268158967</v>
      </c>
      <c r="G311" s="256"/>
      <c r="H311" s="256"/>
      <c r="I311" s="256"/>
      <c r="J311" s="256">
        <v>-1.0356237486719808</v>
      </c>
      <c r="K311" s="256">
        <v>0.89394616803986959</v>
      </c>
      <c r="L311" s="256">
        <v>9.2992963596559157</v>
      </c>
      <c r="M311" s="256">
        <v>12.807825293975878</v>
      </c>
      <c r="N311" s="256">
        <v>5.9132903630829592</v>
      </c>
      <c r="O311" s="256">
        <v>-0.55057769832774284</v>
      </c>
      <c r="P311" s="256">
        <v>22.657699351959536</v>
      </c>
    </row>
    <row r="312" spans="2:16" x14ac:dyDescent="0.25">
      <c r="B312" s="239" t="s">
        <v>1360</v>
      </c>
      <c r="C312" s="247">
        <v>1</v>
      </c>
      <c r="D312" s="256">
        <v>18</v>
      </c>
      <c r="E312" s="256">
        <v>10.698006141111232</v>
      </c>
      <c r="F312" s="256">
        <v>7.3019938588887676</v>
      </c>
      <c r="G312" s="256"/>
      <c r="H312" s="256"/>
      <c r="I312" s="256"/>
      <c r="J312" s="256">
        <v>1.2492016631638863</v>
      </c>
      <c r="K312" s="256">
        <v>0.8905275823391362</v>
      </c>
      <c r="L312" s="256">
        <v>8.9504502472827827</v>
      </c>
      <c r="M312" s="256">
        <v>12.445562034939682</v>
      </c>
      <c r="N312" s="256">
        <v>5.9127745214648106</v>
      </c>
      <c r="O312" s="256">
        <v>-0.90512010538101606</v>
      </c>
      <c r="P312" s="256">
        <v>22.301132387603481</v>
      </c>
    </row>
    <row r="313" spans="2:16" x14ac:dyDescent="0.25">
      <c r="B313" s="239" t="s">
        <v>1361</v>
      </c>
      <c r="C313" s="247">
        <v>1</v>
      </c>
      <c r="D313" s="256">
        <v>19</v>
      </c>
      <c r="E313" s="256">
        <v>10.976746487782037</v>
      </c>
      <c r="F313" s="256">
        <v>8.0232535122179627</v>
      </c>
      <c r="G313" s="256"/>
      <c r="H313" s="256"/>
      <c r="I313" s="256"/>
      <c r="J313" s="256">
        <v>1.3725924487388488</v>
      </c>
      <c r="K313" s="256">
        <v>0.90176799925523909</v>
      </c>
      <c r="L313" s="256">
        <v>9.2071325946053495</v>
      </c>
      <c r="M313" s="256">
        <v>12.746360380958725</v>
      </c>
      <c r="N313" s="256">
        <v>5.9144778883057318</v>
      </c>
      <c r="O313" s="256">
        <v>-0.62972241627774395</v>
      </c>
      <c r="P313" s="256">
        <v>22.583215391841819</v>
      </c>
    </row>
    <row r="314" spans="2:16" x14ac:dyDescent="0.25">
      <c r="B314" s="239" t="s">
        <v>1362</v>
      </c>
      <c r="C314" s="247">
        <v>1</v>
      </c>
      <c r="D314" s="256">
        <v>12</v>
      </c>
      <c r="E314" s="256">
        <v>9.0327937072690005</v>
      </c>
      <c r="F314" s="256">
        <v>2.9672062927309995</v>
      </c>
      <c r="G314" s="256"/>
      <c r="H314" s="256"/>
      <c r="I314" s="256"/>
      <c r="J314" s="256">
        <v>0.50762012505910237</v>
      </c>
      <c r="K314" s="256">
        <v>0.89801268995422778</v>
      </c>
      <c r="L314" s="256">
        <v>7.270549167981267</v>
      </c>
      <c r="M314" s="256">
        <v>10.795038246556734</v>
      </c>
      <c r="N314" s="256">
        <v>5.9139064887851802</v>
      </c>
      <c r="O314" s="256">
        <v>-2.5725538922745894</v>
      </c>
      <c r="P314" s="256">
        <v>20.638141306812592</v>
      </c>
    </row>
    <row r="315" spans="2:16" x14ac:dyDescent="0.25">
      <c r="B315" s="239" t="s">
        <v>1363</v>
      </c>
      <c r="C315" s="247">
        <v>1</v>
      </c>
      <c r="D315" s="256">
        <v>20</v>
      </c>
      <c r="E315" s="256">
        <v>11.494053232787287</v>
      </c>
      <c r="F315" s="256">
        <v>8.5059467672127127</v>
      </c>
      <c r="G315" s="256"/>
      <c r="H315" s="256"/>
      <c r="I315" s="256"/>
      <c r="J315" s="256">
        <v>1.4551700609075333</v>
      </c>
      <c r="K315" s="256">
        <v>0.91060464660898843</v>
      </c>
      <c r="L315" s="256">
        <v>9.7070984559917406</v>
      </c>
      <c r="M315" s="256">
        <v>13.281008009582834</v>
      </c>
      <c r="N315" s="256">
        <v>5.915831639693824</v>
      </c>
      <c r="O315" s="256">
        <v>-0.11507224953458994</v>
      </c>
      <c r="P315" s="256">
        <v>23.103178715109166</v>
      </c>
    </row>
    <row r="316" spans="2:16" x14ac:dyDescent="0.25">
      <c r="B316" s="239" t="s">
        <v>1364</v>
      </c>
      <c r="C316" s="247">
        <v>1</v>
      </c>
      <c r="D316" s="256">
        <v>1</v>
      </c>
      <c r="E316" s="256">
        <v>9.4103141532872527</v>
      </c>
      <c r="F316" s="256">
        <v>-8.4103141532872527</v>
      </c>
      <c r="G316" s="256"/>
      <c r="H316" s="256"/>
      <c r="I316" s="256"/>
      <c r="J316" s="256">
        <v>-1.4388095403871044</v>
      </c>
      <c r="K316" s="256">
        <v>0.88328149144856627</v>
      </c>
      <c r="L316" s="256">
        <v>7.6769778626402916</v>
      </c>
      <c r="M316" s="256">
        <v>11.143650443934215</v>
      </c>
      <c r="N316" s="256">
        <v>5.9116875221811442</v>
      </c>
      <c r="O316" s="256">
        <v>-2.1906789846495371</v>
      </c>
      <c r="P316" s="256">
        <v>21.011307291224043</v>
      </c>
    </row>
    <row r="317" spans="2:16" x14ac:dyDescent="0.25">
      <c r="B317" s="239" t="s">
        <v>1365</v>
      </c>
      <c r="C317" s="247">
        <v>1</v>
      </c>
      <c r="D317" s="256">
        <v>15</v>
      </c>
      <c r="E317" s="256">
        <v>12.019725815006341</v>
      </c>
      <c r="F317" s="256">
        <v>2.9802741849936591</v>
      </c>
      <c r="G317" s="256"/>
      <c r="H317" s="256"/>
      <c r="I317" s="256"/>
      <c r="J317" s="256">
        <v>0.50985573810726847</v>
      </c>
      <c r="K317" s="256">
        <v>0.88875904325958655</v>
      </c>
      <c r="L317" s="256">
        <v>10.27564047161701</v>
      </c>
      <c r="M317" s="256">
        <v>13.763811158395672</v>
      </c>
      <c r="N317" s="256">
        <v>5.9125084189159791</v>
      </c>
      <c r="O317" s="256">
        <v>0.41712176354409003</v>
      </c>
      <c r="P317" s="256">
        <v>23.62232986646859</v>
      </c>
    </row>
    <row r="318" spans="2:16" x14ac:dyDescent="0.25">
      <c r="B318" s="239" t="s">
        <v>1366</v>
      </c>
      <c r="C318" s="247">
        <v>1</v>
      </c>
      <c r="D318" s="256">
        <v>19</v>
      </c>
      <c r="E318" s="256">
        <v>10.643971258590369</v>
      </c>
      <c r="F318" s="256">
        <v>8.3560287414096308</v>
      </c>
      <c r="G318" s="256"/>
      <c r="H318" s="256"/>
      <c r="I318" s="256"/>
      <c r="J318" s="256">
        <v>1.4295225664299145</v>
      </c>
      <c r="K318" s="256">
        <v>0.90541782326666143</v>
      </c>
      <c r="L318" s="256">
        <v>8.8671950140288498</v>
      </c>
      <c r="M318" s="256">
        <v>12.420747503151889</v>
      </c>
      <c r="N318" s="256">
        <v>5.9150354691637794</v>
      </c>
      <c r="O318" s="256">
        <v>-0.96359183248179825</v>
      </c>
      <c r="P318" s="256">
        <v>22.251534349662535</v>
      </c>
    </row>
    <row r="319" spans="2:16" x14ac:dyDescent="0.25">
      <c r="B319" s="239" t="s">
        <v>1367</v>
      </c>
      <c r="C319" s="247">
        <v>1</v>
      </c>
      <c r="D319" s="256">
        <v>15</v>
      </c>
      <c r="E319" s="256">
        <v>12.596213622330941</v>
      </c>
      <c r="F319" s="256">
        <v>2.4037863776690589</v>
      </c>
      <c r="G319" s="256"/>
      <c r="H319" s="256"/>
      <c r="I319" s="256"/>
      <c r="J319" s="256">
        <v>0.41123205509403921</v>
      </c>
      <c r="K319" s="256">
        <v>0.92148890671455452</v>
      </c>
      <c r="L319" s="256">
        <v>10.787899762139592</v>
      </c>
      <c r="M319" s="256">
        <v>14.40452748252229</v>
      </c>
      <c r="N319" s="256">
        <v>5.9175167910175483</v>
      </c>
      <c r="O319" s="256">
        <v>0.98378122825678282</v>
      </c>
      <c r="P319" s="256">
        <v>24.208646016405098</v>
      </c>
    </row>
    <row r="320" spans="2:16" x14ac:dyDescent="0.25">
      <c r="B320" s="239" t="s">
        <v>1368</v>
      </c>
      <c r="C320" s="247">
        <v>1</v>
      </c>
      <c r="D320" s="256">
        <v>15</v>
      </c>
      <c r="E320" s="256">
        <v>9.6615266711302965</v>
      </c>
      <c r="F320" s="256">
        <v>5.3384733288697035</v>
      </c>
      <c r="G320" s="256"/>
      <c r="H320" s="256"/>
      <c r="I320" s="256"/>
      <c r="J320" s="256">
        <v>0.91328887562156313</v>
      </c>
      <c r="K320" s="256">
        <v>0.89575635108634988</v>
      </c>
      <c r="L320" s="256">
        <v>7.9037099321322257</v>
      </c>
      <c r="M320" s="256">
        <v>11.419343410128366</v>
      </c>
      <c r="N320" s="256">
        <v>5.9135642896047189</v>
      </c>
      <c r="O320" s="256">
        <v>-1.9431494026722174</v>
      </c>
      <c r="P320" s="256">
        <v>21.266202744932812</v>
      </c>
    </row>
    <row r="321" spans="2:16" x14ac:dyDescent="0.25">
      <c r="B321" s="239" t="s">
        <v>1369</v>
      </c>
      <c r="C321" s="247">
        <v>1</v>
      </c>
      <c r="D321" s="256">
        <v>3</v>
      </c>
      <c r="E321" s="256">
        <v>8.4782764526031631</v>
      </c>
      <c r="F321" s="256">
        <v>-5.4782764526031631</v>
      </c>
      <c r="G321" s="256"/>
      <c r="H321" s="256"/>
      <c r="I321" s="256"/>
      <c r="J321" s="256">
        <v>-0.93720594513138622</v>
      </c>
      <c r="K321" s="256">
        <v>0.89395055766802545</v>
      </c>
      <c r="L321" s="256">
        <v>6.7240033713129659</v>
      </c>
      <c r="M321" s="256">
        <v>10.23254953389336</v>
      </c>
      <c r="N321" s="256">
        <v>5.9132910266899268</v>
      </c>
      <c r="O321" s="256">
        <v>-3.1258633747912885</v>
      </c>
      <c r="P321" s="256">
        <v>20.082416279997616</v>
      </c>
    </row>
    <row r="322" spans="2:16" x14ac:dyDescent="0.25">
      <c r="B322" s="239" t="s">
        <v>1370</v>
      </c>
      <c r="C322" s="247">
        <v>1</v>
      </c>
      <c r="D322" s="256">
        <v>8</v>
      </c>
      <c r="E322" s="256">
        <v>9.7836387892355994</v>
      </c>
      <c r="F322" s="256">
        <v>-1.7836387892355994</v>
      </c>
      <c r="G322" s="256"/>
      <c r="H322" s="256"/>
      <c r="I322" s="256"/>
      <c r="J322" s="256">
        <v>-0.30513919691734875</v>
      </c>
      <c r="K322" s="256">
        <v>0.87826321310737199</v>
      </c>
      <c r="L322" s="256">
        <v>8.0601502810335006</v>
      </c>
      <c r="M322" s="256">
        <v>11.507127297437698</v>
      </c>
      <c r="N322" s="256">
        <v>5.9109398100703343</v>
      </c>
      <c r="O322" s="256">
        <v>-1.8158870514135526</v>
      </c>
      <c r="P322" s="256">
        <v>21.383164629884753</v>
      </c>
    </row>
    <row r="323" spans="2:16" x14ac:dyDescent="0.25">
      <c r="B323" s="239" t="s">
        <v>1371</v>
      </c>
      <c r="C323" s="247">
        <v>1</v>
      </c>
      <c r="D323" s="256">
        <v>7</v>
      </c>
      <c r="E323" s="256">
        <v>10.729617732202025</v>
      </c>
      <c r="F323" s="256">
        <v>-3.7296177322020245</v>
      </c>
      <c r="G323" s="256"/>
      <c r="H323" s="256"/>
      <c r="I323" s="256"/>
      <c r="J323" s="256">
        <v>-0.63805102607157127</v>
      </c>
      <c r="K323" s="256">
        <v>0.91738647713922972</v>
      </c>
      <c r="L323" s="256">
        <v>8.9293544087099903</v>
      </c>
      <c r="M323" s="256">
        <v>12.529881055694059</v>
      </c>
      <c r="N323" s="256">
        <v>5.9168793392475534</v>
      </c>
      <c r="O323" s="256">
        <v>-0.88156373756638651</v>
      </c>
      <c r="P323" s="256">
        <v>22.340799201970434</v>
      </c>
    </row>
    <row r="324" spans="2:16" x14ac:dyDescent="0.25">
      <c r="B324" s="239" t="s">
        <v>1372</v>
      </c>
      <c r="C324" s="247">
        <v>1</v>
      </c>
      <c r="D324" s="256">
        <v>4</v>
      </c>
      <c r="E324" s="256">
        <v>11.26402283969577</v>
      </c>
      <c r="F324" s="256">
        <v>-7.2640228396957696</v>
      </c>
      <c r="G324" s="256"/>
      <c r="H324" s="256"/>
      <c r="I324" s="256"/>
      <c r="J324" s="256">
        <v>-1.2427057031227557</v>
      </c>
      <c r="K324" s="256">
        <v>0.9028346738949462</v>
      </c>
      <c r="L324" s="256">
        <v>9.492315722692684</v>
      </c>
      <c r="M324" s="256">
        <v>13.035729956698855</v>
      </c>
      <c r="N324" s="256">
        <v>5.9146406158923659</v>
      </c>
      <c r="O324" s="256">
        <v>-0.34276539815978779</v>
      </c>
      <c r="P324" s="256">
        <v>22.870811077551327</v>
      </c>
    </row>
    <row r="325" spans="2:16" x14ac:dyDescent="0.25">
      <c r="B325" s="239" t="s">
        <v>1373</v>
      </c>
      <c r="C325" s="247">
        <v>1</v>
      </c>
      <c r="D325" s="256">
        <v>6</v>
      </c>
      <c r="E325" s="256">
        <v>11.587840621439245</v>
      </c>
      <c r="F325" s="256">
        <v>-5.5878406214392449</v>
      </c>
      <c r="G325" s="256"/>
      <c r="H325" s="256"/>
      <c r="I325" s="256"/>
      <c r="J325" s="256">
        <v>-0.95594983133263145</v>
      </c>
      <c r="K325" s="256">
        <v>0.87285552589148985</v>
      </c>
      <c r="L325" s="256">
        <v>9.874964064908843</v>
      </c>
      <c r="M325" s="256">
        <v>13.300717177969647</v>
      </c>
      <c r="N325" s="256">
        <v>5.910138740829689</v>
      </c>
      <c r="O325" s="256">
        <v>-1.011321481541394E-2</v>
      </c>
      <c r="P325" s="256">
        <v>23.185794457693902</v>
      </c>
    </row>
    <row r="326" spans="2:16" x14ac:dyDescent="0.25">
      <c r="B326" s="239" t="s">
        <v>1374</v>
      </c>
      <c r="C326" s="247">
        <v>1</v>
      </c>
      <c r="D326" s="256">
        <v>10</v>
      </c>
      <c r="E326" s="256">
        <v>11.083414482177863</v>
      </c>
      <c r="F326" s="256">
        <v>-1.0834144821778633</v>
      </c>
      <c r="G326" s="256"/>
      <c r="H326" s="256"/>
      <c r="I326" s="256"/>
      <c r="J326" s="256">
        <v>-0.18534707083941468</v>
      </c>
      <c r="K326" s="256">
        <v>0.90123968950688271</v>
      </c>
      <c r="L326" s="256">
        <v>9.314837334895202</v>
      </c>
      <c r="M326" s="256">
        <v>12.851991629460525</v>
      </c>
      <c r="N326" s="256">
        <v>5.9143973610773815</v>
      </c>
      <c r="O326" s="256">
        <v>-0.52289639664462229</v>
      </c>
      <c r="P326" s="256">
        <v>22.689725361000349</v>
      </c>
    </row>
    <row r="327" spans="2:16" x14ac:dyDescent="0.25">
      <c r="B327" s="239" t="s">
        <v>1375</v>
      </c>
      <c r="C327" s="247">
        <v>1</v>
      </c>
      <c r="D327" s="256">
        <v>13</v>
      </c>
      <c r="E327" s="256">
        <v>10.552064013021628</v>
      </c>
      <c r="F327" s="256">
        <v>2.4479359869783721</v>
      </c>
      <c r="G327" s="256"/>
      <c r="H327" s="256"/>
      <c r="I327" s="256"/>
      <c r="J327" s="256">
        <v>0.41878502849322846</v>
      </c>
      <c r="K327" s="256">
        <v>0.91169167200057744</v>
      </c>
      <c r="L327" s="256">
        <v>8.7629760764368871</v>
      </c>
      <c r="M327" s="256">
        <v>12.341151949606369</v>
      </c>
      <c r="N327" s="256">
        <v>5.9159990594634007</v>
      </c>
      <c r="O327" s="256">
        <v>-1.0573900109545118</v>
      </c>
      <c r="P327" s="256">
        <v>22.161518036997769</v>
      </c>
    </row>
    <row r="328" spans="2:16" x14ac:dyDescent="0.25">
      <c r="B328" s="239" t="s">
        <v>1376</v>
      </c>
      <c r="C328" s="247">
        <v>1</v>
      </c>
      <c r="D328" s="256">
        <v>8</v>
      </c>
      <c r="E328" s="256">
        <v>10.399806610024269</v>
      </c>
      <c r="F328" s="256">
        <v>-2.3998066100242692</v>
      </c>
      <c r="G328" s="256"/>
      <c r="H328" s="256"/>
      <c r="I328" s="256"/>
      <c r="J328" s="256">
        <v>-0.41055120922413685</v>
      </c>
      <c r="K328" s="256">
        <v>0.91685087298165757</v>
      </c>
      <c r="L328" s="256">
        <v>8.6005943468484869</v>
      </c>
      <c r="M328" s="256">
        <v>12.199018873200052</v>
      </c>
      <c r="N328" s="256">
        <v>5.9167963198054956</v>
      </c>
      <c r="O328" s="256">
        <v>-1.2112119438298592</v>
      </c>
      <c r="P328" s="256">
        <v>22.010825163878398</v>
      </c>
    </row>
    <row r="329" spans="2:16" x14ac:dyDescent="0.25">
      <c r="B329" s="239" t="s">
        <v>1377</v>
      </c>
      <c r="C329" s="247">
        <v>1</v>
      </c>
      <c r="D329" s="256">
        <v>4</v>
      </c>
      <c r="E329" s="256">
        <v>10.537188164429001</v>
      </c>
      <c r="F329" s="256">
        <v>-6.5371881644290006</v>
      </c>
      <c r="G329" s="256"/>
      <c r="H329" s="256"/>
      <c r="I329" s="256"/>
      <c r="J329" s="256">
        <v>-1.1183611606957362</v>
      </c>
      <c r="K329" s="256">
        <v>0.87000139006235044</v>
      </c>
      <c r="L329" s="256">
        <v>8.829912514584608</v>
      </c>
      <c r="M329" s="256">
        <v>12.244463814273393</v>
      </c>
      <c r="N329" s="256">
        <v>5.9097178939004404</v>
      </c>
      <c r="O329" s="256">
        <v>-1.0599398091054084</v>
      </c>
      <c r="P329" s="256">
        <v>22.13431613796341</v>
      </c>
    </row>
    <row r="330" spans="2:16" x14ac:dyDescent="0.25">
      <c r="B330" s="239" t="s">
        <v>1378</v>
      </c>
      <c r="C330" s="247">
        <v>1</v>
      </c>
      <c r="D330" s="256">
        <v>12</v>
      </c>
      <c r="E330" s="256">
        <v>10.225831555778482</v>
      </c>
      <c r="F330" s="256">
        <v>1.7741684442215178</v>
      </c>
      <c r="G330" s="256"/>
      <c r="H330" s="256"/>
      <c r="I330" s="256"/>
      <c r="J330" s="256">
        <v>0.30351904070098529</v>
      </c>
      <c r="K330" s="256">
        <v>0.8769622591648748</v>
      </c>
      <c r="L330" s="256">
        <v>8.5048960170462777</v>
      </c>
      <c r="M330" s="256">
        <v>11.946767094510687</v>
      </c>
      <c r="N330" s="256">
        <v>5.910746650870446</v>
      </c>
      <c r="O330" s="256">
        <v>-1.3733152326044564</v>
      </c>
      <c r="P330" s="256">
        <v>21.824978344161423</v>
      </c>
    </row>
    <row r="331" spans="2:16" x14ac:dyDescent="0.25">
      <c r="B331" s="239" t="s">
        <v>1379</v>
      </c>
      <c r="C331" s="247">
        <v>1</v>
      </c>
      <c r="D331" s="256">
        <v>16</v>
      </c>
      <c r="E331" s="256">
        <v>10.972380972447597</v>
      </c>
      <c r="F331" s="256">
        <v>5.0276190275524026</v>
      </c>
      <c r="G331" s="256"/>
      <c r="H331" s="256"/>
      <c r="I331" s="256"/>
      <c r="J331" s="256">
        <v>0.86010891988460836</v>
      </c>
      <c r="K331" s="256">
        <v>0.90880144778269278</v>
      </c>
      <c r="L331" s="256">
        <v>9.188964761777493</v>
      </c>
      <c r="M331" s="256">
        <v>12.755797183117702</v>
      </c>
      <c r="N331" s="256">
        <v>5.9155543475035843</v>
      </c>
      <c r="O331" s="256">
        <v>-0.63620035648591156</v>
      </c>
      <c r="P331" s="256">
        <v>22.580962301381106</v>
      </c>
    </row>
    <row r="332" spans="2:16" x14ac:dyDescent="0.25">
      <c r="B332" s="239" t="s">
        <v>1380</v>
      </c>
      <c r="C332" s="247">
        <v>1</v>
      </c>
      <c r="D332" s="256">
        <v>5</v>
      </c>
      <c r="E332" s="256">
        <v>8.44211194603281</v>
      </c>
      <c r="F332" s="256">
        <v>-3.44211194603281</v>
      </c>
      <c r="G332" s="256"/>
      <c r="H332" s="256"/>
      <c r="I332" s="256"/>
      <c r="J332" s="256">
        <v>-0.58886545933562773</v>
      </c>
      <c r="K332" s="256">
        <v>0.87702281730788412</v>
      </c>
      <c r="L332" s="256">
        <v>6.7210575690502985</v>
      </c>
      <c r="M332" s="256">
        <v>10.163166323015322</v>
      </c>
      <c r="N332" s="256">
        <v>5.9107556360295668</v>
      </c>
      <c r="O332" s="256">
        <v>-3.1570524746706656</v>
      </c>
      <c r="P332" s="256">
        <v>20.041276366736284</v>
      </c>
    </row>
    <row r="333" spans="2:16" x14ac:dyDescent="0.25">
      <c r="B333" s="239" t="s">
        <v>1381</v>
      </c>
      <c r="C333" s="247">
        <v>1</v>
      </c>
      <c r="D333" s="256">
        <v>20</v>
      </c>
      <c r="E333" s="256">
        <v>12.092467144733723</v>
      </c>
      <c r="F333" s="256">
        <v>7.9075328552662771</v>
      </c>
      <c r="G333" s="256"/>
      <c r="H333" s="256"/>
      <c r="I333" s="256"/>
      <c r="J333" s="256">
        <v>1.3527953303188585</v>
      </c>
      <c r="K333" s="256">
        <v>0.93233511794122392</v>
      </c>
      <c r="L333" s="256">
        <v>10.262868867607091</v>
      </c>
      <c r="M333" s="256">
        <v>13.922065421860355</v>
      </c>
      <c r="N333" s="256">
        <v>5.9192154834000688</v>
      </c>
      <c r="O333" s="256">
        <v>0.47670126616818287</v>
      </c>
      <c r="P333" s="256">
        <v>23.708233023299265</v>
      </c>
    </row>
    <row r="334" spans="2:16" x14ac:dyDescent="0.25">
      <c r="B334" s="239" t="s">
        <v>1382</v>
      </c>
      <c r="C334" s="247">
        <v>1</v>
      </c>
      <c r="D334" s="256">
        <v>9</v>
      </c>
      <c r="E334" s="256">
        <v>10.562953376235122</v>
      </c>
      <c r="F334" s="256">
        <v>-1.5629533762351215</v>
      </c>
      <c r="G334" s="256"/>
      <c r="H334" s="256"/>
      <c r="I334" s="256"/>
      <c r="J334" s="256">
        <v>-0.26738504506735533</v>
      </c>
      <c r="K334" s="256">
        <v>0.85345682866508477</v>
      </c>
      <c r="L334" s="256">
        <v>8.8881444869425525</v>
      </c>
      <c r="M334" s="256">
        <v>12.237762265527691</v>
      </c>
      <c r="N334" s="256">
        <v>5.9073049460114797</v>
      </c>
      <c r="O334" s="256">
        <v>-1.0294394701808471</v>
      </c>
      <c r="P334" s="256">
        <v>22.15534622265109</v>
      </c>
    </row>
    <row r="335" spans="2:16" x14ac:dyDescent="0.25">
      <c r="B335" s="239" t="s">
        <v>1383</v>
      </c>
      <c r="C335" s="247">
        <v>1</v>
      </c>
      <c r="D335" s="256">
        <v>15</v>
      </c>
      <c r="E335" s="256">
        <v>12.107957261662662</v>
      </c>
      <c r="F335" s="256">
        <v>2.8920427383373379</v>
      </c>
      <c r="G335" s="256"/>
      <c r="H335" s="256"/>
      <c r="I335" s="256"/>
      <c r="J335" s="256">
        <v>0.49476138551859</v>
      </c>
      <c r="K335" s="256">
        <v>0.93007170904551162</v>
      </c>
      <c r="L335" s="256">
        <v>10.282800658925785</v>
      </c>
      <c r="M335" s="256">
        <v>13.933113864399539</v>
      </c>
      <c r="N335" s="256">
        <v>5.9188593960951188</v>
      </c>
      <c r="O335" s="256">
        <v>0.49289016265299956</v>
      </c>
      <c r="P335" s="256">
        <v>23.723024360672326</v>
      </c>
    </row>
    <row r="336" spans="2:16" x14ac:dyDescent="0.25">
      <c r="B336" s="239" t="s">
        <v>1384</v>
      </c>
      <c r="C336" s="247">
        <v>1</v>
      </c>
      <c r="D336" s="256">
        <v>16</v>
      </c>
      <c r="E336" s="256">
        <v>10.095068105986076</v>
      </c>
      <c r="F336" s="256">
        <v>5.9049318940139237</v>
      </c>
      <c r="G336" s="256"/>
      <c r="H336" s="256"/>
      <c r="I336" s="256"/>
      <c r="J336" s="256">
        <v>1.0101967880858</v>
      </c>
      <c r="K336" s="256">
        <v>0.91959280651979836</v>
      </c>
      <c r="L336" s="256">
        <v>8.2904751199555591</v>
      </c>
      <c r="M336" s="256">
        <v>11.899661092016593</v>
      </c>
      <c r="N336" s="256">
        <v>5.9172218224923414</v>
      </c>
      <c r="O336" s="256">
        <v>-1.5167854469663222</v>
      </c>
      <c r="P336" s="256">
        <v>21.706921658938477</v>
      </c>
    </row>
    <row r="337" spans="2:16" x14ac:dyDescent="0.25">
      <c r="B337" s="239" t="s">
        <v>1385</v>
      </c>
      <c r="C337" s="247">
        <v>1</v>
      </c>
      <c r="D337" s="256">
        <v>11</v>
      </c>
      <c r="E337" s="256">
        <v>10.58540194790343</v>
      </c>
      <c r="F337" s="256">
        <v>0.41459805209657041</v>
      </c>
      <c r="G337" s="256"/>
      <c r="H337" s="256"/>
      <c r="I337" s="256"/>
      <c r="J337" s="256">
        <v>7.0928103506014292E-2</v>
      </c>
      <c r="K337" s="256">
        <v>0.88758283889310996</v>
      </c>
      <c r="L337" s="256">
        <v>8.8436247675780457</v>
      </c>
      <c r="M337" s="256">
        <v>12.327179128228813</v>
      </c>
      <c r="N337" s="256">
        <v>5.9123317280641645</v>
      </c>
      <c r="O337" s="256">
        <v>-1.0168553684934523</v>
      </c>
      <c r="P337" s="256">
        <v>22.187659264300311</v>
      </c>
    </row>
    <row r="338" spans="2:16" x14ac:dyDescent="0.25">
      <c r="B338" s="239" t="s">
        <v>1386</v>
      </c>
      <c r="C338" s="247">
        <v>1</v>
      </c>
      <c r="D338" s="256">
        <v>17</v>
      </c>
      <c r="E338" s="256">
        <v>11.533650112788823</v>
      </c>
      <c r="F338" s="256">
        <v>5.4663498872111767</v>
      </c>
      <c r="G338" s="256"/>
      <c r="H338" s="256"/>
      <c r="I338" s="256"/>
      <c r="J338" s="256">
        <v>0.93516558661953042</v>
      </c>
      <c r="K338" s="256">
        <v>0.92361401989218284</v>
      </c>
      <c r="L338" s="256">
        <v>9.7211659673280799</v>
      </c>
      <c r="M338" s="256">
        <v>13.346134258249567</v>
      </c>
      <c r="N338" s="256">
        <v>5.917848090692936</v>
      </c>
      <c r="O338" s="256">
        <v>-7.943241802655443E-2</v>
      </c>
      <c r="P338" s="256">
        <v>23.146732643604203</v>
      </c>
    </row>
    <row r="339" spans="2:16" x14ac:dyDescent="0.25">
      <c r="B339" s="239" t="s">
        <v>1387</v>
      </c>
      <c r="C339" s="247">
        <v>1</v>
      </c>
      <c r="D339" s="256">
        <v>18</v>
      </c>
      <c r="E339" s="256">
        <v>11.348336683402483</v>
      </c>
      <c r="F339" s="256">
        <v>6.6516633165975172</v>
      </c>
      <c r="G339" s="256"/>
      <c r="H339" s="256"/>
      <c r="I339" s="256"/>
      <c r="J339" s="256">
        <v>1.1379452021566547</v>
      </c>
      <c r="K339" s="256">
        <v>0.89493524429302129</v>
      </c>
      <c r="L339" s="256">
        <v>9.5921312701450194</v>
      </c>
      <c r="M339" s="256">
        <v>13.104542096659946</v>
      </c>
      <c r="N339" s="256">
        <v>5.9134399682633498</v>
      </c>
      <c r="O339" s="256">
        <v>-0.25609542435434385</v>
      </c>
      <c r="P339" s="256">
        <v>22.952768791159308</v>
      </c>
    </row>
    <row r="340" spans="2:16" x14ac:dyDescent="0.25">
      <c r="B340" s="239" t="s">
        <v>1388</v>
      </c>
      <c r="C340" s="247">
        <v>1</v>
      </c>
      <c r="D340" s="256">
        <v>15</v>
      </c>
      <c r="E340" s="256">
        <v>10.667722667272995</v>
      </c>
      <c r="F340" s="256">
        <v>4.3322773327270045</v>
      </c>
      <c r="G340" s="256"/>
      <c r="H340" s="256"/>
      <c r="I340" s="256"/>
      <c r="J340" s="256">
        <v>0.74115209542964078</v>
      </c>
      <c r="K340" s="256">
        <v>0.9448924164458935</v>
      </c>
      <c r="L340" s="256">
        <v>8.813482165191628</v>
      </c>
      <c r="M340" s="256">
        <v>12.521963169354363</v>
      </c>
      <c r="N340" s="256">
        <v>5.921206367408046</v>
      </c>
      <c r="O340" s="256">
        <v>-0.95195008756574317</v>
      </c>
      <c r="P340" s="256">
        <v>22.287395422111736</v>
      </c>
    </row>
    <row r="341" spans="2:16" x14ac:dyDescent="0.25">
      <c r="B341" s="239" t="s">
        <v>1389</v>
      </c>
      <c r="C341" s="247">
        <v>1</v>
      </c>
      <c r="D341" s="256">
        <v>8</v>
      </c>
      <c r="E341" s="256">
        <v>10.406695447604628</v>
      </c>
      <c r="F341" s="256">
        <v>-2.4066954476046281</v>
      </c>
      <c r="G341" s="256"/>
      <c r="H341" s="256"/>
      <c r="I341" s="256"/>
      <c r="J341" s="256">
        <v>-0.41172972943778702</v>
      </c>
      <c r="K341" s="256">
        <v>0.9218892871070905</v>
      </c>
      <c r="L341" s="256">
        <v>8.5975958878699679</v>
      </c>
      <c r="M341" s="256">
        <v>12.215795007339288</v>
      </c>
      <c r="N341" s="256">
        <v>5.9175791523611627</v>
      </c>
      <c r="O341" s="256">
        <v>-1.2058593232894541</v>
      </c>
      <c r="P341" s="256">
        <v>22.019250218498712</v>
      </c>
    </row>
    <row r="342" spans="2:16" x14ac:dyDescent="0.25">
      <c r="B342" s="239" t="s">
        <v>1390</v>
      </c>
      <c r="C342" s="247">
        <v>1</v>
      </c>
      <c r="D342" s="256">
        <v>17</v>
      </c>
      <c r="E342" s="256">
        <v>8.5509425563723234</v>
      </c>
      <c r="F342" s="256">
        <v>8.4490574436276766</v>
      </c>
      <c r="G342" s="256"/>
      <c r="H342" s="256"/>
      <c r="I342" s="256"/>
      <c r="J342" s="256">
        <v>1.4454376180964255</v>
      </c>
      <c r="K342" s="256">
        <v>0.88951322794303933</v>
      </c>
      <c r="L342" s="256">
        <v>6.8053772140309761</v>
      </c>
      <c r="M342" s="256">
        <v>10.296507898713671</v>
      </c>
      <c r="N342" s="256">
        <v>5.9126218337944021</v>
      </c>
      <c r="O342" s="256">
        <v>-3.0518840584817486</v>
      </c>
      <c r="P342" s="256">
        <v>20.153769171226394</v>
      </c>
    </row>
    <row r="343" spans="2:16" x14ac:dyDescent="0.25">
      <c r="B343" s="239" t="s">
        <v>1391</v>
      </c>
      <c r="C343" s="247">
        <v>1</v>
      </c>
      <c r="D343" s="256">
        <v>15</v>
      </c>
      <c r="E343" s="256">
        <v>10.316708492370395</v>
      </c>
      <c r="F343" s="256">
        <v>4.6832915076296047</v>
      </c>
      <c r="G343" s="256"/>
      <c r="H343" s="256"/>
      <c r="I343" s="256"/>
      <c r="J343" s="256">
        <v>0.8012024733888955</v>
      </c>
      <c r="K343" s="256">
        <v>0.92773259398399499</v>
      </c>
      <c r="L343" s="256">
        <v>8.4961421284909822</v>
      </c>
      <c r="M343" s="256">
        <v>12.137274856249809</v>
      </c>
      <c r="N343" s="256">
        <v>5.9184922854318991</v>
      </c>
      <c r="O343" s="256">
        <v>-1.2976381950361695</v>
      </c>
      <c r="P343" s="256">
        <v>21.931055179776962</v>
      </c>
    </row>
    <row r="344" spans="2:16" x14ac:dyDescent="0.25">
      <c r="B344" s="239" t="s">
        <v>1392</v>
      </c>
      <c r="C344" s="247">
        <v>1</v>
      </c>
      <c r="D344" s="256">
        <v>11</v>
      </c>
      <c r="E344" s="256">
        <v>9.8572990194757804</v>
      </c>
      <c r="F344" s="256">
        <v>1.1427009805242196</v>
      </c>
      <c r="G344" s="256"/>
      <c r="H344" s="256"/>
      <c r="I344" s="256"/>
      <c r="J344" s="256">
        <v>0.19548961461152106</v>
      </c>
      <c r="K344" s="256">
        <v>0.91631162232180796</v>
      </c>
      <c r="L344" s="256">
        <v>8.059144972449122</v>
      </c>
      <c r="M344" s="256">
        <v>11.655453066502439</v>
      </c>
      <c r="N344" s="256">
        <v>5.9167127829546242</v>
      </c>
      <c r="O344" s="256">
        <v>-1.7535556031099784</v>
      </c>
      <c r="P344" s="256">
        <v>21.468153642061537</v>
      </c>
    </row>
    <row r="345" spans="2:16" x14ac:dyDescent="0.25">
      <c r="B345" s="239" t="s">
        <v>1393</v>
      </c>
      <c r="C345" s="247">
        <v>1</v>
      </c>
      <c r="D345" s="256">
        <v>7</v>
      </c>
      <c r="E345" s="256">
        <v>11.218176497945835</v>
      </c>
      <c r="F345" s="256">
        <v>-4.2181764979458354</v>
      </c>
      <c r="G345" s="256"/>
      <c r="H345" s="256"/>
      <c r="I345" s="256"/>
      <c r="J345" s="256">
        <v>-0.72163209098544157</v>
      </c>
      <c r="K345" s="256">
        <v>0.90015487503210134</v>
      </c>
      <c r="L345" s="256">
        <v>9.4517281717875417</v>
      </c>
      <c r="M345" s="256">
        <v>12.984624824104129</v>
      </c>
      <c r="N345" s="256">
        <v>5.9142321535276823</v>
      </c>
      <c r="O345" s="256">
        <v>-0.38781018044433679</v>
      </c>
      <c r="P345" s="256">
        <v>22.824163176336008</v>
      </c>
    </row>
    <row r="346" spans="2:16" x14ac:dyDescent="0.25">
      <c r="B346" s="239" t="s">
        <v>1394</v>
      </c>
      <c r="C346" s="247">
        <v>1</v>
      </c>
      <c r="D346" s="256">
        <v>17</v>
      </c>
      <c r="E346" s="256">
        <v>10.645348333280731</v>
      </c>
      <c r="F346" s="256">
        <v>6.3546516667192687</v>
      </c>
      <c r="G346" s="256"/>
      <c r="H346" s="256"/>
      <c r="I346" s="256"/>
      <c r="J346" s="256">
        <v>1.0871334027800634</v>
      </c>
      <c r="K346" s="256">
        <v>0.9612801526306336</v>
      </c>
      <c r="L346" s="256">
        <v>8.7589488217266602</v>
      </c>
      <c r="M346" s="256">
        <v>12.531747844834802</v>
      </c>
      <c r="N346" s="256">
        <v>5.9238435747931604</v>
      </c>
      <c r="O346" s="256">
        <v>-0.97949963162505327</v>
      </c>
      <c r="P346" s="256">
        <v>22.270196298186516</v>
      </c>
    </row>
    <row r="347" spans="2:16" x14ac:dyDescent="0.25">
      <c r="B347" s="239" t="s">
        <v>1395</v>
      </c>
      <c r="C347" s="247">
        <v>1</v>
      </c>
      <c r="D347" s="256">
        <v>8</v>
      </c>
      <c r="E347" s="256">
        <v>11.03731151776962</v>
      </c>
      <c r="F347" s="256">
        <v>-3.0373115177696199</v>
      </c>
      <c r="G347" s="256"/>
      <c r="H347" s="256"/>
      <c r="I347" s="256"/>
      <c r="J347" s="256">
        <v>-0.51961350185551214</v>
      </c>
      <c r="K347" s="256">
        <v>0.91567823552117966</v>
      </c>
      <c r="L347" s="256">
        <v>9.2404004180232739</v>
      </c>
      <c r="M347" s="256">
        <v>12.834222617515966</v>
      </c>
      <c r="N347" s="256">
        <v>5.9166147244673466</v>
      </c>
      <c r="O347" s="256">
        <v>-0.57335067654015859</v>
      </c>
      <c r="P347" s="256">
        <v>22.647973712079398</v>
      </c>
    </row>
    <row r="348" spans="2:16" x14ac:dyDescent="0.25">
      <c r="B348" s="239" t="s">
        <v>1396</v>
      </c>
      <c r="C348" s="247">
        <v>1</v>
      </c>
      <c r="D348" s="256">
        <v>5</v>
      </c>
      <c r="E348" s="256">
        <v>9.2353809314055582</v>
      </c>
      <c r="F348" s="256">
        <v>-4.2353809314055582</v>
      </c>
      <c r="G348" s="256"/>
      <c r="H348" s="256"/>
      <c r="I348" s="256"/>
      <c r="J348" s="256">
        <v>-0.72457537021944363</v>
      </c>
      <c r="K348" s="256">
        <v>0.89503480043305372</v>
      </c>
      <c r="L348" s="256">
        <v>7.478980150904305</v>
      </c>
      <c r="M348" s="256">
        <v>10.99178171190681</v>
      </c>
      <c r="N348" s="256">
        <v>5.9134550358282825</v>
      </c>
      <c r="O348" s="256">
        <v>-2.3690807446795574</v>
      </c>
      <c r="P348" s="256">
        <v>20.839842607490674</v>
      </c>
    </row>
    <row r="349" spans="2:16" x14ac:dyDescent="0.25">
      <c r="B349" s="239" t="s">
        <v>1397</v>
      </c>
      <c r="C349" s="247">
        <v>1</v>
      </c>
      <c r="D349" s="256">
        <v>5</v>
      </c>
      <c r="E349" s="256">
        <v>10.249385850762863</v>
      </c>
      <c r="F349" s="256">
        <v>-5.249385850762863</v>
      </c>
      <c r="G349" s="256"/>
      <c r="H349" s="256"/>
      <c r="I349" s="256"/>
      <c r="J349" s="256">
        <v>-0.89804807592098967</v>
      </c>
      <c r="K349" s="256">
        <v>0.90789078343833063</v>
      </c>
      <c r="L349" s="256">
        <v>8.4677567120193906</v>
      </c>
      <c r="M349" s="256">
        <v>12.031014989506335</v>
      </c>
      <c r="N349" s="256">
        <v>5.9154145113786321</v>
      </c>
      <c r="O349" s="256">
        <v>-1.3589210661825426</v>
      </c>
      <c r="P349" s="256">
        <v>21.857692767708269</v>
      </c>
    </row>
    <row r="350" spans="2:16" x14ac:dyDescent="0.25">
      <c r="B350" s="239" t="s">
        <v>1398</v>
      </c>
      <c r="C350" s="247">
        <v>1</v>
      </c>
      <c r="D350" s="256">
        <v>10</v>
      </c>
      <c r="E350" s="256">
        <v>10.406209179871373</v>
      </c>
      <c r="F350" s="256">
        <v>-0.40620917987137339</v>
      </c>
      <c r="G350" s="256"/>
      <c r="H350" s="256"/>
      <c r="I350" s="256"/>
      <c r="J350" s="256">
        <v>-6.9492962181836274E-2</v>
      </c>
      <c r="K350" s="256">
        <v>0.90374741272399894</v>
      </c>
      <c r="L350" s="256">
        <v>8.6327109200088525</v>
      </c>
      <c r="M350" s="256">
        <v>12.179707439733894</v>
      </c>
      <c r="N350" s="256">
        <v>5.9147800088238238</v>
      </c>
      <c r="O350" s="256">
        <v>-1.2008526002570541</v>
      </c>
      <c r="P350" s="256">
        <v>22.013270959999801</v>
      </c>
    </row>
    <row r="351" spans="2:16" x14ac:dyDescent="0.25">
      <c r="B351" s="239" t="s">
        <v>1399</v>
      </c>
      <c r="C351" s="247">
        <v>1</v>
      </c>
      <c r="D351" s="256">
        <v>9</v>
      </c>
      <c r="E351" s="256">
        <v>11.349873156082529</v>
      </c>
      <c r="F351" s="256">
        <v>-2.3498731560825288</v>
      </c>
      <c r="G351" s="256"/>
      <c r="H351" s="256"/>
      <c r="I351" s="256"/>
      <c r="J351" s="256">
        <v>-0.40200875425677096</v>
      </c>
      <c r="K351" s="256">
        <v>0.92157633780720061</v>
      </c>
      <c r="L351" s="256">
        <v>9.5413877226302404</v>
      </c>
      <c r="M351" s="256">
        <v>13.158358589534817</v>
      </c>
      <c r="N351" s="256">
        <v>5.9175304066124381</v>
      </c>
      <c r="O351" s="256">
        <v>-0.26258595699906984</v>
      </c>
      <c r="P351" s="256">
        <v>22.962332269164129</v>
      </c>
    </row>
    <row r="352" spans="2:16" x14ac:dyDescent="0.25">
      <c r="B352" s="239" t="s">
        <v>1400</v>
      </c>
      <c r="C352" s="247">
        <v>1</v>
      </c>
      <c r="D352" s="256">
        <v>19</v>
      </c>
      <c r="E352" s="256">
        <v>10.358651349757745</v>
      </c>
      <c r="F352" s="256">
        <v>8.6413486502422554</v>
      </c>
      <c r="G352" s="256"/>
      <c r="H352" s="256"/>
      <c r="I352" s="256"/>
      <c r="J352" s="256">
        <v>1.4783341802898202</v>
      </c>
      <c r="K352" s="256">
        <v>0.90307689286039616</v>
      </c>
      <c r="L352" s="256">
        <v>8.5864689064547619</v>
      </c>
      <c r="M352" s="256">
        <v>12.130833793060727</v>
      </c>
      <c r="N352" s="256">
        <v>5.9146775940193912</v>
      </c>
      <c r="O352" s="256">
        <v>-1.248209453333418</v>
      </c>
      <c r="P352" s="256">
        <v>21.965512152848909</v>
      </c>
    </row>
    <row r="353" spans="2:16" x14ac:dyDescent="0.25">
      <c r="B353" s="239" t="s">
        <v>1401</v>
      </c>
      <c r="C353" s="247">
        <v>1</v>
      </c>
      <c r="D353" s="256">
        <v>10</v>
      </c>
      <c r="E353" s="256">
        <v>8.839646032710256</v>
      </c>
      <c r="F353" s="256">
        <v>1.160353967289744</v>
      </c>
      <c r="G353" s="256"/>
      <c r="H353" s="256"/>
      <c r="I353" s="256"/>
      <c r="J353" s="256">
        <v>0.19850963090480497</v>
      </c>
      <c r="K353" s="256">
        <v>0.94734932293882856</v>
      </c>
      <c r="L353" s="256">
        <v>6.9805841399078545</v>
      </c>
      <c r="M353" s="256">
        <v>10.698707925512657</v>
      </c>
      <c r="N353" s="256">
        <v>5.9215989315766135</v>
      </c>
      <c r="O353" s="256">
        <v>-2.7807970832493414</v>
      </c>
      <c r="P353" s="256">
        <v>20.460089148669852</v>
      </c>
    </row>
    <row r="354" spans="2:16" x14ac:dyDescent="0.25">
      <c r="B354" s="239" t="s">
        <v>1402</v>
      </c>
      <c r="C354" s="247">
        <v>1</v>
      </c>
      <c r="D354" s="256">
        <v>20</v>
      </c>
      <c r="E354" s="256">
        <v>11.98074852487364</v>
      </c>
      <c r="F354" s="256">
        <v>8.0192514751263602</v>
      </c>
      <c r="G354" s="256"/>
      <c r="H354" s="256"/>
      <c r="I354" s="256"/>
      <c r="J354" s="256">
        <v>1.3719077930834915</v>
      </c>
      <c r="K354" s="256">
        <v>0.88999279784452012</v>
      </c>
      <c r="L354" s="256">
        <v>10.234242082869063</v>
      </c>
      <c r="M354" s="256">
        <v>13.727254966878217</v>
      </c>
      <c r="N354" s="256">
        <v>5.9126940007911584</v>
      </c>
      <c r="O354" s="256">
        <v>0.37778029075586161</v>
      </c>
      <c r="P354" s="256">
        <v>23.583716758991418</v>
      </c>
    </row>
    <row r="355" spans="2:16" x14ac:dyDescent="0.25">
      <c r="B355" s="239" t="s">
        <v>1403</v>
      </c>
      <c r="C355" s="247">
        <v>1</v>
      </c>
      <c r="D355" s="256">
        <v>10</v>
      </c>
      <c r="E355" s="256">
        <v>10.718551396278645</v>
      </c>
      <c r="F355" s="256">
        <v>-0.71855139627864517</v>
      </c>
      <c r="G355" s="256"/>
      <c r="H355" s="256"/>
      <c r="I355" s="256"/>
      <c r="J355" s="256">
        <v>-0.12292746565478722</v>
      </c>
      <c r="K355" s="256">
        <v>0.87772101031053495</v>
      </c>
      <c r="L355" s="256">
        <v>8.9961268974481303</v>
      </c>
      <c r="M355" s="256">
        <v>12.44097589510916</v>
      </c>
      <c r="N355" s="256">
        <v>5.9108592724507645</v>
      </c>
      <c r="O355" s="256">
        <v>-0.88081639874166306</v>
      </c>
      <c r="P355" s="256">
        <v>22.317919191298955</v>
      </c>
    </row>
    <row r="356" spans="2:16" x14ac:dyDescent="0.25">
      <c r="B356" s="239" t="s">
        <v>1404</v>
      </c>
      <c r="C356" s="247">
        <v>1</v>
      </c>
      <c r="D356" s="256">
        <v>20</v>
      </c>
      <c r="E356" s="256">
        <v>10.464909249271908</v>
      </c>
      <c r="F356" s="256">
        <v>9.5350907507280915</v>
      </c>
      <c r="G356" s="256"/>
      <c r="H356" s="256"/>
      <c r="I356" s="256"/>
      <c r="J356" s="256">
        <v>1.6312327090947183</v>
      </c>
      <c r="K356" s="256">
        <v>0.90438335315171803</v>
      </c>
      <c r="L356" s="256">
        <v>8.6901630309355298</v>
      </c>
      <c r="M356" s="256">
        <v>12.239655467608287</v>
      </c>
      <c r="N356" s="256">
        <v>5.9148772105796565</v>
      </c>
      <c r="O356" s="256">
        <v>-1.1423432778975595</v>
      </c>
      <c r="P356" s="256">
        <v>22.072161776441376</v>
      </c>
    </row>
    <row r="357" spans="2:16" x14ac:dyDescent="0.25">
      <c r="B357" s="239" t="s">
        <v>1405</v>
      </c>
      <c r="C357" s="247">
        <v>1</v>
      </c>
      <c r="D357" s="256">
        <v>3</v>
      </c>
      <c r="E357" s="256">
        <v>9.8466446580233313</v>
      </c>
      <c r="F357" s="256">
        <v>-6.8466446580233313</v>
      </c>
      <c r="G357" s="256"/>
      <c r="H357" s="256"/>
      <c r="I357" s="256"/>
      <c r="J357" s="256">
        <v>-1.1713019839757124</v>
      </c>
      <c r="K357" s="256">
        <v>0.95620776678801545</v>
      </c>
      <c r="L357" s="256">
        <v>7.9701991085371784</v>
      </c>
      <c r="M357" s="256">
        <v>11.723090207509484</v>
      </c>
      <c r="N357" s="256">
        <v>5.9230225780459724</v>
      </c>
      <c r="O357" s="256">
        <v>-1.7765921970944856</v>
      </c>
      <c r="P357" s="256">
        <v>21.469881513141146</v>
      </c>
    </row>
    <row r="358" spans="2:16" x14ac:dyDescent="0.25">
      <c r="B358" s="239" t="s">
        <v>1406</v>
      </c>
      <c r="C358" s="247">
        <v>1</v>
      </c>
      <c r="D358" s="256">
        <v>1</v>
      </c>
      <c r="E358" s="256">
        <v>8.5606210775747762</v>
      </c>
      <c r="F358" s="256">
        <v>-7.5606210775747762</v>
      </c>
      <c r="G358" s="256"/>
      <c r="H358" s="256"/>
      <c r="I358" s="256"/>
      <c r="J358" s="256">
        <v>-1.2934467773019551</v>
      </c>
      <c r="K358" s="256">
        <v>0.88658225788296297</v>
      </c>
      <c r="L358" s="256">
        <v>6.8208074200826134</v>
      </c>
      <c r="M358" s="256">
        <v>10.30043473506694</v>
      </c>
      <c r="N358" s="256">
        <v>5.9121815996102054</v>
      </c>
      <c r="O358" s="256">
        <v>-3.0413416293459363</v>
      </c>
      <c r="P358" s="256">
        <v>20.162583784495489</v>
      </c>
    </row>
    <row r="359" spans="2:16" x14ac:dyDescent="0.25">
      <c r="B359" s="239" t="s">
        <v>1407</v>
      </c>
      <c r="C359" s="247">
        <v>1</v>
      </c>
      <c r="D359" s="256">
        <v>2</v>
      </c>
      <c r="E359" s="256">
        <v>10.270346861440313</v>
      </c>
      <c r="F359" s="256">
        <v>-8.2703468614403128</v>
      </c>
      <c r="G359" s="256"/>
      <c r="H359" s="256"/>
      <c r="I359" s="256"/>
      <c r="J359" s="256">
        <v>-1.4148643855235601</v>
      </c>
      <c r="K359" s="256">
        <v>0.89649308792413562</v>
      </c>
      <c r="L359" s="256">
        <v>8.5110843628401742</v>
      </c>
      <c r="M359" s="256">
        <v>12.029609360040451</v>
      </c>
      <c r="N359" s="256">
        <v>5.9136759315566474</v>
      </c>
      <c r="O359" s="256">
        <v>-1.3345482965937965</v>
      </c>
      <c r="P359" s="256">
        <v>21.87524201947442</v>
      </c>
    </row>
    <row r="360" spans="2:16" x14ac:dyDescent="0.25">
      <c r="B360" s="239" t="s">
        <v>1408</v>
      </c>
      <c r="C360" s="247">
        <v>1</v>
      </c>
      <c r="D360" s="256">
        <v>3</v>
      </c>
      <c r="E360" s="256">
        <v>10.469605537770637</v>
      </c>
      <c r="F360" s="256">
        <v>-7.4696055377706365</v>
      </c>
      <c r="G360" s="256"/>
      <c r="H360" s="256"/>
      <c r="I360" s="256"/>
      <c r="J360" s="256">
        <v>-1.277876130997085</v>
      </c>
      <c r="K360" s="256">
        <v>0.91356484979688013</v>
      </c>
      <c r="L360" s="256">
        <v>8.6768417095425185</v>
      </c>
      <c r="M360" s="256">
        <v>12.262369365998754</v>
      </c>
      <c r="N360" s="256">
        <v>5.9162880171236614</v>
      </c>
      <c r="O360" s="256">
        <v>-1.140415531710067</v>
      </c>
      <c r="P360" s="256">
        <v>22.079626607251342</v>
      </c>
    </row>
    <row r="361" spans="2:16" x14ac:dyDescent="0.25">
      <c r="B361" s="239" t="s">
        <v>1409</v>
      </c>
      <c r="C361" s="247">
        <v>1</v>
      </c>
      <c r="D361" s="256">
        <v>7</v>
      </c>
      <c r="E361" s="256">
        <v>10.502682670535407</v>
      </c>
      <c r="F361" s="256">
        <v>-3.5026826705354068</v>
      </c>
      <c r="G361" s="256"/>
      <c r="H361" s="256"/>
      <c r="I361" s="256"/>
      <c r="J361" s="256">
        <v>-0.5992277043949793</v>
      </c>
      <c r="K361" s="256">
        <v>0.90789587340727151</v>
      </c>
      <c r="L361" s="256">
        <v>8.7210435433250986</v>
      </c>
      <c r="M361" s="256">
        <v>12.284321797745715</v>
      </c>
      <c r="N361" s="256">
        <v>5.9154152925831491</v>
      </c>
      <c r="O361" s="256">
        <v>-1.105625779432204</v>
      </c>
      <c r="P361" s="256">
        <v>22.110991120503016</v>
      </c>
    </row>
    <row r="362" spans="2:16" x14ac:dyDescent="0.25">
      <c r="B362" s="239" t="s">
        <v>1410</v>
      </c>
      <c r="C362" s="247">
        <v>1</v>
      </c>
      <c r="D362" s="256">
        <v>9</v>
      </c>
      <c r="E362" s="256">
        <v>11.506835802871294</v>
      </c>
      <c r="F362" s="256">
        <v>-2.5068358028712936</v>
      </c>
      <c r="G362" s="256"/>
      <c r="H362" s="256"/>
      <c r="I362" s="256"/>
      <c r="J362" s="256">
        <v>-0.42886141987281273</v>
      </c>
      <c r="K362" s="256">
        <v>0.90717281112896109</v>
      </c>
      <c r="L362" s="256">
        <v>9.7266156005445321</v>
      </c>
      <c r="M362" s="256">
        <v>13.287056005198055</v>
      </c>
      <c r="N362" s="256">
        <v>5.9153043603882516</v>
      </c>
      <c r="O362" s="256">
        <v>-0.10125495567961806</v>
      </c>
      <c r="P362" s="256">
        <v>23.114926561422205</v>
      </c>
    </row>
    <row r="363" spans="2:16" x14ac:dyDescent="0.25">
      <c r="B363" s="239" t="s">
        <v>1411</v>
      </c>
      <c r="C363" s="247">
        <v>1</v>
      </c>
      <c r="D363" s="256">
        <v>19</v>
      </c>
      <c r="E363" s="256">
        <v>11.521557866729722</v>
      </c>
      <c r="F363" s="256">
        <v>7.4784421332702777</v>
      </c>
      <c r="G363" s="256"/>
      <c r="H363" s="256"/>
      <c r="I363" s="256"/>
      <c r="J363" s="256">
        <v>1.2793878673814454</v>
      </c>
      <c r="K363" s="256">
        <v>0.88830060046794834</v>
      </c>
      <c r="L363" s="256">
        <v>9.7783721635294185</v>
      </c>
      <c r="M363" s="256">
        <v>13.264743569930026</v>
      </c>
      <c r="N363" s="256">
        <v>5.9124395238825356</v>
      </c>
      <c r="O363" s="256">
        <v>-8.0910986312920485E-2</v>
      </c>
      <c r="P363" s="256">
        <v>23.124026719772367</v>
      </c>
    </row>
    <row r="364" spans="2:16" x14ac:dyDescent="0.25">
      <c r="B364" s="239" t="s">
        <v>1412</v>
      </c>
      <c r="C364" s="247">
        <v>1</v>
      </c>
      <c r="D364" s="256">
        <v>13</v>
      </c>
      <c r="E364" s="256">
        <v>11.732539116645556</v>
      </c>
      <c r="F364" s="256">
        <v>1.2674608833544436</v>
      </c>
      <c r="G364" s="256"/>
      <c r="H364" s="256"/>
      <c r="I364" s="256"/>
      <c r="J364" s="256">
        <v>0.21683313819199668</v>
      </c>
      <c r="K364" s="256">
        <v>0.94981625849880669</v>
      </c>
      <c r="L364" s="256">
        <v>9.868636152254771</v>
      </c>
      <c r="M364" s="256">
        <v>13.596442081036342</v>
      </c>
      <c r="N364" s="256">
        <v>5.9219940975726502</v>
      </c>
      <c r="O364" s="256">
        <v>0.11132053378396911</v>
      </c>
      <c r="P364" s="256">
        <v>23.353757699507142</v>
      </c>
    </row>
    <row r="365" spans="2:16" x14ac:dyDescent="0.25">
      <c r="B365" s="239" t="s">
        <v>1413</v>
      </c>
      <c r="C365" s="247">
        <v>1</v>
      </c>
      <c r="D365" s="256">
        <v>20</v>
      </c>
      <c r="E365" s="256">
        <v>9.811071533863899</v>
      </c>
      <c r="F365" s="256">
        <v>10.188928466136101</v>
      </c>
      <c r="G365" s="256"/>
      <c r="H365" s="256"/>
      <c r="I365" s="256"/>
      <c r="J365" s="256">
        <v>1.7430891660174661</v>
      </c>
      <c r="K365" s="256">
        <v>0.90171141640231556</v>
      </c>
      <c r="L365" s="256">
        <v>8.0415686778971498</v>
      </c>
      <c r="M365" s="256">
        <v>11.580574389830648</v>
      </c>
      <c r="N365" s="256">
        <v>5.9144692615015684</v>
      </c>
      <c r="O365" s="256">
        <v>-1.7953804411049035</v>
      </c>
      <c r="P365" s="256">
        <v>21.417523508832701</v>
      </c>
    </row>
    <row r="366" spans="2:16" x14ac:dyDescent="0.25">
      <c r="B366" s="239" t="s">
        <v>1414</v>
      </c>
      <c r="C366" s="247">
        <v>1</v>
      </c>
      <c r="D366" s="256">
        <v>1</v>
      </c>
      <c r="E366" s="256">
        <v>9.2385552676179277</v>
      </c>
      <c r="F366" s="256">
        <v>-8.2385552676179277</v>
      </c>
      <c r="G366" s="256"/>
      <c r="H366" s="256"/>
      <c r="I366" s="256"/>
      <c r="J366" s="256">
        <v>-1.4094255817331116</v>
      </c>
      <c r="K366" s="256">
        <v>0.93965105776883284</v>
      </c>
      <c r="L366" s="256">
        <v>7.3946003169663168</v>
      </c>
      <c r="M366" s="256">
        <v>11.082510218269539</v>
      </c>
      <c r="N366" s="256">
        <v>5.9203722245432102</v>
      </c>
      <c r="O366" s="256">
        <v>-2.3794805797194059</v>
      </c>
      <c r="P366" s="256">
        <v>20.856591114955261</v>
      </c>
    </row>
    <row r="367" spans="2:16" x14ac:dyDescent="0.25">
      <c r="B367" s="239" t="s">
        <v>1415</v>
      </c>
      <c r="C367" s="247">
        <v>1</v>
      </c>
      <c r="D367" s="256">
        <v>1</v>
      </c>
      <c r="E367" s="256">
        <v>9.7268583766086838</v>
      </c>
      <c r="F367" s="256">
        <v>-8.7268583766086838</v>
      </c>
      <c r="G367" s="256"/>
      <c r="H367" s="256"/>
      <c r="I367" s="256"/>
      <c r="J367" s="256">
        <v>-1.4929629097105661</v>
      </c>
      <c r="K367" s="256">
        <v>0.88026273627867868</v>
      </c>
      <c r="L367" s="256">
        <v>7.999446038788995</v>
      </c>
      <c r="M367" s="256">
        <v>11.454270714428372</v>
      </c>
      <c r="N367" s="256">
        <v>5.9112372352712645</v>
      </c>
      <c r="O367" s="256">
        <v>-1.8732511261000919</v>
      </c>
      <c r="P367" s="256">
        <v>21.326967879317458</v>
      </c>
    </row>
    <row r="368" spans="2:16" x14ac:dyDescent="0.25">
      <c r="B368" s="239" t="s">
        <v>1416</v>
      </c>
      <c r="C368" s="247">
        <v>1</v>
      </c>
      <c r="D368" s="256">
        <v>17</v>
      </c>
      <c r="E368" s="256">
        <v>10.958186989753765</v>
      </c>
      <c r="F368" s="256">
        <v>6.0418130102462353</v>
      </c>
      <c r="G368" s="256"/>
      <c r="H368" s="256"/>
      <c r="I368" s="256"/>
      <c r="J368" s="256">
        <v>1.0336139699346978</v>
      </c>
      <c r="K368" s="256">
        <v>0.86428312194951951</v>
      </c>
      <c r="L368" s="256">
        <v>9.2621327701505578</v>
      </c>
      <c r="M368" s="256">
        <v>12.654241209356972</v>
      </c>
      <c r="N368" s="256">
        <v>5.9088787838018337</v>
      </c>
      <c r="O368" s="256">
        <v>-0.63729432866577618</v>
      </c>
      <c r="P368" s="256">
        <v>22.553668308173307</v>
      </c>
    </row>
    <row r="369" spans="2:16" x14ac:dyDescent="0.25">
      <c r="B369" s="239" t="s">
        <v>1417</v>
      </c>
      <c r="C369" s="247">
        <v>1</v>
      </c>
      <c r="D369" s="256">
        <v>16</v>
      </c>
      <c r="E369" s="256">
        <v>11.500716293154515</v>
      </c>
      <c r="F369" s="256">
        <v>4.4992837068454854</v>
      </c>
      <c r="G369" s="256"/>
      <c r="H369" s="256"/>
      <c r="I369" s="256"/>
      <c r="J369" s="256">
        <v>0.76972300966751239</v>
      </c>
      <c r="K369" s="256">
        <v>0.90541684565558311</v>
      </c>
      <c r="L369" s="256">
        <v>9.723941967040032</v>
      </c>
      <c r="M369" s="256">
        <v>13.277490619268997</v>
      </c>
      <c r="N369" s="256">
        <v>5.9150353195203778</v>
      </c>
      <c r="O369" s="256">
        <v>-0.1068465042600355</v>
      </c>
      <c r="P369" s="256">
        <v>23.108279090569063</v>
      </c>
    </row>
    <row r="370" spans="2:16" x14ac:dyDescent="0.25">
      <c r="B370" s="239" t="s">
        <v>1418</v>
      </c>
      <c r="C370" s="247">
        <v>1</v>
      </c>
      <c r="D370" s="256">
        <v>4</v>
      </c>
      <c r="E370" s="256">
        <v>10.700758345004569</v>
      </c>
      <c r="F370" s="256">
        <v>-6.7007583450045693</v>
      </c>
      <c r="G370" s="256"/>
      <c r="H370" s="256"/>
      <c r="I370" s="256"/>
      <c r="J370" s="256">
        <v>-1.1463442219756745</v>
      </c>
      <c r="K370" s="256">
        <v>0.88670646102552242</v>
      </c>
      <c r="L370" s="256">
        <v>8.9607009534180158</v>
      </c>
      <c r="M370" s="256">
        <v>12.440815736591123</v>
      </c>
      <c r="N370" s="256">
        <v>5.9122002262102935</v>
      </c>
      <c r="O370" s="256">
        <v>-0.90124091443333754</v>
      </c>
      <c r="P370" s="256">
        <v>22.302757604442476</v>
      </c>
    </row>
    <row r="371" spans="2:16" x14ac:dyDescent="0.25">
      <c r="B371" s="239" t="s">
        <v>1419</v>
      </c>
      <c r="C371" s="247">
        <v>1</v>
      </c>
      <c r="D371" s="256">
        <v>13</v>
      </c>
      <c r="E371" s="256">
        <v>11.289219122827236</v>
      </c>
      <c r="F371" s="256">
        <v>1.7107808771727644</v>
      </c>
      <c r="G371" s="256"/>
      <c r="H371" s="256"/>
      <c r="I371" s="256"/>
      <c r="J371" s="256">
        <v>0.29267489926353063</v>
      </c>
      <c r="K371" s="256">
        <v>0.89679095720992374</v>
      </c>
      <c r="L371" s="256">
        <v>9.5293720907030455</v>
      </c>
      <c r="M371" s="256">
        <v>13.049066154951426</v>
      </c>
      <c r="N371" s="256">
        <v>5.9137210948530647</v>
      </c>
      <c r="O371" s="256">
        <v>-0.31576466287703653</v>
      </c>
      <c r="P371" s="256">
        <v>22.894202908531508</v>
      </c>
    </row>
    <row r="372" spans="2:16" x14ac:dyDescent="0.25">
      <c r="B372" s="239" t="s">
        <v>1420</v>
      </c>
      <c r="C372" s="247">
        <v>1</v>
      </c>
      <c r="D372" s="256">
        <v>11</v>
      </c>
      <c r="E372" s="256">
        <v>9.944724668616491</v>
      </c>
      <c r="F372" s="256">
        <v>1.055275331383509</v>
      </c>
      <c r="G372" s="256"/>
      <c r="H372" s="256"/>
      <c r="I372" s="256"/>
      <c r="J372" s="256">
        <v>0.18053311527445121</v>
      </c>
      <c r="K372" s="256">
        <v>0.92831180879032149</v>
      </c>
      <c r="L372" s="256">
        <v>8.1230216636395269</v>
      </c>
      <c r="M372" s="256">
        <v>11.766427673593455</v>
      </c>
      <c r="N372" s="256">
        <v>5.9185831058722318</v>
      </c>
      <c r="O372" s="256">
        <v>-1.6698002432481704</v>
      </c>
      <c r="P372" s="256">
        <v>21.559249580481151</v>
      </c>
    </row>
    <row r="373" spans="2:16" x14ac:dyDescent="0.25">
      <c r="B373" s="239" t="s">
        <v>1421</v>
      </c>
      <c r="C373" s="247">
        <v>1</v>
      </c>
      <c r="D373" s="256">
        <v>18</v>
      </c>
      <c r="E373" s="256">
        <v>10.788806067505767</v>
      </c>
      <c r="F373" s="256">
        <v>7.2111939324942327</v>
      </c>
      <c r="G373" s="256"/>
      <c r="H373" s="256"/>
      <c r="I373" s="256"/>
      <c r="J373" s="256">
        <v>1.2336679033088109</v>
      </c>
      <c r="K373" s="256">
        <v>0.89182255641927166</v>
      </c>
      <c r="L373" s="256">
        <v>9.0387089389856854</v>
      </c>
      <c r="M373" s="256">
        <v>12.538903196025849</v>
      </c>
      <c r="N373" s="256">
        <v>5.9129696971077772</v>
      </c>
      <c r="O373" s="256">
        <v>-0.81470318828564459</v>
      </c>
      <c r="P373" s="256">
        <v>22.392315323297179</v>
      </c>
    </row>
    <row r="374" spans="2:16" x14ac:dyDescent="0.25">
      <c r="B374" s="239" t="s">
        <v>1422</v>
      </c>
      <c r="C374" s="247">
        <v>1</v>
      </c>
      <c r="D374" s="256">
        <v>20</v>
      </c>
      <c r="E374" s="256">
        <v>9.8729950765101577</v>
      </c>
      <c r="F374" s="256">
        <v>10.127004923489842</v>
      </c>
      <c r="G374" s="256"/>
      <c r="H374" s="256"/>
      <c r="I374" s="256"/>
      <c r="J374" s="256">
        <v>1.7324954851739056</v>
      </c>
      <c r="K374" s="256">
        <v>0.91724018758666992</v>
      </c>
      <c r="L374" s="256">
        <v>8.0730188291007199</v>
      </c>
      <c r="M374" s="256">
        <v>11.672971323919596</v>
      </c>
      <c r="N374" s="256">
        <v>5.9168566594519314</v>
      </c>
      <c r="O374" s="256">
        <v>-1.7381418868203884</v>
      </c>
      <c r="P374" s="256">
        <v>21.484132039840702</v>
      </c>
    </row>
    <row r="375" spans="2:16" x14ac:dyDescent="0.25">
      <c r="B375" s="239" t="s">
        <v>1423</v>
      </c>
      <c r="C375" s="247">
        <v>1</v>
      </c>
      <c r="D375" s="256">
        <v>9</v>
      </c>
      <c r="E375" s="256">
        <v>12.614056041816664</v>
      </c>
      <c r="F375" s="256">
        <v>-3.6140560418166636</v>
      </c>
      <c r="G375" s="256"/>
      <c r="H375" s="256"/>
      <c r="I375" s="256"/>
      <c r="J375" s="256">
        <v>-0.61828110314131668</v>
      </c>
      <c r="K375" s="256">
        <v>0.91308776296074334</v>
      </c>
      <c r="L375" s="256">
        <v>10.822228440527379</v>
      </c>
      <c r="M375" s="256">
        <v>14.405883643105948</v>
      </c>
      <c r="N375" s="256">
        <v>5.9162143664378224</v>
      </c>
      <c r="O375" s="256">
        <v>1.0041795031654086</v>
      </c>
      <c r="P375" s="256">
        <v>24.223932580467917</v>
      </c>
    </row>
    <row r="376" spans="2:16" x14ac:dyDescent="0.25">
      <c r="B376" s="239" t="s">
        <v>1424</v>
      </c>
      <c r="C376" s="247">
        <v>1</v>
      </c>
      <c r="D376" s="256">
        <v>4</v>
      </c>
      <c r="E376" s="256">
        <v>9.7747177735647455</v>
      </c>
      <c r="F376" s="256">
        <v>-5.7747177735647455</v>
      </c>
      <c r="G376" s="256"/>
      <c r="H376" s="256"/>
      <c r="I376" s="256"/>
      <c r="J376" s="256">
        <v>-0.98792017446820235</v>
      </c>
      <c r="K376" s="256">
        <v>0.91658064218361901</v>
      </c>
      <c r="L376" s="256">
        <v>7.9760358066236581</v>
      </c>
      <c r="M376" s="256">
        <v>11.573399740505833</v>
      </c>
      <c r="N376" s="256">
        <v>5.9167544515893482</v>
      </c>
      <c r="O376" s="256">
        <v>-1.836218618827635</v>
      </c>
      <c r="P376" s="256">
        <v>21.385654165957128</v>
      </c>
    </row>
    <row r="377" spans="2:16" x14ac:dyDescent="0.25">
      <c r="B377" s="239" t="s">
        <v>1425</v>
      </c>
      <c r="C377" s="247">
        <v>1</v>
      </c>
      <c r="D377" s="256">
        <v>6</v>
      </c>
      <c r="E377" s="256">
        <v>9.8232855046862859</v>
      </c>
      <c r="F377" s="256">
        <v>-3.8232855046862859</v>
      </c>
      <c r="G377" s="256"/>
      <c r="H377" s="256"/>
      <c r="I377" s="256"/>
      <c r="J377" s="256">
        <v>-0.65407540782721452</v>
      </c>
      <c r="K377" s="256">
        <v>0.89943503272332703</v>
      </c>
      <c r="L377" s="256">
        <v>8.058249784599127</v>
      </c>
      <c r="M377" s="256">
        <v>11.588321224773445</v>
      </c>
      <c r="N377" s="256">
        <v>5.9141226352576295</v>
      </c>
      <c r="O377" s="256">
        <v>-1.7824862569487987</v>
      </c>
      <c r="P377" s="256">
        <v>21.429057266321372</v>
      </c>
    </row>
    <row r="378" spans="2:16" x14ac:dyDescent="0.25">
      <c r="B378" s="239" t="s">
        <v>1426</v>
      </c>
      <c r="C378" s="247">
        <v>1</v>
      </c>
      <c r="D378" s="256">
        <v>8</v>
      </c>
      <c r="E378" s="256">
        <v>10.633652153897858</v>
      </c>
      <c r="F378" s="256">
        <v>-2.6336521538978577</v>
      </c>
      <c r="G378" s="256"/>
      <c r="H378" s="256"/>
      <c r="I378" s="256"/>
      <c r="J378" s="256">
        <v>-0.45055675400760037</v>
      </c>
      <c r="K378" s="256">
        <v>0.90344733335975191</v>
      </c>
      <c r="L378" s="256">
        <v>8.8607427645790526</v>
      </c>
      <c r="M378" s="256">
        <v>12.406561543216663</v>
      </c>
      <c r="N378" s="256">
        <v>5.9147341657027566</v>
      </c>
      <c r="O378" s="256">
        <v>-0.97331966448429696</v>
      </c>
      <c r="P378" s="256">
        <v>22.240623972280012</v>
      </c>
    </row>
    <row r="379" spans="2:16" x14ac:dyDescent="0.25">
      <c r="B379" s="239" t="s">
        <v>1427</v>
      </c>
      <c r="C379" s="247">
        <v>1</v>
      </c>
      <c r="D379" s="256">
        <v>10</v>
      </c>
      <c r="E379" s="256">
        <v>12.562558278306884</v>
      </c>
      <c r="F379" s="256">
        <v>-2.5625582783068843</v>
      </c>
      <c r="G379" s="256"/>
      <c r="H379" s="256"/>
      <c r="I379" s="256"/>
      <c r="J379" s="256">
        <v>-0.43839424204918498</v>
      </c>
      <c r="K379" s="256">
        <v>0.88950963712642395</v>
      </c>
      <c r="L379" s="256">
        <v>10.81699998252183</v>
      </c>
      <c r="M379" s="256">
        <v>14.308116574091938</v>
      </c>
      <c r="N379" s="256">
        <v>5.9126212935818421</v>
      </c>
      <c r="O379" s="256">
        <v>0.9597327235565789</v>
      </c>
      <c r="P379" s="256">
        <v>24.165383833057192</v>
      </c>
    </row>
    <row r="380" spans="2:16" x14ac:dyDescent="0.25">
      <c r="B380" s="239" t="s">
        <v>1428</v>
      </c>
      <c r="C380" s="247">
        <v>1</v>
      </c>
      <c r="D380" s="256">
        <v>8</v>
      </c>
      <c r="E380" s="256">
        <v>11.758715720044798</v>
      </c>
      <c r="F380" s="256">
        <v>-3.7587157200447976</v>
      </c>
      <c r="G380" s="256"/>
      <c r="H380" s="256"/>
      <c r="I380" s="256"/>
      <c r="J380" s="256">
        <v>-0.64302901640001653</v>
      </c>
      <c r="K380" s="256">
        <v>0.9189215012477483</v>
      </c>
      <c r="L380" s="256">
        <v>9.9554400918457446</v>
      </c>
      <c r="M380" s="256">
        <v>13.561991348243851</v>
      </c>
      <c r="N380" s="256">
        <v>5.9171175323997112</v>
      </c>
      <c r="O380" s="256">
        <v>0.14706682416272265</v>
      </c>
      <c r="P380" s="256">
        <v>23.370364615926874</v>
      </c>
    </row>
    <row r="381" spans="2:16" x14ac:dyDescent="0.25">
      <c r="B381" s="239" t="s">
        <v>1429</v>
      </c>
      <c r="C381" s="247">
        <v>1</v>
      </c>
      <c r="D381" s="256">
        <v>17</v>
      </c>
      <c r="E381" s="256">
        <v>10.395065320652332</v>
      </c>
      <c r="F381" s="256">
        <v>6.604934679347668</v>
      </c>
      <c r="G381" s="256"/>
      <c r="H381" s="256"/>
      <c r="I381" s="256"/>
      <c r="J381" s="256">
        <v>1.129951016938485</v>
      </c>
      <c r="K381" s="256">
        <v>0.85859452218438992</v>
      </c>
      <c r="L381" s="256">
        <v>8.710174310638962</v>
      </c>
      <c r="M381" s="256">
        <v>12.079956330665702</v>
      </c>
      <c r="N381" s="256">
        <v>5.9080494006314535</v>
      </c>
      <c r="O381" s="256">
        <v>-1.1987884306077135</v>
      </c>
      <c r="P381" s="256">
        <v>21.988919071912377</v>
      </c>
    </row>
    <row r="382" spans="2:16" x14ac:dyDescent="0.25">
      <c r="B382" s="239" t="s">
        <v>1430</v>
      </c>
      <c r="C382" s="247">
        <v>1</v>
      </c>
      <c r="D382" s="256">
        <v>17</v>
      </c>
      <c r="E382" s="256">
        <v>11.158806813206398</v>
      </c>
      <c r="F382" s="256">
        <v>5.8411931867936016</v>
      </c>
      <c r="G382" s="256"/>
      <c r="H382" s="256"/>
      <c r="I382" s="256"/>
      <c r="J382" s="256">
        <v>0.9992925747152811</v>
      </c>
      <c r="K382" s="256">
        <v>0.88662769001835995</v>
      </c>
      <c r="L382" s="256">
        <v>9.4189040004791185</v>
      </c>
      <c r="M382" s="256">
        <v>12.898709625933678</v>
      </c>
      <c r="N382" s="256">
        <v>5.9121884127185869</v>
      </c>
      <c r="O382" s="256">
        <v>-0.4431692636401241</v>
      </c>
      <c r="P382" s="256">
        <v>22.760782890052923</v>
      </c>
    </row>
    <row r="383" spans="2:16" x14ac:dyDescent="0.25">
      <c r="B383" s="239" t="s">
        <v>1431</v>
      </c>
      <c r="C383" s="247">
        <v>1</v>
      </c>
      <c r="D383" s="256">
        <v>19</v>
      </c>
      <c r="E383" s="256">
        <v>11.166389121344972</v>
      </c>
      <c r="F383" s="256">
        <v>7.833610878655028</v>
      </c>
      <c r="G383" s="256"/>
      <c r="H383" s="256"/>
      <c r="I383" s="256"/>
      <c r="J383" s="256">
        <v>1.340148995918738</v>
      </c>
      <c r="K383" s="256">
        <v>0.91658941035791408</v>
      </c>
      <c r="L383" s="256">
        <v>9.3676899478906108</v>
      </c>
      <c r="M383" s="256">
        <v>12.965088294799333</v>
      </c>
      <c r="N383" s="256">
        <v>5.916755809897591</v>
      </c>
      <c r="O383" s="256">
        <v>-0.44454993656796304</v>
      </c>
      <c r="P383" s="256">
        <v>22.777328179257907</v>
      </c>
    </row>
    <row r="384" spans="2:16" x14ac:dyDescent="0.25">
      <c r="B384" s="239" t="s">
        <v>1432</v>
      </c>
      <c r="C384" s="247">
        <v>1</v>
      </c>
      <c r="D384" s="256">
        <v>12</v>
      </c>
      <c r="E384" s="256">
        <v>11.732539116645556</v>
      </c>
      <c r="F384" s="256">
        <v>0.26746088335444362</v>
      </c>
      <c r="G384" s="256"/>
      <c r="H384" s="256"/>
      <c r="I384" s="256"/>
      <c r="J384" s="256">
        <v>4.5756349125237288E-2</v>
      </c>
      <c r="K384" s="256">
        <v>0.94981625849880669</v>
      </c>
      <c r="L384" s="256">
        <v>9.868636152254771</v>
      </c>
      <c r="M384" s="256">
        <v>13.596442081036342</v>
      </c>
      <c r="N384" s="256">
        <v>5.9219940975726502</v>
      </c>
      <c r="O384" s="256">
        <v>0.11132053378396911</v>
      </c>
      <c r="P384" s="256">
        <v>23.353757699507142</v>
      </c>
    </row>
    <row r="385" spans="2:16" x14ac:dyDescent="0.25">
      <c r="B385" s="239" t="s">
        <v>1433</v>
      </c>
      <c r="C385" s="247">
        <v>1</v>
      </c>
      <c r="D385" s="256">
        <v>7</v>
      </c>
      <c r="E385" s="256">
        <v>10.866219415784148</v>
      </c>
      <c r="F385" s="256">
        <v>-3.8662194157841476</v>
      </c>
      <c r="G385" s="256"/>
      <c r="H385" s="256"/>
      <c r="I385" s="256"/>
      <c r="J385" s="256">
        <v>-0.66142040347991438</v>
      </c>
      <c r="K385" s="256">
        <v>0.89913031313452907</v>
      </c>
      <c r="L385" s="256">
        <v>9.1017816721369442</v>
      </c>
      <c r="M385" s="256">
        <v>12.630657159431351</v>
      </c>
      <c r="N385" s="256">
        <v>5.9140763003848731</v>
      </c>
      <c r="O385" s="256">
        <v>-0.73946141909967089</v>
      </c>
      <c r="P385" s="256">
        <v>22.471900250667964</v>
      </c>
    </row>
    <row r="386" spans="2:16" x14ac:dyDescent="0.25">
      <c r="B386" s="239" t="s">
        <v>1434</v>
      </c>
      <c r="C386" s="247">
        <v>1</v>
      </c>
      <c r="D386" s="256">
        <v>2</v>
      </c>
      <c r="E386" s="256">
        <v>10.348465268590322</v>
      </c>
      <c r="F386" s="256">
        <v>-8.3484652685903225</v>
      </c>
      <c r="G386" s="256"/>
      <c r="H386" s="256"/>
      <c r="I386" s="256"/>
      <c r="J386" s="256">
        <v>-1.4282286317857935</v>
      </c>
      <c r="K386" s="256">
        <v>0.88762707664244811</v>
      </c>
      <c r="L386" s="256">
        <v>8.6066012768723237</v>
      </c>
      <c r="M386" s="256">
        <v>12.090329260308321</v>
      </c>
      <c r="N386" s="256">
        <v>5.9123383693734457</v>
      </c>
      <c r="O386" s="256">
        <v>-1.2538050805967931</v>
      </c>
      <c r="P386" s="256">
        <v>21.95073561777744</v>
      </c>
    </row>
    <row r="387" spans="2:16" x14ac:dyDescent="0.25">
      <c r="B387" s="239" t="s">
        <v>1435</v>
      </c>
      <c r="C387" s="247">
        <v>1</v>
      </c>
      <c r="D387" s="256">
        <v>5</v>
      </c>
      <c r="E387" s="256">
        <v>9.1485786892005834</v>
      </c>
      <c r="F387" s="256">
        <v>-4.1485786892005834</v>
      </c>
      <c r="G387" s="256"/>
      <c r="H387" s="256"/>
      <c r="I387" s="256"/>
      <c r="J387" s="256">
        <v>-0.7097255213392214</v>
      </c>
      <c r="K387" s="256">
        <v>0.88685598065809879</v>
      </c>
      <c r="L387" s="256">
        <v>7.4082278828783892</v>
      </c>
      <c r="M387" s="256">
        <v>10.888929495522778</v>
      </c>
      <c r="N387" s="256">
        <v>5.9122226528781603</v>
      </c>
      <c r="O387" s="256">
        <v>-2.4534645799416683</v>
      </c>
      <c r="P387" s="256">
        <v>20.750621958342833</v>
      </c>
    </row>
    <row r="388" spans="2:16" x14ac:dyDescent="0.25">
      <c r="B388" s="239" t="s">
        <v>1436</v>
      </c>
      <c r="C388" s="247">
        <v>1</v>
      </c>
      <c r="D388" s="256">
        <v>4</v>
      </c>
      <c r="E388" s="256">
        <v>11.16253174505078</v>
      </c>
      <c r="F388" s="256">
        <v>-7.1625317450507797</v>
      </c>
      <c r="G388" s="256"/>
      <c r="H388" s="256"/>
      <c r="I388" s="256"/>
      <c r="J388" s="256">
        <v>-1.2253429325320204</v>
      </c>
      <c r="K388" s="256">
        <v>0.91597210112812788</v>
      </c>
      <c r="L388" s="256">
        <v>9.3650439685303493</v>
      </c>
      <c r="M388" s="256">
        <v>12.96001952157121</v>
      </c>
      <c r="N388" s="256">
        <v>5.9166602113710827</v>
      </c>
      <c r="O388" s="256">
        <v>-0.44821971197055532</v>
      </c>
      <c r="P388" s="256">
        <v>22.773283202072115</v>
      </c>
    </row>
    <row r="389" spans="2:16" x14ac:dyDescent="0.25">
      <c r="B389" s="239" t="s">
        <v>1437</v>
      </c>
      <c r="C389" s="247">
        <v>1</v>
      </c>
      <c r="D389" s="256">
        <v>14</v>
      </c>
      <c r="E389" s="256">
        <v>11.053560826815897</v>
      </c>
      <c r="F389" s="256">
        <v>2.9464391731841033</v>
      </c>
      <c r="G389" s="256"/>
      <c r="H389" s="256"/>
      <c r="I389" s="256"/>
      <c r="J389" s="256">
        <v>0.50406735292885374</v>
      </c>
      <c r="K389" s="256">
        <v>0.89394616803986959</v>
      </c>
      <c r="L389" s="256">
        <v>9.2992963596559157</v>
      </c>
      <c r="M389" s="256">
        <v>12.807825293975878</v>
      </c>
      <c r="N389" s="256">
        <v>5.9132903630829592</v>
      </c>
      <c r="O389" s="256">
        <v>-0.55057769832774284</v>
      </c>
      <c r="P389" s="256">
        <v>22.657699351959536</v>
      </c>
    </row>
    <row r="390" spans="2:16" x14ac:dyDescent="0.25">
      <c r="B390" s="239" t="s">
        <v>1438</v>
      </c>
      <c r="C390" s="247">
        <v>1</v>
      </c>
      <c r="D390" s="256">
        <v>20</v>
      </c>
      <c r="E390" s="256">
        <v>9.8659834142072107</v>
      </c>
      <c r="F390" s="256">
        <v>10.134016585792789</v>
      </c>
      <c r="G390" s="256"/>
      <c r="H390" s="256"/>
      <c r="I390" s="256"/>
      <c r="J390" s="256">
        <v>1.7336950178467143</v>
      </c>
      <c r="K390" s="256">
        <v>0.88108803159462956</v>
      </c>
      <c r="L390" s="256">
        <v>8.1369515311627119</v>
      </c>
      <c r="M390" s="256">
        <v>11.59501529725171</v>
      </c>
      <c r="N390" s="256">
        <v>5.9113601891777776</v>
      </c>
      <c r="O390" s="256">
        <v>-1.7343673711167895</v>
      </c>
      <c r="P390" s="256">
        <v>21.466334199531211</v>
      </c>
    </row>
    <row r="391" spans="2:16" x14ac:dyDescent="0.25">
      <c r="B391" s="239" t="s">
        <v>1439</v>
      </c>
      <c r="C391" s="247">
        <v>1</v>
      </c>
      <c r="D391" s="256">
        <v>18</v>
      </c>
      <c r="E391" s="256">
        <v>9.4103141532872527</v>
      </c>
      <c r="F391" s="256">
        <v>8.5896858467127473</v>
      </c>
      <c r="G391" s="256"/>
      <c r="H391" s="256"/>
      <c r="I391" s="256"/>
      <c r="J391" s="256">
        <v>1.4694958737478052</v>
      </c>
      <c r="K391" s="256">
        <v>0.88328149144856627</v>
      </c>
      <c r="L391" s="256">
        <v>7.6769778626402916</v>
      </c>
      <c r="M391" s="256">
        <v>11.143650443934215</v>
      </c>
      <c r="N391" s="256">
        <v>5.9116875221811442</v>
      </c>
      <c r="O391" s="256">
        <v>-2.1906789846495371</v>
      </c>
      <c r="P391" s="256">
        <v>21.011307291224043</v>
      </c>
    </row>
    <row r="392" spans="2:16" x14ac:dyDescent="0.25">
      <c r="B392" s="239" t="s">
        <v>1440</v>
      </c>
      <c r="C392" s="247">
        <v>1</v>
      </c>
      <c r="D392" s="256">
        <v>2</v>
      </c>
      <c r="E392" s="256">
        <v>11.670238284755936</v>
      </c>
      <c r="F392" s="256">
        <v>-9.6702382847559356</v>
      </c>
      <c r="G392" s="256"/>
      <c r="H392" s="256"/>
      <c r="I392" s="256"/>
      <c r="J392" s="256">
        <v>-1.6543533152664924</v>
      </c>
      <c r="K392" s="256">
        <v>0.95360856804289162</v>
      </c>
      <c r="L392" s="256">
        <v>9.7988933578404414</v>
      </c>
      <c r="M392" s="256">
        <v>13.54158321167143</v>
      </c>
      <c r="N392" s="256">
        <v>5.92260352107259</v>
      </c>
      <c r="O392" s="256">
        <v>4.7823779779998077E-2</v>
      </c>
      <c r="P392" s="256">
        <v>23.292652789731875</v>
      </c>
    </row>
    <row r="393" spans="2:16" x14ac:dyDescent="0.25">
      <c r="B393" s="239" t="s">
        <v>1441</v>
      </c>
      <c r="C393" s="247">
        <v>1</v>
      </c>
      <c r="D393" s="256">
        <v>8</v>
      </c>
      <c r="E393" s="256">
        <v>10.257271259648778</v>
      </c>
      <c r="F393" s="256">
        <v>-2.2572712596487783</v>
      </c>
      <c r="G393" s="256"/>
      <c r="H393" s="256"/>
      <c r="I393" s="256"/>
      <c r="J393" s="256">
        <v>-0.38616671915339235</v>
      </c>
      <c r="K393" s="256">
        <v>0.88420027120287792</v>
      </c>
      <c r="L393" s="256">
        <v>8.5221319715353481</v>
      </c>
      <c r="M393" s="256">
        <v>11.992410547762208</v>
      </c>
      <c r="N393" s="256">
        <v>5.9118248693928575</v>
      </c>
      <c r="O393" s="256">
        <v>-1.3439914060759097</v>
      </c>
      <c r="P393" s="256">
        <v>21.858533925373465</v>
      </c>
    </row>
    <row r="394" spans="2:16" x14ac:dyDescent="0.25">
      <c r="B394" s="239" t="s">
        <v>1442</v>
      </c>
      <c r="C394" s="247">
        <v>1</v>
      </c>
      <c r="D394" s="256">
        <v>4</v>
      </c>
      <c r="E394" s="256">
        <v>9.8058488974327283</v>
      </c>
      <c r="F394" s="256">
        <v>-5.8058488974327283</v>
      </c>
      <c r="G394" s="256"/>
      <c r="H394" s="256"/>
      <c r="I394" s="256"/>
      <c r="J394" s="256">
        <v>-0.99324598717957646</v>
      </c>
      <c r="K394" s="256">
        <v>0.8861164342903074</v>
      </c>
      <c r="L394" s="256">
        <v>8.0669493640855929</v>
      </c>
      <c r="M394" s="256">
        <v>11.544748430779864</v>
      </c>
      <c r="N394" s="256">
        <v>5.9121117633123283</v>
      </c>
      <c r="O394" s="256">
        <v>-1.7959767639473654</v>
      </c>
      <c r="P394" s="256">
        <v>21.407674558812822</v>
      </c>
    </row>
    <row r="395" spans="2:16" x14ac:dyDescent="0.25">
      <c r="B395" s="239" t="s">
        <v>1443</v>
      </c>
      <c r="C395" s="247">
        <v>1</v>
      </c>
      <c r="D395" s="256">
        <v>11</v>
      </c>
      <c r="E395" s="256">
        <v>10.115435479935826</v>
      </c>
      <c r="F395" s="256">
        <v>0.88456452006417408</v>
      </c>
      <c r="G395" s="256"/>
      <c r="H395" s="256"/>
      <c r="I395" s="256"/>
      <c r="J395" s="256">
        <v>0.15132845781495796</v>
      </c>
      <c r="K395" s="256">
        <v>0.93664012543179631</v>
      </c>
      <c r="L395" s="256">
        <v>8.2773891307198788</v>
      </c>
      <c r="M395" s="256">
        <v>11.953481829151773</v>
      </c>
      <c r="N395" s="256">
        <v>5.9198950912449053</v>
      </c>
      <c r="O395" s="256">
        <v>-1.5016640492861217</v>
      </c>
      <c r="P395" s="256">
        <v>21.732535009157772</v>
      </c>
    </row>
    <row r="396" spans="2:16" x14ac:dyDescent="0.25">
      <c r="B396" s="239" t="s">
        <v>1444</v>
      </c>
      <c r="C396" s="247">
        <v>1</v>
      </c>
      <c r="D396" s="256">
        <v>8</v>
      </c>
      <c r="E396" s="256">
        <v>11.669940942586724</v>
      </c>
      <c r="F396" s="256">
        <v>-3.6699409425867238</v>
      </c>
      <c r="G396" s="256"/>
      <c r="H396" s="256"/>
      <c r="I396" s="256"/>
      <c r="J396" s="256">
        <v>-0.62784171252237309</v>
      </c>
      <c r="K396" s="256">
        <v>0.88547652793481391</v>
      </c>
      <c r="L396" s="256">
        <v>9.9322971503813768</v>
      </c>
      <c r="M396" s="256">
        <v>13.407584734792071</v>
      </c>
      <c r="N396" s="256">
        <v>5.9120158870135091</v>
      </c>
      <c r="O396" s="256">
        <v>6.8303427193798782E-2</v>
      </c>
      <c r="P396" s="256">
        <v>23.271578457979651</v>
      </c>
    </row>
    <row r="397" spans="2:16" x14ac:dyDescent="0.25">
      <c r="B397" s="239" t="s">
        <v>1445</v>
      </c>
      <c r="C397" s="247">
        <v>1</v>
      </c>
      <c r="D397" s="256">
        <v>6</v>
      </c>
      <c r="E397" s="256">
        <v>9.253145828880708</v>
      </c>
      <c r="F397" s="256">
        <v>-3.253145828880708</v>
      </c>
      <c r="G397" s="256"/>
      <c r="H397" s="256"/>
      <c r="I397" s="256"/>
      <c r="J397" s="256">
        <v>-0.55653774277083301</v>
      </c>
      <c r="K397" s="256">
        <v>0.91847275627279534</v>
      </c>
      <c r="L397" s="256">
        <v>7.450750810043294</v>
      </c>
      <c r="M397" s="256">
        <v>11.055540847718122</v>
      </c>
      <c r="N397" s="256">
        <v>5.9170478594305775</v>
      </c>
      <c r="O397" s="256">
        <v>-2.3583663419742429</v>
      </c>
      <c r="P397" s="256">
        <v>20.864657999735659</v>
      </c>
    </row>
    <row r="398" spans="2:16" x14ac:dyDescent="0.25">
      <c r="B398" s="239" t="s">
        <v>1446</v>
      </c>
      <c r="C398" s="247">
        <v>1</v>
      </c>
      <c r="D398" s="256">
        <v>16</v>
      </c>
      <c r="E398" s="256">
        <v>12.079827852981463</v>
      </c>
      <c r="F398" s="256">
        <v>3.9201721470185369</v>
      </c>
      <c r="G398" s="256"/>
      <c r="H398" s="256"/>
      <c r="I398" s="256"/>
      <c r="J398" s="256">
        <v>0.67065046350087554</v>
      </c>
      <c r="K398" s="256">
        <v>0.94364392032368394</v>
      </c>
      <c r="L398" s="256">
        <v>10.228037378052605</v>
      </c>
      <c r="M398" s="256">
        <v>13.931618327910321</v>
      </c>
      <c r="N398" s="256">
        <v>5.9210072635608615</v>
      </c>
      <c r="O398" s="256">
        <v>0.46054581608176726</v>
      </c>
      <c r="P398" s="256">
        <v>23.699109889881157</v>
      </c>
    </row>
    <row r="399" spans="2:16" x14ac:dyDescent="0.25">
      <c r="B399" s="239" t="s">
        <v>1447</v>
      </c>
      <c r="C399" s="247">
        <v>1</v>
      </c>
      <c r="D399" s="256">
        <v>15</v>
      </c>
      <c r="E399" s="256">
        <v>10.239048330810407</v>
      </c>
      <c r="F399" s="256">
        <v>4.760951669189593</v>
      </c>
      <c r="G399" s="256"/>
      <c r="H399" s="256"/>
      <c r="I399" s="256"/>
      <c r="J399" s="256">
        <v>0.81448832446698405</v>
      </c>
      <c r="K399" s="256">
        <v>0.90070803866722837</v>
      </c>
      <c r="L399" s="256">
        <v>8.471514485921432</v>
      </c>
      <c r="M399" s="256">
        <v>12.006582175699382</v>
      </c>
      <c r="N399" s="256">
        <v>5.9143163711198614</v>
      </c>
      <c r="O399" s="256">
        <v>-1.3671036147230815</v>
      </c>
      <c r="P399" s="256">
        <v>21.845200276343895</v>
      </c>
    </row>
    <row r="400" spans="2:16" x14ac:dyDescent="0.25">
      <c r="B400" s="239" t="s">
        <v>1448</v>
      </c>
      <c r="C400" s="247">
        <v>1</v>
      </c>
      <c r="D400" s="256">
        <v>18</v>
      </c>
      <c r="E400" s="256">
        <v>11.297620087542469</v>
      </c>
      <c r="F400" s="256">
        <v>6.7023799124575305</v>
      </c>
      <c r="G400" s="256"/>
      <c r="H400" s="256"/>
      <c r="I400" s="256"/>
      <c r="J400" s="256">
        <v>1.1466216345287823</v>
      </c>
      <c r="K400" s="256">
        <v>0.91028871207794793</v>
      </c>
      <c r="L400" s="256">
        <v>9.511285295195167</v>
      </c>
      <c r="M400" s="256">
        <v>13.083954879889772</v>
      </c>
      <c r="N400" s="256">
        <v>5.9157830171595345</v>
      </c>
      <c r="O400" s="256">
        <v>-0.31140997876079624</v>
      </c>
      <c r="P400" s="256">
        <v>22.906650153845735</v>
      </c>
    </row>
    <row r="401" spans="2:16" x14ac:dyDescent="0.25">
      <c r="B401" s="239" t="s">
        <v>1449</v>
      </c>
      <c r="C401" s="247">
        <v>1</v>
      </c>
      <c r="D401" s="256">
        <v>14</v>
      </c>
      <c r="E401" s="256">
        <v>9.1304314072380368</v>
      </c>
      <c r="F401" s="256">
        <v>4.8695685927619632</v>
      </c>
      <c r="G401" s="256"/>
      <c r="H401" s="256"/>
      <c r="I401" s="256"/>
      <c r="J401" s="256">
        <v>0.83307015899005477</v>
      </c>
      <c r="K401" s="256">
        <v>0.93240177569682625</v>
      </c>
      <c r="L401" s="256">
        <v>7.3007023220870586</v>
      </c>
      <c r="M401" s="256">
        <v>10.960160492389015</v>
      </c>
      <c r="N401" s="256">
        <v>5.9192259830233906</v>
      </c>
      <c r="O401" s="256">
        <v>-2.4853550756063409</v>
      </c>
      <c r="P401" s="256">
        <v>20.746217890082413</v>
      </c>
    </row>
    <row r="402" spans="2:16" x14ac:dyDescent="0.25">
      <c r="B402" s="239" t="s">
        <v>1450</v>
      </c>
      <c r="C402" s="247">
        <v>1</v>
      </c>
      <c r="D402" s="256">
        <v>13</v>
      </c>
      <c r="E402" s="256">
        <v>11.253392392675103</v>
      </c>
      <c r="F402" s="256">
        <v>1.7466076073248971</v>
      </c>
      <c r="G402" s="256"/>
      <c r="H402" s="256"/>
      <c r="I402" s="256"/>
      <c r="J402" s="256">
        <v>0.29880402122071875</v>
      </c>
      <c r="K402" s="256">
        <v>0.90756550278792436</v>
      </c>
      <c r="L402" s="256">
        <v>9.4724015790425398</v>
      </c>
      <c r="M402" s="256">
        <v>13.034383206307666</v>
      </c>
      <c r="N402" s="256">
        <v>5.9153645964240731</v>
      </c>
      <c r="O402" s="256">
        <v>-0.35481657202855388</v>
      </c>
      <c r="P402" s="256">
        <v>22.86160135737876</v>
      </c>
    </row>
    <row r="403" spans="2:16" x14ac:dyDescent="0.25">
      <c r="B403" s="239" t="s">
        <v>1451</v>
      </c>
      <c r="C403" s="247">
        <v>1</v>
      </c>
      <c r="D403" s="256">
        <v>19</v>
      </c>
      <c r="E403" s="256">
        <v>11.076613680654376</v>
      </c>
      <c r="F403" s="256">
        <v>7.9233863193456244</v>
      </c>
      <c r="G403" s="256"/>
      <c r="H403" s="256"/>
      <c r="I403" s="256"/>
      <c r="J403" s="256">
        <v>1.3555074900491384</v>
      </c>
      <c r="K403" s="256">
        <v>0.87583342551266286</v>
      </c>
      <c r="L403" s="256">
        <v>9.3578933455174305</v>
      </c>
      <c r="M403" s="256">
        <v>12.795334015791321</v>
      </c>
      <c r="N403" s="256">
        <v>5.9105792741508747</v>
      </c>
      <c r="O403" s="256">
        <v>-0.52220465055488496</v>
      </c>
      <c r="P403" s="256">
        <v>22.675432011863634</v>
      </c>
    </row>
    <row r="404" spans="2:16" x14ac:dyDescent="0.25">
      <c r="B404" s="239" t="s">
        <v>1452</v>
      </c>
      <c r="C404" s="247">
        <v>1</v>
      </c>
      <c r="D404" s="256">
        <v>9</v>
      </c>
      <c r="E404" s="256">
        <v>9.9452055933800469</v>
      </c>
      <c r="F404" s="256">
        <v>-0.94520559338004695</v>
      </c>
      <c r="G404" s="256"/>
      <c r="H404" s="256"/>
      <c r="I404" s="256"/>
      <c r="J404" s="256">
        <v>-0.16170273792339945</v>
      </c>
      <c r="K404" s="256">
        <v>0.9236749861600082</v>
      </c>
      <c r="L404" s="256">
        <v>8.1326018087719305</v>
      </c>
      <c r="M404" s="256">
        <v>11.757809377988163</v>
      </c>
      <c r="N404" s="256">
        <v>5.9178576061641026</v>
      </c>
      <c r="O404" s="256">
        <v>-1.6678956104310352</v>
      </c>
      <c r="P404" s="256">
        <v>21.558306797191129</v>
      </c>
    </row>
    <row r="405" spans="2:16" x14ac:dyDescent="0.25">
      <c r="B405" s="239" t="s">
        <v>1453</v>
      </c>
      <c r="C405" s="247">
        <v>1</v>
      </c>
      <c r="D405" s="256">
        <v>20</v>
      </c>
      <c r="E405" s="256">
        <v>10.596333349796103</v>
      </c>
      <c r="F405" s="256">
        <v>9.4036666502038972</v>
      </c>
      <c r="G405" s="256"/>
      <c r="H405" s="256"/>
      <c r="I405" s="256"/>
      <c r="J405" s="256">
        <v>1.608749095971052</v>
      </c>
      <c r="K405" s="256">
        <v>0.89416905075671238</v>
      </c>
      <c r="L405" s="256">
        <v>8.8416315014553746</v>
      </c>
      <c r="M405" s="256">
        <v>12.351035198136831</v>
      </c>
      <c r="N405" s="256">
        <v>5.9133240616516014</v>
      </c>
      <c r="O405" s="256">
        <v>-1.0078713048346088</v>
      </c>
      <c r="P405" s="256">
        <v>22.200538004426814</v>
      </c>
    </row>
    <row r="406" spans="2:16" x14ac:dyDescent="0.25">
      <c r="B406" s="239" t="s">
        <v>1454</v>
      </c>
      <c r="C406" s="247">
        <v>1</v>
      </c>
      <c r="D406" s="256">
        <v>12</v>
      </c>
      <c r="E406" s="256">
        <v>9.8777281404245869</v>
      </c>
      <c r="F406" s="256">
        <v>2.1222718595754131</v>
      </c>
      <c r="G406" s="256"/>
      <c r="H406" s="256"/>
      <c r="I406" s="256"/>
      <c r="J406" s="256">
        <v>0.36307145526290213</v>
      </c>
      <c r="K406" s="256">
        <v>0.91806402424921929</v>
      </c>
      <c r="L406" s="256">
        <v>8.0761352102264947</v>
      </c>
      <c r="M406" s="256">
        <v>11.679321070622679</v>
      </c>
      <c r="N406" s="256">
        <v>5.9169844278481332</v>
      </c>
      <c r="O406" s="256">
        <v>-1.7336595533923091</v>
      </c>
      <c r="P406" s="256">
        <v>21.489115834241481</v>
      </c>
    </row>
    <row r="407" spans="2:16" x14ac:dyDescent="0.25">
      <c r="B407" s="239" t="s">
        <v>1455</v>
      </c>
      <c r="C407" s="247">
        <v>1</v>
      </c>
      <c r="D407" s="256">
        <v>5</v>
      </c>
      <c r="E407" s="256">
        <v>9.8771882585855231</v>
      </c>
      <c r="F407" s="256">
        <v>-4.8771882585855231</v>
      </c>
      <c r="G407" s="256"/>
      <c r="H407" s="256"/>
      <c r="I407" s="256"/>
      <c r="J407" s="256">
        <v>-0.83437370695291113</v>
      </c>
      <c r="K407" s="256">
        <v>0.8760043973791084</v>
      </c>
      <c r="L407" s="256">
        <v>8.1581324112209828</v>
      </c>
      <c r="M407" s="256">
        <v>11.596244105950063</v>
      </c>
      <c r="N407" s="256">
        <v>5.9106046112901316</v>
      </c>
      <c r="O407" s="256">
        <v>-1.7216797937866968</v>
      </c>
      <c r="P407" s="256">
        <v>21.476056310957745</v>
      </c>
    </row>
    <row r="408" spans="2:16" x14ac:dyDescent="0.25">
      <c r="B408" s="239" t="s">
        <v>1456</v>
      </c>
      <c r="C408" s="247">
        <v>1</v>
      </c>
      <c r="D408" s="256">
        <v>15</v>
      </c>
      <c r="E408" s="256">
        <v>11.477940920756716</v>
      </c>
      <c r="F408" s="256">
        <v>3.5220590792432844</v>
      </c>
      <c r="G408" s="256"/>
      <c r="H408" s="256"/>
      <c r="I408" s="256"/>
      <c r="J408" s="256">
        <v>0.60254255818036817</v>
      </c>
      <c r="K408" s="256">
        <v>0.88487037323373519</v>
      </c>
      <c r="L408" s="256">
        <v>9.7414866360314853</v>
      </c>
      <c r="M408" s="256">
        <v>13.214395205481946</v>
      </c>
      <c r="N408" s="256">
        <v>5.9119251301249953</v>
      </c>
      <c r="O408" s="256">
        <v>-0.12351849489109945</v>
      </c>
      <c r="P408" s="256">
        <v>23.079400336404532</v>
      </c>
    </row>
    <row r="409" spans="2:16" x14ac:dyDescent="0.25">
      <c r="B409" s="239" t="s">
        <v>1457</v>
      </c>
      <c r="C409" s="247">
        <v>1</v>
      </c>
      <c r="D409" s="256">
        <v>10</v>
      </c>
      <c r="E409" s="256">
        <v>10.142588949354332</v>
      </c>
      <c r="F409" s="256">
        <v>-0.14258894935433197</v>
      </c>
      <c r="G409" s="256"/>
      <c r="H409" s="256"/>
      <c r="I409" s="256"/>
      <c r="J409" s="256">
        <v>-2.4393659611941888E-2</v>
      </c>
      <c r="K409" s="256">
        <v>0.92339386467977036</v>
      </c>
      <c r="L409" s="256">
        <v>8.3305368326669118</v>
      </c>
      <c r="M409" s="256">
        <v>11.954641066041752</v>
      </c>
      <c r="N409" s="256">
        <v>5.91781373448885</v>
      </c>
      <c r="O409" s="256">
        <v>-1.4704261614415746</v>
      </c>
      <c r="P409" s="256">
        <v>21.75560406015024</v>
      </c>
    </row>
    <row r="410" spans="2:16" x14ac:dyDescent="0.25">
      <c r="B410" s="239" t="s">
        <v>1458</v>
      </c>
      <c r="C410" s="247">
        <v>1</v>
      </c>
      <c r="D410" s="256">
        <v>18</v>
      </c>
      <c r="E410" s="256">
        <v>11.082262290965492</v>
      </c>
      <c r="F410" s="256">
        <v>6.9177377090345082</v>
      </c>
      <c r="G410" s="256"/>
      <c r="H410" s="256"/>
      <c r="I410" s="256"/>
      <c r="J410" s="256">
        <v>1.183464354867664</v>
      </c>
      <c r="K410" s="256">
        <v>0.90681466693509416</v>
      </c>
      <c r="L410" s="256">
        <v>9.3027449045977697</v>
      </c>
      <c r="M410" s="256">
        <v>12.861779677333214</v>
      </c>
      <c r="N410" s="256">
        <v>5.9152494458767535</v>
      </c>
      <c r="O410" s="256">
        <v>-0.52572070429978091</v>
      </c>
      <c r="P410" s="256">
        <v>22.690245286230763</v>
      </c>
    </row>
    <row r="411" spans="2:16" x14ac:dyDescent="0.25">
      <c r="B411" s="239" t="s">
        <v>1459</v>
      </c>
      <c r="C411" s="247">
        <v>1</v>
      </c>
      <c r="D411" s="256">
        <v>16</v>
      </c>
      <c r="E411" s="256">
        <v>10.594214510327147</v>
      </c>
      <c r="F411" s="256">
        <v>5.4057854896728532</v>
      </c>
      <c r="G411" s="256"/>
      <c r="H411" s="256"/>
      <c r="I411" s="256"/>
      <c r="J411" s="256">
        <v>0.92480442395691131</v>
      </c>
      <c r="K411" s="256">
        <v>0.89306081604824616</v>
      </c>
      <c r="L411" s="256">
        <v>8.8416874425714713</v>
      </c>
      <c r="M411" s="256">
        <v>12.346741578082822</v>
      </c>
      <c r="N411" s="256">
        <v>5.9131565840875036</v>
      </c>
      <c r="O411" s="256">
        <v>-1.0096614892343379</v>
      </c>
      <c r="P411" s="256">
        <v>22.19809050988863</v>
      </c>
    </row>
    <row r="412" spans="2:16" x14ac:dyDescent="0.25">
      <c r="B412" s="239" t="s">
        <v>1460</v>
      </c>
      <c r="C412" s="247">
        <v>1</v>
      </c>
      <c r="D412" s="256">
        <v>3</v>
      </c>
      <c r="E412" s="256">
        <v>10.917983296015583</v>
      </c>
      <c r="F412" s="256">
        <v>-7.9179832960155832</v>
      </c>
      <c r="G412" s="256"/>
      <c r="H412" s="256"/>
      <c r="I412" s="256"/>
      <c r="J412" s="256">
        <v>-1.3545831581665821</v>
      </c>
      <c r="K412" s="256">
        <v>0.88413331886959923</v>
      </c>
      <c r="L412" s="256">
        <v>9.1829753940006267</v>
      </c>
      <c r="M412" s="256">
        <v>12.65299119803054</v>
      </c>
      <c r="N412" s="256">
        <v>5.9118148560583332</v>
      </c>
      <c r="O412" s="256">
        <v>-0.68325971971497701</v>
      </c>
      <c r="P412" s="256">
        <v>22.519226311746145</v>
      </c>
    </row>
    <row r="413" spans="2:16" x14ac:dyDescent="0.25">
      <c r="B413" s="239" t="s">
        <v>1461</v>
      </c>
      <c r="C413" s="247">
        <v>1</v>
      </c>
      <c r="D413" s="256">
        <v>18</v>
      </c>
      <c r="E413" s="256">
        <v>10.334359388837033</v>
      </c>
      <c r="F413" s="256">
        <v>7.6656406111629671</v>
      </c>
      <c r="G413" s="256"/>
      <c r="H413" s="256"/>
      <c r="I413" s="256"/>
      <c r="J413" s="256">
        <v>1.3114131818975114</v>
      </c>
      <c r="K413" s="256">
        <v>0.89563824902783262</v>
      </c>
      <c r="L413" s="256">
        <v>8.5767744112717672</v>
      </c>
      <c r="M413" s="256">
        <v>12.091944366402299</v>
      </c>
      <c r="N413" s="256">
        <v>5.9135464012636509</v>
      </c>
      <c r="O413" s="256">
        <v>-1.2702815811949932</v>
      </c>
      <c r="P413" s="256">
        <v>21.939000358869059</v>
      </c>
    </row>
    <row r="414" spans="2:16" x14ac:dyDescent="0.25">
      <c r="B414" s="239" t="s">
        <v>1462</v>
      </c>
      <c r="C414" s="247">
        <v>1</v>
      </c>
      <c r="D414" s="256">
        <v>4</v>
      </c>
      <c r="E414" s="256">
        <v>9.5011140796817877</v>
      </c>
      <c r="F414" s="256">
        <v>-5.5011140796817877</v>
      </c>
      <c r="G414" s="256"/>
      <c r="H414" s="256"/>
      <c r="I414" s="256"/>
      <c r="J414" s="256">
        <v>-0.94111293304190147</v>
      </c>
      <c r="K414" s="256">
        <v>0.87786828013228357</v>
      </c>
      <c r="L414" s="256">
        <v>7.7784005811054104</v>
      </c>
      <c r="M414" s="256">
        <v>11.223827578258165</v>
      </c>
      <c r="N414" s="256">
        <v>5.9108811427771961</v>
      </c>
      <c r="O414" s="256">
        <v>-2.0982966332880739</v>
      </c>
      <c r="P414" s="256">
        <v>21.100524792651647</v>
      </c>
    </row>
    <row r="415" spans="2:16" x14ac:dyDescent="0.25">
      <c r="B415" s="239" t="s">
        <v>1463</v>
      </c>
      <c r="C415" s="247">
        <v>1</v>
      </c>
      <c r="D415" s="256">
        <v>19</v>
      </c>
      <c r="E415" s="256">
        <v>11.086292201856828</v>
      </c>
      <c r="F415" s="256">
        <v>7.9137077981431716</v>
      </c>
      <c r="G415" s="256"/>
      <c r="H415" s="256"/>
      <c r="I415" s="256"/>
      <c r="J415" s="256">
        <v>1.3538517197189084</v>
      </c>
      <c r="K415" s="256">
        <v>0.90246797307153859</v>
      </c>
      <c r="L415" s="256">
        <v>9.3153046921942977</v>
      </c>
      <c r="M415" s="256">
        <v>12.857279711519359</v>
      </c>
      <c r="N415" s="256">
        <v>5.9145846522977834</v>
      </c>
      <c r="O415" s="256">
        <v>-0.52038621401062635</v>
      </c>
      <c r="P415" s="256">
        <v>22.692970617724285</v>
      </c>
    </row>
    <row r="416" spans="2:16" x14ac:dyDescent="0.25">
      <c r="B416" s="239" t="s">
        <v>1464</v>
      </c>
      <c r="C416" s="247">
        <v>1</v>
      </c>
      <c r="D416" s="256">
        <v>16</v>
      </c>
      <c r="E416" s="256">
        <v>10.887854390662614</v>
      </c>
      <c r="F416" s="256">
        <v>5.1121456093373858</v>
      </c>
      <c r="G416" s="256"/>
      <c r="H416" s="256"/>
      <c r="I416" s="256"/>
      <c r="J416" s="256">
        <v>0.87456945608717218</v>
      </c>
      <c r="K416" s="256">
        <v>0.88466686585348298</v>
      </c>
      <c r="L416" s="256">
        <v>9.1517994652933989</v>
      </c>
      <c r="M416" s="256">
        <v>12.623909316031829</v>
      </c>
      <c r="N416" s="256">
        <v>5.9118946734795319</v>
      </c>
      <c r="O416" s="256">
        <v>-0.71354525739198849</v>
      </c>
      <c r="P416" s="256">
        <v>22.489254038717217</v>
      </c>
    </row>
    <row r="417" spans="2:16" x14ac:dyDescent="0.25">
      <c r="B417" s="239" t="s">
        <v>1465</v>
      </c>
      <c r="C417" s="247">
        <v>1</v>
      </c>
      <c r="D417" s="256">
        <v>3</v>
      </c>
      <c r="E417" s="256">
        <v>9.9201726244950219</v>
      </c>
      <c r="F417" s="256">
        <v>-6.9201726244950219</v>
      </c>
      <c r="G417" s="256"/>
      <c r="H417" s="256"/>
      <c r="I417" s="256"/>
      <c r="J417" s="256">
        <v>-1.1838809123862977</v>
      </c>
      <c r="K417" s="256">
        <v>0.85343515788939273</v>
      </c>
      <c r="L417" s="256">
        <v>8.2454062615570933</v>
      </c>
      <c r="M417" s="256">
        <v>11.59493898743295</v>
      </c>
      <c r="N417" s="256">
        <v>5.907301815168946</v>
      </c>
      <c r="O417" s="256">
        <v>-1.6722140780098194</v>
      </c>
      <c r="P417" s="256">
        <v>21.512559326999863</v>
      </c>
    </row>
    <row r="418" spans="2:16" x14ac:dyDescent="0.25">
      <c r="B418" s="239" t="s">
        <v>1466</v>
      </c>
      <c r="C418" s="247">
        <v>1</v>
      </c>
      <c r="D418" s="256">
        <v>4</v>
      </c>
      <c r="E418" s="256">
        <v>11.590770617134137</v>
      </c>
      <c r="F418" s="256">
        <v>-7.5907706171341367</v>
      </c>
      <c r="G418" s="256"/>
      <c r="H418" s="256"/>
      <c r="I418" s="256"/>
      <c r="J418" s="256">
        <v>-1.2986046637216118</v>
      </c>
      <c r="K418" s="256">
        <v>0.88583576100190842</v>
      </c>
      <c r="L418" s="256">
        <v>9.8524218721838004</v>
      </c>
      <c r="M418" s="256">
        <v>13.329119362084473</v>
      </c>
      <c r="N418" s="256">
        <v>5.9120697020795063</v>
      </c>
      <c r="O418" s="256">
        <v>-1.0972504011631301E-2</v>
      </c>
      <c r="P418" s="256">
        <v>23.192513738279906</v>
      </c>
    </row>
    <row r="419" spans="2:16" x14ac:dyDescent="0.25">
      <c r="B419" s="239" t="s">
        <v>1467</v>
      </c>
      <c r="C419" s="247">
        <v>1</v>
      </c>
      <c r="D419" s="256">
        <v>4</v>
      </c>
      <c r="E419" s="256">
        <v>12.64989000677647</v>
      </c>
      <c r="F419" s="256">
        <v>-8.6498900067764701</v>
      </c>
      <c r="G419" s="256"/>
      <c r="H419" s="256"/>
      <c r="I419" s="256"/>
      <c r="J419" s="256">
        <v>-1.4797954081399682</v>
      </c>
      <c r="K419" s="256">
        <v>0.93620538813770859</v>
      </c>
      <c r="L419" s="256">
        <v>10.812696778491999</v>
      </c>
      <c r="M419" s="256">
        <v>14.487083235060942</v>
      </c>
      <c r="N419" s="256">
        <v>5.9198263230904598</v>
      </c>
      <c r="O419" s="256">
        <v>1.0329254269889834</v>
      </c>
      <c r="P419" s="256">
        <v>24.266854586563959</v>
      </c>
    </row>
    <row r="420" spans="2:16" x14ac:dyDescent="0.25">
      <c r="B420" s="239" t="s">
        <v>1468</v>
      </c>
      <c r="C420" s="247">
        <v>1</v>
      </c>
      <c r="D420" s="256">
        <v>18</v>
      </c>
      <c r="E420" s="256">
        <v>10.642659408651495</v>
      </c>
      <c r="F420" s="256">
        <v>7.357340591348505</v>
      </c>
      <c r="G420" s="256"/>
      <c r="H420" s="256"/>
      <c r="I420" s="256"/>
      <c r="J420" s="256">
        <v>1.258670204438435</v>
      </c>
      <c r="K420" s="256">
        <v>0.86682877508593215</v>
      </c>
      <c r="L420" s="256">
        <v>8.9416096434521641</v>
      </c>
      <c r="M420" s="256">
        <v>12.343709173850826</v>
      </c>
      <c r="N420" s="256">
        <v>5.9092516693819706</v>
      </c>
      <c r="O420" s="256">
        <v>-0.95355365396801695</v>
      </c>
      <c r="P420" s="256">
        <v>22.238872471271009</v>
      </c>
    </row>
    <row r="421" spans="2:16" x14ac:dyDescent="0.25">
      <c r="B421" s="239" t="s">
        <v>1469</v>
      </c>
      <c r="C421" s="247">
        <v>1</v>
      </c>
      <c r="D421" s="256">
        <v>4</v>
      </c>
      <c r="E421" s="256">
        <v>10.903550447696992</v>
      </c>
      <c r="F421" s="256">
        <v>-6.9035504476969916</v>
      </c>
      <c r="G421" s="256"/>
      <c r="H421" s="256"/>
      <c r="I421" s="256"/>
      <c r="J421" s="256">
        <v>-1.1810372437523906</v>
      </c>
      <c r="K421" s="256">
        <v>0.90440385509397969</v>
      </c>
      <c r="L421" s="256">
        <v>9.1287639967044374</v>
      </c>
      <c r="M421" s="256">
        <v>12.678336898689546</v>
      </c>
      <c r="N421" s="256">
        <v>5.9148803453565719</v>
      </c>
      <c r="O421" s="256">
        <v>-0.70370823110436653</v>
      </c>
      <c r="P421" s="256">
        <v>22.510809126498351</v>
      </c>
    </row>
    <row r="422" spans="2:16" x14ac:dyDescent="0.25">
      <c r="B422" s="239" t="s">
        <v>1470</v>
      </c>
      <c r="C422" s="247">
        <v>1</v>
      </c>
      <c r="D422" s="256">
        <v>12</v>
      </c>
      <c r="E422" s="256">
        <v>11.213448652340203</v>
      </c>
      <c r="F422" s="256">
        <v>0.78655134765979717</v>
      </c>
      <c r="G422" s="256"/>
      <c r="H422" s="256"/>
      <c r="I422" s="256"/>
      <c r="J422" s="256">
        <v>0.13456067899377044</v>
      </c>
      <c r="K422" s="256">
        <v>0.88661057990039005</v>
      </c>
      <c r="L422" s="256">
        <v>9.4735794162118907</v>
      </c>
      <c r="M422" s="256">
        <v>12.953317888468515</v>
      </c>
      <c r="N422" s="256">
        <v>5.9121858468055564</v>
      </c>
      <c r="O422" s="256">
        <v>-0.38852238920305915</v>
      </c>
      <c r="P422" s="256">
        <v>22.815419693883463</v>
      </c>
    </row>
    <row r="423" spans="2:16" x14ac:dyDescent="0.25">
      <c r="B423" s="239" t="s">
        <v>1471</v>
      </c>
      <c r="C423" s="247">
        <v>1</v>
      </c>
      <c r="D423" s="256">
        <v>12</v>
      </c>
      <c r="E423" s="256">
        <v>11.940673488250043</v>
      </c>
      <c r="F423" s="256">
        <v>5.9326511749956623E-2</v>
      </c>
      <c r="G423" s="256"/>
      <c r="H423" s="256"/>
      <c r="I423" s="256"/>
      <c r="J423" s="256">
        <v>1.0149389136713953E-2</v>
      </c>
      <c r="K423" s="256">
        <v>0.86380484884529518</v>
      </c>
      <c r="L423" s="256">
        <v>10.245557823497602</v>
      </c>
      <c r="M423" s="256">
        <v>13.635789153002484</v>
      </c>
      <c r="N423" s="256">
        <v>5.9088088464313415</v>
      </c>
      <c r="O423" s="256">
        <v>0.34532941371427128</v>
      </c>
      <c r="P423" s="256">
        <v>23.536017562785815</v>
      </c>
    </row>
    <row r="424" spans="2:16" x14ac:dyDescent="0.25">
      <c r="B424" s="239" t="s">
        <v>1472</v>
      </c>
      <c r="C424" s="247">
        <v>1</v>
      </c>
      <c r="D424" s="256">
        <v>7</v>
      </c>
      <c r="E424" s="256">
        <v>10.633652153897858</v>
      </c>
      <c r="F424" s="256">
        <v>-3.6336521538978577</v>
      </c>
      <c r="G424" s="256"/>
      <c r="H424" s="256"/>
      <c r="I424" s="256"/>
      <c r="J424" s="256">
        <v>-0.6216335430743597</v>
      </c>
      <c r="K424" s="256">
        <v>0.90344733335975191</v>
      </c>
      <c r="L424" s="256">
        <v>8.8607427645790526</v>
      </c>
      <c r="M424" s="256">
        <v>12.406561543216663</v>
      </c>
      <c r="N424" s="256">
        <v>5.9147341657027566</v>
      </c>
      <c r="O424" s="256">
        <v>-0.97331966448429696</v>
      </c>
      <c r="P424" s="256">
        <v>22.240623972280012</v>
      </c>
    </row>
    <row r="425" spans="2:16" x14ac:dyDescent="0.25">
      <c r="B425" s="239" t="s">
        <v>1473</v>
      </c>
      <c r="C425" s="247">
        <v>1</v>
      </c>
      <c r="D425" s="256">
        <v>20</v>
      </c>
      <c r="E425" s="256">
        <v>10.675941347756496</v>
      </c>
      <c r="F425" s="256">
        <v>9.3240586522435045</v>
      </c>
      <c r="G425" s="256"/>
      <c r="H425" s="256"/>
      <c r="I425" s="256"/>
      <c r="J425" s="256">
        <v>1.5951300152959549</v>
      </c>
      <c r="K425" s="256">
        <v>0.95929141195949885</v>
      </c>
      <c r="L425" s="256">
        <v>8.793444506428548</v>
      </c>
      <c r="M425" s="256">
        <v>12.558438189084443</v>
      </c>
      <c r="N425" s="256">
        <v>5.9235211808379553</v>
      </c>
      <c r="O425" s="256">
        <v>-0.94827395683901194</v>
      </c>
      <c r="P425" s="256">
        <v>22.300156652352001</v>
      </c>
    </row>
    <row r="426" spans="2:16" x14ac:dyDescent="0.25">
      <c r="B426" s="239" t="s">
        <v>1474</v>
      </c>
      <c r="C426" s="247">
        <v>1</v>
      </c>
      <c r="D426" s="256">
        <v>7</v>
      </c>
      <c r="E426" s="256">
        <v>9.3672343491539127</v>
      </c>
      <c r="F426" s="256">
        <v>-2.3672343491539127</v>
      </c>
      <c r="G426" s="256"/>
      <c r="H426" s="256"/>
      <c r="I426" s="256"/>
      <c r="J426" s="256">
        <v>-0.40497885142179141</v>
      </c>
      <c r="K426" s="256">
        <v>0.91585375621880849</v>
      </c>
      <c r="L426" s="256">
        <v>7.5699788106324926</v>
      </c>
      <c r="M426" s="256">
        <v>11.164489887675332</v>
      </c>
      <c r="N426" s="256">
        <v>5.916641891272171</v>
      </c>
      <c r="O426" s="256">
        <v>-2.2434811568228241</v>
      </c>
      <c r="P426" s="256">
        <v>20.97794985513065</v>
      </c>
    </row>
    <row r="427" spans="2:16" x14ac:dyDescent="0.25">
      <c r="B427" s="239" t="s">
        <v>1475</v>
      </c>
      <c r="C427" s="247">
        <v>1</v>
      </c>
      <c r="D427" s="256">
        <v>11</v>
      </c>
      <c r="E427" s="256">
        <v>12.186893870898366</v>
      </c>
      <c r="F427" s="256">
        <v>-1.1868938708983663</v>
      </c>
      <c r="G427" s="256"/>
      <c r="H427" s="256"/>
      <c r="I427" s="256"/>
      <c r="J427" s="256">
        <v>-0.20304999239630936</v>
      </c>
      <c r="K427" s="256">
        <v>0.87674982234198928</v>
      </c>
      <c r="L427" s="256">
        <v>10.466375214505645</v>
      </c>
      <c r="M427" s="256">
        <v>13.907412527291088</v>
      </c>
      <c r="N427" s="256">
        <v>5.910715135899661</v>
      </c>
      <c r="O427" s="256">
        <v>0.58780892694790943</v>
      </c>
      <c r="P427" s="256">
        <v>23.785978814848825</v>
      </c>
    </row>
    <row r="428" spans="2:16" x14ac:dyDescent="0.25">
      <c r="B428" s="239" t="s">
        <v>1476</v>
      </c>
      <c r="C428" s="247">
        <v>1</v>
      </c>
      <c r="D428" s="256">
        <v>18</v>
      </c>
      <c r="E428" s="256">
        <v>10.701332242175269</v>
      </c>
      <c r="F428" s="256">
        <v>7.298667757824731</v>
      </c>
      <c r="G428" s="256"/>
      <c r="H428" s="256"/>
      <c r="I428" s="256"/>
      <c r="J428" s="256">
        <v>1.2486326444737392</v>
      </c>
      <c r="K428" s="256">
        <v>0.87475966375914371</v>
      </c>
      <c r="L428" s="256">
        <v>8.9847190384940401</v>
      </c>
      <c r="M428" s="256">
        <v>12.417945445856498</v>
      </c>
      <c r="N428" s="256">
        <v>5.9104202588408761</v>
      </c>
      <c r="O428" s="256">
        <v>-0.8971740401455488</v>
      </c>
      <c r="P428" s="256">
        <v>22.299838524496089</v>
      </c>
    </row>
    <row r="429" spans="2:16" x14ac:dyDescent="0.25">
      <c r="B429" s="239" t="s">
        <v>1477</v>
      </c>
      <c r="C429" s="247">
        <v>1</v>
      </c>
      <c r="D429" s="256">
        <v>1</v>
      </c>
      <c r="E429" s="256">
        <v>10.375611965203372</v>
      </c>
      <c r="F429" s="256">
        <v>-9.3756119652033725</v>
      </c>
      <c r="G429" s="256"/>
      <c r="H429" s="256"/>
      <c r="I429" s="256"/>
      <c r="J429" s="256">
        <v>-1.6039495905428829</v>
      </c>
      <c r="K429" s="256">
        <v>0.91156169882145954</v>
      </c>
      <c r="L429" s="256">
        <v>8.5867790857327648</v>
      </c>
      <c r="M429" s="256">
        <v>12.16444484467398</v>
      </c>
      <c r="N429" s="256">
        <v>5.9159790311946594</v>
      </c>
      <c r="O429" s="256">
        <v>-1.2338027556453</v>
      </c>
      <c r="P429" s="256">
        <v>21.985026686052045</v>
      </c>
    </row>
    <row r="430" spans="2:16" x14ac:dyDescent="0.25">
      <c r="B430" s="239" t="s">
        <v>1478</v>
      </c>
      <c r="C430" s="247">
        <v>1</v>
      </c>
      <c r="D430" s="256">
        <v>9</v>
      </c>
      <c r="E430" s="256">
        <v>10.260257982090963</v>
      </c>
      <c r="F430" s="256">
        <v>-1.2602579820909625</v>
      </c>
      <c r="G430" s="256"/>
      <c r="H430" s="256"/>
      <c r="I430" s="256"/>
      <c r="J430" s="256">
        <v>-0.21560088897187543</v>
      </c>
      <c r="K430" s="256">
        <v>0.90359700238129492</v>
      </c>
      <c r="L430" s="256">
        <v>8.4870548848781979</v>
      </c>
      <c r="M430" s="256">
        <v>12.033461079303727</v>
      </c>
      <c r="N430" s="256">
        <v>5.9147570287788742</v>
      </c>
      <c r="O430" s="256">
        <v>-1.3467587023955243</v>
      </c>
      <c r="P430" s="256">
        <v>21.867274666577451</v>
      </c>
    </row>
    <row r="431" spans="2:16" x14ac:dyDescent="0.25">
      <c r="B431" s="239" t="s">
        <v>1479</v>
      </c>
      <c r="C431" s="247">
        <v>1</v>
      </c>
      <c r="D431" s="256">
        <v>3</v>
      </c>
      <c r="E431" s="256">
        <v>9.773370183490897</v>
      </c>
      <c r="F431" s="256">
        <v>-6.773370183490897</v>
      </c>
      <c r="G431" s="256"/>
      <c r="H431" s="256"/>
      <c r="I431" s="256"/>
      <c r="J431" s="256">
        <v>-1.1587664221521496</v>
      </c>
      <c r="K431" s="256">
        <v>0.88131981626902089</v>
      </c>
      <c r="L431" s="256">
        <v>8.0438834502184378</v>
      </c>
      <c r="M431" s="256">
        <v>11.502856916763356</v>
      </c>
      <c r="N431" s="256">
        <v>5.9113947411186389</v>
      </c>
      <c r="O431" s="256">
        <v>-1.8270484059630281</v>
      </c>
      <c r="P431" s="256">
        <v>21.37378877294482</v>
      </c>
    </row>
    <row r="432" spans="2:16" x14ac:dyDescent="0.25">
      <c r="B432" s="239" t="s">
        <v>1480</v>
      </c>
      <c r="C432" s="247">
        <v>1</v>
      </c>
      <c r="D432" s="256">
        <v>15</v>
      </c>
      <c r="E432" s="256">
        <v>11.449663661211334</v>
      </c>
      <c r="F432" s="256">
        <v>3.5503363387886662</v>
      </c>
      <c r="G432" s="256"/>
      <c r="H432" s="256"/>
      <c r="I432" s="256"/>
      <c r="J432" s="256">
        <v>0.60738014094699944</v>
      </c>
      <c r="K432" s="256">
        <v>0.86819464823655723</v>
      </c>
      <c r="L432" s="256">
        <v>9.7459335302131951</v>
      </c>
      <c r="M432" s="256">
        <v>13.153393792209473</v>
      </c>
      <c r="N432" s="256">
        <v>5.9094521839171552</v>
      </c>
      <c r="O432" s="256">
        <v>-0.14694288765690366</v>
      </c>
      <c r="P432" s="256">
        <v>23.04627021007957</v>
      </c>
    </row>
    <row r="433" spans="2:16" x14ac:dyDescent="0.25">
      <c r="B433" s="239" t="s">
        <v>1481</v>
      </c>
      <c r="C433" s="247">
        <v>1</v>
      </c>
      <c r="D433" s="256">
        <v>17</v>
      </c>
      <c r="E433" s="256">
        <v>10.0420901502735</v>
      </c>
      <c r="F433" s="256">
        <v>6.9579098497264997</v>
      </c>
      <c r="G433" s="256"/>
      <c r="H433" s="256"/>
      <c r="I433" s="256"/>
      <c r="J433" s="256">
        <v>1.1903368757071879</v>
      </c>
      <c r="K433" s="256">
        <v>0.87365210876065003</v>
      </c>
      <c r="L433" s="256">
        <v>8.3276503933262553</v>
      </c>
      <c r="M433" s="256">
        <v>11.756529907220745</v>
      </c>
      <c r="N433" s="256">
        <v>5.9102564389304266</v>
      </c>
      <c r="O433" s="256">
        <v>-1.5560946546942187</v>
      </c>
      <c r="P433" s="256">
        <v>21.640274955241217</v>
      </c>
    </row>
    <row r="434" spans="2:16" x14ac:dyDescent="0.25">
      <c r="B434" s="239" t="s">
        <v>1482</v>
      </c>
      <c r="C434" s="247">
        <v>1</v>
      </c>
      <c r="D434" s="256">
        <v>13</v>
      </c>
      <c r="E434" s="256">
        <v>11.36122949288043</v>
      </c>
      <c r="F434" s="256">
        <v>1.6387705071195704</v>
      </c>
      <c r="G434" s="256"/>
      <c r="H434" s="256"/>
      <c r="I434" s="256"/>
      <c r="J434" s="256">
        <v>0.28035559637532109</v>
      </c>
      <c r="K434" s="256">
        <v>0.90551588649868631</v>
      </c>
      <c r="L434" s="256">
        <v>9.5842608107319212</v>
      </c>
      <c r="M434" s="256">
        <v>13.138198175028938</v>
      </c>
      <c r="N434" s="256">
        <v>5.9150504805519741</v>
      </c>
      <c r="O434" s="256">
        <v>-0.24636305627976895</v>
      </c>
      <c r="P434" s="256">
        <v>22.968822042040628</v>
      </c>
    </row>
    <row r="435" spans="2:16" x14ac:dyDescent="0.25">
      <c r="B435" s="239" t="s">
        <v>1483</v>
      </c>
      <c r="C435" s="247">
        <v>1</v>
      </c>
      <c r="D435" s="256">
        <v>3</v>
      </c>
      <c r="E435" s="256">
        <v>9.497211755607994</v>
      </c>
      <c r="F435" s="256">
        <v>-6.497211755607994</v>
      </c>
      <c r="G435" s="256"/>
      <c r="H435" s="256"/>
      <c r="I435" s="256"/>
      <c r="J435" s="256">
        <v>-1.1115221250362184</v>
      </c>
      <c r="K435" s="256">
        <v>0.95365473154600944</v>
      </c>
      <c r="L435" s="256">
        <v>7.6257762382340415</v>
      </c>
      <c r="M435" s="256">
        <v>11.368647272981946</v>
      </c>
      <c r="N435" s="256">
        <v>5.9226109541127823</v>
      </c>
      <c r="O435" s="256">
        <v>-2.1252173358371937</v>
      </c>
      <c r="P435" s="256">
        <v>21.119640847053184</v>
      </c>
    </row>
    <row r="436" spans="2:16" x14ac:dyDescent="0.25">
      <c r="B436" s="239" t="s">
        <v>1484</v>
      </c>
      <c r="C436" s="247">
        <v>1</v>
      </c>
      <c r="D436" s="256">
        <v>9</v>
      </c>
      <c r="E436" s="256">
        <v>10.006036910678411</v>
      </c>
      <c r="F436" s="256">
        <v>-1.0060369106784108</v>
      </c>
      <c r="G436" s="256"/>
      <c r="H436" s="256"/>
      <c r="I436" s="256"/>
      <c r="J436" s="256">
        <v>-0.17210956436150476</v>
      </c>
      <c r="K436" s="256">
        <v>0.86761539198720938</v>
      </c>
      <c r="L436" s="256">
        <v>8.3034435021048889</v>
      </c>
      <c r="M436" s="256">
        <v>11.708630319251933</v>
      </c>
      <c r="N436" s="256">
        <v>5.9093671095295601</v>
      </c>
      <c r="O436" s="256">
        <v>-1.5904026896860355</v>
      </c>
      <c r="P436" s="256">
        <v>21.602476511042859</v>
      </c>
    </row>
    <row r="437" spans="2:16" x14ac:dyDescent="0.25">
      <c r="B437" s="239" t="s">
        <v>1485</v>
      </c>
      <c r="C437" s="247">
        <v>1</v>
      </c>
      <c r="D437" s="256">
        <v>13</v>
      </c>
      <c r="E437" s="256">
        <v>13.320706367578783</v>
      </c>
      <c r="F437" s="256">
        <v>-0.3207063675787829</v>
      </c>
      <c r="G437" s="256"/>
      <c r="H437" s="256"/>
      <c r="I437" s="256"/>
      <c r="J437" s="256">
        <v>-5.4865415598642046E-2</v>
      </c>
      <c r="K437" s="256">
        <v>0.91456021389900322</v>
      </c>
      <c r="L437" s="256">
        <v>11.525989254087337</v>
      </c>
      <c r="M437" s="256">
        <v>15.115423481070229</v>
      </c>
      <c r="N437" s="256">
        <v>5.9164417982114577</v>
      </c>
      <c r="O437" s="256">
        <v>1.7103835207565723</v>
      </c>
      <c r="P437" s="256">
        <v>24.931029214400994</v>
      </c>
    </row>
    <row r="438" spans="2:16" x14ac:dyDescent="0.25">
      <c r="B438" s="239" t="s">
        <v>1486</v>
      </c>
      <c r="C438" s="247">
        <v>1</v>
      </c>
      <c r="D438" s="256">
        <v>14</v>
      </c>
      <c r="E438" s="256">
        <v>10.052859110991029</v>
      </c>
      <c r="F438" s="256">
        <v>3.9471408890089705</v>
      </c>
      <c r="G438" s="256"/>
      <c r="H438" s="256"/>
      <c r="I438" s="256"/>
      <c r="J438" s="256">
        <v>0.67526418928576881</v>
      </c>
      <c r="K438" s="256">
        <v>0.94038833060585003</v>
      </c>
      <c r="L438" s="256">
        <v>8.2074573489017482</v>
      </c>
      <c r="M438" s="256">
        <v>11.898260873080311</v>
      </c>
      <c r="N438" s="256">
        <v>5.9204892854489897</v>
      </c>
      <c r="O438" s="256">
        <v>-1.565406454639021</v>
      </c>
      <c r="P438" s="256">
        <v>21.67112467662108</v>
      </c>
    </row>
    <row r="439" spans="2:16" x14ac:dyDescent="0.25">
      <c r="B439" s="239" t="s">
        <v>1487</v>
      </c>
      <c r="C439" s="247">
        <v>1</v>
      </c>
      <c r="D439" s="256">
        <v>18</v>
      </c>
      <c r="E439" s="256">
        <v>10.677829051313195</v>
      </c>
      <c r="F439" s="256">
        <v>7.3221709486868054</v>
      </c>
      <c r="G439" s="256"/>
      <c r="H439" s="256"/>
      <c r="I439" s="256"/>
      <c r="J439" s="256">
        <v>1.252653494899246</v>
      </c>
      <c r="K439" s="256">
        <v>0.90643381874114703</v>
      </c>
      <c r="L439" s="256">
        <v>8.8990590348407856</v>
      </c>
      <c r="M439" s="256">
        <v>12.456599067785604</v>
      </c>
      <c r="N439" s="256">
        <v>5.915191073374916</v>
      </c>
      <c r="O439" s="256">
        <v>-0.93003939476612807</v>
      </c>
      <c r="P439" s="256">
        <v>22.285697497392519</v>
      </c>
    </row>
    <row r="440" spans="2:16" x14ac:dyDescent="0.25">
      <c r="B440" s="239" t="s">
        <v>1488</v>
      </c>
      <c r="C440" s="247">
        <v>1</v>
      </c>
      <c r="D440" s="256">
        <v>11</v>
      </c>
      <c r="E440" s="256">
        <v>10.536369365328021</v>
      </c>
      <c r="F440" s="256">
        <v>0.46363063467197918</v>
      </c>
      <c r="G440" s="256"/>
      <c r="H440" s="256"/>
      <c r="I440" s="256"/>
      <c r="J440" s="256">
        <v>7.9316440292665963E-2</v>
      </c>
      <c r="K440" s="256">
        <v>0.88564916143429484</v>
      </c>
      <c r="L440" s="256">
        <v>8.7983868001352086</v>
      </c>
      <c r="M440" s="256">
        <v>12.274351930520833</v>
      </c>
      <c r="N440" s="256">
        <v>5.912041745786806</v>
      </c>
      <c r="O440" s="256">
        <v>-1.065318894873462</v>
      </c>
      <c r="P440" s="256">
        <v>22.138057625529505</v>
      </c>
    </row>
    <row r="441" spans="2:16" x14ac:dyDescent="0.25">
      <c r="B441" s="239" t="s">
        <v>1489</v>
      </c>
      <c r="C441" s="247">
        <v>1</v>
      </c>
      <c r="D441" s="256">
        <v>14</v>
      </c>
      <c r="E441" s="256">
        <v>10.957421718636617</v>
      </c>
      <c r="F441" s="256">
        <v>3.042578281363383</v>
      </c>
      <c r="G441" s="256"/>
      <c r="H441" s="256"/>
      <c r="I441" s="256"/>
      <c r="J441" s="256">
        <v>0.52051452285990685</v>
      </c>
      <c r="K441" s="256">
        <v>0.90971302427612843</v>
      </c>
      <c r="L441" s="256">
        <v>9.1722166460543466</v>
      </c>
      <c r="M441" s="256">
        <v>12.742626791218887</v>
      </c>
      <c r="N441" s="256">
        <v>5.9156944607809363</v>
      </c>
      <c r="O441" s="256">
        <v>-0.65143456616406148</v>
      </c>
      <c r="P441" s="256">
        <v>22.566278003437297</v>
      </c>
    </row>
    <row r="442" spans="2:16" x14ac:dyDescent="0.25">
      <c r="B442" s="239" t="s">
        <v>1490</v>
      </c>
      <c r="C442" s="247">
        <v>1</v>
      </c>
      <c r="D442" s="256">
        <v>16</v>
      </c>
      <c r="E442" s="256">
        <v>10.441320698609323</v>
      </c>
      <c r="F442" s="256">
        <v>5.5586793013906775</v>
      </c>
      <c r="G442" s="256"/>
      <c r="H442" s="256"/>
      <c r="I442" s="256"/>
      <c r="J442" s="256">
        <v>0.95096100633377445</v>
      </c>
      <c r="K442" s="256">
        <v>0.95300153933991272</v>
      </c>
      <c r="L442" s="256">
        <v>8.5711669943001247</v>
      </c>
      <c r="M442" s="256">
        <v>12.31147440291852</v>
      </c>
      <c r="N442" s="256">
        <v>5.922505812640531</v>
      </c>
      <c r="O442" s="256">
        <v>-1.1809020650329298</v>
      </c>
      <c r="P442" s="256">
        <v>22.063543462251573</v>
      </c>
    </row>
    <row r="443" spans="2:16" x14ac:dyDescent="0.25">
      <c r="B443" s="239" t="s">
        <v>1491</v>
      </c>
      <c r="C443" s="247">
        <v>1</v>
      </c>
      <c r="D443" s="256">
        <v>12</v>
      </c>
      <c r="E443" s="256">
        <v>10.823156919498448</v>
      </c>
      <c r="F443" s="256">
        <v>1.176843080501552</v>
      </c>
      <c r="G443" s="256"/>
      <c r="H443" s="256"/>
      <c r="I443" s="256"/>
      <c r="J443" s="256">
        <v>0.20133053544763935</v>
      </c>
      <c r="K443" s="256">
        <v>0.91271130493388686</v>
      </c>
      <c r="L443" s="256">
        <v>9.0320680729166636</v>
      </c>
      <c r="M443" s="256">
        <v>12.614245766080233</v>
      </c>
      <c r="N443" s="256">
        <v>5.9161562769192253</v>
      </c>
      <c r="O443" s="256">
        <v>-0.78660562528826183</v>
      </c>
      <c r="P443" s="256">
        <v>22.432919464285156</v>
      </c>
    </row>
    <row r="444" spans="2:16" x14ac:dyDescent="0.25">
      <c r="B444" s="239" t="s">
        <v>1492</v>
      </c>
      <c r="C444" s="247">
        <v>1</v>
      </c>
      <c r="D444" s="256">
        <v>11</v>
      </c>
      <c r="E444" s="256">
        <v>10.220660543542055</v>
      </c>
      <c r="F444" s="256">
        <v>0.77933945645794545</v>
      </c>
      <c r="G444" s="256"/>
      <c r="H444" s="256"/>
      <c r="I444" s="256"/>
      <c r="J444" s="256">
        <v>0.13332689180385884</v>
      </c>
      <c r="K444" s="256">
        <v>0.87843052447614078</v>
      </c>
      <c r="L444" s="256">
        <v>8.4968437064095621</v>
      </c>
      <c r="M444" s="256">
        <v>11.944477380674547</v>
      </c>
      <c r="N444" s="256">
        <v>5.910964671955675</v>
      </c>
      <c r="O444" s="256">
        <v>-1.3789140856400088</v>
      </c>
      <c r="P444" s="256">
        <v>21.820235172724118</v>
      </c>
    </row>
    <row r="445" spans="2:16" x14ac:dyDescent="0.25">
      <c r="B445" s="239" t="s">
        <v>1493</v>
      </c>
      <c r="C445" s="247">
        <v>1</v>
      </c>
      <c r="D445" s="256">
        <v>2</v>
      </c>
      <c r="E445" s="256">
        <v>11.624769881513981</v>
      </c>
      <c r="F445" s="256">
        <v>-9.6247698815139806</v>
      </c>
      <c r="G445" s="256"/>
      <c r="H445" s="256"/>
      <c r="I445" s="256"/>
      <c r="J445" s="256">
        <v>-1.6465747268358661</v>
      </c>
      <c r="K445" s="256">
        <v>0.890722789417841</v>
      </c>
      <c r="L445" s="256">
        <v>9.8768309166974202</v>
      </c>
      <c r="M445" s="256">
        <v>13.372708846330541</v>
      </c>
      <c r="N445" s="256">
        <v>5.9128039249044049</v>
      </c>
      <c r="O445" s="256">
        <v>2.1585934221464598E-2</v>
      </c>
      <c r="P445" s="256">
        <v>23.227953828806498</v>
      </c>
    </row>
    <row r="446" spans="2:16" x14ac:dyDescent="0.25">
      <c r="B446" s="239" t="s">
        <v>1494</v>
      </c>
      <c r="C446" s="247">
        <v>1</v>
      </c>
      <c r="D446" s="256">
        <v>17</v>
      </c>
      <c r="E446" s="256">
        <v>11.363737370811466</v>
      </c>
      <c r="F446" s="256">
        <v>5.6362626291885345</v>
      </c>
      <c r="G446" s="256"/>
      <c r="H446" s="256"/>
      <c r="I446" s="256"/>
      <c r="J446" s="256">
        <v>0.96423371293854565</v>
      </c>
      <c r="K446" s="256">
        <v>0.94371531458651203</v>
      </c>
      <c r="L446" s="256">
        <v>9.5118067930185681</v>
      </c>
      <c r="M446" s="256">
        <v>13.215667948604363</v>
      </c>
      <c r="N446" s="256">
        <v>5.9210186422406874</v>
      </c>
      <c r="O446" s="256">
        <v>-0.25556699541231787</v>
      </c>
      <c r="P446" s="256">
        <v>22.983041737035251</v>
      </c>
    </row>
    <row r="447" spans="2:16" x14ac:dyDescent="0.25">
      <c r="B447" s="239" t="s">
        <v>1495</v>
      </c>
      <c r="C447" s="247">
        <v>1</v>
      </c>
      <c r="D447" s="256">
        <v>12</v>
      </c>
      <c r="E447" s="256">
        <v>10.637129652797231</v>
      </c>
      <c r="F447" s="256">
        <v>1.3628703472027688</v>
      </c>
      <c r="G447" s="256"/>
      <c r="H447" s="256"/>
      <c r="I447" s="256"/>
      <c r="J447" s="256">
        <v>0.23315548291374921</v>
      </c>
      <c r="K447" s="256">
        <v>0.95813129843678546</v>
      </c>
      <c r="L447" s="256">
        <v>8.7569093981403032</v>
      </c>
      <c r="M447" s="256">
        <v>12.517349907454159</v>
      </c>
      <c r="N447" s="256">
        <v>5.9233334155541835</v>
      </c>
      <c r="O447" s="256">
        <v>-0.98671718445956635</v>
      </c>
      <c r="P447" s="256">
        <v>22.260976490054027</v>
      </c>
    </row>
    <row r="448" spans="2:16" x14ac:dyDescent="0.25">
      <c r="B448" s="239" t="s">
        <v>1496</v>
      </c>
      <c r="C448" s="247">
        <v>1</v>
      </c>
      <c r="D448" s="256">
        <v>8</v>
      </c>
      <c r="E448" s="256">
        <v>9.7282038607680263</v>
      </c>
      <c r="F448" s="256">
        <v>-1.7282038607680263</v>
      </c>
      <c r="G448" s="256"/>
      <c r="H448" s="256"/>
      <c r="I448" s="256"/>
      <c r="J448" s="256">
        <v>-0.29565556735297088</v>
      </c>
      <c r="K448" s="256">
        <v>0.88353504800009652</v>
      </c>
      <c r="L448" s="256">
        <v>7.9943699951387366</v>
      </c>
      <c r="M448" s="256">
        <v>11.462037726397316</v>
      </c>
      <c r="N448" s="256">
        <v>5.9117254120790461</v>
      </c>
      <c r="O448" s="256">
        <v>-1.8728636316477356</v>
      </c>
      <c r="P448" s="256">
        <v>21.329271353183788</v>
      </c>
    </row>
    <row r="449" spans="2:16" x14ac:dyDescent="0.25">
      <c r="B449" s="239" t="s">
        <v>1497</v>
      </c>
      <c r="C449" s="247">
        <v>1</v>
      </c>
      <c r="D449" s="256">
        <v>18</v>
      </c>
      <c r="E449" s="256">
        <v>9.9452055933800469</v>
      </c>
      <c r="F449" s="256">
        <v>8.0547944066199531</v>
      </c>
      <c r="G449" s="256"/>
      <c r="H449" s="256"/>
      <c r="I449" s="256"/>
      <c r="J449" s="256">
        <v>1.377988363677435</v>
      </c>
      <c r="K449" s="256">
        <v>0.9236749861600082</v>
      </c>
      <c r="L449" s="256">
        <v>8.1326018087719305</v>
      </c>
      <c r="M449" s="256">
        <v>11.757809377988163</v>
      </c>
      <c r="N449" s="256">
        <v>5.9178576061641026</v>
      </c>
      <c r="O449" s="256">
        <v>-1.6678956104310352</v>
      </c>
      <c r="P449" s="256">
        <v>21.558306797191129</v>
      </c>
    </row>
    <row r="450" spans="2:16" x14ac:dyDescent="0.25">
      <c r="B450" s="239" t="s">
        <v>1498</v>
      </c>
      <c r="C450" s="247">
        <v>1</v>
      </c>
      <c r="D450" s="256">
        <v>1</v>
      </c>
      <c r="E450" s="256">
        <v>9.8163397267363077</v>
      </c>
      <c r="F450" s="256">
        <v>-8.8163397267363077</v>
      </c>
      <c r="G450" s="256"/>
      <c r="H450" s="256"/>
      <c r="I450" s="256"/>
      <c r="J450" s="256">
        <v>-1.5082710917717586</v>
      </c>
      <c r="K450" s="256">
        <v>0.9290416226473811</v>
      </c>
      <c r="L450" s="256">
        <v>7.9932045476946714</v>
      </c>
      <c r="M450" s="256">
        <v>11.639474905777945</v>
      </c>
      <c r="N450" s="256">
        <v>5.9186976188506124</v>
      </c>
      <c r="O450" s="256">
        <v>-1.7984099034125016</v>
      </c>
      <c r="P450" s="256">
        <v>21.431089356885117</v>
      </c>
    </row>
    <row r="451" spans="2:16" x14ac:dyDescent="0.25">
      <c r="B451" s="239" t="s">
        <v>1499</v>
      </c>
      <c r="C451" s="247">
        <v>1</v>
      </c>
      <c r="D451" s="256">
        <v>12</v>
      </c>
      <c r="E451" s="256">
        <v>8.7431652693028283</v>
      </c>
      <c r="F451" s="256">
        <v>3.2568347306971717</v>
      </c>
      <c r="G451" s="256"/>
      <c r="H451" s="256"/>
      <c r="I451" s="256"/>
      <c r="J451" s="256">
        <v>0.55716882824877623</v>
      </c>
      <c r="K451" s="256">
        <v>0.96560860906917578</v>
      </c>
      <c r="L451" s="256">
        <v>6.8482716698503392</v>
      </c>
      <c r="M451" s="256">
        <v>10.638058868755317</v>
      </c>
      <c r="N451" s="256">
        <v>5.9245475061548074</v>
      </c>
      <c r="O451" s="256">
        <v>-2.8830640783072017</v>
      </c>
      <c r="P451" s="256">
        <v>20.369394616912857</v>
      </c>
    </row>
    <row r="452" spans="2:16" x14ac:dyDescent="0.25">
      <c r="B452" s="239" t="s">
        <v>1500</v>
      </c>
      <c r="C452" s="247">
        <v>1</v>
      </c>
      <c r="D452" s="256">
        <v>3</v>
      </c>
      <c r="E452" s="256">
        <v>10.78115474363938</v>
      </c>
      <c r="F452" s="256">
        <v>-7.7811547436393802</v>
      </c>
      <c r="G452" s="256"/>
      <c r="H452" s="256"/>
      <c r="I452" s="256"/>
      <c r="J452" s="256">
        <v>-1.3311749687734085</v>
      </c>
      <c r="K452" s="256">
        <v>0.88864665428461465</v>
      </c>
      <c r="L452" s="256">
        <v>9.0372899504267163</v>
      </c>
      <c r="M452" s="256">
        <v>12.525019536852044</v>
      </c>
      <c r="N452" s="256">
        <v>5.9124915258246142</v>
      </c>
      <c r="O452" s="256">
        <v>-0.82141615711315019</v>
      </c>
      <c r="P452" s="256">
        <v>22.383725644391909</v>
      </c>
    </row>
    <row r="453" spans="2:16" x14ac:dyDescent="0.25">
      <c r="B453" s="239" t="s">
        <v>1501</v>
      </c>
      <c r="C453" s="247">
        <v>1</v>
      </c>
      <c r="D453" s="256">
        <v>7</v>
      </c>
      <c r="E453" s="256">
        <v>10.406209179871373</v>
      </c>
      <c r="F453" s="256">
        <v>-3.4062091798713734</v>
      </c>
      <c r="G453" s="256"/>
      <c r="H453" s="256"/>
      <c r="I453" s="256"/>
      <c r="J453" s="256">
        <v>-0.58272332938211446</v>
      </c>
      <c r="K453" s="256">
        <v>0.90374741272399894</v>
      </c>
      <c r="L453" s="256">
        <v>8.6327109200088525</v>
      </c>
      <c r="M453" s="256">
        <v>12.179707439733894</v>
      </c>
      <c r="N453" s="256">
        <v>5.9147800088238238</v>
      </c>
      <c r="O453" s="256">
        <v>-1.2008526002570541</v>
      </c>
      <c r="P453" s="256">
        <v>22.013270959999801</v>
      </c>
    </row>
    <row r="454" spans="2:16" x14ac:dyDescent="0.25">
      <c r="B454" s="239" t="s">
        <v>1502</v>
      </c>
      <c r="C454" s="247">
        <v>1</v>
      </c>
      <c r="D454" s="256">
        <v>10</v>
      </c>
      <c r="E454" s="256">
        <v>8.2439294631910069</v>
      </c>
      <c r="F454" s="256">
        <v>1.7560705368089931</v>
      </c>
      <c r="G454" s="256"/>
      <c r="H454" s="256"/>
      <c r="I454" s="256"/>
      <c r="J454" s="256">
        <v>0.30042290881202305</v>
      </c>
      <c r="K454" s="256">
        <v>0.92052611215090685</v>
      </c>
      <c r="L454" s="256">
        <v>6.4375049743651447</v>
      </c>
      <c r="M454" s="256">
        <v>10.05035395201687</v>
      </c>
      <c r="N454" s="256">
        <v>5.9173669389288595</v>
      </c>
      <c r="O454" s="256">
        <v>-3.3682088637413976</v>
      </c>
      <c r="P454" s="256">
        <v>19.856067790123411</v>
      </c>
    </row>
    <row r="455" spans="2:16" x14ac:dyDescent="0.25">
      <c r="B455" s="239" t="s">
        <v>1503</v>
      </c>
      <c r="C455" s="247">
        <v>1</v>
      </c>
      <c r="D455" s="256">
        <v>5</v>
      </c>
      <c r="E455" s="256">
        <v>12.317054056355014</v>
      </c>
      <c r="F455" s="256">
        <v>-7.3170540563550137</v>
      </c>
      <c r="G455" s="256"/>
      <c r="H455" s="256"/>
      <c r="I455" s="256"/>
      <c r="J455" s="256">
        <v>-1.2517781133891228</v>
      </c>
      <c r="K455" s="256">
        <v>0.88309185849105121</v>
      </c>
      <c r="L455" s="256">
        <v>10.584089898137346</v>
      </c>
      <c r="M455" s="256">
        <v>14.050018214572681</v>
      </c>
      <c r="N455" s="256">
        <v>5.9116591915730234</v>
      </c>
      <c r="O455" s="256">
        <v>0.71611651391260089</v>
      </c>
      <c r="P455" s="256">
        <v>23.917991598797428</v>
      </c>
    </row>
    <row r="456" spans="2:16" x14ac:dyDescent="0.25">
      <c r="B456" s="239" t="s">
        <v>1504</v>
      </c>
      <c r="C456" s="247">
        <v>1</v>
      </c>
      <c r="D456" s="256">
        <v>15</v>
      </c>
      <c r="E456" s="256">
        <v>8.7741057252916761</v>
      </c>
      <c r="F456" s="256">
        <v>6.2258942747083239</v>
      </c>
      <c r="G456" s="256"/>
      <c r="H456" s="256"/>
      <c r="I456" s="256"/>
      <c r="J456" s="256">
        <v>1.0651060015862208</v>
      </c>
      <c r="K456" s="256">
        <v>0.8990560702659488</v>
      </c>
      <c r="L456" s="256">
        <v>7.0098136745630688</v>
      </c>
      <c r="M456" s="256">
        <v>10.538397776020282</v>
      </c>
      <c r="N456" s="256">
        <v>5.9140650135299229</v>
      </c>
      <c r="O456" s="256">
        <v>-2.8315529604636005</v>
      </c>
      <c r="P456" s="256">
        <v>20.379764411046953</v>
      </c>
    </row>
    <row r="457" spans="2:16" x14ac:dyDescent="0.25">
      <c r="B457" s="239" t="s">
        <v>1505</v>
      </c>
      <c r="C457" s="247">
        <v>1</v>
      </c>
      <c r="D457" s="256">
        <v>9</v>
      </c>
      <c r="E457" s="256">
        <v>12.178675190414866</v>
      </c>
      <c r="F457" s="256">
        <v>-3.1786751904148662</v>
      </c>
      <c r="G457" s="256"/>
      <c r="H457" s="256"/>
      <c r="I457" s="256"/>
      <c r="J457" s="256">
        <v>-0.54379754506234534</v>
      </c>
      <c r="K457" s="256">
        <v>0.86522187062124889</v>
      </c>
      <c r="L457" s="256">
        <v>10.480778786687731</v>
      </c>
      <c r="M457" s="256">
        <v>13.876571594142002</v>
      </c>
      <c r="N457" s="256">
        <v>5.909016166180117</v>
      </c>
      <c r="O457" s="256">
        <v>0.5829242751971595</v>
      </c>
      <c r="P457" s="256">
        <v>23.774426105632571</v>
      </c>
    </row>
    <row r="458" spans="2:16" x14ac:dyDescent="0.25">
      <c r="B458" s="239" t="s">
        <v>1506</v>
      </c>
      <c r="C458" s="247">
        <v>1</v>
      </c>
      <c r="D458" s="256">
        <v>10</v>
      </c>
      <c r="E458" s="256">
        <v>10.988102824579938</v>
      </c>
      <c r="F458" s="256">
        <v>-0.98810282457993814</v>
      </c>
      <c r="G458" s="256"/>
      <c r="H458" s="256"/>
      <c r="I458" s="256"/>
      <c r="J458" s="256">
        <v>-0.16904145849693122</v>
      </c>
      <c r="K458" s="256">
        <v>0.86265809817961292</v>
      </c>
      <c r="L458" s="256">
        <v>9.2952375234594715</v>
      </c>
      <c r="M458" s="256">
        <v>12.680968125700405</v>
      </c>
      <c r="N458" s="256">
        <v>5.908641312614221</v>
      </c>
      <c r="O458" s="256">
        <v>-0.60691248449665025</v>
      </c>
      <c r="P458" s="256">
        <v>22.583118133656527</v>
      </c>
    </row>
    <row r="459" spans="2:16" x14ac:dyDescent="0.25">
      <c r="B459" s="239" t="s">
        <v>1507</v>
      </c>
      <c r="C459" s="247">
        <v>1</v>
      </c>
      <c r="D459" s="256">
        <v>10</v>
      </c>
      <c r="E459" s="256">
        <v>8.4639142572075539</v>
      </c>
      <c r="F459" s="256">
        <v>1.5360857427924461</v>
      </c>
      <c r="G459" s="256"/>
      <c r="H459" s="256"/>
      <c r="I459" s="256"/>
      <c r="J459" s="256">
        <v>0.26278861660815972</v>
      </c>
      <c r="K459" s="256">
        <v>0.93209788571643593</v>
      </c>
      <c r="L459" s="256">
        <v>6.634781520487369</v>
      </c>
      <c r="M459" s="256">
        <v>10.293046993927739</v>
      </c>
      <c r="N459" s="256">
        <v>5.9191781216089181</v>
      </c>
      <c r="O459" s="256">
        <v>-3.1517783032265498</v>
      </c>
      <c r="P459" s="256">
        <v>20.079606817641658</v>
      </c>
    </row>
    <row r="460" spans="2:16" x14ac:dyDescent="0.25">
      <c r="B460" s="239" t="s">
        <v>1508</v>
      </c>
      <c r="C460" s="247">
        <v>1</v>
      </c>
      <c r="D460" s="256">
        <v>7</v>
      </c>
      <c r="E460" s="256">
        <v>10.012465478123691</v>
      </c>
      <c r="F460" s="256">
        <v>-3.0124654781236906</v>
      </c>
      <c r="G460" s="256"/>
      <c r="H460" s="256"/>
      <c r="I460" s="256"/>
      <c r="J460" s="256">
        <v>-0.51536292117186111</v>
      </c>
      <c r="K460" s="256">
        <v>0.94925557866979193</v>
      </c>
      <c r="L460" s="256">
        <v>8.149662782112209</v>
      </c>
      <c r="M460" s="256">
        <v>11.875268174135172</v>
      </c>
      <c r="N460" s="256">
        <v>5.9219041971660058</v>
      </c>
      <c r="O460" s="256">
        <v>-1.6085766857379653</v>
      </c>
      <c r="P460" s="256">
        <v>21.633507641985346</v>
      </c>
    </row>
    <row r="461" spans="2:16" x14ac:dyDescent="0.25">
      <c r="B461" s="239" t="s">
        <v>1509</v>
      </c>
      <c r="C461" s="247">
        <v>1</v>
      </c>
      <c r="D461" s="256">
        <v>11</v>
      </c>
      <c r="E461" s="256">
        <v>10.150919711973044</v>
      </c>
      <c r="F461" s="256">
        <v>0.8490802880269559</v>
      </c>
      <c r="G461" s="256"/>
      <c r="H461" s="256"/>
      <c r="I461" s="256"/>
      <c r="J461" s="256">
        <v>0.14525792933553083</v>
      </c>
      <c r="K461" s="256">
        <v>0.94074125976402501</v>
      </c>
      <c r="L461" s="256">
        <v>8.3048253678203832</v>
      </c>
      <c r="M461" s="256">
        <v>11.997014056125705</v>
      </c>
      <c r="N461" s="256">
        <v>5.9205453536476718</v>
      </c>
      <c r="O461" s="256">
        <v>-1.4674558809183811</v>
      </c>
      <c r="P461" s="256">
        <v>21.769295304864471</v>
      </c>
    </row>
    <row r="462" spans="2:16" x14ac:dyDescent="0.25">
      <c r="B462" s="239" t="s">
        <v>1510</v>
      </c>
      <c r="C462" s="247">
        <v>1</v>
      </c>
      <c r="D462" s="256">
        <v>5</v>
      </c>
      <c r="E462" s="256">
        <v>10.511145654843039</v>
      </c>
      <c r="F462" s="256">
        <v>-5.5111456548430393</v>
      </c>
      <c r="G462" s="256"/>
      <c r="H462" s="256"/>
      <c r="I462" s="256"/>
      <c r="J462" s="256">
        <v>-0.94282910270977016</v>
      </c>
      <c r="K462" s="256">
        <v>0.91550640098634373</v>
      </c>
      <c r="L462" s="256">
        <v>8.7145717602097861</v>
      </c>
      <c r="M462" s="256">
        <v>12.307719549476293</v>
      </c>
      <c r="N462" s="256">
        <v>5.9165881331239882</v>
      </c>
      <c r="O462" s="256">
        <v>-1.0994643570753873</v>
      </c>
      <c r="P462" s="256">
        <v>22.121755666761466</v>
      </c>
    </row>
    <row r="463" spans="2:16" x14ac:dyDescent="0.25">
      <c r="B463" s="239" t="s">
        <v>1511</v>
      </c>
      <c r="C463" s="247">
        <v>1</v>
      </c>
      <c r="D463" s="256">
        <v>12</v>
      </c>
      <c r="E463" s="256">
        <v>9.7568823235760878</v>
      </c>
      <c r="F463" s="256">
        <v>2.2431176764239122</v>
      </c>
      <c r="G463" s="256"/>
      <c r="H463" s="256"/>
      <c r="I463" s="256"/>
      <c r="J463" s="256">
        <v>0.38374536958149308</v>
      </c>
      <c r="K463" s="256">
        <v>0.91394727370313722</v>
      </c>
      <c r="L463" s="256">
        <v>7.9633680333021291</v>
      </c>
      <c r="M463" s="256">
        <v>11.550396613850047</v>
      </c>
      <c r="N463" s="256">
        <v>5.91634708125597</v>
      </c>
      <c r="O463" s="256">
        <v>-1.8532546523342166</v>
      </c>
      <c r="P463" s="256">
        <v>21.367019299486394</v>
      </c>
    </row>
    <row r="464" spans="2:16" x14ac:dyDescent="0.25">
      <c r="B464" s="239" t="s">
        <v>1512</v>
      </c>
      <c r="C464" s="247">
        <v>1</v>
      </c>
      <c r="D464" s="256">
        <v>15</v>
      </c>
      <c r="E464" s="256">
        <v>10.322223321945437</v>
      </c>
      <c r="F464" s="256">
        <v>4.6777766780545633</v>
      </c>
      <c r="G464" s="256"/>
      <c r="H464" s="256"/>
      <c r="I464" s="256"/>
      <c r="J464" s="256">
        <v>0.80025901405294697</v>
      </c>
      <c r="K464" s="256">
        <v>0.89596906826966816</v>
      </c>
      <c r="L464" s="256">
        <v>8.5639891504334287</v>
      </c>
      <c r="M464" s="256">
        <v>12.080457493457445</v>
      </c>
      <c r="N464" s="256">
        <v>5.9135965146493259</v>
      </c>
      <c r="O464" s="256">
        <v>-1.2825159897261216</v>
      </c>
      <c r="P464" s="256">
        <v>21.926962633616995</v>
      </c>
    </row>
    <row r="465" spans="2:16" x14ac:dyDescent="0.25">
      <c r="B465" s="239" t="s">
        <v>1513</v>
      </c>
      <c r="C465" s="247">
        <v>1</v>
      </c>
      <c r="D465" s="256">
        <v>14</v>
      </c>
      <c r="E465" s="256">
        <v>10.334359388837033</v>
      </c>
      <c r="F465" s="256">
        <v>3.6656406111629671</v>
      </c>
      <c r="G465" s="256"/>
      <c r="H465" s="256"/>
      <c r="I465" s="256"/>
      <c r="J465" s="256">
        <v>0.62710602563047391</v>
      </c>
      <c r="K465" s="256">
        <v>0.89563824902783262</v>
      </c>
      <c r="L465" s="256">
        <v>8.5767744112717672</v>
      </c>
      <c r="M465" s="256">
        <v>12.091944366402299</v>
      </c>
      <c r="N465" s="256">
        <v>5.9135464012636509</v>
      </c>
      <c r="O465" s="256">
        <v>-1.2702815811949932</v>
      </c>
      <c r="P465" s="256">
        <v>21.939000358869059</v>
      </c>
    </row>
    <row r="466" spans="2:16" x14ac:dyDescent="0.25">
      <c r="B466" s="239" t="s">
        <v>1514</v>
      </c>
      <c r="C466" s="247">
        <v>1</v>
      </c>
      <c r="D466" s="256">
        <v>20</v>
      </c>
      <c r="E466" s="256">
        <v>10.995492275462293</v>
      </c>
      <c r="F466" s="256">
        <v>9.0045077245377065</v>
      </c>
      <c r="G466" s="256"/>
      <c r="H466" s="256"/>
      <c r="I466" s="256"/>
      <c r="J466" s="256">
        <v>1.5404622686407428</v>
      </c>
      <c r="K466" s="256">
        <v>0.91012028428734026</v>
      </c>
      <c r="L466" s="256">
        <v>9.2094880028922539</v>
      </c>
      <c r="M466" s="256">
        <v>12.781496548032333</v>
      </c>
      <c r="N466" s="256">
        <v>5.9157571027424627</v>
      </c>
      <c r="O466" s="256">
        <v>-0.61348693683803468</v>
      </c>
      <c r="P466" s="256">
        <v>22.604471487762623</v>
      </c>
    </row>
    <row r="467" spans="2:16" x14ac:dyDescent="0.25">
      <c r="B467" s="239" t="s">
        <v>1515</v>
      </c>
      <c r="C467" s="247">
        <v>1</v>
      </c>
      <c r="D467" s="256">
        <v>8</v>
      </c>
      <c r="E467" s="256">
        <v>9.4572322503860367</v>
      </c>
      <c r="F467" s="256">
        <v>-1.4572322503860367</v>
      </c>
      <c r="G467" s="256"/>
      <c r="H467" s="256"/>
      <c r="I467" s="256"/>
      <c r="J467" s="256">
        <v>-0.2492986143205711</v>
      </c>
      <c r="K467" s="256">
        <v>0.89645807306451597</v>
      </c>
      <c r="L467" s="256">
        <v>7.6980384643395725</v>
      </c>
      <c r="M467" s="256">
        <v>11.216426036432502</v>
      </c>
      <c r="N467" s="256">
        <v>5.9136706235247143</v>
      </c>
      <c r="O467" s="256">
        <v>-2.1476524912582011</v>
      </c>
      <c r="P467" s="256">
        <v>21.062116992030276</v>
      </c>
    </row>
    <row r="468" spans="2:16" x14ac:dyDescent="0.25">
      <c r="B468" s="239" t="s">
        <v>1516</v>
      </c>
      <c r="C468" s="247">
        <v>1</v>
      </c>
      <c r="D468" s="256">
        <v>10</v>
      </c>
      <c r="E468" s="256">
        <v>9.6985270622152484</v>
      </c>
      <c r="F468" s="256">
        <v>0.30147293778475159</v>
      </c>
      <c r="G468" s="256"/>
      <c r="H468" s="256"/>
      <c r="I468" s="256"/>
      <c r="J468" s="256">
        <v>5.1575022186738227E-2</v>
      </c>
      <c r="K468" s="256">
        <v>0.88291322223262925</v>
      </c>
      <c r="L468" s="256">
        <v>7.9659134566951595</v>
      </c>
      <c r="M468" s="256">
        <v>11.431140667735336</v>
      </c>
      <c r="N468" s="256">
        <v>5.9116325092794657</v>
      </c>
      <c r="O468" s="256">
        <v>-1.9023581193567178</v>
      </c>
      <c r="P468" s="256">
        <v>21.299412243787216</v>
      </c>
    </row>
    <row r="469" spans="2:16" x14ac:dyDescent="0.25">
      <c r="B469" s="239" t="s">
        <v>1517</v>
      </c>
      <c r="C469" s="247">
        <v>1</v>
      </c>
      <c r="D469" s="256">
        <v>17</v>
      </c>
      <c r="E469" s="256">
        <v>8.8801514647910178</v>
      </c>
      <c r="F469" s="256">
        <v>8.1198485352089822</v>
      </c>
      <c r="G469" s="256"/>
      <c r="H469" s="256"/>
      <c r="I469" s="256"/>
      <c r="J469" s="256">
        <v>1.3891176151119824</v>
      </c>
      <c r="K469" s="256">
        <v>0.89006069358692486</v>
      </c>
      <c r="L469" s="256">
        <v>7.1335117853582481</v>
      </c>
      <c r="M469" s="256">
        <v>10.626791144223787</v>
      </c>
      <c r="N469" s="256">
        <v>5.9127042210011709</v>
      </c>
      <c r="O469" s="256">
        <v>-2.7228368252897628</v>
      </c>
      <c r="P469" s="256">
        <v>20.4831397548718</v>
      </c>
    </row>
    <row r="470" spans="2:16" x14ac:dyDescent="0.25">
      <c r="B470" s="239" t="s">
        <v>1518</v>
      </c>
      <c r="C470" s="247">
        <v>1</v>
      </c>
      <c r="D470" s="256">
        <v>12</v>
      </c>
      <c r="E470" s="256">
        <v>10.171370659955784</v>
      </c>
      <c r="F470" s="256">
        <v>1.8286293400442162</v>
      </c>
      <c r="G470" s="256"/>
      <c r="H470" s="256"/>
      <c r="I470" s="256"/>
      <c r="J470" s="256">
        <v>0.31283603588803183</v>
      </c>
      <c r="K470" s="256">
        <v>0.91603960919229765</v>
      </c>
      <c r="L470" s="256">
        <v>8.3737504067802107</v>
      </c>
      <c r="M470" s="256">
        <v>11.968990913131357</v>
      </c>
      <c r="N470" s="256">
        <v>5.9166706628293761</v>
      </c>
      <c r="O470" s="256">
        <v>-1.4394013068261717</v>
      </c>
      <c r="P470" s="256">
        <v>21.782142626737738</v>
      </c>
    </row>
    <row r="471" spans="2:16" x14ac:dyDescent="0.25">
      <c r="B471" s="239" t="s">
        <v>1519</v>
      </c>
      <c r="C471" s="247">
        <v>1</v>
      </c>
      <c r="D471" s="256">
        <v>9</v>
      </c>
      <c r="E471" s="256">
        <v>11.28332988526919</v>
      </c>
      <c r="F471" s="256">
        <v>-2.2833298852691897</v>
      </c>
      <c r="G471" s="256"/>
      <c r="H471" s="256"/>
      <c r="I471" s="256"/>
      <c r="J471" s="256">
        <v>-0.39062474515202511</v>
      </c>
      <c r="K471" s="256">
        <v>0.90424271573542292</v>
      </c>
      <c r="L471" s="256">
        <v>9.5088596513611581</v>
      </c>
      <c r="M471" s="256">
        <v>13.057800119177221</v>
      </c>
      <c r="N471" s="256">
        <v>5.9148557087842146</v>
      </c>
      <c r="O471" s="256">
        <v>-0.323880447149552</v>
      </c>
      <c r="P471" s="256">
        <v>22.890540217687931</v>
      </c>
    </row>
    <row r="472" spans="2:16" x14ac:dyDescent="0.25">
      <c r="B472" s="239" t="s">
        <v>1520</v>
      </c>
      <c r="C472" s="247">
        <v>1</v>
      </c>
      <c r="D472" s="256">
        <v>6</v>
      </c>
      <c r="E472" s="256">
        <v>9.9480166406876958</v>
      </c>
      <c r="F472" s="256">
        <v>-3.9480166406876958</v>
      </c>
      <c r="G472" s="256"/>
      <c r="H472" s="256"/>
      <c r="I472" s="256"/>
      <c r="J472" s="256">
        <v>-0.67541401007098489</v>
      </c>
      <c r="K472" s="256">
        <v>0.9379601468822607</v>
      </c>
      <c r="L472" s="256">
        <v>8.1073799042546781</v>
      </c>
      <c r="M472" s="256">
        <v>11.788653377120713</v>
      </c>
      <c r="N472" s="256">
        <v>5.9201040872535362</v>
      </c>
      <c r="O472" s="256">
        <v>-1.669493018679475</v>
      </c>
      <c r="P472" s="256">
        <v>21.565526300054866</v>
      </c>
    </row>
    <row r="473" spans="2:16" x14ac:dyDescent="0.25">
      <c r="B473" s="239" t="s">
        <v>1521</v>
      </c>
      <c r="C473" s="247">
        <v>1</v>
      </c>
      <c r="D473" s="256">
        <v>15</v>
      </c>
      <c r="E473" s="256">
        <v>10.547674077777287</v>
      </c>
      <c r="F473" s="256">
        <v>4.4523259222227125</v>
      </c>
      <c r="G473" s="256"/>
      <c r="H473" s="256"/>
      <c r="I473" s="256"/>
      <c r="J473" s="256">
        <v>0.76168962265256002</v>
      </c>
      <c r="K473" s="256">
        <v>0.86782388581450742</v>
      </c>
      <c r="L473" s="256">
        <v>8.8446715245304866</v>
      </c>
      <c r="M473" s="256">
        <v>12.250676631024088</v>
      </c>
      <c r="N473" s="256">
        <v>5.9093977242665625</v>
      </c>
      <c r="O473" s="256">
        <v>-1.0488256004164676</v>
      </c>
      <c r="P473" s="256">
        <v>22.144173755971043</v>
      </c>
    </row>
    <row r="474" spans="2:16" x14ac:dyDescent="0.25">
      <c r="B474" s="239" t="s">
        <v>1522</v>
      </c>
      <c r="C474" s="247">
        <v>1</v>
      </c>
      <c r="D474" s="256">
        <v>11</v>
      </c>
      <c r="E474" s="256">
        <v>12.339829428752813</v>
      </c>
      <c r="F474" s="256">
        <v>-1.3398294287528127</v>
      </c>
      <c r="G474" s="256"/>
      <c r="H474" s="256"/>
      <c r="I474" s="256"/>
      <c r="J474" s="256">
        <v>-0.22921371656818168</v>
      </c>
      <c r="K474" s="256">
        <v>0.91952923791416397</v>
      </c>
      <c r="L474" s="256">
        <v>10.535361188652285</v>
      </c>
      <c r="M474" s="256">
        <v>14.144297668853341</v>
      </c>
      <c r="N474" s="256">
        <v>5.9172119436568806</v>
      </c>
      <c r="O474" s="256">
        <v>0.7279952618559129</v>
      </c>
      <c r="P474" s="256">
        <v>23.951663595649713</v>
      </c>
    </row>
    <row r="475" spans="2:16" x14ac:dyDescent="0.25">
      <c r="B475" s="239" t="s">
        <v>1523</v>
      </c>
      <c r="C475" s="247">
        <v>1</v>
      </c>
      <c r="D475" s="256">
        <v>10</v>
      </c>
      <c r="E475" s="256">
        <v>11.360403628391776</v>
      </c>
      <c r="F475" s="256">
        <v>-1.3604036283917758</v>
      </c>
      <c r="G475" s="256"/>
      <c r="H475" s="256"/>
      <c r="I475" s="256"/>
      <c r="J475" s="256">
        <v>-0.23273348458003396</v>
      </c>
      <c r="K475" s="256">
        <v>0.87637900343667685</v>
      </c>
      <c r="L475" s="256">
        <v>9.6406126605921685</v>
      </c>
      <c r="M475" s="256">
        <v>13.080194596191383</v>
      </c>
      <c r="N475" s="256">
        <v>5.9106601428640184</v>
      </c>
      <c r="O475" s="256">
        <v>-0.23857339817862133</v>
      </c>
      <c r="P475" s="256">
        <v>22.959380654962175</v>
      </c>
    </row>
    <row r="476" spans="2:16" x14ac:dyDescent="0.25">
      <c r="B476" s="239" t="s">
        <v>1524</v>
      </c>
      <c r="C476" s="247">
        <v>1</v>
      </c>
      <c r="D476" s="256">
        <v>10</v>
      </c>
      <c r="E476" s="256">
        <v>10.818551671480799</v>
      </c>
      <c r="F476" s="256">
        <v>-0.81855167148079921</v>
      </c>
      <c r="G476" s="256"/>
      <c r="H476" s="256"/>
      <c r="I476" s="256"/>
      <c r="J476" s="256">
        <v>-0.14003519164216402</v>
      </c>
      <c r="K476" s="256">
        <v>0.89901341893437081</v>
      </c>
      <c r="L476" s="256">
        <v>9.0543433189860902</v>
      </c>
      <c r="M476" s="256">
        <v>12.582760023975508</v>
      </c>
      <c r="N476" s="256">
        <v>5.9140585298254109</v>
      </c>
      <c r="O476" s="256">
        <v>-0.78709429076511306</v>
      </c>
      <c r="P476" s="256">
        <v>22.424197633726713</v>
      </c>
    </row>
    <row r="477" spans="2:16" x14ac:dyDescent="0.25">
      <c r="B477" s="239" t="s">
        <v>1525</v>
      </c>
      <c r="C477" s="247">
        <v>1</v>
      </c>
      <c r="D477" s="256">
        <v>3</v>
      </c>
      <c r="E477" s="256">
        <v>8.9627327107020527</v>
      </c>
      <c r="F477" s="256">
        <v>-5.9627327107020527</v>
      </c>
      <c r="G477" s="256"/>
      <c r="H477" s="256"/>
      <c r="I477" s="256"/>
      <c r="J477" s="256">
        <v>-1.0200851662102415</v>
      </c>
      <c r="K477" s="256">
        <v>0.87167857406344762</v>
      </c>
      <c r="L477" s="256">
        <v>7.2521657840412219</v>
      </c>
      <c r="M477" s="256">
        <v>10.673299637362884</v>
      </c>
      <c r="N477" s="256">
        <v>5.9099650340131387</v>
      </c>
      <c r="O477" s="256">
        <v>-2.6348802463063254</v>
      </c>
      <c r="P477" s="256">
        <v>20.560345667710429</v>
      </c>
    </row>
    <row r="478" spans="2:16" x14ac:dyDescent="0.25">
      <c r="B478" s="239" t="s">
        <v>1526</v>
      </c>
      <c r="C478" s="247">
        <v>1</v>
      </c>
      <c r="D478" s="256">
        <v>15</v>
      </c>
      <c r="E478" s="256">
        <v>11.486072471605821</v>
      </c>
      <c r="F478" s="256">
        <v>3.5139275283941789</v>
      </c>
      <c r="G478" s="256"/>
      <c r="H478" s="256"/>
      <c r="I478" s="256"/>
      <c r="J478" s="256">
        <v>0.60115143857097009</v>
      </c>
      <c r="K478" s="256">
        <v>0.89849290487633371</v>
      </c>
      <c r="L478" s="256">
        <v>9.7228855668775616</v>
      </c>
      <c r="M478" s="256">
        <v>13.249259376334081</v>
      </c>
      <c r="N478" s="256">
        <v>5.9139794273306148</v>
      </c>
      <c r="O478" s="256">
        <v>-0.11941826127523036</v>
      </c>
      <c r="P478" s="256">
        <v>23.091563204486874</v>
      </c>
    </row>
    <row r="479" spans="2:16" x14ac:dyDescent="0.25">
      <c r="B479" s="239" t="s">
        <v>1527</v>
      </c>
      <c r="C479" s="247">
        <v>1</v>
      </c>
      <c r="D479" s="256">
        <v>7</v>
      </c>
      <c r="E479" s="256">
        <v>9.4475537291835838</v>
      </c>
      <c r="F479" s="256">
        <v>-2.4475537291835838</v>
      </c>
      <c r="G479" s="256"/>
      <c r="H479" s="256"/>
      <c r="I479" s="256"/>
      <c r="J479" s="256">
        <v>-0.4187196330571003</v>
      </c>
      <c r="K479" s="256">
        <v>0.88825342946002006</v>
      </c>
      <c r="L479" s="256">
        <v>7.7044605935517172</v>
      </c>
      <c r="M479" s="256">
        <v>11.19064686481545</v>
      </c>
      <c r="N479" s="256">
        <v>5.9124324369690786</v>
      </c>
      <c r="O479" s="256">
        <v>-2.154901216622914</v>
      </c>
      <c r="P479" s="256">
        <v>21.050008674990082</v>
      </c>
    </row>
    <row r="480" spans="2:16" x14ac:dyDescent="0.25">
      <c r="B480" s="239" t="s">
        <v>1528</v>
      </c>
      <c r="C480" s="247">
        <v>1</v>
      </c>
      <c r="D480" s="256">
        <v>15</v>
      </c>
      <c r="E480" s="256">
        <v>9.1208969429154987</v>
      </c>
      <c r="F480" s="256">
        <v>5.8791030570845013</v>
      </c>
      <c r="G480" s="256"/>
      <c r="H480" s="256"/>
      <c r="I480" s="256"/>
      <c r="J480" s="256">
        <v>1.0057780735985855</v>
      </c>
      <c r="K480" s="256">
        <v>0.94575711142759589</v>
      </c>
      <c r="L480" s="256">
        <v>7.2649595783880869</v>
      </c>
      <c r="M480" s="256">
        <v>10.97683430744291</v>
      </c>
      <c r="N480" s="256">
        <v>5.9213444149612258</v>
      </c>
      <c r="O480" s="256">
        <v>-2.4990467140490935</v>
      </c>
      <c r="P480" s="256">
        <v>20.740840599880091</v>
      </c>
    </row>
    <row r="481" spans="2:16" x14ac:dyDescent="0.25">
      <c r="B481" s="239" t="s">
        <v>1529</v>
      </c>
      <c r="C481" s="247">
        <v>1</v>
      </c>
      <c r="D481" s="256">
        <v>6</v>
      </c>
      <c r="E481" s="256">
        <v>10.169458055696428</v>
      </c>
      <c r="F481" s="256">
        <v>-4.1694580556964276</v>
      </c>
      <c r="G481" s="256"/>
      <c r="H481" s="256"/>
      <c r="I481" s="256"/>
      <c r="J481" s="256">
        <v>-0.71329749631707851</v>
      </c>
      <c r="K481" s="256">
        <v>0.91044681209372791</v>
      </c>
      <c r="L481" s="256">
        <v>8.3828130106181931</v>
      </c>
      <c r="M481" s="256">
        <v>11.956103100774662</v>
      </c>
      <c r="N481" s="256">
        <v>5.915807346797922</v>
      </c>
      <c r="O481" s="256">
        <v>-1.439619754667552</v>
      </c>
      <c r="P481" s="256">
        <v>21.778535866060409</v>
      </c>
    </row>
    <row r="482" spans="2:16" x14ac:dyDescent="0.25">
      <c r="B482" s="239" t="s">
        <v>1530</v>
      </c>
      <c r="C482" s="247">
        <v>1</v>
      </c>
      <c r="D482" s="256">
        <v>17</v>
      </c>
      <c r="E482" s="256">
        <v>11.864760609258564</v>
      </c>
      <c r="F482" s="256">
        <v>5.135239390741436</v>
      </c>
      <c r="G482" s="256"/>
      <c r="H482" s="256"/>
      <c r="I482" s="256"/>
      <c r="J482" s="256">
        <v>0.87852026605718669</v>
      </c>
      <c r="K482" s="256">
        <v>0.90622727418513782</v>
      </c>
      <c r="L482" s="256">
        <v>10.086395912243239</v>
      </c>
      <c r="M482" s="256">
        <v>13.643125306273889</v>
      </c>
      <c r="N482" s="256">
        <v>5.915159426359839</v>
      </c>
      <c r="O482" s="256">
        <v>0.25695426673315325</v>
      </c>
      <c r="P482" s="256">
        <v>23.472566951783975</v>
      </c>
    </row>
    <row r="483" spans="2:16" x14ac:dyDescent="0.25">
      <c r="B483" s="239" t="s">
        <v>1531</v>
      </c>
      <c r="C483" s="247">
        <v>1</v>
      </c>
      <c r="D483" s="256">
        <v>14</v>
      </c>
      <c r="E483" s="256">
        <v>10.534106090105887</v>
      </c>
      <c r="F483" s="256">
        <v>3.4658939098941133</v>
      </c>
      <c r="G483" s="256"/>
      <c r="H483" s="256"/>
      <c r="I483" s="256"/>
      <c r="J483" s="256">
        <v>0.59293400135072116</v>
      </c>
      <c r="K483" s="256">
        <v>0.86532853051810599</v>
      </c>
      <c r="L483" s="256">
        <v>8.836000378845684</v>
      </c>
      <c r="M483" s="256">
        <v>12.232211801366089</v>
      </c>
      <c r="N483" s="256">
        <v>5.9090317846924174</v>
      </c>
      <c r="O483" s="256">
        <v>-1.0616754746096735</v>
      </c>
      <c r="P483" s="256">
        <v>22.129887654821445</v>
      </c>
    </row>
    <row r="484" spans="2:16" x14ac:dyDescent="0.25">
      <c r="B484" s="239" t="s">
        <v>1532</v>
      </c>
      <c r="C484" s="247">
        <v>1</v>
      </c>
      <c r="D484" s="256">
        <v>11</v>
      </c>
      <c r="E484" s="256">
        <v>8.412969709986168</v>
      </c>
      <c r="F484" s="256">
        <v>2.587030290013832</v>
      </c>
      <c r="G484" s="256"/>
      <c r="H484" s="256"/>
      <c r="I484" s="256"/>
      <c r="J484" s="256">
        <v>0.4425808352340137</v>
      </c>
      <c r="K484" s="256">
        <v>0.97766325412641375</v>
      </c>
      <c r="L484" s="256">
        <v>6.4944202839926835</v>
      </c>
      <c r="M484" s="256">
        <v>10.331519135979653</v>
      </c>
      <c r="N484" s="256">
        <v>5.9265241588342219</v>
      </c>
      <c r="O484" s="256">
        <v>-3.2171385865845323</v>
      </c>
      <c r="P484" s="256">
        <v>20.043078006556868</v>
      </c>
    </row>
    <row r="485" spans="2:16" x14ac:dyDescent="0.25">
      <c r="B485" s="239" t="s">
        <v>1533</v>
      </c>
      <c r="C485" s="247">
        <v>1</v>
      </c>
      <c r="D485" s="256">
        <v>10</v>
      </c>
      <c r="E485" s="256">
        <v>8.3891543418040779</v>
      </c>
      <c r="F485" s="256">
        <v>1.6108456581959221</v>
      </c>
      <c r="G485" s="256"/>
      <c r="H485" s="256"/>
      <c r="I485" s="256"/>
      <c r="J485" s="256">
        <v>0.27557830288628898</v>
      </c>
      <c r="K485" s="256">
        <v>0.91087477596314126</v>
      </c>
      <c r="L485" s="256">
        <v>6.601669467845559</v>
      </c>
      <c r="M485" s="256">
        <v>10.176639215762597</v>
      </c>
      <c r="N485" s="256">
        <v>5.9158732258443925</v>
      </c>
      <c r="O485" s="256">
        <v>-3.2200527484589454</v>
      </c>
      <c r="P485" s="256">
        <v>19.998361432067099</v>
      </c>
    </row>
    <row r="486" spans="2:16" x14ac:dyDescent="0.25">
      <c r="B486" s="239" t="s">
        <v>1534</v>
      </c>
      <c r="C486" s="247">
        <v>1</v>
      </c>
      <c r="D486" s="256">
        <v>3</v>
      </c>
      <c r="E486" s="256">
        <v>11.369834583308119</v>
      </c>
      <c r="F486" s="256">
        <v>-8.3698345833081191</v>
      </c>
      <c r="G486" s="256"/>
      <c r="H486" s="256"/>
      <c r="I486" s="256"/>
      <c r="J486" s="256">
        <v>-1.4318844255322711</v>
      </c>
      <c r="K486" s="256">
        <v>0.92542913449133746</v>
      </c>
      <c r="L486" s="256">
        <v>9.5537884884157886</v>
      </c>
      <c r="M486" s="256">
        <v>13.18588067820045</v>
      </c>
      <c r="N486" s="256">
        <v>5.9181316519440514</v>
      </c>
      <c r="O486" s="256">
        <v>-0.24380440319204055</v>
      </c>
      <c r="P486" s="256">
        <v>22.983473569808279</v>
      </c>
    </row>
    <row r="487" spans="2:16" x14ac:dyDescent="0.25">
      <c r="B487" s="239" t="s">
        <v>1535</v>
      </c>
      <c r="C487" s="247">
        <v>1</v>
      </c>
      <c r="D487" s="256">
        <v>13</v>
      </c>
      <c r="E487" s="256">
        <v>11.440284226033244</v>
      </c>
      <c r="F487" s="256">
        <v>1.5597157739667562</v>
      </c>
      <c r="G487" s="256"/>
      <c r="H487" s="256"/>
      <c r="I487" s="256"/>
      <c r="J487" s="256">
        <v>0.26683116646700811</v>
      </c>
      <c r="K487" s="256">
        <v>0.8921392148209486</v>
      </c>
      <c r="L487" s="256">
        <v>9.6895656925537246</v>
      </c>
      <c r="M487" s="256">
        <v>13.191002759512763</v>
      </c>
      <c r="N487" s="256">
        <v>5.9130174653384859</v>
      </c>
      <c r="O487" s="256">
        <v>-0.16331876930623856</v>
      </c>
      <c r="P487" s="256">
        <v>23.043887221372728</v>
      </c>
    </row>
    <row r="488" spans="2:16" x14ac:dyDescent="0.25">
      <c r="B488" s="239" t="s">
        <v>1536</v>
      </c>
      <c r="C488" s="247">
        <v>1</v>
      </c>
      <c r="D488" s="256">
        <v>13</v>
      </c>
      <c r="E488" s="256">
        <v>9.9112684935829307</v>
      </c>
      <c r="F488" s="256">
        <v>3.0887315064170693</v>
      </c>
      <c r="G488" s="256"/>
      <c r="H488" s="256"/>
      <c r="I488" s="256"/>
      <c r="J488" s="256">
        <v>0.52841026840716698</v>
      </c>
      <c r="K488" s="256">
        <v>0.90567471752023943</v>
      </c>
      <c r="L488" s="256">
        <v>8.1339881241904308</v>
      </c>
      <c r="M488" s="256">
        <v>11.688548862975431</v>
      </c>
      <c r="N488" s="256">
        <v>5.915074797560214</v>
      </c>
      <c r="O488" s="256">
        <v>-1.6963717748527998</v>
      </c>
      <c r="P488" s="256">
        <v>21.518908762018661</v>
      </c>
    </row>
    <row r="489" spans="2:16" x14ac:dyDescent="0.25">
      <c r="B489" s="239" t="s">
        <v>1537</v>
      </c>
      <c r="C489" s="247">
        <v>1</v>
      </c>
      <c r="D489" s="256">
        <v>17</v>
      </c>
      <c r="E489" s="256">
        <v>10.299560144975718</v>
      </c>
      <c r="F489" s="256">
        <v>6.7004398550242819</v>
      </c>
      <c r="G489" s="256"/>
      <c r="H489" s="256"/>
      <c r="I489" s="256"/>
      <c r="J489" s="256">
        <v>1.146289735732497</v>
      </c>
      <c r="K489" s="256">
        <v>0.90381242301274278</v>
      </c>
      <c r="L489" s="256">
        <v>8.5259343100492604</v>
      </c>
      <c r="M489" s="256">
        <v>12.073185979902176</v>
      </c>
      <c r="N489" s="256">
        <v>5.9147899424044468</v>
      </c>
      <c r="O489" s="256">
        <v>-1.3075211286391646</v>
      </c>
      <c r="P489" s="256">
        <v>21.906641418590603</v>
      </c>
    </row>
    <row r="490" spans="2:16" x14ac:dyDescent="0.25">
      <c r="B490" s="239" t="s">
        <v>1538</v>
      </c>
      <c r="C490" s="247">
        <v>1</v>
      </c>
      <c r="D490" s="256">
        <v>1</v>
      </c>
      <c r="E490" s="256">
        <v>9.7742616230516948</v>
      </c>
      <c r="F490" s="256">
        <v>-8.7742616230516948</v>
      </c>
      <c r="G490" s="256"/>
      <c r="H490" s="256"/>
      <c r="I490" s="256"/>
      <c r="J490" s="256">
        <v>-1.5010725049033766</v>
      </c>
      <c r="K490" s="256">
        <v>0.95704527456768473</v>
      </c>
      <c r="L490" s="256">
        <v>7.8961725628135859</v>
      </c>
      <c r="M490" s="256">
        <v>11.652350683289804</v>
      </c>
      <c r="N490" s="256">
        <v>5.9231578422619267</v>
      </c>
      <c r="O490" s="256">
        <v>-1.8492406722192438</v>
      </c>
      <c r="P490" s="256">
        <v>21.397763918322632</v>
      </c>
    </row>
    <row r="491" spans="2:16" x14ac:dyDescent="0.25">
      <c r="B491" s="239" t="s">
        <v>1539</v>
      </c>
      <c r="C491" s="247">
        <v>1</v>
      </c>
      <c r="D491" s="256">
        <v>7</v>
      </c>
      <c r="E491" s="256">
        <v>11.32135489095751</v>
      </c>
      <c r="F491" s="256">
        <v>-4.3213548909575099</v>
      </c>
      <c r="G491" s="256"/>
      <c r="H491" s="256"/>
      <c r="I491" s="256"/>
      <c r="J491" s="256">
        <v>-0.73928351916294699</v>
      </c>
      <c r="K491" s="256">
        <v>0.95717253845097128</v>
      </c>
      <c r="L491" s="256">
        <v>9.4430160902804516</v>
      </c>
      <c r="M491" s="256">
        <v>13.199693691634568</v>
      </c>
      <c r="N491" s="256">
        <v>5.9231784064926929</v>
      </c>
      <c r="O491" s="256">
        <v>-0.30218775920348584</v>
      </c>
      <c r="P491" s="256">
        <v>22.944897541118507</v>
      </c>
    </row>
    <row r="492" spans="2:16" x14ac:dyDescent="0.25">
      <c r="B492" s="239" t="s">
        <v>1540</v>
      </c>
      <c r="C492" s="247">
        <v>1</v>
      </c>
      <c r="D492" s="256">
        <v>17</v>
      </c>
      <c r="E492" s="256">
        <v>11.488965824096089</v>
      </c>
      <c r="F492" s="256">
        <v>5.5110341759039105</v>
      </c>
      <c r="G492" s="256"/>
      <c r="H492" s="256"/>
      <c r="I492" s="256"/>
      <c r="J492" s="256">
        <v>0.94281003125081553</v>
      </c>
      <c r="K492" s="256">
        <v>0.83327906614315217</v>
      </c>
      <c r="L492" s="256">
        <v>9.853753426275297</v>
      </c>
      <c r="M492" s="256">
        <v>13.124178221916882</v>
      </c>
      <c r="N492" s="256">
        <v>5.904423525531433</v>
      </c>
      <c r="O492" s="256">
        <v>-9.7772572707800265E-2</v>
      </c>
      <c r="P492" s="256">
        <v>23.075704220899979</v>
      </c>
    </row>
    <row r="493" spans="2:16" x14ac:dyDescent="0.25">
      <c r="B493" s="239" t="s">
        <v>1541</v>
      </c>
      <c r="C493" s="247">
        <v>1</v>
      </c>
      <c r="D493" s="256">
        <v>20</v>
      </c>
      <c r="E493" s="256">
        <v>11.719008600649321</v>
      </c>
      <c r="F493" s="256">
        <v>8.280991399350679</v>
      </c>
      <c r="G493" s="256"/>
      <c r="H493" s="256"/>
      <c r="I493" s="256"/>
      <c r="J493" s="256">
        <v>1.4166854188903648</v>
      </c>
      <c r="K493" s="256">
        <v>0.89983509887077151</v>
      </c>
      <c r="L493" s="256">
        <v>9.9531877976879723</v>
      </c>
      <c r="M493" s="256">
        <v>13.48482940361067</v>
      </c>
      <c r="N493" s="256">
        <v>5.91418349156808</v>
      </c>
      <c r="O493" s="256">
        <v>0.11311741564531097</v>
      </c>
      <c r="P493" s="256">
        <v>23.324899785653329</v>
      </c>
    </row>
    <row r="494" spans="2:16" x14ac:dyDescent="0.25">
      <c r="B494" s="239" t="s">
        <v>1542</v>
      </c>
      <c r="C494" s="247">
        <v>1</v>
      </c>
      <c r="D494" s="256">
        <v>20</v>
      </c>
      <c r="E494" s="256">
        <v>11.163987287658024</v>
      </c>
      <c r="F494" s="256">
        <v>8.8360127123419758</v>
      </c>
      <c r="G494" s="256"/>
      <c r="H494" s="256"/>
      <c r="I494" s="256"/>
      <c r="J494" s="256">
        <v>1.5116366829805328</v>
      </c>
      <c r="K494" s="256">
        <v>0.87035332922595099</v>
      </c>
      <c r="L494" s="256">
        <v>9.4560209984984489</v>
      </c>
      <c r="M494" s="256">
        <v>12.871953576817599</v>
      </c>
      <c r="N494" s="256">
        <v>5.9097697150118575</v>
      </c>
      <c r="O494" s="256">
        <v>-0.43324237872731786</v>
      </c>
      <c r="P494" s="256">
        <v>22.761216954043366</v>
      </c>
    </row>
    <row r="495" spans="2:16" x14ac:dyDescent="0.25">
      <c r="B495" s="239" t="s">
        <v>1543</v>
      </c>
      <c r="C495" s="247">
        <v>1</v>
      </c>
      <c r="D495" s="256">
        <v>8</v>
      </c>
      <c r="E495" s="256">
        <v>11.353822440317998</v>
      </c>
      <c r="F495" s="256">
        <v>-3.3538224403179981</v>
      </c>
      <c r="G495" s="256"/>
      <c r="H495" s="256"/>
      <c r="I495" s="256"/>
      <c r="J495" s="256">
        <v>-0.57376117418964645</v>
      </c>
      <c r="K495" s="256">
        <v>0.91207258952497428</v>
      </c>
      <c r="L495" s="256">
        <v>9.5639869977850722</v>
      </c>
      <c r="M495" s="256">
        <v>13.143657882850924</v>
      </c>
      <c r="N495" s="256">
        <v>5.9160577731576813</v>
      </c>
      <c r="O495" s="256">
        <v>-0.25574680239422953</v>
      </c>
      <c r="P495" s="256">
        <v>22.963391683030224</v>
      </c>
    </row>
    <row r="496" spans="2:16" x14ac:dyDescent="0.25">
      <c r="B496" s="239" t="s">
        <v>1544</v>
      </c>
      <c r="C496" s="247">
        <v>1</v>
      </c>
      <c r="D496" s="256">
        <v>8</v>
      </c>
      <c r="E496" s="256">
        <v>11.501553400949094</v>
      </c>
      <c r="F496" s="256">
        <v>-3.5015534009490938</v>
      </c>
      <c r="G496" s="256"/>
      <c r="H496" s="256"/>
      <c r="I496" s="256"/>
      <c r="J496" s="256">
        <v>-0.59903451258016216</v>
      </c>
      <c r="K496" s="256">
        <v>0.88723874629609023</v>
      </c>
      <c r="L496" s="256">
        <v>9.7604514619726253</v>
      </c>
      <c r="M496" s="256">
        <v>13.242655339925562</v>
      </c>
      <c r="N496" s="256">
        <v>5.912280081297375</v>
      </c>
      <c r="O496" s="256">
        <v>-0.10060256472773155</v>
      </c>
      <c r="P496" s="256">
        <v>23.103709366625921</v>
      </c>
    </row>
    <row r="497" spans="2:16" x14ac:dyDescent="0.25">
      <c r="B497" s="239" t="s">
        <v>1545</v>
      </c>
      <c r="C497" s="247">
        <v>1</v>
      </c>
      <c r="D497" s="256">
        <v>12</v>
      </c>
      <c r="E497" s="256">
        <v>11.376260696591814</v>
      </c>
      <c r="F497" s="256">
        <v>0.62373930340818617</v>
      </c>
      <c r="G497" s="256"/>
      <c r="H497" s="256"/>
      <c r="I497" s="256"/>
      <c r="J497" s="256">
        <v>0.10670731724180971</v>
      </c>
      <c r="K497" s="256">
        <v>0.91605730160753551</v>
      </c>
      <c r="L497" s="256">
        <v>9.5786057241272058</v>
      </c>
      <c r="M497" s="256">
        <v>13.173915669056422</v>
      </c>
      <c r="N497" s="256">
        <v>5.9166734020566922</v>
      </c>
      <c r="O497" s="256">
        <v>-0.23451664560235308</v>
      </c>
      <c r="P497" s="256">
        <v>22.987038038785983</v>
      </c>
    </row>
    <row r="498" spans="2:16" x14ac:dyDescent="0.25">
      <c r="B498" s="239" t="s">
        <v>1546</v>
      </c>
      <c r="C498" s="247">
        <v>1</v>
      </c>
      <c r="D498" s="256">
        <v>17</v>
      </c>
      <c r="E498" s="256">
        <v>11.184852950533895</v>
      </c>
      <c r="F498" s="256">
        <v>5.8151470494661055</v>
      </c>
      <c r="G498" s="256"/>
      <c r="H498" s="256"/>
      <c r="I498" s="256"/>
      <c r="J498" s="256">
        <v>0.99483668517370116</v>
      </c>
      <c r="K498" s="256">
        <v>0.93119846806980011</v>
      </c>
      <c r="L498" s="256">
        <v>9.3574852154156396</v>
      </c>
      <c r="M498" s="256">
        <v>13.012220685652149</v>
      </c>
      <c r="N498" s="256">
        <v>5.9190365562067768</v>
      </c>
      <c r="O498" s="256">
        <v>-0.4305618044085211</v>
      </c>
      <c r="P498" s="256">
        <v>22.800267705476308</v>
      </c>
    </row>
    <row r="499" spans="2:16" x14ac:dyDescent="0.25">
      <c r="B499" s="239" t="s">
        <v>1547</v>
      </c>
      <c r="C499" s="247">
        <v>1</v>
      </c>
      <c r="D499" s="256">
        <v>5</v>
      </c>
      <c r="E499" s="256">
        <v>10.56519295439173</v>
      </c>
      <c r="F499" s="256">
        <v>-5.5651929543917298</v>
      </c>
      <c r="G499" s="256"/>
      <c r="H499" s="256"/>
      <c r="I499" s="256"/>
      <c r="J499" s="256">
        <v>-0.95207534117428949</v>
      </c>
      <c r="K499" s="256">
        <v>0.92875871630046747</v>
      </c>
      <c r="L499" s="256">
        <v>8.7426129458622199</v>
      </c>
      <c r="M499" s="256">
        <v>12.38777296292124</v>
      </c>
      <c r="N499" s="256">
        <v>5.9186532184172371</v>
      </c>
      <c r="O499" s="256">
        <v>-1.0494695451161284</v>
      </c>
      <c r="P499" s="256">
        <v>22.179855453899588</v>
      </c>
    </row>
    <row r="500" spans="2:16" x14ac:dyDescent="0.25">
      <c r="B500" s="239" t="s">
        <v>1548</v>
      </c>
      <c r="C500" s="247">
        <v>1</v>
      </c>
      <c r="D500" s="256">
        <v>4</v>
      </c>
      <c r="E500" s="256">
        <v>11.109934326897951</v>
      </c>
      <c r="F500" s="256">
        <v>-7.1099343268979514</v>
      </c>
      <c r="G500" s="256"/>
      <c r="H500" s="256"/>
      <c r="I500" s="256"/>
      <c r="J500" s="256">
        <v>-1.2163447351212329</v>
      </c>
      <c r="K500" s="256">
        <v>0.84722222156099514</v>
      </c>
      <c r="L500" s="256">
        <v>9.4473601225343291</v>
      </c>
      <c r="M500" s="256">
        <v>12.772508531261574</v>
      </c>
      <c r="N500" s="256">
        <v>5.9064074241016744</v>
      </c>
      <c r="O500" s="256">
        <v>-0.48069723807718745</v>
      </c>
      <c r="P500" s="256">
        <v>22.70056589187309</v>
      </c>
    </row>
    <row r="501" spans="2:16" x14ac:dyDescent="0.25">
      <c r="B501" s="239" t="s">
        <v>1549</v>
      </c>
      <c r="C501" s="247">
        <v>1</v>
      </c>
      <c r="D501" s="256">
        <v>9</v>
      </c>
      <c r="E501" s="256">
        <v>10.728794325088263</v>
      </c>
      <c r="F501" s="256">
        <v>-1.7287943250882627</v>
      </c>
      <c r="G501" s="256"/>
      <c r="H501" s="256"/>
      <c r="I501" s="256"/>
      <c r="J501" s="256">
        <v>-0.29575658209293537</v>
      </c>
      <c r="K501" s="256">
        <v>0.92519306593001782</v>
      </c>
      <c r="L501" s="256">
        <v>8.913211487049356</v>
      </c>
      <c r="M501" s="256">
        <v>12.544377163127169</v>
      </c>
      <c r="N501" s="256">
        <v>5.9180947420619772</v>
      </c>
      <c r="O501" s="256">
        <v>-0.8847722300989993</v>
      </c>
      <c r="P501" s="256">
        <v>22.342360880275525</v>
      </c>
    </row>
    <row r="502" spans="2:16" x14ac:dyDescent="0.25">
      <c r="B502" s="239" t="s">
        <v>1550</v>
      </c>
      <c r="C502" s="247">
        <v>1</v>
      </c>
      <c r="D502" s="256">
        <v>8</v>
      </c>
      <c r="E502" s="256">
        <v>10.721869834966016</v>
      </c>
      <c r="F502" s="256">
        <v>-2.7218698349660162</v>
      </c>
      <c r="G502" s="256"/>
      <c r="H502" s="256"/>
      <c r="I502" s="256"/>
      <c r="J502" s="256">
        <v>-0.46564875162365638</v>
      </c>
      <c r="K502" s="256">
        <v>0.93131071933675924</v>
      </c>
      <c r="L502" s="256">
        <v>8.8942818199069098</v>
      </c>
      <c r="M502" s="256">
        <v>12.549457850025123</v>
      </c>
      <c r="N502" s="256">
        <v>5.9190542169106868</v>
      </c>
      <c r="O502" s="256">
        <v>-0.89357957703567337</v>
      </c>
      <c r="P502" s="256">
        <v>22.337319246967706</v>
      </c>
    </row>
    <row r="503" spans="2:16" x14ac:dyDescent="0.25">
      <c r="B503" s="239" t="s">
        <v>1551</v>
      </c>
      <c r="C503" s="247">
        <v>1</v>
      </c>
      <c r="D503" s="256">
        <v>17</v>
      </c>
      <c r="E503" s="256">
        <v>10.215613636355643</v>
      </c>
      <c r="F503" s="256">
        <v>6.7843863636443569</v>
      </c>
      <c r="G503" s="256"/>
      <c r="H503" s="256"/>
      <c r="I503" s="256"/>
      <c r="J503" s="256">
        <v>1.1606510348805845</v>
      </c>
      <c r="K503" s="256">
        <v>0.89725865532613369</v>
      </c>
      <c r="L503" s="256">
        <v>8.4548488015538901</v>
      </c>
      <c r="M503" s="256">
        <v>11.976378471157396</v>
      </c>
      <c r="N503" s="256">
        <v>5.9137920373762132</v>
      </c>
      <c r="O503" s="256">
        <v>-1.3895093657265498</v>
      </c>
      <c r="P503" s="256">
        <v>21.820736638437836</v>
      </c>
    </row>
    <row r="504" spans="2:16" x14ac:dyDescent="0.25">
      <c r="B504" s="239" t="s">
        <v>1552</v>
      </c>
      <c r="C504" s="247">
        <v>1</v>
      </c>
      <c r="D504" s="256">
        <v>1</v>
      </c>
      <c r="E504" s="256">
        <v>10.036857633684813</v>
      </c>
      <c r="F504" s="256">
        <v>-9.0368576336848125</v>
      </c>
      <c r="G504" s="256"/>
      <c r="H504" s="256"/>
      <c r="I504" s="256"/>
      <c r="J504" s="256">
        <v>-1.5459965872242312</v>
      </c>
      <c r="K504" s="256">
        <v>0.89431143523628176</v>
      </c>
      <c r="L504" s="256">
        <v>8.2818763725090463</v>
      </c>
      <c r="M504" s="256">
        <v>11.791838894860579</v>
      </c>
      <c r="N504" s="256">
        <v>5.9133455936526333</v>
      </c>
      <c r="O504" s="256">
        <v>-1.5673892749715534</v>
      </c>
      <c r="P504" s="256">
        <v>21.641104542341179</v>
      </c>
    </row>
    <row r="505" spans="2:16" x14ac:dyDescent="0.25">
      <c r="B505" s="239" t="s">
        <v>1553</v>
      </c>
      <c r="C505" s="247">
        <v>1</v>
      </c>
      <c r="D505" s="256">
        <v>5</v>
      </c>
      <c r="E505" s="256">
        <v>9.5229163908565315</v>
      </c>
      <c r="F505" s="256">
        <v>-4.5229163908565315</v>
      </c>
      <c r="G505" s="256"/>
      <c r="H505" s="256"/>
      <c r="I505" s="256"/>
      <c r="J505" s="256">
        <v>-0.77376601336515149</v>
      </c>
      <c r="K505" s="256">
        <v>0.91853752155439283</v>
      </c>
      <c r="L505" s="256">
        <v>7.7203942777529591</v>
      </c>
      <c r="M505" s="256">
        <v>11.325438503960104</v>
      </c>
      <c r="N505" s="256">
        <v>5.9170579129563974</v>
      </c>
      <c r="O505" s="256">
        <v>-2.088615508863251</v>
      </c>
      <c r="P505" s="256">
        <v>21.134448290576316</v>
      </c>
    </row>
    <row r="506" spans="2:16" x14ac:dyDescent="0.25">
      <c r="B506" s="239" t="s">
        <v>1554</v>
      </c>
      <c r="C506" s="247">
        <v>1</v>
      </c>
      <c r="D506" s="256">
        <v>16</v>
      </c>
      <c r="E506" s="256">
        <v>11.324111619789917</v>
      </c>
      <c r="F506" s="256">
        <v>4.6758883802100826</v>
      </c>
      <c r="G506" s="256"/>
      <c r="H506" s="256"/>
      <c r="I506" s="256"/>
      <c r="J506" s="256">
        <v>0.79993597012091155</v>
      </c>
      <c r="K506" s="256">
        <v>0.90373296702947981</v>
      </c>
      <c r="L506" s="256">
        <v>9.5506417079079622</v>
      </c>
      <c r="M506" s="256">
        <v>13.097581531671873</v>
      </c>
      <c r="N506" s="256">
        <v>5.9147778016145747</v>
      </c>
      <c r="O506" s="256">
        <v>-0.28294582894933384</v>
      </c>
      <c r="P506" s="256">
        <v>22.931169068529169</v>
      </c>
    </row>
    <row r="507" spans="2:16" x14ac:dyDescent="0.25">
      <c r="B507" s="239" t="s">
        <v>1555</v>
      </c>
      <c r="C507" s="247">
        <v>1</v>
      </c>
      <c r="D507" s="256">
        <v>7</v>
      </c>
      <c r="E507" s="256">
        <v>10.0481552390101</v>
      </c>
      <c r="F507" s="256">
        <v>-3.0481552390101001</v>
      </c>
      <c r="G507" s="256"/>
      <c r="H507" s="256"/>
      <c r="I507" s="256"/>
      <c r="J507" s="256">
        <v>-0.52146861086686846</v>
      </c>
      <c r="K507" s="256">
        <v>0.89044092290427612</v>
      </c>
      <c r="L507" s="256">
        <v>8.3007694041547246</v>
      </c>
      <c r="M507" s="256">
        <v>11.795541073865476</v>
      </c>
      <c r="N507" s="256">
        <v>5.9127614702403868</v>
      </c>
      <c r="O507" s="256">
        <v>-1.5549453959855288</v>
      </c>
      <c r="P507" s="256">
        <v>21.651255874005727</v>
      </c>
    </row>
    <row r="508" spans="2:16" x14ac:dyDescent="0.25">
      <c r="B508" s="239" t="s">
        <v>1556</v>
      </c>
      <c r="C508" s="247">
        <v>1</v>
      </c>
      <c r="D508" s="256">
        <v>4</v>
      </c>
      <c r="E508" s="256">
        <v>10.954730271858585</v>
      </c>
      <c r="F508" s="256">
        <v>-6.9547302718585851</v>
      </c>
      <c r="G508" s="256"/>
      <c r="H508" s="256"/>
      <c r="I508" s="256"/>
      <c r="J508" s="256">
        <v>-1.1897929237349574</v>
      </c>
      <c r="K508" s="256">
        <v>0.91809426245435455</v>
      </c>
      <c r="L508" s="256">
        <v>9.1530780027307941</v>
      </c>
      <c r="M508" s="256">
        <v>12.756382540986376</v>
      </c>
      <c r="N508" s="256">
        <v>5.9169891196053621</v>
      </c>
      <c r="O508" s="256">
        <v>-0.65666662898138384</v>
      </c>
      <c r="P508" s="256">
        <v>22.566127172698554</v>
      </c>
    </row>
    <row r="509" spans="2:16" x14ac:dyDescent="0.25">
      <c r="B509" s="239" t="s">
        <v>1557</v>
      </c>
      <c r="C509" s="247">
        <v>1</v>
      </c>
      <c r="D509" s="256">
        <v>14</v>
      </c>
      <c r="E509" s="256">
        <v>10.762594587018473</v>
      </c>
      <c r="F509" s="256">
        <v>3.2374054129815271</v>
      </c>
      <c r="G509" s="256"/>
      <c r="H509" s="256"/>
      <c r="I509" s="256"/>
      <c r="J509" s="256">
        <v>0.55384492296022581</v>
      </c>
      <c r="K509" s="256">
        <v>0.87230787549069932</v>
      </c>
      <c r="L509" s="256">
        <v>9.0507927301432414</v>
      </c>
      <c r="M509" s="256">
        <v>12.474396443893705</v>
      </c>
      <c r="N509" s="256">
        <v>5.9100578843544112</v>
      </c>
      <c r="O509" s="256">
        <v>-0.83520057789042745</v>
      </c>
      <c r="P509" s="256">
        <v>22.360389751927372</v>
      </c>
    </row>
    <row r="510" spans="2:16" x14ac:dyDescent="0.25">
      <c r="B510" s="239" t="s">
        <v>1558</v>
      </c>
      <c r="C510" s="247">
        <v>1</v>
      </c>
      <c r="D510" s="256">
        <v>20</v>
      </c>
      <c r="E510" s="256">
        <v>9.5060389113019497</v>
      </c>
      <c r="F510" s="256">
        <v>10.49396108869805</v>
      </c>
      <c r="G510" s="256"/>
      <c r="H510" s="256"/>
      <c r="I510" s="256"/>
      <c r="J510" s="256">
        <v>1.7952731676459772</v>
      </c>
      <c r="K510" s="256">
        <v>0.90210190743717988</v>
      </c>
      <c r="L510" s="256">
        <v>7.735769762495992</v>
      </c>
      <c r="M510" s="256">
        <v>11.276308060107906</v>
      </c>
      <c r="N510" s="256">
        <v>5.9145288077900533</v>
      </c>
      <c r="O510" s="256">
        <v>-2.1005299162713786</v>
      </c>
      <c r="P510" s="256">
        <v>21.112607738875276</v>
      </c>
    </row>
    <row r="511" spans="2:16" x14ac:dyDescent="0.25">
      <c r="B511" s="239" t="s">
        <v>1559</v>
      </c>
      <c r="C511" s="247">
        <v>1</v>
      </c>
      <c r="D511" s="256">
        <v>5</v>
      </c>
      <c r="E511" s="256">
        <v>9.3259442368606678</v>
      </c>
      <c r="F511" s="256">
        <v>-4.3259442368606678</v>
      </c>
      <c r="G511" s="256"/>
      <c r="H511" s="256"/>
      <c r="I511" s="256"/>
      <c r="J511" s="256">
        <v>-0.7400686497239759</v>
      </c>
      <c r="K511" s="256">
        <v>0.88318267867018774</v>
      </c>
      <c r="L511" s="256">
        <v>7.5928018546974698</v>
      </c>
      <c r="M511" s="256">
        <v>11.059086619023866</v>
      </c>
      <c r="N511" s="256">
        <v>5.9116727590995497</v>
      </c>
      <c r="O511" s="256">
        <v>-2.27501993026066</v>
      </c>
      <c r="P511" s="256">
        <v>20.926908403981997</v>
      </c>
    </row>
    <row r="512" spans="2:16" x14ac:dyDescent="0.25">
      <c r="B512" s="239" t="s">
        <v>1560</v>
      </c>
      <c r="C512" s="247">
        <v>1</v>
      </c>
      <c r="D512" s="256">
        <v>19</v>
      </c>
      <c r="E512" s="256">
        <v>9.9360090828893757</v>
      </c>
      <c r="F512" s="256">
        <v>9.0639909171106243</v>
      </c>
      <c r="G512" s="256"/>
      <c r="H512" s="256"/>
      <c r="I512" s="256"/>
      <c r="J512" s="256">
        <v>1.5506384622295573</v>
      </c>
      <c r="K512" s="256">
        <v>0.87190904580587947</v>
      </c>
      <c r="L512" s="256">
        <v>8.2249898824755086</v>
      </c>
      <c r="M512" s="256">
        <v>11.647028283303243</v>
      </c>
      <c r="N512" s="256">
        <v>5.9099990313818793</v>
      </c>
      <c r="O512" s="256">
        <v>-1.6616705899662101</v>
      </c>
      <c r="P512" s="256">
        <v>21.533688755744961</v>
      </c>
    </row>
    <row r="513" spans="2:16" x14ac:dyDescent="0.25">
      <c r="B513" s="239" t="s">
        <v>1561</v>
      </c>
      <c r="C513" s="247">
        <v>1</v>
      </c>
      <c r="D513" s="256">
        <v>12</v>
      </c>
      <c r="E513" s="256">
        <v>9.4415361933516593</v>
      </c>
      <c r="F513" s="256">
        <v>2.5584638066483407</v>
      </c>
      <c r="G513" s="256"/>
      <c r="H513" s="256"/>
      <c r="I513" s="256"/>
      <c r="J513" s="256">
        <v>0.43769377298491646</v>
      </c>
      <c r="K513" s="256">
        <v>0.8890543357797922</v>
      </c>
      <c r="L513" s="256">
        <v>7.6968713730383973</v>
      </c>
      <c r="M513" s="256">
        <v>11.186201013664922</v>
      </c>
      <c r="N513" s="256">
        <v>5.9125528140343473</v>
      </c>
      <c r="O513" s="256">
        <v>-2.1611549783214645</v>
      </c>
      <c r="P513" s="256">
        <v>21.044227365024781</v>
      </c>
    </row>
    <row r="514" spans="2:16" x14ac:dyDescent="0.25">
      <c r="B514" s="239" t="s">
        <v>1562</v>
      </c>
      <c r="C514" s="247">
        <v>1</v>
      </c>
      <c r="D514" s="256">
        <v>1</v>
      </c>
      <c r="E514" s="256">
        <v>10.912101140830723</v>
      </c>
      <c r="F514" s="256">
        <v>-9.9121011408307229</v>
      </c>
      <c r="G514" s="256"/>
      <c r="H514" s="256"/>
      <c r="I514" s="256"/>
      <c r="J514" s="256">
        <v>-1.6957304360782828</v>
      </c>
      <c r="K514" s="256">
        <v>0.89695254857449058</v>
      </c>
      <c r="L514" s="256">
        <v>9.1519370046132504</v>
      </c>
      <c r="M514" s="256">
        <v>12.672265277048195</v>
      </c>
      <c r="N514" s="256">
        <v>5.913745601661514</v>
      </c>
      <c r="O514" s="256">
        <v>-0.69293073660972304</v>
      </c>
      <c r="P514" s="256">
        <v>22.517133018271167</v>
      </c>
    </row>
    <row r="515" spans="2:16" x14ac:dyDescent="0.25">
      <c r="B515" s="239" t="s">
        <v>1563</v>
      </c>
      <c r="C515" s="247">
        <v>1</v>
      </c>
      <c r="D515" s="256">
        <v>9</v>
      </c>
      <c r="E515" s="256">
        <v>10.505770044340991</v>
      </c>
      <c r="F515" s="256">
        <v>-1.5057700443409914</v>
      </c>
      <c r="G515" s="256"/>
      <c r="H515" s="256"/>
      <c r="I515" s="256"/>
      <c r="J515" s="256">
        <v>-0.25760230425876873</v>
      </c>
      <c r="K515" s="256">
        <v>0.91430415211360849</v>
      </c>
      <c r="L515" s="256">
        <v>8.7115554220593925</v>
      </c>
      <c r="M515" s="256">
        <v>12.29998466662259</v>
      </c>
      <c r="N515" s="256">
        <v>5.9164022217348284</v>
      </c>
      <c r="O515" s="256">
        <v>-1.1044751382893825</v>
      </c>
      <c r="P515" s="256">
        <v>22.116015226971363</v>
      </c>
    </row>
    <row r="516" spans="2:16" x14ac:dyDescent="0.25">
      <c r="B516" s="239" t="s">
        <v>1564</v>
      </c>
      <c r="C516" s="247">
        <v>1</v>
      </c>
      <c r="D516" s="256">
        <v>8</v>
      </c>
      <c r="E516" s="256">
        <v>9.7867764455500001</v>
      </c>
      <c r="F516" s="256">
        <v>-1.7867764455500001</v>
      </c>
      <c r="G516" s="256"/>
      <c r="H516" s="256"/>
      <c r="I516" s="256"/>
      <c r="J516" s="256">
        <v>-0.30567597708481148</v>
      </c>
      <c r="K516" s="256">
        <v>0.85108085062563887</v>
      </c>
      <c r="L516" s="256">
        <v>8.1166301343839091</v>
      </c>
      <c r="M516" s="256">
        <v>11.456922756716091</v>
      </c>
      <c r="N516" s="256">
        <v>5.9069621448827903</v>
      </c>
      <c r="O516" s="256">
        <v>-1.8049436938721222</v>
      </c>
      <c r="P516" s="256">
        <v>21.378496584972122</v>
      </c>
    </row>
    <row r="517" spans="2:16" x14ac:dyDescent="0.25">
      <c r="B517" s="239" t="s">
        <v>1565</v>
      </c>
      <c r="C517" s="247">
        <v>1</v>
      </c>
      <c r="D517" s="256">
        <v>5</v>
      </c>
      <c r="E517" s="256">
        <v>9.663727815781872</v>
      </c>
      <c r="F517" s="256">
        <v>-4.663727815781872</v>
      </c>
      <c r="G517" s="256"/>
      <c r="H517" s="256"/>
      <c r="I517" s="256"/>
      <c r="J517" s="256">
        <v>-0.79785557980529387</v>
      </c>
      <c r="K517" s="256">
        <v>0.93423810334485902</v>
      </c>
      <c r="L517" s="256">
        <v>7.8303951530798308</v>
      </c>
      <c r="M517" s="256">
        <v>11.497060478483913</v>
      </c>
      <c r="N517" s="256">
        <v>5.9195155207599575</v>
      </c>
      <c r="O517" s="256">
        <v>-1.9526268508987599</v>
      </c>
      <c r="P517" s="256">
        <v>21.280082482462504</v>
      </c>
    </row>
    <row r="518" spans="2:16" x14ac:dyDescent="0.25">
      <c r="B518" s="239" t="s">
        <v>1566</v>
      </c>
      <c r="C518" s="247">
        <v>1</v>
      </c>
      <c r="D518" s="256">
        <v>15</v>
      </c>
      <c r="E518" s="256">
        <v>9.7536565643211439</v>
      </c>
      <c r="F518" s="256">
        <v>5.2463434356788561</v>
      </c>
      <c r="G518" s="256"/>
      <c r="H518" s="256"/>
      <c r="I518" s="256"/>
      <c r="J518" s="256">
        <v>0.89752758931740939</v>
      </c>
      <c r="K518" s="256">
        <v>0.87870890225810838</v>
      </c>
      <c r="L518" s="256">
        <v>8.0292934434538896</v>
      </c>
      <c r="M518" s="256">
        <v>11.478019685188398</v>
      </c>
      <c r="N518" s="256">
        <v>5.9110060481853921</v>
      </c>
      <c r="O518" s="256">
        <v>-1.8459992608570239</v>
      </c>
      <c r="P518" s="256">
        <v>21.353312389499312</v>
      </c>
    </row>
    <row r="519" spans="2:16" x14ac:dyDescent="0.25">
      <c r="B519" s="239" t="s">
        <v>1567</v>
      </c>
      <c r="C519" s="247">
        <v>1</v>
      </c>
      <c r="D519" s="256">
        <v>15</v>
      </c>
      <c r="E519" s="256">
        <v>9.6260366876908492</v>
      </c>
      <c r="F519" s="256">
        <v>5.3739633123091508</v>
      </c>
      <c r="G519" s="256"/>
      <c r="H519" s="256"/>
      <c r="I519" s="256"/>
      <c r="J519" s="256">
        <v>0.91936038803241626</v>
      </c>
      <c r="K519" s="256">
        <v>0.97565196520936137</v>
      </c>
      <c r="L519" s="256">
        <v>7.7114341802104942</v>
      </c>
      <c r="M519" s="256">
        <v>11.540639195171204</v>
      </c>
      <c r="N519" s="256">
        <v>5.926192700545057</v>
      </c>
      <c r="O519" s="256">
        <v>-2.0034211608777053</v>
      </c>
      <c r="P519" s="256">
        <v>21.255494536259405</v>
      </c>
    </row>
    <row r="520" spans="2:16" x14ac:dyDescent="0.25">
      <c r="B520" s="239" t="s">
        <v>1568</v>
      </c>
      <c r="C520" s="247">
        <v>1</v>
      </c>
      <c r="D520" s="256">
        <v>11</v>
      </c>
      <c r="E520" s="256">
        <v>10.613245964096103</v>
      </c>
      <c r="F520" s="256">
        <v>0.38675403590389656</v>
      </c>
      <c r="G520" s="256"/>
      <c r="H520" s="256"/>
      <c r="I520" s="256"/>
      <c r="J520" s="256">
        <v>6.6164638621048807E-2</v>
      </c>
      <c r="K520" s="256">
        <v>0.94049694521356186</v>
      </c>
      <c r="L520" s="256">
        <v>8.767631058583051</v>
      </c>
      <c r="M520" s="256">
        <v>12.458860869609156</v>
      </c>
      <c r="N520" s="256">
        <v>5.9205065383573956</v>
      </c>
      <c r="O520" s="256">
        <v>-1.0050534583423918</v>
      </c>
      <c r="P520" s="256">
        <v>22.231545386534599</v>
      </c>
    </row>
    <row r="521" spans="2:16" x14ac:dyDescent="0.25">
      <c r="B521" s="239" t="s">
        <v>1569</v>
      </c>
      <c r="C521" s="247">
        <v>1</v>
      </c>
      <c r="D521" s="256">
        <v>9</v>
      </c>
      <c r="E521" s="256">
        <v>10.137985703104004</v>
      </c>
      <c r="F521" s="256">
        <v>-1.1379857031040039</v>
      </c>
      <c r="G521" s="256"/>
      <c r="H521" s="256"/>
      <c r="I521" s="256"/>
      <c r="J521" s="256">
        <v>-0.19468294009091155</v>
      </c>
      <c r="K521" s="256">
        <v>0.94333754324983088</v>
      </c>
      <c r="L521" s="256">
        <v>8.286796457235047</v>
      </c>
      <c r="M521" s="256">
        <v>11.989174948972961</v>
      </c>
      <c r="N521" s="256">
        <v>5.9209584432996376</v>
      </c>
      <c r="O521" s="256">
        <v>-1.4812005297611712</v>
      </c>
      <c r="P521" s="256">
        <v>21.757171935969179</v>
      </c>
    </row>
    <row r="522" spans="2:16" x14ac:dyDescent="0.25">
      <c r="B522" s="239" t="s">
        <v>1570</v>
      </c>
      <c r="C522" s="247">
        <v>1</v>
      </c>
      <c r="D522" s="256">
        <v>11</v>
      </c>
      <c r="E522" s="256">
        <v>11.687142133913316</v>
      </c>
      <c r="F522" s="256">
        <v>-0.68714213391331569</v>
      </c>
      <c r="G522" s="256"/>
      <c r="H522" s="256"/>
      <c r="I522" s="256"/>
      <c r="J522" s="256">
        <v>-0.11755406990237124</v>
      </c>
      <c r="K522" s="256">
        <v>0.91083481824624934</v>
      </c>
      <c r="L522" s="256">
        <v>9.8997356722859173</v>
      </c>
      <c r="M522" s="256">
        <v>13.474548595540714</v>
      </c>
      <c r="N522" s="256">
        <v>5.91586707363395</v>
      </c>
      <c r="O522" s="256">
        <v>7.7947116641441383E-2</v>
      </c>
      <c r="P522" s="256">
        <v>23.296337151185192</v>
      </c>
    </row>
    <row r="523" spans="2:16" x14ac:dyDescent="0.25">
      <c r="B523" s="239" t="s">
        <v>1571</v>
      </c>
      <c r="C523" s="247">
        <v>1</v>
      </c>
      <c r="D523" s="256">
        <v>13</v>
      </c>
      <c r="E523" s="256">
        <v>10.309163105705567</v>
      </c>
      <c r="F523" s="256">
        <v>2.6908368942944332</v>
      </c>
      <c r="G523" s="256"/>
      <c r="H523" s="256"/>
      <c r="I523" s="256"/>
      <c r="J523" s="256">
        <v>0.4603397357782627</v>
      </c>
      <c r="K523" s="256">
        <v>0.89310004644883967</v>
      </c>
      <c r="L523" s="256">
        <v>8.5565590528916697</v>
      </c>
      <c r="M523" s="256">
        <v>12.061767158519464</v>
      </c>
      <c r="N523" s="256">
        <v>5.9131625091606903</v>
      </c>
      <c r="O523" s="256">
        <v>-1.2947245211168514</v>
      </c>
      <c r="P523" s="256">
        <v>21.913050732527985</v>
      </c>
    </row>
    <row r="524" spans="2:16" x14ac:dyDescent="0.25">
      <c r="B524" s="239" t="s">
        <v>1572</v>
      </c>
      <c r="C524" s="247">
        <v>1</v>
      </c>
      <c r="D524" s="256">
        <v>17</v>
      </c>
      <c r="E524" s="256">
        <v>10.57341163487523</v>
      </c>
      <c r="F524" s="256">
        <v>6.4265883651247702</v>
      </c>
      <c r="G524" s="256"/>
      <c r="H524" s="256"/>
      <c r="I524" s="256"/>
      <c r="J524" s="256">
        <v>1.0994401021593405</v>
      </c>
      <c r="K524" s="256">
        <v>0.94813555188450716</v>
      </c>
      <c r="L524" s="256">
        <v>8.7128068600159807</v>
      </c>
      <c r="M524" s="256">
        <v>12.434016409734479</v>
      </c>
      <c r="N524" s="256">
        <v>5.921724764924825</v>
      </c>
      <c r="O524" s="256">
        <v>-1.047278414266076</v>
      </c>
      <c r="P524" s="256">
        <v>22.194101684016537</v>
      </c>
    </row>
    <row r="525" spans="2:16" x14ac:dyDescent="0.25">
      <c r="B525" s="239" t="s">
        <v>1573</v>
      </c>
      <c r="C525" s="247">
        <v>1</v>
      </c>
      <c r="D525" s="256">
        <v>20</v>
      </c>
      <c r="E525" s="256">
        <v>12.533841369931606</v>
      </c>
      <c r="F525" s="256">
        <v>7.466158630068394</v>
      </c>
      <c r="G525" s="256"/>
      <c r="H525" s="256"/>
      <c r="I525" s="256"/>
      <c r="J525" s="256">
        <v>1.277286445095176</v>
      </c>
      <c r="K525" s="256">
        <v>0.89992976697993421</v>
      </c>
      <c r="L525" s="256">
        <v>10.767834791913533</v>
      </c>
      <c r="M525" s="256">
        <v>14.299847947949679</v>
      </c>
      <c r="N525" s="256">
        <v>5.9141978959342572</v>
      </c>
      <c r="O525" s="256">
        <v>0.92792191804905144</v>
      </c>
      <c r="P525" s="256">
        <v>24.139760821814161</v>
      </c>
    </row>
    <row r="526" spans="2:16" x14ac:dyDescent="0.25">
      <c r="B526" s="239" t="s">
        <v>1574</v>
      </c>
      <c r="C526" s="247">
        <v>1</v>
      </c>
      <c r="D526" s="256">
        <v>11</v>
      </c>
      <c r="E526" s="256">
        <v>10.973832003125048</v>
      </c>
      <c r="F526" s="256">
        <v>2.6167996874951527E-2</v>
      </c>
      <c r="G526" s="256"/>
      <c r="H526" s="256"/>
      <c r="I526" s="256"/>
      <c r="J526" s="256">
        <v>4.4767368816757015E-3</v>
      </c>
      <c r="K526" s="256">
        <v>0.8720673836589421</v>
      </c>
      <c r="L526" s="256">
        <v>9.2625020832524871</v>
      </c>
      <c r="M526" s="256">
        <v>12.68516192299761</v>
      </c>
      <c r="N526" s="256">
        <v>5.9100223932247822</v>
      </c>
      <c r="O526" s="256">
        <v>-0.6238935146061646</v>
      </c>
      <c r="P526" s="256">
        <v>22.57155752085626</v>
      </c>
    </row>
    <row r="527" spans="2:16" x14ac:dyDescent="0.25">
      <c r="B527" s="239" t="s">
        <v>1575</v>
      </c>
      <c r="C527" s="247">
        <v>1</v>
      </c>
      <c r="D527" s="256">
        <v>6</v>
      </c>
      <c r="E527" s="256">
        <v>11.618036064269138</v>
      </c>
      <c r="F527" s="256">
        <v>-5.6180360642691376</v>
      </c>
      <c r="G527" s="256"/>
      <c r="H527" s="256"/>
      <c r="I527" s="256"/>
      <c r="J527" s="256">
        <v>-0.9611155707364184</v>
      </c>
      <c r="K527" s="256">
        <v>0.90436491856533829</v>
      </c>
      <c r="L527" s="256">
        <v>9.8433260216455807</v>
      </c>
      <c r="M527" s="256">
        <v>13.392746106892695</v>
      </c>
      <c r="N527" s="256">
        <v>5.9148743919637319</v>
      </c>
      <c r="O527" s="256">
        <v>1.0789068302710092E-2</v>
      </c>
      <c r="P527" s="256">
        <v>23.225283060235565</v>
      </c>
    </row>
    <row r="528" spans="2:16" x14ac:dyDescent="0.25">
      <c r="B528" s="239" t="s">
        <v>1576</v>
      </c>
      <c r="C528" s="247">
        <v>1</v>
      </c>
      <c r="D528" s="256">
        <v>20</v>
      </c>
      <c r="E528" s="256">
        <v>8.9251654400046352</v>
      </c>
      <c r="F528" s="256">
        <v>11.074834559995365</v>
      </c>
      <c r="G528" s="256"/>
      <c r="H528" s="256"/>
      <c r="I528" s="256"/>
      <c r="J528" s="256">
        <v>1.894647135969584</v>
      </c>
      <c r="K528" s="256">
        <v>0.93493471882383006</v>
      </c>
      <c r="L528" s="256">
        <v>7.0904657511597193</v>
      </c>
      <c r="M528" s="256">
        <v>10.759865128849551</v>
      </c>
      <c r="N528" s="256">
        <v>5.9196255029553031</v>
      </c>
      <c r="O528" s="256">
        <v>-2.6914050538300387</v>
      </c>
      <c r="P528" s="256">
        <v>20.541735933839309</v>
      </c>
    </row>
    <row r="529" spans="2:16" x14ac:dyDescent="0.25">
      <c r="B529" s="239" t="s">
        <v>1577</v>
      </c>
      <c r="C529" s="247">
        <v>1</v>
      </c>
      <c r="D529" s="256">
        <v>13</v>
      </c>
      <c r="E529" s="256">
        <v>10.632980887449042</v>
      </c>
      <c r="F529" s="256">
        <v>2.3670191125509579</v>
      </c>
      <c r="G529" s="256"/>
      <c r="H529" s="256"/>
      <c r="I529" s="256"/>
      <c r="J529" s="256">
        <v>0.40494202943486823</v>
      </c>
      <c r="K529" s="256">
        <v>0.8711825930441468</v>
      </c>
      <c r="L529" s="256">
        <v>8.9233872653446298</v>
      </c>
      <c r="M529" s="256">
        <v>12.342574509553454</v>
      </c>
      <c r="N529" s="256">
        <v>5.909891900635726</v>
      </c>
      <c r="O529" s="256">
        <v>-0.96448855388697829</v>
      </c>
      <c r="P529" s="256">
        <v>22.230450328785061</v>
      </c>
    </row>
    <row r="530" spans="2:16" x14ac:dyDescent="0.25">
      <c r="B530" s="239" t="s">
        <v>1578</v>
      </c>
      <c r="C530" s="247">
        <v>1</v>
      </c>
      <c r="D530" s="256">
        <v>5</v>
      </c>
      <c r="E530" s="256">
        <v>11.217994213714102</v>
      </c>
      <c r="F530" s="256">
        <v>-6.2179942137141015</v>
      </c>
      <c r="G530" s="256"/>
      <c r="H530" s="256"/>
      <c r="I530" s="256"/>
      <c r="J530" s="256">
        <v>-1.0637544845178979</v>
      </c>
      <c r="K530" s="256">
        <v>0.86118209246515054</v>
      </c>
      <c r="L530" s="256">
        <v>9.5280254006270066</v>
      </c>
      <c r="M530" s="256">
        <v>12.907963026801196</v>
      </c>
      <c r="N530" s="256">
        <v>5.908425997095951</v>
      </c>
      <c r="O530" s="256">
        <v>-0.37659856392107116</v>
      </c>
      <c r="P530" s="256">
        <v>22.812586991349274</v>
      </c>
    </row>
    <row r="531" spans="2:16" x14ac:dyDescent="0.25">
      <c r="B531" s="239" t="s">
        <v>1579</v>
      </c>
      <c r="C531" s="247">
        <v>1</v>
      </c>
      <c r="D531" s="256">
        <v>8</v>
      </c>
      <c r="E531" s="256">
        <v>10.973832003125048</v>
      </c>
      <c r="F531" s="256">
        <v>-2.9738320031250485</v>
      </c>
      <c r="G531" s="256"/>
      <c r="H531" s="256"/>
      <c r="I531" s="256"/>
      <c r="J531" s="256">
        <v>-0.50875363031860243</v>
      </c>
      <c r="K531" s="256">
        <v>0.8720673836589421</v>
      </c>
      <c r="L531" s="256">
        <v>9.2625020832524871</v>
      </c>
      <c r="M531" s="256">
        <v>12.68516192299761</v>
      </c>
      <c r="N531" s="256">
        <v>5.9100223932247822</v>
      </c>
      <c r="O531" s="256">
        <v>-0.6238935146061646</v>
      </c>
      <c r="P531" s="256">
        <v>22.57155752085626</v>
      </c>
    </row>
    <row r="532" spans="2:16" x14ac:dyDescent="0.25">
      <c r="B532" s="239" t="s">
        <v>1580</v>
      </c>
      <c r="C532" s="247">
        <v>1</v>
      </c>
      <c r="D532" s="256">
        <v>20</v>
      </c>
      <c r="E532" s="256">
        <v>11.1273765715513</v>
      </c>
      <c r="F532" s="256">
        <v>8.8726234284486996</v>
      </c>
      <c r="G532" s="256"/>
      <c r="H532" s="256"/>
      <c r="I532" s="256"/>
      <c r="J532" s="256">
        <v>1.5178999267375057</v>
      </c>
      <c r="K532" s="256">
        <v>0.87628620925984491</v>
      </c>
      <c r="L532" s="256">
        <v>9.4077677014360894</v>
      </c>
      <c r="M532" s="256">
        <v>12.846985441666511</v>
      </c>
      <c r="N532" s="256">
        <v>5.9106463848986621</v>
      </c>
      <c r="O532" s="256">
        <v>-0.47157345662632011</v>
      </c>
      <c r="P532" s="256">
        <v>22.726326599728921</v>
      </c>
    </row>
    <row r="533" spans="2:16" x14ac:dyDescent="0.25">
      <c r="B533" s="239" t="s">
        <v>1581</v>
      </c>
      <c r="C533" s="247">
        <v>1</v>
      </c>
      <c r="D533" s="256">
        <v>3</v>
      </c>
      <c r="E533" s="256">
        <v>11.322253018710075</v>
      </c>
      <c r="F533" s="256">
        <v>-8.3222530187100752</v>
      </c>
      <c r="G533" s="256"/>
      <c r="H533" s="256"/>
      <c r="I533" s="256"/>
      <c r="J533" s="256">
        <v>-1.4237443242420651</v>
      </c>
      <c r="K533" s="256">
        <v>0.89807812936017684</v>
      </c>
      <c r="L533" s="256">
        <v>9.5598800622662381</v>
      </c>
      <c r="M533" s="256">
        <v>13.084625975153912</v>
      </c>
      <c r="N533" s="256">
        <v>5.91391642595765</v>
      </c>
      <c r="O533" s="256">
        <v>-0.28311408136854688</v>
      </c>
      <c r="P533" s="256">
        <v>22.927620118788695</v>
      </c>
    </row>
    <row r="534" spans="2:16" x14ac:dyDescent="0.25">
      <c r="B534" s="239" t="s">
        <v>1582</v>
      </c>
      <c r="C534" s="247">
        <v>1</v>
      </c>
      <c r="D534" s="256">
        <v>9</v>
      </c>
      <c r="E534" s="256">
        <v>11.729149483074284</v>
      </c>
      <c r="F534" s="256">
        <v>-2.7291494830742842</v>
      </c>
      <c r="G534" s="256"/>
      <c r="H534" s="256"/>
      <c r="I534" s="256"/>
      <c r="J534" s="256">
        <v>-0.46689413044755473</v>
      </c>
      <c r="K534" s="256">
        <v>0.92123573508681866</v>
      </c>
      <c r="L534" s="256">
        <v>9.92133244249748</v>
      </c>
      <c r="M534" s="256">
        <v>13.536966523651088</v>
      </c>
      <c r="N534" s="256">
        <v>5.9174773718517582</v>
      </c>
      <c r="O534" s="256">
        <v>0.11679444448789766</v>
      </c>
      <c r="P534" s="256">
        <v>23.341504521660671</v>
      </c>
    </row>
    <row r="535" spans="2:16" x14ac:dyDescent="0.25">
      <c r="B535" s="239" t="s">
        <v>1583</v>
      </c>
      <c r="C535" s="247">
        <v>1</v>
      </c>
      <c r="D535" s="256">
        <v>17</v>
      </c>
      <c r="E535" s="256">
        <v>11.279282223199694</v>
      </c>
      <c r="F535" s="256">
        <v>5.7207177768003064</v>
      </c>
      <c r="G535" s="256"/>
      <c r="H535" s="256"/>
      <c r="I535" s="256"/>
      <c r="J535" s="256">
        <v>0.97868202841212681</v>
      </c>
      <c r="K535" s="256">
        <v>0.90376310931549242</v>
      </c>
      <c r="L535" s="256">
        <v>9.5057531606180632</v>
      </c>
      <c r="M535" s="256">
        <v>13.052811285781324</v>
      </c>
      <c r="N535" s="256">
        <v>5.9147824072011508</v>
      </c>
      <c r="O535" s="256">
        <v>-0.32778426346283496</v>
      </c>
      <c r="P535" s="256">
        <v>22.886348709862222</v>
      </c>
    </row>
    <row r="536" spans="2:16" x14ac:dyDescent="0.25">
      <c r="B536" s="239" t="s">
        <v>1584</v>
      </c>
      <c r="C536" s="247">
        <v>1</v>
      </c>
      <c r="D536" s="256">
        <v>15</v>
      </c>
      <c r="E536" s="256">
        <v>12.655782874904753</v>
      </c>
      <c r="F536" s="256">
        <v>2.3442171250952466</v>
      </c>
      <c r="G536" s="256"/>
      <c r="H536" s="256"/>
      <c r="I536" s="256"/>
      <c r="J536" s="256">
        <v>0.40104113863660462</v>
      </c>
      <c r="K536" s="256">
        <v>0.87761665525004373</v>
      </c>
      <c r="L536" s="256">
        <v>10.933563160636368</v>
      </c>
      <c r="M536" s="256">
        <v>14.378002589173139</v>
      </c>
      <c r="N536" s="256">
        <v>5.9108437773594487</v>
      </c>
      <c r="O536" s="256">
        <v>1.0564454871830975</v>
      </c>
      <c r="P536" s="256">
        <v>24.255120262626409</v>
      </c>
    </row>
    <row r="537" spans="2:16" x14ac:dyDescent="0.25">
      <c r="B537" s="239" t="s">
        <v>1585</v>
      </c>
      <c r="C537" s="247">
        <v>1</v>
      </c>
      <c r="D537" s="256">
        <v>4</v>
      </c>
      <c r="E537" s="256">
        <v>11.213685273279626</v>
      </c>
      <c r="F537" s="256">
        <v>-7.2136852732796264</v>
      </c>
      <c r="G537" s="256"/>
      <c r="H537" s="256"/>
      <c r="I537" s="256"/>
      <c r="J537" s="256">
        <v>-1.2340941138908472</v>
      </c>
      <c r="K537" s="256">
        <v>0.9172424028189734</v>
      </c>
      <c r="L537" s="256">
        <v>9.4137046787367087</v>
      </c>
      <c r="M537" s="256">
        <v>13.013665867822544</v>
      </c>
      <c r="N537" s="256">
        <v>5.9168570028610423</v>
      </c>
      <c r="O537" s="256">
        <v>-0.39745236395100747</v>
      </c>
      <c r="P537" s="256">
        <v>22.82482291051026</v>
      </c>
    </row>
    <row r="538" spans="2:16" x14ac:dyDescent="0.25">
      <c r="B538" s="239" t="s">
        <v>1586</v>
      </c>
      <c r="C538" s="247">
        <v>1</v>
      </c>
      <c r="D538" s="256">
        <v>3</v>
      </c>
      <c r="E538" s="256">
        <v>9.1933873174398979</v>
      </c>
      <c r="F538" s="256">
        <v>-6.1933873174398979</v>
      </c>
      <c r="G538" s="256"/>
      <c r="H538" s="256"/>
      <c r="I538" s="256"/>
      <c r="J538" s="256">
        <v>-1.0595448157144083</v>
      </c>
      <c r="K538" s="256">
        <v>0.86789244731074666</v>
      </c>
      <c r="L538" s="256">
        <v>7.4902502203011183</v>
      </c>
      <c r="M538" s="256">
        <v>10.896524414578678</v>
      </c>
      <c r="N538" s="256">
        <v>5.9094077932459248</v>
      </c>
      <c r="O538" s="256">
        <v>-2.403132119944452</v>
      </c>
      <c r="P538" s="256">
        <v>20.789906754824248</v>
      </c>
    </row>
    <row r="539" spans="2:16" x14ac:dyDescent="0.25">
      <c r="B539" s="239" t="s">
        <v>1587</v>
      </c>
      <c r="C539" s="247">
        <v>1</v>
      </c>
      <c r="D539" s="256">
        <v>18</v>
      </c>
      <c r="E539" s="256">
        <v>10.992295832313971</v>
      </c>
      <c r="F539" s="256">
        <v>7.007704167686029</v>
      </c>
      <c r="G539" s="256"/>
      <c r="H539" s="256"/>
      <c r="I539" s="256"/>
      <c r="J539" s="256">
        <v>1.1988555277374735</v>
      </c>
      <c r="K539" s="256">
        <v>0.91710780072840248</v>
      </c>
      <c r="L539" s="256">
        <v>9.1925793785807972</v>
      </c>
      <c r="M539" s="256">
        <v>12.792012286047145</v>
      </c>
      <c r="N539" s="256">
        <v>5.916836138083724</v>
      </c>
      <c r="O539" s="256">
        <v>-0.6188008602392614</v>
      </c>
      <c r="P539" s="256">
        <v>22.603392524867203</v>
      </c>
    </row>
    <row r="540" spans="2:16" x14ac:dyDescent="0.25">
      <c r="B540" s="239" t="s">
        <v>1588</v>
      </c>
      <c r="C540" s="247">
        <v>1</v>
      </c>
      <c r="D540" s="256">
        <v>6</v>
      </c>
      <c r="E540" s="256">
        <v>11.127152408785504</v>
      </c>
      <c r="F540" s="256">
        <v>-5.1271524087855038</v>
      </c>
      <c r="G540" s="256"/>
      <c r="H540" s="256"/>
      <c r="I540" s="256"/>
      <c r="J540" s="256">
        <v>-0.87713677115092492</v>
      </c>
      <c r="K540" s="256">
        <v>0.91811860486660302</v>
      </c>
      <c r="L540" s="256">
        <v>9.3254523705297956</v>
      </c>
      <c r="M540" s="256">
        <v>12.928852447041212</v>
      </c>
      <c r="N540" s="256">
        <v>5.9169928966814576</v>
      </c>
      <c r="O540" s="256">
        <v>-0.48425190412313412</v>
      </c>
      <c r="P540" s="256">
        <v>22.738556721694142</v>
      </c>
    </row>
    <row r="541" spans="2:16" x14ac:dyDescent="0.25">
      <c r="B541" s="239" t="s">
        <v>1589</v>
      </c>
      <c r="C541" s="247">
        <v>1</v>
      </c>
      <c r="D541" s="256">
        <v>8</v>
      </c>
      <c r="E541" s="256">
        <v>9.6828068780357839</v>
      </c>
      <c r="F541" s="256">
        <v>-1.6828068780357839</v>
      </c>
      <c r="G541" s="256"/>
      <c r="H541" s="256"/>
      <c r="I541" s="256"/>
      <c r="J541" s="256">
        <v>-0.28788919731381968</v>
      </c>
      <c r="K541" s="256">
        <v>0.88592686391238784</v>
      </c>
      <c r="L541" s="256">
        <v>7.9442793543128296</v>
      </c>
      <c r="M541" s="256">
        <v>11.421334401758738</v>
      </c>
      <c r="N541" s="256">
        <v>5.9120833531825543</v>
      </c>
      <c r="O541" s="256">
        <v>-1.9189630317980182</v>
      </c>
      <c r="P541" s="256">
        <v>21.284576787869586</v>
      </c>
    </row>
    <row r="542" spans="2:16" x14ac:dyDescent="0.25">
      <c r="B542" s="239" t="s">
        <v>1590</v>
      </c>
      <c r="C542" s="247">
        <v>1</v>
      </c>
      <c r="D542" s="256">
        <v>15</v>
      </c>
      <c r="E542" s="256">
        <v>11.367082415300299</v>
      </c>
      <c r="F542" s="256">
        <v>3.6329175846997011</v>
      </c>
      <c r="G542" s="256"/>
      <c r="H542" s="256"/>
      <c r="I542" s="256"/>
      <c r="J542" s="256">
        <v>0.62150787533459173</v>
      </c>
      <c r="K542" s="256">
        <v>0.8714344062561763</v>
      </c>
      <c r="L542" s="256">
        <v>9.6569946393127797</v>
      </c>
      <c r="M542" s="256">
        <v>13.077170191287818</v>
      </c>
      <c r="N542" s="256">
        <v>5.9099290259007073</v>
      </c>
      <c r="O542" s="256">
        <v>-0.230459880012301</v>
      </c>
      <c r="P542" s="256">
        <v>22.964624710612899</v>
      </c>
    </row>
    <row r="543" spans="2:16" x14ac:dyDescent="0.25">
      <c r="B543" s="239" t="s">
        <v>1591</v>
      </c>
      <c r="C543" s="247">
        <v>1</v>
      </c>
      <c r="D543" s="256">
        <v>13</v>
      </c>
      <c r="E543" s="256">
        <v>8.6040988302399306</v>
      </c>
      <c r="F543" s="256">
        <v>4.3959011697600694</v>
      </c>
      <c r="G543" s="256"/>
      <c r="H543" s="256"/>
      <c r="I543" s="256"/>
      <c r="J543" s="256">
        <v>0.75203665717736423</v>
      </c>
      <c r="K543" s="256">
        <v>0.88008110075507695</v>
      </c>
      <c r="L543" s="256">
        <v>6.8770429308238281</v>
      </c>
      <c r="M543" s="256">
        <v>10.331154729656033</v>
      </c>
      <c r="N543" s="256">
        <v>5.9112101900273268</v>
      </c>
      <c r="O543" s="256">
        <v>-2.9959575993508629</v>
      </c>
      <c r="P543" s="256">
        <v>20.204155259830724</v>
      </c>
    </row>
    <row r="544" spans="2:16" x14ac:dyDescent="0.25">
      <c r="B544" s="239" t="s">
        <v>1592</v>
      </c>
      <c r="C544" s="247">
        <v>1</v>
      </c>
      <c r="D544" s="256">
        <v>19</v>
      </c>
      <c r="E544" s="256">
        <v>10.771290594994596</v>
      </c>
      <c r="F544" s="256">
        <v>8.2287094050054037</v>
      </c>
      <c r="G544" s="256"/>
      <c r="H544" s="256"/>
      <c r="I544" s="256"/>
      <c r="J544" s="256">
        <v>1.4077411831717686</v>
      </c>
      <c r="K544" s="256">
        <v>0.92939442151013163</v>
      </c>
      <c r="L544" s="256">
        <v>8.9474630895790632</v>
      </c>
      <c r="M544" s="256">
        <v>12.595118100410129</v>
      </c>
      <c r="N544" s="256">
        <v>5.9187530069695242</v>
      </c>
      <c r="O544" s="256">
        <v>-0.84356772783883294</v>
      </c>
      <c r="P544" s="256">
        <v>22.386148917828024</v>
      </c>
    </row>
    <row r="545" spans="2:16" x14ac:dyDescent="0.25">
      <c r="B545" s="239" t="s">
        <v>1593</v>
      </c>
      <c r="C545" s="247">
        <v>1</v>
      </c>
      <c r="D545" s="256">
        <v>15</v>
      </c>
      <c r="E545" s="256">
        <v>11.455528257579383</v>
      </c>
      <c r="F545" s="256">
        <v>3.5444717424206171</v>
      </c>
      <c r="G545" s="256"/>
      <c r="H545" s="256"/>
      <c r="I545" s="256"/>
      <c r="J545" s="256">
        <v>0.60637684463118102</v>
      </c>
      <c r="K545" s="256">
        <v>0.87852964350750928</v>
      </c>
      <c r="L545" s="256">
        <v>9.7315169109775663</v>
      </c>
      <c r="M545" s="256">
        <v>13.179539604181199</v>
      </c>
      <c r="N545" s="256">
        <v>5.910979402882238</v>
      </c>
      <c r="O545" s="256">
        <v>-0.14407527931766495</v>
      </c>
      <c r="P545" s="256">
        <v>23.055131794476431</v>
      </c>
    </row>
    <row r="546" spans="2:16" x14ac:dyDescent="0.25">
      <c r="B546" s="239" t="s">
        <v>1594</v>
      </c>
      <c r="C546" s="247">
        <v>1</v>
      </c>
      <c r="D546" s="256">
        <v>19</v>
      </c>
      <c r="E546" s="256">
        <v>9.6499748918390917</v>
      </c>
      <c r="F546" s="256">
        <v>9.3500251081609083</v>
      </c>
      <c r="G546" s="256"/>
      <c r="H546" s="256"/>
      <c r="I546" s="256"/>
      <c r="J546" s="256">
        <v>1.599572273197748</v>
      </c>
      <c r="K546" s="256">
        <v>0.9204902076768835</v>
      </c>
      <c r="L546" s="256">
        <v>7.8436208613307912</v>
      </c>
      <c r="M546" s="256">
        <v>11.456328922347392</v>
      </c>
      <c r="N546" s="256">
        <v>5.9173613536107172</v>
      </c>
      <c r="O546" s="256">
        <v>-1.9621524745617904</v>
      </c>
      <c r="P546" s="256">
        <v>21.262102258239974</v>
      </c>
    </row>
    <row r="547" spans="2:16" x14ac:dyDescent="0.25">
      <c r="B547" s="239" t="s">
        <v>1595</v>
      </c>
      <c r="C547" s="247">
        <v>1</v>
      </c>
      <c r="D547" s="256">
        <v>17</v>
      </c>
      <c r="E547" s="256">
        <v>10.68333311146932</v>
      </c>
      <c r="F547" s="256">
        <v>6.3166668885306798</v>
      </c>
      <c r="G547" s="256"/>
      <c r="H547" s="256"/>
      <c r="I547" s="256"/>
      <c r="J547" s="256">
        <v>1.0806350888941465</v>
      </c>
      <c r="K547" s="256">
        <v>0.94536378827891976</v>
      </c>
      <c r="L547" s="256">
        <v>8.8281675974721772</v>
      </c>
      <c r="M547" s="256">
        <v>12.538498625466463</v>
      </c>
      <c r="N547" s="256">
        <v>5.9212816061192113</v>
      </c>
      <c r="O547" s="256">
        <v>-0.936487290512245</v>
      </c>
      <c r="P547" s="256">
        <v>22.303153513450887</v>
      </c>
    </row>
    <row r="548" spans="2:16" x14ac:dyDescent="0.25">
      <c r="B548" s="239" t="s">
        <v>1596</v>
      </c>
      <c r="C548" s="247">
        <v>1</v>
      </c>
      <c r="D548" s="256">
        <v>8</v>
      </c>
      <c r="E548" s="256">
        <v>11.26156267320451</v>
      </c>
      <c r="F548" s="256">
        <v>-3.2615626732045104</v>
      </c>
      <c r="G548" s="256"/>
      <c r="H548" s="256"/>
      <c r="I548" s="256"/>
      <c r="J548" s="256">
        <v>-0.55797766947182392</v>
      </c>
      <c r="K548" s="256">
        <v>0.88941905329746551</v>
      </c>
      <c r="L548" s="256">
        <v>9.5161821375554929</v>
      </c>
      <c r="M548" s="256">
        <v>13.006943208853528</v>
      </c>
      <c r="N548" s="256">
        <v>5.9126076666006844</v>
      </c>
      <c r="O548" s="256">
        <v>-0.34123614019414106</v>
      </c>
      <c r="P548" s="256">
        <v>22.864361486603162</v>
      </c>
    </row>
    <row r="549" spans="2:16" x14ac:dyDescent="0.25">
      <c r="B549" s="239" t="s">
        <v>1597</v>
      </c>
      <c r="C549" s="247">
        <v>1</v>
      </c>
      <c r="D549" s="256">
        <v>7</v>
      </c>
      <c r="E549" s="256">
        <v>11.455528257579383</v>
      </c>
      <c r="F549" s="256">
        <v>-4.4555282575793829</v>
      </c>
      <c r="G549" s="256"/>
      <c r="H549" s="256"/>
      <c r="I549" s="256"/>
      <c r="J549" s="256">
        <v>-0.76223746790289415</v>
      </c>
      <c r="K549" s="256">
        <v>0.87852964350750928</v>
      </c>
      <c r="L549" s="256">
        <v>9.7315169109775663</v>
      </c>
      <c r="M549" s="256">
        <v>13.179539604181199</v>
      </c>
      <c r="N549" s="256">
        <v>5.910979402882238</v>
      </c>
      <c r="O549" s="256">
        <v>-0.14407527931766495</v>
      </c>
      <c r="P549" s="256">
        <v>23.055131794476431</v>
      </c>
    </row>
    <row r="550" spans="2:16" x14ac:dyDescent="0.25">
      <c r="B550" s="239" t="s">
        <v>1598</v>
      </c>
      <c r="C550" s="247">
        <v>1</v>
      </c>
      <c r="D550" s="256">
        <v>20</v>
      </c>
      <c r="E550" s="256">
        <v>11.579377637131612</v>
      </c>
      <c r="F550" s="256">
        <v>8.4206223628683876</v>
      </c>
      <c r="G550" s="256"/>
      <c r="H550" s="256"/>
      <c r="I550" s="256"/>
      <c r="J550" s="256">
        <v>1.4405730357832722</v>
      </c>
      <c r="K550" s="256">
        <v>0.90486869151419658</v>
      </c>
      <c r="L550" s="256">
        <v>9.8036789992041165</v>
      </c>
      <c r="M550" s="256">
        <v>13.355076275059108</v>
      </c>
      <c r="N550" s="256">
        <v>5.9149514381488588</v>
      </c>
      <c r="O550" s="256">
        <v>-2.8020552933218923E-2</v>
      </c>
      <c r="P550" s="256">
        <v>23.186775827196442</v>
      </c>
    </row>
    <row r="551" spans="2:16" x14ac:dyDescent="0.25">
      <c r="B551" s="239" t="s">
        <v>1599</v>
      </c>
      <c r="C551" s="247">
        <v>1</v>
      </c>
      <c r="D551" s="256">
        <v>19</v>
      </c>
      <c r="E551" s="256">
        <v>9.3415049132479808</v>
      </c>
      <c r="F551" s="256">
        <v>9.6584950867520192</v>
      </c>
      <c r="G551" s="256"/>
      <c r="H551" s="256"/>
      <c r="I551" s="256"/>
      <c r="J551" s="256">
        <v>1.6523443266586071</v>
      </c>
      <c r="K551" s="256">
        <v>0.90029611905379292</v>
      </c>
      <c r="L551" s="256">
        <v>7.5747794122694225</v>
      </c>
      <c r="M551" s="256">
        <v>11.10823041422654</v>
      </c>
      <c r="N551" s="256">
        <v>5.9142536527240663</v>
      </c>
      <c r="O551" s="256">
        <v>-2.2645239547925726</v>
      </c>
      <c r="P551" s="256">
        <v>20.947533781288534</v>
      </c>
    </row>
    <row r="552" spans="2:16" x14ac:dyDescent="0.25">
      <c r="B552" s="239" t="s">
        <v>1600</v>
      </c>
      <c r="C552" s="247">
        <v>1</v>
      </c>
      <c r="D552" s="256">
        <v>11</v>
      </c>
      <c r="E552" s="256">
        <v>11.681388259296938</v>
      </c>
      <c r="F552" s="256">
        <v>-0.6813882592969378</v>
      </c>
      <c r="G552" s="256"/>
      <c r="H552" s="256"/>
      <c r="I552" s="256"/>
      <c r="J552" s="256">
        <v>-0.11656971550830858</v>
      </c>
      <c r="K552" s="256">
        <v>0.92099628169923686</v>
      </c>
      <c r="L552" s="256">
        <v>9.874041117897951</v>
      </c>
      <c r="M552" s="256">
        <v>13.488735400695925</v>
      </c>
      <c r="N552" s="256">
        <v>5.9174400983601396</v>
      </c>
      <c r="O552" s="256">
        <v>6.9106365564516992E-2</v>
      </c>
      <c r="P552" s="256">
        <v>23.29367015302936</v>
      </c>
    </row>
    <row r="553" spans="2:16" x14ac:dyDescent="0.25">
      <c r="B553" s="239" t="s">
        <v>1601</v>
      </c>
      <c r="C553" s="247">
        <v>1</v>
      </c>
      <c r="D553" s="256">
        <v>19</v>
      </c>
      <c r="E553" s="256">
        <v>10.142567567402981</v>
      </c>
      <c r="F553" s="256">
        <v>8.8574324325970188</v>
      </c>
      <c r="G553" s="256"/>
      <c r="H553" s="256"/>
      <c r="I553" s="256"/>
      <c r="J553" s="256">
        <v>1.5153010999444738</v>
      </c>
      <c r="K553" s="256">
        <v>0.93047602445592248</v>
      </c>
      <c r="L553" s="256">
        <v>8.3166175431119136</v>
      </c>
      <c r="M553" s="256">
        <v>11.968517591694049</v>
      </c>
      <c r="N553" s="256">
        <v>5.9189229424671455</v>
      </c>
      <c r="O553" s="256">
        <v>-1.4726242339058242</v>
      </c>
      <c r="P553" s="256">
        <v>21.757759368711788</v>
      </c>
    </row>
    <row r="554" spans="2:16" x14ac:dyDescent="0.25">
      <c r="B554" s="239" t="s">
        <v>1602</v>
      </c>
      <c r="C554" s="247">
        <v>1</v>
      </c>
      <c r="D554" s="256">
        <v>20</v>
      </c>
      <c r="E554" s="256">
        <v>10.350820728998702</v>
      </c>
      <c r="F554" s="256">
        <v>9.649179271001298</v>
      </c>
      <c r="G554" s="256"/>
      <c r="H554" s="256"/>
      <c r="I554" s="256"/>
      <c r="J554" s="256">
        <v>1.6507506068124362</v>
      </c>
      <c r="K554" s="256">
        <v>0.8951977209824119</v>
      </c>
      <c r="L554" s="256">
        <v>8.5941002360349685</v>
      </c>
      <c r="M554" s="256">
        <v>12.107541221962435</v>
      </c>
      <c r="N554" s="256">
        <v>5.91347969696597</v>
      </c>
      <c r="O554" s="256">
        <v>-1.2536893416756083</v>
      </c>
      <c r="P554" s="256">
        <v>21.955330799673014</v>
      </c>
    </row>
    <row r="555" spans="2:16" x14ac:dyDescent="0.25">
      <c r="B555" s="239" t="s">
        <v>1603</v>
      </c>
      <c r="C555" s="247">
        <v>1</v>
      </c>
      <c r="D555" s="256">
        <v>10</v>
      </c>
      <c r="E555" s="256">
        <v>10.456125723112793</v>
      </c>
      <c r="F555" s="256">
        <v>-0.45612572311279287</v>
      </c>
      <c r="G555" s="256"/>
      <c r="H555" s="256"/>
      <c r="I555" s="256"/>
      <c r="J555" s="256">
        <v>-7.8032524120890359E-2</v>
      </c>
      <c r="K555" s="256">
        <v>0.88721432696873659</v>
      </c>
      <c r="L555" s="256">
        <v>8.7150717042011117</v>
      </c>
      <c r="M555" s="256">
        <v>12.197179742024474</v>
      </c>
      <c r="N555" s="256">
        <v>5.9122764168089459</v>
      </c>
      <c r="O555" s="256">
        <v>-1.1460230514354492</v>
      </c>
      <c r="P555" s="256">
        <v>22.058274497661035</v>
      </c>
    </row>
    <row r="556" spans="2:16" x14ac:dyDescent="0.25">
      <c r="B556" s="239" t="s">
        <v>1604</v>
      </c>
      <c r="C556" s="247">
        <v>1</v>
      </c>
      <c r="D556" s="256">
        <v>3</v>
      </c>
      <c r="E556" s="256">
        <v>10.985025889495326</v>
      </c>
      <c r="F556" s="256">
        <v>-7.9850258894953257</v>
      </c>
      <c r="G556" s="256"/>
      <c r="H556" s="256"/>
      <c r="I556" s="256"/>
      <c r="J556" s="256">
        <v>-1.3660525897898046</v>
      </c>
      <c r="K556" s="256">
        <v>0.91060126062969571</v>
      </c>
      <c r="L556" s="256">
        <v>9.1980777572868604</v>
      </c>
      <c r="M556" s="256">
        <v>12.771974021703791</v>
      </c>
      <c r="N556" s="256">
        <v>5.9158311185020338</v>
      </c>
      <c r="O556" s="256">
        <v>-0.6240985700488153</v>
      </c>
      <c r="P556" s="256">
        <v>22.594150349039467</v>
      </c>
    </row>
    <row r="557" spans="2:16" x14ac:dyDescent="0.25">
      <c r="B557" s="239" t="s">
        <v>1605</v>
      </c>
      <c r="C557" s="247">
        <v>1</v>
      </c>
      <c r="D557" s="256">
        <v>15</v>
      </c>
      <c r="E557" s="256">
        <v>10.675053709756032</v>
      </c>
      <c r="F557" s="256">
        <v>4.3249462902439681</v>
      </c>
      <c r="G557" s="256"/>
      <c r="H557" s="256"/>
      <c r="I557" s="256"/>
      <c r="J557" s="256">
        <v>0.73989792422113088</v>
      </c>
      <c r="K557" s="256">
        <v>0.92812068157304417</v>
      </c>
      <c r="L557" s="256">
        <v>8.8537257695178226</v>
      </c>
      <c r="M557" s="256">
        <v>12.496381649994241</v>
      </c>
      <c r="N557" s="256">
        <v>5.9185531311580064</v>
      </c>
      <c r="O557" s="256">
        <v>-0.93941238024892648</v>
      </c>
      <c r="P557" s="256">
        <v>22.289519799760988</v>
      </c>
    </row>
    <row r="558" spans="2:16" x14ac:dyDescent="0.25">
      <c r="B558" s="239" t="s">
        <v>1606</v>
      </c>
      <c r="C558" s="247">
        <v>1</v>
      </c>
      <c r="D558" s="256">
        <v>12</v>
      </c>
      <c r="E558" s="256">
        <v>9.5640611255543959</v>
      </c>
      <c r="F558" s="256">
        <v>2.4359388744456041</v>
      </c>
      <c r="G558" s="256"/>
      <c r="H558" s="256"/>
      <c r="I558" s="256"/>
      <c r="J558" s="256">
        <v>0.41673260100304993</v>
      </c>
      <c r="K558" s="256">
        <v>0.89646572488484855</v>
      </c>
      <c r="L558" s="256">
        <v>7.8048523237083245</v>
      </c>
      <c r="M558" s="256">
        <v>11.323269927400467</v>
      </c>
      <c r="N558" s="256">
        <v>5.9136717834751327</v>
      </c>
      <c r="O558" s="256">
        <v>-2.0408258923564393</v>
      </c>
      <c r="P558" s="256">
        <v>21.168948143465229</v>
      </c>
    </row>
    <row r="559" spans="2:16" x14ac:dyDescent="0.25">
      <c r="B559" s="239" t="s">
        <v>1607</v>
      </c>
      <c r="C559" s="247">
        <v>1</v>
      </c>
      <c r="D559" s="256">
        <v>11</v>
      </c>
      <c r="E559" s="256">
        <v>11.681333922589248</v>
      </c>
      <c r="F559" s="256">
        <v>-0.68133392258924808</v>
      </c>
      <c r="G559" s="256"/>
      <c r="H559" s="256"/>
      <c r="I559" s="256"/>
      <c r="J559" s="256">
        <v>-0.11656041975882857</v>
      </c>
      <c r="K559" s="256">
        <v>0.87339065778566016</v>
      </c>
      <c r="L559" s="256">
        <v>9.9674072325041099</v>
      </c>
      <c r="M559" s="256">
        <v>13.395260612674386</v>
      </c>
      <c r="N559" s="256">
        <v>5.9102177969922476</v>
      </c>
      <c r="O559" s="256">
        <v>8.3224947891308076E-2</v>
      </c>
      <c r="P559" s="256">
        <v>23.27944289728719</v>
      </c>
    </row>
    <row r="560" spans="2:16" x14ac:dyDescent="0.25">
      <c r="B560" s="239" t="s">
        <v>1608</v>
      </c>
      <c r="C560" s="247">
        <v>1</v>
      </c>
      <c r="D560" s="256">
        <v>5</v>
      </c>
      <c r="E560" s="256">
        <v>11.500952914093938</v>
      </c>
      <c r="F560" s="256">
        <v>-6.5009529140939382</v>
      </c>
      <c r="G560" s="256"/>
      <c r="H560" s="256"/>
      <c r="I560" s="256"/>
      <c r="J560" s="256">
        <v>-1.1121621504173835</v>
      </c>
      <c r="K560" s="256">
        <v>0.93655165198744394</v>
      </c>
      <c r="L560" s="256">
        <v>9.6630801836318518</v>
      </c>
      <c r="M560" s="256">
        <v>13.338825644556024</v>
      </c>
      <c r="N560" s="256">
        <v>5.919881093705941</v>
      </c>
      <c r="O560" s="256">
        <v>-0.11611914660013767</v>
      </c>
      <c r="P560" s="256">
        <v>23.118024974788014</v>
      </c>
    </row>
    <row r="561" spans="2:16" x14ac:dyDescent="0.25">
      <c r="B561" s="239" t="s">
        <v>1609</v>
      </c>
      <c r="C561" s="247">
        <v>1</v>
      </c>
      <c r="D561" s="256">
        <v>8</v>
      </c>
      <c r="E561" s="256">
        <v>10.889148709475522</v>
      </c>
      <c r="F561" s="256">
        <v>-2.8891487094755224</v>
      </c>
      <c r="G561" s="256"/>
      <c r="H561" s="256"/>
      <c r="I561" s="256"/>
      <c r="J561" s="256">
        <v>-0.49426628435344405</v>
      </c>
      <c r="K561" s="256">
        <v>0.89363304483943262</v>
      </c>
      <c r="L561" s="256">
        <v>9.1354987098573339</v>
      </c>
      <c r="M561" s="256">
        <v>12.642798709093711</v>
      </c>
      <c r="N561" s="256">
        <v>5.9132430345459017</v>
      </c>
      <c r="O561" s="256">
        <v>-0.71489693896724837</v>
      </c>
      <c r="P561" s="256">
        <v>22.493194357918291</v>
      </c>
    </row>
    <row r="562" spans="2:16" x14ac:dyDescent="0.25">
      <c r="B562" s="239" t="s">
        <v>1610</v>
      </c>
      <c r="C562" s="247">
        <v>1</v>
      </c>
      <c r="D562" s="256">
        <v>6</v>
      </c>
      <c r="E562" s="256">
        <v>11.553827273377056</v>
      </c>
      <c r="F562" s="256">
        <v>-5.5538272733770562</v>
      </c>
      <c r="G562" s="256"/>
      <c r="H562" s="256"/>
      <c r="I562" s="256"/>
      <c r="J562" s="256">
        <v>-0.95013093696074213</v>
      </c>
      <c r="K562" s="256">
        <v>0.93321104288055523</v>
      </c>
      <c r="L562" s="256">
        <v>9.7225100963301561</v>
      </c>
      <c r="M562" s="256">
        <v>13.385144450423956</v>
      </c>
      <c r="N562" s="256">
        <v>5.9193535134616555</v>
      </c>
      <c r="O562" s="256">
        <v>-6.2209472989138703E-2</v>
      </c>
      <c r="P562" s="256">
        <v>23.169864019743251</v>
      </c>
    </row>
    <row r="563" spans="2:16" x14ac:dyDescent="0.25">
      <c r="B563" s="239" t="s">
        <v>1611</v>
      </c>
      <c r="C563" s="247">
        <v>1</v>
      </c>
      <c r="D563" s="256">
        <v>1</v>
      </c>
      <c r="E563" s="256">
        <v>10.966427383089526</v>
      </c>
      <c r="F563" s="256">
        <v>-9.9664273830895258</v>
      </c>
      <c r="G563" s="256"/>
      <c r="H563" s="256"/>
      <c r="I563" s="256"/>
      <c r="J563" s="256">
        <v>-1.7050243951659816</v>
      </c>
      <c r="K563" s="256">
        <v>0.89603962409210081</v>
      </c>
      <c r="L563" s="256">
        <v>9.2080547540543805</v>
      </c>
      <c r="M563" s="256">
        <v>12.724800012124671</v>
      </c>
      <c r="N563" s="256">
        <v>5.9136072049739443</v>
      </c>
      <c r="O563" s="256">
        <v>-0.63833290708978829</v>
      </c>
      <c r="P563" s="256">
        <v>22.571187673268838</v>
      </c>
    </row>
    <row r="564" spans="2:16" x14ac:dyDescent="0.25">
      <c r="B564" s="239" t="s">
        <v>1612</v>
      </c>
      <c r="C564" s="247">
        <v>1</v>
      </c>
      <c r="D564" s="256">
        <v>19</v>
      </c>
      <c r="E564" s="256">
        <v>10.681699128716511</v>
      </c>
      <c r="F564" s="256">
        <v>8.3183008712834887</v>
      </c>
      <c r="G564" s="256"/>
      <c r="H564" s="256"/>
      <c r="I564" s="256"/>
      <c r="J564" s="256">
        <v>1.4230682035504063</v>
      </c>
      <c r="K564" s="256">
        <v>0.87937397229809267</v>
      </c>
      <c r="L564" s="256">
        <v>8.9560308859291347</v>
      </c>
      <c r="M564" s="256">
        <v>12.407367371503888</v>
      </c>
      <c r="N564" s="256">
        <v>5.9111049516932077</v>
      </c>
      <c r="O564" s="256">
        <v>-0.9181507829912956</v>
      </c>
      <c r="P564" s="256">
        <v>22.281549040424316</v>
      </c>
    </row>
    <row r="565" spans="2:16" x14ac:dyDescent="0.25">
      <c r="B565" s="239" t="s">
        <v>1613</v>
      </c>
      <c r="C565" s="247">
        <v>1</v>
      </c>
      <c r="D565" s="256">
        <v>16</v>
      </c>
      <c r="E565" s="256">
        <v>10.914615174171271</v>
      </c>
      <c r="F565" s="256">
        <v>5.0853848258287293</v>
      </c>
      <c r="G565" s="256"/>
      <c r="H565" s="256"/>
      <c r="I565" s="256"/>
      <c r="J565" s="256">
        <v>0.86999130717160045</v>
      </c>
      <c r="K565" s="256">
        <v>0.89189551181201532</v>
      </c>
      <c r="L565" s="256">
        <v>9.1643748792528612</v>
      </c>
      <c r="M565" s="256">
        <v>12.66485546908968</v>
      </c>
      <c r="N565" s="256">
        <v>5.9129807010311684</v>
      </c>
      <c r="O565" s="256">
        <v>-0.68891567552869404</v>
      </c>
      <c r="P565" s="256">
        <v>22.518146023871235</v>
      </c>
    </row>
    <row r="566" spans="2:16" x14ac:dyDescent="0.25">
      <c r="B566" s="239" t="s">
        <v>1614</v>
      </c>
      <c r="C566" s="247">
        <v>1</v>
      </c>
      <c r="D566" s="256">
        <v>5</v>
      </c>
      <c r="E566" s="256">
        <v>10.585995829843647</v>
      </c>
      <c r="F566" s="256">
        <v>-5.5859958298436467</v>
      </c>
      <c r="G566" s="256"/>
      <c r="H566" s="256"/>
      <c r="I566" s="256"/>
      <c r="J566" s="256">
        <v>-0.9556342303099592</v>
      </c>
      <c r="K566" s="256">
        <v>0.88510937992934569</v>
      </c>
      <c r="L566" s="256">
        <v>8.8490725225211815</v>
      </c>
      <c r="M566" s="256">
        <v>12.322919137166112</v>
      </c>
      <c r="N566" s="256">
        <v>5.911960908295617</v>
      </c>
      <c r="O566" s="256">
        <v>-1.0155337962661246</v>
      </c>
      <c r="P566" s="256">
        <v>22.18752545595342</v>
      </c>
    </row>
    <row r="567" spans="2:16" x14ac:dyDescent="0.25">
      <c r="B567" s="239" t="s">
        <v>1615</v>
      </c>
      <c r="C567" s="247">
        <v>1</v>
      </c>
      <c r="D567" s="256">
        <v>2</v>
      </c>
      <c r="E567" s="256">
        <v>9.0577180415762601</v>
      </c>
      <c r="F567" s="256">
        <v>-7.0577180415762601</v>
      </c>
      <c r="G567" s="256"/>
      <c r="H567" s="256"/>
      <c r="I567" s="256"/>
      <c r="J567" s="256">
        <v>-1.207411740691404</v>
      </c>
      <c r="K567" s="256">
        <v>0.89389335367678147</v>
      </c>
      <c r="L567" s="256">
        <v>7.3035572164070759</v>
      </c>
      <c r="M567" s="256">
        <v>10.811878866745445</v>
      </c>
      <c r="N567" s="256">
        <v>5.9132823790619158</v>
      </c>
      <c r="O567" s="256">
        <v>-2.5464048158628554</v>
      </c>
      <c r="P567" s="256">
        <v>20.661840899015374</v>
      </c>
    </row>
    <row r="568" spans="2:16" x14ac:dyDescent="0.25">
      <c r="B568" s="239" t="s">
        <v>1616</v>
      </c>
      <c r="C568" s="247">
        <v>1</v>
      </c>
      <c r="D568" s="256">
        <v>18</v>
      </c>
      <c r="E568" s="256">
        <v>8.851430475419356</v>
      </c>
      <c r="F568" s="256">
        <v>9.148569524580644</v>
      </c>
      <c r="G568" s="256"/>
      <c r="H568" s="256"/>
      <c r="I568" s="256"/>
      <c r="J568" s="256">
        <v>1.5651078988192662</v>
      </c>
      <c r="K568" s="256">
        <v>0.8766489329695677</v>
      </c>
      <c r="L568" s="256">
        <v>7.131109802582559</v>
      </c>
      <c r="M568" s="256">
        <v>10.571751148256153</v>
      </c>
      <c r="N568" s="256">
        <v>5.9107001715916292</v>
      </c>
      <c r="O568" s="256">
        <v>-2.7476251028323659</v>
      </c>
      <c r="P568" s="256">
        <v>20.450486053671078</v>
      </c>
    </row>
    <row r="569" spans="2:16" x14ac:dyDescent="0.25">
      <c r="B569" s="239" t="s">
        <v>1617</v>
      </c>
      <c r="C569" s="247">
        <v>1</v>
      </c>
      <c r="D569" s="256">
        <v>9</v>
      </c>
      <c r="E569" s="256">
        <v>11.406384578185055</v>
      </c>
      <c r="F569" s="256">
        <v>-2.4063845781850546</v>
      </c>
      <c r="G569" s="256"/>
      <c r="H569" s="256"/>
      <c r="I569" s="256"/>
      <c r="J569" s="256">
        <v>-0.41167654689566735</v>
      </c>
      <c r="K569" s="256">
        <v>0.84176650019060861</v>
      </c>
      <c r="L569" s="256">
        <v>9.7545165868854475</v>
      </c>
      <c r="M569" s="256">
        <v>13.058252569484662</v>
      </c>
      <c r="N569" s="256">
        <v>5.9056273170273608</v>
      </c>
      <c r="O569" s="256">
        <v>-0.18271611818750522</v>
      </c>
      <c r="P569" s="256">
        <v>22.995485274557616</v>
      </c>
    </row>
    <row r="570" spans="2:16" x14ac:dyDescent="0.25">
      <c r="B570" s="239" t="s">
        <v>1618</v>
      </c>
      <c r="C570" s="247">
        <v>1</v>
      </c>
      <c r="D570" s="256">
        <v>13</v>
      </c>
      <c r="E570" s="256">
        <v>9.8581357160847496</v>
      </c>
      <c r="F570" s="256">
        <v>3.1418642839152504</v>
      </c>
      <c r="G570" s="256"/>
      <c r="H570" s="256"/>
      <c r="I570" s="256"/>
      <c r="J570" s="256">
        <v>0.53750005337575435</v>
      </c>
      <c r="K570" s="256">
        <v>0.92970940890870069</v>
      </c>
      <c r="L570" s="256">
        <v>8.0336900848573194</v>
      </c>
      <c r="M570" s="256">
        <v>11.68258134731218</v>
      </c>
      <c r="N570" s="256">
        <v>5.9188024761593461</v>
      </c>
      <c r="O570" s="256">
        <v>-1.7568196842294341</v>
      </c>
      <c r="P570" s="256">
        <v>21.473091116398933</v>
      </c>
    </row>
    <row r="571" spans="2:16" x14ac:dyDescent="0.25">
      <c r="B571" s="239" t="s">
        <v>1619</v>
      </c>
      <c r="C571" s="247">
        <v>1</v>
      </c>
      <c r="D571" s="256">
        <v>20</v>
      </c>
      <c r="E571" s="256">
        <v>11.5763914732368</v>
      </c>
      <c r="F571" s="256">
        <v>8.4236085267631999</v>
      </c>
      <c r="G571" s="256"/>
      <c r="H571" s="256"/>
      <c r="I571" s="256"/>
      <c r="J571" s="256">
        <v>1.4410838991140238</v>
      </c>
      <c r="K571" s="256">
        <v>0.86762813400665983</v>
      </c>
      <c r="L571" s="256">
        <v>9.8737730599451403</v>
      </c>
      <c r="M571" s="256">
        <v>13.27900988652846</v>
      </c>
      <c r="N571" s="256">
        <v>5.9093689803308536</v>
      </c>
      <c r="O571" s="256">
        <v>-2.0051798355680717E-2</v>
      </c>
      <c r="P571" s="256">
        <v>23.172834744829281</v>
      </c>
    </row>
    <row r="572" spans="2:16" x14ac:dyDescent="0.25">
      <c r="B572" s="239" t="s">
        <v>1620</v>
      </c>
      <c r="C572" s="247">
        <v>1</v>
      </c>
      <c r="D572" s="256">
        <v>5</v>
      </c>
      <c r="E572" s="256">
        <v>8.0473204182365521</v>
      </c>
      <c r="F572" s="256">
        <v>-3.0473204182365521</v>
      </c>
      <c r="G572" s="256"/>
      <c r="H572" s="256"/>
      <c r="I572" s="256"/>
      <c r="J572" s="256">
        <v>-0.52132579240948362</v>
      </c>
      <c r="K572" s="256">
        <v>0.90929156478145945</v>
      </c>
      <c r="L572" s="256">
        <v>6.2629424104622959</v>
      </c>
      <c r="M572" s="256">
        <v>9.8316984260108082</v>
      </c>
      <c r="N572" s="256">
        <v>5.9156296635742294</v>
      </c>
      <c r="O572" s="256">
        <v>-3.5614087096486866</v>
      </c>
      <c r="P572" s="256">
        <v>19.656049546121793</v>
      </c>
    </row>
    <row r="573" spans="2:16" x14ac:dyDescent="0.25">
      <c r="B573" s="239" t="s">
        <v>1621</v>
      </c>
      <c r="C573" s="247">
        <v>1</v>
      </c>
      <c r="D573" s="256">
        <v>20</v>
      </c>
      <c r="E573" s="256">
        <v>10.418442411947609</v>
      </c>
      <c r="F573" s="256">
        <v>9.5815575880523909</v>
      </c>
      <c r="G573" s="256"/>
      <c r="H573" s="256"/>
      <c r="I573" s="256"/>
      <c r="J573" s="256">
        <v>1.6391821064222467</v>
      </c>
      <c r="K573" s="256">
        <v>0.88462840279856714</v>
      </c>
      <c r="L573" s="256">
        <v>8.6824629658107568</v>
      </c>
      <c r="M573" s="256">
        <v>12.154421858084461</v>
      </c>
      <c r="N573" s="256">
        <v>5.911888917919093</v>
      </c>
      <c r="O573" s="256">
        <v>-1.1829459414949373</v>
      </c>
      <c r="P573" s="256">
        <v>22.019830765390154</v>
      </c>
    </row>
    <row r="574" spans="2:16" x14ac:dyDescent="0.25">
      <c r="B574" s="239" t="s">
        <v>1622</v>
      </c>
      <c r="C574" s="247">
        <v>1</v>
      </c>
      <c r="D574" s="256">
        <v>13</v>
      </c>
      <c r="E574" s="256">
        <v>10.457744574832365</v>
      </c>
      <c r="F574" s="256">
        <v>2.5422554251676353</v>
      </c>
      <c r="G574" s="256"/>
      <c r="H574" s="256"/>
      <c r="I574" s="256"/>
      <c r="J574" s="256">
        <v>0.43492089512522825</v>
      </c>
      <c r="K574" s="256">
        <v>0.86599374769102477</v>
      </c>
      <c r="L574" s="256">
        <v>8.7583334529209207</v>
      </c>
      <c r="M574" s="256">
        <v>12.157155696743809</v>
      </c>
      <c r="N574" s="256">
        <v>5.9091292368517871</v>
      </c>
      <c r="O574" s="256">
        <v>-1.1382282283117959</v>
      </c>
      <c r="P574" s="256">
        <v>22.053717377976525</v>
      </c>
    </row>
    <row r="575" spans="2:16" x14ac:dyDescent="0.25">
      <c r="B575" s="239" t="s">
        <v>1623</v>
      </c>
      <c r="C575" s="247">
        <v>1</v>
      </c>
      <c r="D575" s="256">
        <v>17</v>
      </c>
      <c r="E575" s="256">
        <v>9.5058022903625243</v>
      </c>
      <c r="F575" s="256">
        <v>7.4941977096374757</v>
      </c>
      <c r="G575" s="256"/>
      <c r="H575" s="256"/>
      <c r="I575" s="256"/>
      <c r="J575" s="256">
        <v>1.2820832807962419</v>
      </c>
      <c r="K575" s="256">
        <v>0.89393789670373391</v>
      </c>
      <c r="L575" s="256">
        <v>7.7515540547292243</v>
      </c>
      <c r="M575" s="256">
        <v>11.260050525995824</v>
      </c>
      <c r="N575" s="256">
        <v>5.9132891126630813</v>
      </c>
      <c r="O575" s="256">
        <v>-2.0983337809788178</v>
      </c>
      <c r="P575" s="256">
        <v>21.109938361703868</v>
      </c>
    </row>
    <row r="576" spans="2:16" x14ac:dyDescent="0.25">
      <c r="B576" s="239" t="s">
        <v>1624</v>
      </c>
      <c r="C576" s="247">
        <v>1</v>
      </c>
      <c r="D576" s="256">
        <v>1</v>
      </c>
      <c r="E576" s="256">
        <v>9.3070861627348762</v>
      </c>
      <c r="F576" s="256">
        <v>-8.3070861627348762</v>
      </c>
      <c r="G576" s="256"/>
      <c r="H576" s="256"/>
      <c r="I576" s="256"/>
      <c r="J576" s="256">
        <v>-1.4211496272215902</v>
      </c>
      <c r="K576" s="256">
        <v>0.91023489127210777</v>
      </c>
      <c r="L576" s="256">
        <v>7.5208569874041853</v>
      </c>
      <c r="M576" s="256">
        <v>11.093315338065567</v>
      </c>
      <c r="N576" s="256">
        <v>5.9157747357438977</v>
      </c>
      <c r="O576" s="256">
        <v>-2.3019276522618703</v>
      </c>
      <c r="P576" s="256">
        <v>20.916099977731623</v>
      </c>
    </row>
    <row r="577" spans="2:16" x14ac:dyDescent="0.25">
      <c r="B577" s="239" t="s">
        <v>1625</v>
      </c>
      <c r="C577" s="247">
        <v>1</v>
      </c>
      <c r="D577" s="256">
        <v>10</v>
      </c>
      <c r="E577" s="256">
        <v>9.7867764455500001</v>
      </c>
      <c r="F577" s="256">
        <v>0.21322355444999985</v>
      </c>
      <c r="G577" s="256"/>
      <c r="H577" s="256"/>
      <c r="I577" s="256"/>
      <c r="J577" s="256">
        <v>3.6477601048707314E-2</v>
      </c>
      <c r="K577" s="256">
        <v>0.85108085062563887</v>
      </c>
      <c r="L577" s="256">
        <v>8.1166301343839091</v>
      </c>
      <c r="M577" s="256">
        <v>11.456922756716091</v>
      </c>
      <c r="N577" s="256">
        <v>5.9069621448827903</v>
      </c>
      <c r="O577" s="256">
        <v>-1.8049436938721222</v>
      </c>
      <c r="P577" s="256">
        <v>21.378496584972122</v>
      </c>
    </row>
    <row r="578" spans="2:16" x14ac:dyDescent="0.25">
      <c r="B578" s="239" t="s">
        <v>1626</v>
      </c>
      <c r="C578" s="247">
        <v>1</v>
      </c>
      <c r="D578" s="256">
        <v>9</v>
      </c>
      <c r="E578" s="256">
        <v>10.913020667030894</v>
      </c>
      <c r="F578" s="256">
        <v>-1.913020667030894</v>
      </c>
      <c r="G578" s="256"/>
      <c r="H578" s="256"/>
      <c r="I578" s="256"/>
      <c r="J578" s="256">
        <v>-0.32727343313399559</v>
      </c>
      <c r="K578" s="256">
        <v>0.86888669538029706</v>
      </c>
      <c r="L578" s="256">
        <v>9.2079324747117646</v>
      </c>
      <c r="M578" s="256">
        <v>12.618108859350023</v>
      </c>
      <c r="N578" s="256">
        <v>5.9095538965462975</v>
      </c>
      <c r="O578" s="256">
        <v>-0.68378548093798841</v>
      </c>
      <c r="P578" s="256">
        <v>22.509826814999776</v>
      </c>
    </row>
    <row r="579" spans="2:16" x14ac:dyDescent="0.25">
      <c r="B579" s="239" t="s">
        <v>1627</v>
      </c>
      <c r="C579" s="247">
        <v>1</v>
      </c>
      <c r="D579" s="256">
        <v>19</v>
      </c>
      <c r="E579" s="256">
        <v>10.598031917773508</v>
      </c>
      <c r="F579" s="256">
        <v>8.4019680822264924</v>
      </c>
      <c r="G579" s="256"/>
      <c r="H579" s="256"/>
      <c r="I579" s="256"/>
      <c r="J579" s="256">
        <v>1.4373817213487066</v>
      </c>
      <c r="K579" s="256">
        <v>0.88034439943399845</v>
      </c>
      <c r="L579" s="256">
        <v>8.8704593255931243</v>
      </c>
      <c r="M579" s="256">
        <v>12.325604509953891</v>
      </c>
      <c r="N579" s="256">
        <v>5.9112493965651156</v>
      </c>
      <c r="O579" s="256">
        <v>-1.0021014500475527</v>
      </c>
      <c r="P579" s="256">
        <v>22.19816528559457</v>
      </c>
    </row>
    <row r="580" spans="2:16" x14ac:dyDescent="0.25">
      <c r="B580" s="239" t="s">
        <v>1628</v>
      </c>
      <c r="C580" s="247">
        <v>1</v>
      </c>
      <c r="D580" s="256">
        <v>13</v>
      </c>
      <c r="E580" s="256">
        <v>11.4514569802368</v>
      </c>
      <c r="F580" s="256">
        <v>1.5485430197631995</v>
      </c>
      <c r="G580" s="256"/>
      <c r="H580" s="256"/>
      <c r="I580" s="256"/>
      <c r="J580" s="256">
        <v>0.26491976755283153</v>
      </c>
      <c r="K580" s="256">
        <v>0.91088042106376821</v>
      </c>
      <c r="L580" s="256">
        <v>9.6639610284306467</v>
      </c>
      <c r="M580" s="256">
        <v>13.238952932042954</v>
      </c>
      <c r="N580" s="256">
        <v>5.9158740950305848</v>
      </c>
      <c r="O580" s="256">
        <v>-0.15775181570214158</v>
      </c>
      <c r="P580" s="256">
        <v>23.060665776175743</v>
      </c>
    </row>
    <row r="581" spans="2:16" x14ac:dyDescent="0.25">
      <c r="B581" s="239" t="s">
        <v>1629</v>
      </c>
      <c r="C581" s="247">
        <v>1</v>
      </c>
      <c r="D581" s="256">
        <v>4</v>
      </c>
      <c r="E581" s="256">
        <v>11.206820161147935</v>
      </c>
      <c r="F581" s="256">
        <v>-7.2068201611479346</v>
      </c>
      <c r="G581" s="256"/>
      <c r="H581" s="256"/>
      <c r="I581" s="256"/>
      <c r="J581" s="256">
        <v>-1.2329196525507742</v>
      </c>
      <c r="K581" s="256">
        <v>0.8712670433540094</v>
      </c>
      <c r="L581" s="256">
        <v>9.4970608152190579</v>
      </c>
      <c r="M581" s="256">
        <v>12.916579507076811</v>
      </c>
      <c r="N581" s="256">
        <v>5.9099043501237372</v>
      </c>
      <c r="O581" s="256">
        <v>-0.3906737108475955</v>
      </c>
      <c r="P581" s="256">
        <v>22.804314033143463</v>
      </c>
    </row>
    <row r="582" spans="2:16" x14ac:dyDescent="0.25">
      <c r="B582" s="239" t="s">
        <v>1630</v>
      </c>
      <c r="C582" s="247">
        <v>1</v>
      </c>
      <c r="D582" s="256">
        <v>14</v>
      </c>
      <c r="E582" s="256">
        <v>8.6555965937497099</v>
      </c>
      <c r="F582" s="256">
        <v>5.3444034062502901</v>
      </c>
      <c r="G582" s="256"/>
      <c r="H582" s="256"/>
      <c r="I582" s="256"/>
      <c r="J582" s="256">
        <v>0.9143033742187513</v>
      </c>
      <c r="K582" s="256">
        <v>0.89301564081990015</v>
      </c>
      <c r="L582" s="256">
        <v>6.9031581770792076</v>
      </c>
      <c r="M582" s="256">
        <v>10.408035010420212</v>
      </c>
      <c r="N582" s="256">
        <v>5.9131497614660171</v>
      </c>
      <c r="O582" s="256">
        <v>-2.9482660172176125</v>
      </c>
      <c r="P582" s="256">
        <v>20.259459204717032</v>
      </c>
    </row>
    <row r="583" spans="2:16" x14ac:dyDescent="0.25">
      <c r="B583" s="239" t="s">
        <v>1631</v>
      </c>
      <c r="C583" s="247">
        <v>1</v>
      </c>
      <c r="D583" s="256">
        <v>2</v>
      </c>
      <c r="E583" s="256">
        <v>10.206370341268775</v>
      </c>
      <c r="F583" s="256">
        <v>-8.2063703412687747</v>
      </c>
      <c r="G583" s="256"/>
      <c r="H583" s="256"/>
      <c r="I583" s="256"/>
      <c r="J583" s="256">
        <v>-1.4039194878769485</v>
      </c>
      <c r="K583" s="256">
        <v>0.88223011040893229</v>
      </c>
      <c r="L583" s="256">
        <v>8.4750972625524827</v>
      </c>
      <c r="M583" s="256">
        <v>11.937643419985067</v>
      </c>
      <c r="N583" s="256">
        <v>5.9115305238566425</v>
      </c>
      <c r="O583" s="256">
        <v>-1.3943147058769547</v>
      </c>
      <c r="P583" s="256">
        <v>21.807055388414504</v>
      </c>
    </row>
    <row r="584" spans="2:16" x14ac:dyDescent="0.25">
      <c r="B584" s="239" t="s">
        <v>1632</v>
      </c>
      <c r="C584" s="247">
        <v>1</v>
      </c>
      <c r="D584" s="256">
        <v>16</v>
      </c>
      <c r="E584" s="256">
        <v>11.990134852932222</v>
      </c>
      <c r="F584" s="256">
        <v>4.009865147067778</v>
      </c>
      <c r="G584" s="256"/>
      <c r="H584" s="256"/>
      <c r="I584" s="256"/>
      <c r="J584" s="256">
        <v>0.68599485395106441</v>
      </c>
      <c r="K584" s="256">
        <v>0.87070623632301625</v>
      </c>
      <c r="L584" s="256">
        <v>10.281476025001606</v>
      </c>
      <c r="M584" s="256">
        <v>13.698793680862838</v>
      </c>
      <c r="N584" s="256">
        <v>5.9098216992349624</v>
      </c>
      <c r="O584" s="256">
        <v>0.39280317360839945</v>
      </c>
      <c r="P584" s="256">
        <v>23.587466532256045</v>
      </c>
    </row>
    <row r="585" spans="2:16" x14ac:dyDescent="0.25">
      <c r="B585" s="239" t="s">
        <v>1633</v>
      </c>
      <c r="C585" s="247">
        <v>1</v>
      </c>
      <c r="D585" s="256">
        <v>11</v>
      </c>
      <c r="E585" s="256">
        <v>9.95292789870342</v>
      </c>
      <c r="F585" s="256">
        <v>1.04707210129658</v>
      </c>
      <c r="G585" s="256"/>
      <c r="H585" s="256"/>
      <c r="I585" s="256"/>
      <c r="J585" s="256">
        <v>0.17912973301120355</v>
      </c>
      <c r="K585" s="256">
        <v>0.95745419775637397</v>
      </c>
      <c r="L585" s="256">
        <v>8.0740363746868837</v>
      </c>
      <c r="M585" s="256">
        <v>11.831819422719956</v>
      </c>
      <c r="N585" s="256">
        <v>5.9232239285357036</v>
      </c>
      <c r="O585" s="256">
        <v>-1.6707040831258357</v>
      </c>
      <c r="P585" s="256">
        <v>21.576559880532677</v>
      </c>
    </row>
    <row r="586" spans="2:16" x14ac:dyDescent="0.25">
      <c r="B586" s="239" t="s">
        <v>1634</v>
      </c>
      <c r="C586" s="247">
        <v>1</v>
      </c>
      <c r="D586" s="256">
        <v>9</v>
      </c>
      <c r="E586" s="256">
        <v>11.455906664097022</v>
      </c>
      <c r="F586" s="256">
        <v>-2.4559066640970215</v>
      </c>
      <c r="G586" s="256"/>
      <c r="H586" s="256"/>
      <c r="I586" s="256"/>
      <c r="J586" s="256">
        <v>-0.42014862634137484</v>
      </c>
      <c r="K586" s="256">
        <v>0.93077971304896456</v>
      </c>
      <c r="L586" s="256">
        <v>9.6293606865742021</v>
      </c>
      <c r="M586" s="256">
        <v>13.282452641619841</v>
      </c>
      <c r="N586" s="256">
        <v>5.9189706910070221</v>
      </c>
      <c r="O586" s="256">
        <v>-0.15937883811890607</v>
      </c>
      <c r="P586" s="256">
        <v>23.071192166312947</v>
      </c>
    </row>
    <row r="587" spans="2:16" x14ac:dyDescent="0.25">
      <c r="B587" s="239" t="s">
        <v>1635</v>
      </c>
      <c r="C587" s="247">
        <v>1</v>
      </c>
      <c r="D587" s="256">
        <v>10</v>
      </c>
      <c r="E587" s="256">
        <v>11.439874980507511</v>
      </c>
      <c r="F587" s="256">
        <v>-1.4398749805075113</v>
      </c>
      <c r="G587" s="256"/>
      <c r="H587" s="256"/>
      <c r="I587" s="256"/>
      <c r="J587" s="256">
        <v>-0.2463291883227878</v>
      </c>
      <c r="K587" s="256">
        <v>0.89162606198490335</v>
      </c>
      <c r="L587" s="256">
        <v>9.690163449259984</v>
      </c>
      <c r="M587" s="256">
        <v>13.189586511755039</v>
      </c>
      <c r="N587" s="256">
        <v>5.9129400640618153</v>
      </c>
      <c r="O587" s="256">
        <v>-0.16357612390807574</v>
      </c>
      <c r="P587" s="256">
        <v>23.043326084923098</v>
      </c>
    </row>
    <row r="588" spans="2:16" x14ac:dyDescent="0.25">
      <c r="B588" s="239" t="s">
        <v>1636</v>
      </c>
      <c r="C588" s="247">
        <v>1</v>
      </c>
      <c r="D588" s="256">
        <v>16</v>
      </c>
      <c r="E588" s="256">
        <v>9.7636916622884442</v>
      </c>
      <c r="F588" s="256">
        <v>6.2363083377115558</v>
      </c>
      <c r="G588" s="256"/>
      <c r="H588" s="256"/>
      <c r="I588" s="256"/>
      <c r="J588" s="256">
        <v>1.0668876060459527</v>
      </c>
      <c r="K588" s="256">
        <v>0.86847739948038027</v>
      </c>
      <c r="L588" s="256">
        <v>8.059406665149794</v>
      </c>
      <c r="M588" s="256">
        <v>11.467976659427094</v>
      </c>
      <c r="N588" s="256">
        <v>5.9094937312924563</v>
      </c>
      <c r="O588" s="256">
        <v>-1.8329964184290244</v>
      </c>
      <c r="P588" s="256">
        <v>21.360379743005915</v>
      </c>
    </row>
    <row r="589" spans="2:16" x14ac:dyDescent="0.25">
      <c r="B589" s="239" t="s">
        <v>1637</v>
      </c>
      <c r="C589" s="247">
        <v>1</v>
      </c>
      <c r="D589" s="256">
        <v>10</v>
      </c>
      <c r="E589" s="256">
        <v>8.7712946779840273</v>
      </c>
      <c r="F589" s="256">
        <v>1.2287053220159727</v>
      </c>
      <c r="G589" s="256"/>
      <c r="H589" s="256"/>
      <c r="I589" s="256"/>
      <c r="J589" s="256">
        <v>0.21020296119973125</v>
      </c>
      <c r="K589" s="256">
        <v>0.92826649364018343</v>
      </c>
      <c r="L589" s="256">
        <v>6.9496805986723373</v>
      </c>
      <c r="M589" s="256">
        <v>10.592908757295717</v>
      </c>
      <c r="N589" s="256">
        <v>5.9185759984975839</v>
      </c>
      <c r="O589" s="256">
        <v>-2.8432162864918045</v>
      </c>
      <c r="P589" s="256">
        <v>20.385805642459857</v>
      </c>
    </row>
    <row r="590" spans="2:16" x14ac:dyDescent="0.25">
      <c r="B590" s="239" t="s">
        <v>1638</v>
      </c>
      <c r="C590" s="247">
        <v>1</v>
      </c>
      <c r="D590" s="256">
        <v>12</v>
      </c>
      <c r="E590" s="256">
        <v>11.045348541928659</v>
      </c>
      <c r="F590" s="256">
        <v>0.954651458071341</v>
      </c>
      <c r="G590" s="256"/>
      <c r="H590" s="256"/>
      <c r="I590" s="256"/>
      <c r="J590" s="256">
        <v>0.16331870612474511</v>
      </c>
      <c r="K590" s="256">
        <v>0.91852017288082344</v>
      </c>
      <c r="L590" s="256">
        <v>9.2428604735614286</v>
      </c>
      <c r="M590" s="256">
        <v>12.847836610295889</v>
      </c>
      <c r="N590" s="256">
        <v>5.9170552198509734</v>
      </c>
      <c r="O590" s="256">
        <v>-0.5661780728877126</v>
      </c>
      <c r="P590" s="256">
        <v>22.656875156745031</v>
      </c>
    </row>
    <row r="591" spans="2:16" x14ac:dyDescent="0.25">
      <c r="B591" s="239" t="s">
        <v>1639</v>
      </c>
      <c r="C591" s="247">
        <v>1</v>
      </c>
      <c r="D591" s="256">
        <v>12</v>
      </c>
      <c r="E591" s="256">
        <v>11.089041744812217</v>
      </c>
      <c r="F591" s="256">
        <v>0.91095825518778284</v>
      </c>
      <c r="G591" s="256"/>
      <c r="H591" s="256"/>
      <c r="I591" s="256"/>
      <c r="J591" s="256">
        <v>0.1558438132713835</v>
      </c>
      <c r="K591" s="256">
        <v>0.91148115364367011</v>
      </c>
      <c r="L591" s="256">
        <v>9.3003669258025745</v>
      </c>
      <c r="M591" s="256">
        <v>12.87771656382186</v>
      </c>
      <c r="N591" s="256">
        <v>5.9159666209525072</v>
      </c>
      <c r="O591" s="256">
        <v>-0.52034862239233703</v>
      </c>
      <c r="P591" s="256">
        <v>22.698432112016771</v>
      </c>
    </row>
    <row r="592" spans="2:16" x14ac:dyDescent="0.25">
      <c r="B592" s="239" t="s">
        <v>1640</v>
      </c>
      <c r="C592" s="247">
        <v>1</v>
      </c>
      <c r="D592" s="256">
        <v>7</v>
      </c>
      <c r="E592" s="256">
        <v>10.9349369550481</v>
      </c>
      <c r="F592" s="256">
        <v>-3.9349369550480997</v>
      </c>
      <c r="G592" s="256"/>
      <c r="H592" s="256"/>
      <c r="I592" s="256"/>
      <c r="J592" s="256">
        <v>-0.67317637944976028</v>
      </c>
      <c r="K592" s="256">
        <v>0.90935040841256065</v>
      </c>
      <c r="L592" s="256">
        <v>9.1504434735519915</v>
      </c>
      <c r="M592" s="256">
        <v>12.719430436544208</v>
      </c>
      <c r="N592" s="256">
        <v>5.9156387087157993</v>
      </c>
      <c r="O592" s="256">
        <v>-0.67380992286619446</v>
      </c>
      <c r="P592" s="256">
        <v>22.543683832962394</v>
      </c>
    </row>
    <row r="593" spans="2:16" x14ac:dyDescent="0.25">
      <c r="B593" s="239" t="s">
        <v>1641</v>
      </c>
      <c r="C593" s="247">
        <v>1</v>
      </c>
      <c r="D593" s="256">
        <v>4</v>
      </c>
      <c r="E593" s="256">
        <v>11.285839047815488</v>
      </c>
      <c r="F593" s="256">
        <v>-7.2858390478154877</v>
      </c>
      <c r="G593" s="256"/>
      <c r="H593" s="256"/>
      <c r="I593" s="256"/>
      <c r="J593" s="256">
        <v>-1.2464379499574894</v>
      </c>
      <c r="K593" s="256">
        <v>0.91662750121098702</v>
      </c>
      <c r="L593" s="256">
        <v>9.4870651255312097</v>
      </c>
      <c r="M593" s="256">
        <v>13.084612970099766</v>
      </c>
      <c r="N593" s="256">
        <v>5.9167617108307589</v>
      </c>
      <c r="O593" s="256">
        <v>-0.32511158998642742</v>
      </c>
      <c r="P593" s="256">
        <v>22.896789685617403</v>
      </c>
    </row>
    <row r="594" spans="2:16" x14ac:dyDescent="0.25">
      <c r="B594" s="239" t="s">
        <v>1642</v>
      </c>
      <c r="C594" s="247">
        <v>1</v>
      </c>
      <c r="D594" s="256">
        <v>17</v>
      </c>
      <c r="E594" s="256">
        <v>11.368875734325766</v>
      </c>
      <c r="F594" s="256">
        <v>5.6311242656742344</v>
      </c>
      <c r="G594" s="256"/>
      <c r="H594" s="256"/>
      <c r="I594" s="256"/>
      <c r="J594" s="256">
        <v>0.96335465820746136</v>
      </c>
      <c r="K594" s="256">
        <v>0.91752834249018655</v>
      </c>
      <c r="L594" s="256">
        <v>9.568334016727686</v>
      </c>
      <c r="M594" s="256">
        <v>13.169417451923845</v>
      </c>
      <c r="N594" s="256">
        <v>5.9169013365146981</v>
      </c>
      <c r="O594" s="256">
        <v>-0.2423489024984562</v>
      </c>
      <c r="P594" s="256">
        <v>22.980100371149987</v>
      </c>
    </row>
    <row r="595" spans="2:16" x14ac:dyDescent="0.25">
      <c r="B595" s="239" t="s">
        <v>1643</v>
      </c>
      <c r="C595" s="247">
        <v>1</v>
      </c>
      <c r="D595" s="256">
        <v>11</v>
      </c>
      <c r="E595" s="256">
        <v>10.742753244528981</v>
      </c>
      <c r="F595" s="256">
        <v>0.25724675547101938</v>
      </c>
      <c r="G595" s="256"/>
      <c r="H595" s="256"/>
      <c r="I595" s="256"/>
      <c r="J595" s="256">
        <v>4.4008948923823815E-2</v>
      </c>
      <c r="K595" s="256">
        <v>0.8724628340656807</v>
      </c>
      <c r="L595" s="256">
        <v>9.030647299631795</v>
      </c>
      <c r="M595" s="256">
        <v>12.454859189426166</v>
      </c>
      <c r="N595" s="256">
        <v>5.9100807577902481</v>
      </c>
      <c r="O595" s="256">
        <v>-0.8550868068139863</v>
      </c>
      <c r="P595" s="256">
        <v>22.340593295871948</v>
      </c>
    </row>
    <row r="596" spans="2:16" x14ac:dyDescent="0.25">
      <c r="B596" s="239" t="s">
        <v>1644</v>
      </c>
      <c r="C596" s="247">
        <v>1</v>
      </c>
      <c r="D596" s="256">
        <v>18</v>
      </c>
      <c r="E596" s="256">
        <v>11.564827748264467</v>
      </c>
      <c r="F596" s="256">
        <v>6.4351722517355334</v>
      </c>
      <c r="G596" s="256"/>
      <c r="H596" s="256"/>
      <c r="I596" s="256"/>
      <c r="J596" s="256">
        <v>1.100908605918423</v>
      </c>
      <c r="K596" s="256">
        <v>0.91173246199009417</v>
      </c>
      <c r="L596" s="256">
        <v>9.7756597661112306</v>
      </c>
      <c r="M596" s="256">
        <v>13.353995730417703</v>
      </c>
      <c r="N596" s="256">
        <v>5.9160053455877772</v>
      </c>
      <c r="O596" s="256">
        <v>-4.4638611493203584E-2</v>
      </c>
      <c r="P596" s="256">
        <v>23.174294108022139</v>
      </c>
    </row>
    <row r="597" spans="2:16" x14ac:dyDescent="0.25">
      <c r="B597" s="239" t="s">
        <v>1645</v>
      </c>
      <c r="C597" s="247">
        <v>1</v>
      </c>
      <c r="D597" s="256">
        <v>7</v>
      </c>
      <c r="E597" s="256">
        <v>10.530803492089886</v>
      </c>
      <c r="F597" s="256">
        <v>-3.5308034920898859</v>
      </c>
      <c r="G597" s="256"/>
      <c r="H597" s="256"/>
      <c r="I597" s="256"/>
      <c r="J597" s="256">
        <v>-0.60403852425243887</v>
      </c>
      <c r="K597" s="256">
        <v>0.85847444492286507</v>
      </c>
      <c r="L597" s="256">
        <v>8.8461481196134706</v>
      </c>
      <c r="M597" s="256">
        <v>12.215458864566301</v>
      </c>
      <c r="N597" s="256">
        <v>5.90803195145069</v>
      </c>
      <c r="O597" s="256">
        <v>-1.0630160172002405</v>
      </c>
      <c r="P597" s="256">
        <v>22.124623001380012</v>
      </c>
    </row>
    <row r="598" spans="2:16" x14ac:dyDescent="0.25">
      <c r="B598" s="239" t="s">
        <v>1646</v>
      </c>
      <c r="C598" s="247">
        <v>1</v>
      </c>
      <c r="D598" s="256">
        <v>19</v>
      </c>
      <c r="E598" s="256">
        <v>11.542052375866668</v>
      </c>
      <c r="F598" s="256">
        <v>7.4579476241333325</v>
      </c>
      <c r="G598" s="256"/>
      <c r="H598" s="256"/>
      <c r="I598" s="256"/>
      <c r="J598" s="256">
        <v>1.2758817325647975</v>
      </c>
      <c r="K598" s="256">
        <v>0.86166492378057913</v>
      </c>
      <c r="L598" s="256">
        <v>9.8511360629741365</v>
      </c>
      <c r="M598" s="256">
        <v>13.232968688759199</v>
      </c>
      <c r="N598" s="256">
        <v>5.9084963914392317</v>
      </c>
      <c r="O598" s="256">
        <v>-5.2678542407752715E-2</v>
      </c>
      <c r="P598" s="256">
        <v>23.13678329414109</v>
      </c>
    </row>
    <row r="599" spans="2:16" x14ac:dyDescent="0.25">
      <c r="B599" s="239" t="s">
        <v>1647</v>
      </c>
      <c r="C599" s="247">
        <v>1</v>
      </c>
      <c r="D599" s="256">
        <v>14</v>
      </c>
      <c r="E599" s="256">
        <v>10.843612952838464</v>
      </c>
      <c r="F599" s="256">
        <v>3.1563870471615356</v>
      </c>
      <c r="G599" s="256"/>
      <c r="H599" s="256"/>
      <c r="I599" s="256"/>
      <c r="J599" s="256">
        <v>0.53998456108030557</v>
      </c>
      <c r="K599" s="256">
        <v>0.91920791493942589</v>
      </c>
      <c r="L599" s="256">
        <v>9.0397752713747064</v>
      </c>
      <c r="M599" s="256">
        <v>12.647450634302222</v>
      </c>
      <c r="N599" s="256">
        <v>5.917162018878976</v>
      </c>
      <c r="O599" s="256">
        <v>-0.76812324253952369</v>
      </c>
      <c r="P599" s="256">
        <v>22.455349148216452</v>
      </c>
    </row>
    <row r="600" spans="2:16" x14ac:dyDescent="0.25">
      <c r="B600" s="239" t="s">
        <v>1648</v>
      </c>
      <c r="C600" s="247">
        <v>1</v>
      </c>
      <c r="D600" s="256">
        <v>10</v>
      </c>
      <c r="E600" s="256">
        <v>9.3961392106194204</v>
      </c>
      <c r="F600" s="256">
        <v>0.60386078938057963</v>
      </c>
      <c r="G600" s="256"/>
      <c r="H600" s="256"/>
      <c r="I600" s="256"/>
      <c r="J600" s="256">
        <v>0.10330656489054825</v>
      </c>
      <c r="K600" s="256">
        <v>0.93145930308360869</v>
      </c>
      <c r="L600" s="256">
        <v>7.5682596173906056</v>
      </c>
      <c r="M600" s="256">
        <v>11.224018803848235</v>
      </c>
      <c r="N600" s="256">
        <v>5.9190775970650726</v>
      </c>
      <c r="O600" s="256">
        <v>-2.219356082192034</v>
      </c>
      <c r="P600" s="256">
        <v>21.011634503430876</v>
      </c>
    </row>
    <row r="601" spans="2:16" x14ac:dyDescent="0.25">
      <c r="B601" s="239" t="s">
        <v>1649</v>
      </c>
      <c r="C601" s="247">
        <v>1</v>
      </c>
      <c r="D601" s="256">
        <v>11</v>
      </c>
      <c r="E601" s="256">
        <v>8.6417424827668583</v>
      </c>
      <c r="F601" s="256">
        <v>2.3582575172331417</v>
      </c>
      <c r="G601" s="256"/>
      <c r="H601" s="256"/>
      <c r="I601" s="256"/>
      <c r="J601" s="256">
        <v>0.40344312384079389</v>
      </c>
      <c r="K601" s="256">
        <v>0.88593427178866935</v>
      </c>
      <c r="L601" s="256">
        <v>6.9032004219558756</v>
      </c>
      <c r="M601" s="256">
        <v>10.380284543577842</v>
      </c>
      <c r="N601" s="256">
        <v>5.9120844632588216</v>
      </c>
      <c r="O601" s="256">
        <v>-2.9600296054613704</v>
      </c>
      <c r="P601" s="256">
        <v>20.243514570995089</v>
      </c>
    </row>
    <row r="602" spans="2:16" x14ac:dyDescent="0.25">
      <c r="B602" s="239" t="s">
        <v>1650</v>
      </c>
      <c r="C602" s="247">
        <v>1</v>
      </c>
      <c r="D602" s="256">
        <v>5</v>
      </c>
      <c r="E602" s="256">
        <v>11.998353533415722</v>
      </c>
      <c r="F602" s="256">
        <v>-6.9983535334157221</v>
      </c>
      <c r="G602" s="256"/>
      <c r="H602" s="256"/>
      <c r="I602" s="256"/>
      <c r="J602" s="256">
        <v>-1.1972558512507718</v>
      </c>
      <c r="K602" s="256">
        <v>0.88768980139070464</v>
      </c>
      <c r="L602" s="256">
        <v>10.256366451738829</v>
      </c>
      <c r="M602" s="256">
        <v>13.740340615092615</v>
      </c>
      <c r="N602" s="256">
        <v>5.9123477866470022</v>
      </c>
      <c r="O602" s="256">
        <v>0.39606470393419002</v>
      </c>
      <c r="P602" s="256">
        <v>23.600642362897254</v>
      </c>
    </row>
    <row r="603" spans="2:16" x14ac:dyDescent="0.25">
      <c r="B603" s="239" t="s">
        <v>1651</v>
      </c>
      <c r="C603" s="247">
        <v>1</v>
      </c>
      <c r="D603" s="256">
        <v>6</v>
      </c>
      <c r="E603" s="256">
        <v>9.9201726244950219</v>
      </c>
      <c r="F603" s="256">
        <v>-3.9201726244950219</v>
      </c>
      <c r="G603" s="256"/>
      <c r="H603" s="256"/>
      <c r="I603" s="256"/>
      <c r="J603" s="256">
        <v>-0.67065054518601941</v>
      </c>
      <c r="K603" s="256">
        <v>0.85343515788939273</v>
      </c>
      <c r="L603" s="256">
        <v>8.2454062615570933</v>
      </c>
      <c r="M603" s="256">
        <v>11.59493898743295</v>
      </c>
      <c r="N603" s="256">
        <v>5.907301815168946</v>
      </c>
      <c r="O603" s="256">
        <v>-1.6722140780098194</v>
      </c>
      <c r="P603" s="256">
        <v>21.512559326999863</v>
      </c>
    </row>
    <row r="604" spans="2:16" x14ac:dyDescent="0.25">
      <c r="B604" s="239" t="s">
        <v>1652</v>
      </c>
      <c r="C604" s="247">
        <v>1</v>
      </c>
      <c r="D604" s="256">
        <v>1</v>
      </c>
      <c r="E604" s="256">
        <v>8.8690182996505307</v>
      </c>
      <c r="F604" s="256">
        <v>-7.8690182996505307</v>
      </c>
      <c r="G604" s="256"/>
      <c r="H604" s="256"/>
      <c r="I604" s="256"/>
      <c r="J604" s="256">
        <v>-1.3462063838117835</v>
      </c>
      <c r="K604" s="256">
        <v>0.88089299011766053</v>
      </c>
      <c r="L604" s="256">
        <v>7.1403691626201677</v>
      </c>
      <c r="M604" s="256">
        <v>10.597667436680894</v>
      </c>
      <c r="N604" s="256">
        <v>5.9113311213985522</v>
      </c>
      <c r="O604" s="256">
        <v>-2.7312754435672915</v>
      </c>
      <c r="P604" s="256">
        <v>20.469312042868353</v>
      </c>
    </row>
    <row r="605" spans="2:16" x14ac:dyDescent="0.25">
      <c r="B605" s="239" t="s">
        <v>1653</v>
      </c>
      <c r="C605" s="247">
        <v>1</v>
      </c>
      <c r="D605" s="256">
        <v>6</v>
      </c>
      <c r="E605" s="256">
        <v>10.809957608814408</v>
      </c>
      <c r="F605" s="256">
        <v>-4.8099576088144076</v>
      </c>
      <c r="G605" s="256"/>
      <c r="H605" s="256"/>
      <c r="I605" s="256"/>
      <c r="J605" s="256">
        <v>-0.82287210326319682</v>
      </c>
      <c r="K605" s="256">
        <v>0.89751036725987998</v>
      </c>
      <c r="L605" s="256">
        <v>9.0486988188762965</v>
      </c>
      <c r="M605" s="256">
        <v>12.571216398752519</v>
      </c>
      <c r="N605" s="256">
        <v>5.9138302331158945</v>
      </c>
      <c r="O605" s="256">
        <v>-0.79524034792536469</v>
      </c>
      <c r="P605" s="256">
        <v>22.41515556555418</v>
      </c>
    </row>
    <row r="606" spans="2:16" x14ac:dyDescent="0.25">
      <c r="B606" s="239" t="s">
        <v>1654</v>
      </c>
      <c r="C606" s="247">
        <v>1</v>
      </c>
      <c r="D606" s="256">
        <v>11</v>
      </c>
      <c r="E606" s="256">
        <v>9.7651010040595878</v>
      </c>
      <c r="F606" s="256">
        <v>1.2348989959404122</v>
      </c>
      <c r="G606" s="256"/>
      <c r="H606" s="256"/>
      <c r="I606" s="256"/>
      <c r="J606" s="256">
        <v>0.21126255504725086</v>
      </c>
      <c r="K606" s="256">
        <v>0.89796881892238811</v>
      </c>
      <c r="L606" s="256">
        <v>8.0029425565244061</v>
      </c>
      <c r="M606" s="256">
        <v>11.52725945159477</v>
      </c>
      <c r="N606" s="256">
        <v>5.9138998272319006</v>
      </c>
      <c r="O606" s="256">
        <v>-1.8402335229672975</v>
      </c>
      <c r="P606" s="256">
        <v>21.370435531086471</v>
      </c>
    </row>
    <row r="607" spans="2:16" x14ac:dyDescent="0.25">
      <c r="B607" s="239" t="s">
        <v>1655</v>
      </c>
      <c r="C607" s="247">
        <v>1</v>
      </c>
      <c r="D607" s="256">
        <v>16</v>
      </c>
      <c r="E607" s="256">
        <v>10.562953376235122</v>
      </c>
      <c r="F607" s="256">
        <v>5.4370466237648785</v>
      </c>
      <c r="G607" s="256"/>
      <c r="H607" s="256"/>
      <c r="I607" s="256"/>
      <c r="J607" s="256">
        <v>0.9301524783999604</v>
      </c>
      <c r="K607" s="256">
        <v>0.85345682866508477</v>
      </c>
      <c r="L607" s="256">
        <v>8.8881444869425525</v>
      </c>
      <c r="M607" s="256">
        <v>12.237762265527691</v>
      </c>
      <c r="N607" s="256">
        <v>5.9073049460114797</v>
      </c>
      <c r="O607" s="256">
        <v>-1.0294394701808471</v>
      </c>
      <c r="P607" s="256">
        <v>22.15534622265109</v>
      </c>
    </row>
    <row r="608" spans="2:16" x14ac:dyDescent="0.25">
      <c r="B608" s="239" t="s">
        <v>1656</v>
      </c>
      <c r="C608" s="247">
        <v>1</v>
      </c>
      <c r="D608" s="256">
        <v>15</v>
      </c>
      <c r="E608" s="256">
        <v>9.0369063552333202</v>
      </c>
      <c r="F608" s="256">
        <v>5.9630936447666798</v>
      </c>
      <c r="G608" s="256"/>
      <c r="H608" s="256"/>
      <c r="I608" s="256"/>
      <c r="J608" s="256">
        <v>1.0201469136510828</v>
      </c>
      <c r="K608" s="256">
        <v>0.88140657297383862</v>
      </c>
      <c r="L608" s="256">
        <v>7.3072493721069094</v>
      </c>
      <c r="M608" s="256">
        <v>10.766563338359731</v>
      </c>
      <c r="N608" s="256">
        <v>5.9114076761510974</v>
      </c>
      <c r="O608" s="256">
        <v>-2.5635376177041245</v>
      </c>
      <c r="P608" s="256">
        <v>20.637350328170765</v>
      </c>
    </row>
    <row r="609" spans="2:16" x14ac:dyDescent="0.25">
      <c r="B609" s="239" t="s">
        <v>1657</v>
      </c>
      <c r="C609" s="247">
        <v>1</v>
      </c>
      <c r="D609" s="256">
        <v>1</v>
      </c>
      <c r="E609" s="256">
        <v>11.087581904093264</v>
      </c>
      <c r="F609" s="256">
        <v>-10.087581904093264</v>
      </c>
      <c r="G609" s="256"/>
      <c r="H609" s="256"/>
      <c r="I609" s="256"/>
      <c r="J609" s="256">
        <v>-1.7257511216002226</v>
      </c>
      <c r="K609" s="256">
        <v>0.88296947451156971</v>
      </c>
      <c r="L609" s="256">
        <v>9.3548579100758928</v>
      </c>
      <c r="M609" s="256">
        <v>12.820305898110636</v>
      </c>
      <c r="N609" s="256">
        <v>5.9116409109227757</v>
      </c>
      <c r="O609" s="256">
        <v>-0.51331976471792373</v>
      </c>
      <c r="P609" s="256">
        <v>22.688483572904453</v>
      </c>
    </row>
    <row r="610" spans="2:16" x14ac:dyDescent="0.25">
      <c r="B610" s="239" t="s">
        <v>1658</v>
      </c>
      <c r="C610" s="247">
        <v>1</v>
      </c>
      <c r="D610" s="256">
        <v>4</v>
      </c>
      <c r="E610" s="256">
        <v>10.61717039107509</v>
      </c>
      <c r="F610" s="256">
        <v>-6.6171703910750903</v>
      </c>
      <c r="G610" s="256"/>
      <c r="H610" s="256"/>
      <c r="I610" s="256"/>
      <c r="J610" s="256">
        <v>-1.132044263212759</v>
      </c>
      <c r="K610" s="256">
        <v>0.90754216849745284</v>
      </c>
      <c r="L610" s="256">
        <v>8.8362253682497425</v>
      </c>
      <c r="M610" s="256">
        <v>12.398115413900438</v>
      </c>
      <c r="N610" s="256">
        <v>5.9153610164027768</v>
      </c>
      <c r="O610" s="256">
        <v>-0.99103154825681905</v>
      </c>
      <c r="P610" s="256">
        <v>22.225372330406998</v>
      </c>
    </row>
    <row r="611" spans="2:16" x14ac:dyDescent="0.25">
      <c r="B611" s="239" t="s">
        <v>1659</v>
      </c>
      <c r="C611" s="247">
        <v>1</v>
      </c>
      <c r="D611" s="256">
        <v>10</v>
      </c>
      <c r="E611" s="256">
        <v>9.7388093926453756</v>
      </c>
      <c r="F611" s="256">
        <v>0.2611906073546244</v>
      </c>
      <c r="G611" s="256"/>
      <c r="H611" s="256"/>
      <c r="I611" s="256"/>
      <c r="J611" s="256">
        <v>4.4683650440625854E-2</v>
      </c>
      <c r="K611" s="256">
        <v>0.85711283192746579</v>
      </c>
      <c r="L611" s="256">
        <v>8.0568260259129865</v>
      </c>
      <c r="M611" s="256">
        <v>11.420792759377765</v>
      </c>
      <c r="N611" s="256">
        <v>5.9078342540588729</v>
      </c>
      <c r="O611" s="256">
        <v>-1.854622158709347</v>
      </c>
      <c r="P611" s="256">
        <v>21.332240944000098</v>
      </c>
    </row>
    <row r="612" spans="2:16" x14ac:dyDescent="0.25">
      <c r="B612" s="239" t="s">
        <v>1660</v>
      </c>
      <c r="C612" s="247">
        <v>1</v>
      </c>
      <c r="D612" s="256">
        <v>8</v>
      </c>
      <c r="E612" s="256">
        <v>11.004139594403702</v>
      </c>
      <c r="F612" s="256">
        <v>-3.0041395944037017</v>
      </c>
      <c r="G612" s="256"/>
      <c r="H612" s="256"/>
      <c r="I612" s="256"/>
      <c r="J612" s="256">
        <v>-0.51393855571890223</v>
      </c>
      <c r="K612" s="256">
        <v>0.90603298194067339</v>
      </c>
      <c r="L612" s="256">
        <v>9.2261561731216304</v>
      </c>
      <c r="M612" s="256">
        <v>12.782123015685773</v>
      </c>
      <c r="N612" s="256">
        <v>5.9151296630877788</v>
      </c>
      <c r="O612" s="256">
        <v>-0.60360834119244622</v>
      </c>
      <c r="P612" s="256">
        <v>22.611887529999848</v>
      </c>
    </row>
    <row r="613" spans="2:16" x14ac:dyDescent="0.25">
      <c r="B613" s="239" t="s">
        <v>1661</v>
      </c>
      <c r="C613" s="247">
        <v>1</v>
      </c>
      <c r="D613" s="256">
        <v>12</v>
      </c>
      <c r="E613" s="256">
        <v>11.16566940136518</v>
      </c>
      <c r="F613" s="256">
        <v>0.83433059863481951</v>
      </c>
      <c r="G613" s="256"/>
      <c r="H613" s="256"/>
      <c r="I613" s="256"/>
      <c r="J613" s="256">
        <v>0.14273459983459211</v>
      </c>
      <c r="K613" s="256">
        <v>0.87990027726987929</v>
      </c>
      <c r="L613" s="256">
        <v>9.4389683468225734</v>
      </c>
      <c r="M613" s="256">
        <v>12.892370455907788</v>
      </c>
      <c r="N613" s="256">
        <v>5.9111832711155428</v>
      </c>
      <c r="O613" s="256">
        <v>-0.43433420301965953</v>
      </c>
      <c r="P613" s="256">
        <v>22.765673005750021</v>
      </c>
    </row>
    <row r="614" spans="2:16" x14ac:dyDescent="0.25">
      <c r="B614" s="239" t="s">
        <v>1662</v>
      </c>
      <c r="C614" s="247">
        <v>1</v>
      </c>
      <c r="D614" s="256">
        <v>7</v>
      </c>
      <c r="E614" s="256">
        <v>10.960778408196283</v>
      </c>
      <c r="F614" s="256">
        <v>-3.9607784081962834</v>
      </c>
      <c r="G614" s="256"/>
      <c r="H614" s="256"/>
      <c r="I614" s="256"/>
      <c r="J614" s="256">
        <v>-0.67759725227917056</v>
      </c>
      <c r="K614" s="256">
        <v>0.92307989839484716</v>
      </c>
      <c r="L614" s="256">
        <v>9.1493424135050407</v>
      </c>
      <c r="M614" s="256">
        <v>12.772214402887526</v>
      </c>
      <c r="N614" s="256">
        <v>5.9177647524717711</v>
      </c>
      <c r="O614" s="256">
        <v>-0.65214058113821594</v>
      </c>
      <c r="P614" s="256">
        <v>22.573697397530783</v>
      </c>
    </row>
    <row r="615" spans="2:16" x14ac:dyDescent="0.25">
      <c r="B615" s="239" t="s">
        <v>1663</v>
      </c>
      <c r="C615" s="247">
        <v>1</v>
      </c>
      <c r="D615" s="256">
        <v>15</v>
      </c>
      <c r="E615" s="256">
        <v>12.031473414644578</v>
      </c>
      <c r="F615" s="256">
        <v>2.9685265853554217</v>
      </c>
      <c r="G615" s="256"/>
      <c r="H615" s="256"/>
      <c r="I615" s="256"/>
      <c r="J615" s="256">
        <v>0.50784599648191697</v>
      </c>
      <c r="K615" s="256">
        <v>0.86869057168573949</v>
      </c>
      <c r="L615" s="256">
        <v>10.326770092064624</v>
      </c>
      <c r="M615" s="256">
        <v>13.736176737224532</v>
      </c>
      <c r="N615" s="256">
        <v>5.9095250634981094</v>
      </c>
      <c r="O615" s="256">
        <v>0.43472384814975484</v>
      </c>
      <c r="P615" s="256">
        <v>23.628222981139402</v>
      </c>
    </row>
    <row r="616" spans="2:16" x14ac:dyDescent="0.25">
      <c r="B616" s="239" t="s">
        <v>1664</v>
      </c>
      <c r="C616" s="247">
        <v>1</v>
      </c>
      <c r="D616" s="256">
        <v>2</v>
      </c>
      <c r="E616" s="256">
        <v>10.681664475269063</v>
      </c>
      <c r="F616" s="256">
        <v>-8.6816644752690628</v>
      </c>
      <c r="G616" s="256"/>
      <c r="H616" s="256"/>
      <c r="I616" s="256"/>
      <c r="J616" s="256">
        <v>-1.4852312821839839</v>
      </c>
      <c r="K616" s="256">
        <v>0.9036206115624138</v>
      </c>
      <c r="L616" s="256">
        <v>8.9084150478084432</v>
      </c>
      <c r="M616" s="256">
        <v>12.454913902729682</v>
      </c>
      <c r="N616" s="256">
        <v>5.9147606355977809</v>
      </c>
      <c r="O616" s="256">
        <v>-0.92535928717633631</v>
      </c>
      <c r="P616" s="256">
        <v>22.28868823771446</v>
      </c>
    </row>
    <row r="617" spans="2:16" x14ac:dyDescent="0.25">
      <c r="B617" s="239" t="s">
        <v>1665</v>
      </c>
      <c r="C617" s="247">
        <v>1</v>
      </c>
      <c r="D617" s="256">
        <v>6</v>
      </c>
      <c r="E617" s="256">
        <v>11.013063888512297</v>
      </c>
      <c r="F617" s="256">
        <v>-5.0130638885122973</v>
      </c>
      <c r="G617" s="256"/>
      <c r="H617" s="256"/>
      <c r="I617" s="256"/>
      <c r="J617" s="256">
        <v>-0.85761887343320697</v>
      </c>
      <c r="K617" s="256">
        <v>0.92056536377936482</v>
      </c>
      <c r="L617" s="256">
        <v>9.2065623729710193</v>
      </c>
      <c r="M617" s="256">
        <v>12.819565404053575</v>
      </c>
      <c r="N617" s="256">
        <v>5.9173730451752711</v>
      </c>
      <c r="O617" s="256">
        <v>-0.59908642121223821</v>
      </c>
      <c r="P617" s="256">
        <v>22.625214198236833</v>
      </c>
    </row>
    <row r="618" spans="2:16" x14ac:dyDescent="0.25">
      <c r="B618" s="239" t="s">
        <v>1666</v>
      </c>
      <c r="C618" s="247">
        <v>1</v>
      </c>
      <c r="D618" s="256">
        <v>19</v>
      </c>
      <c r="E618" s="256">
        <v>11.16253174505078</v>
      </c>
      <c r="F618" s="256">
        <v>7.8374682549492203</v>
      </c>
      <c r="G618" s="256"/>
      <c r="H618" s="256"/>
      <c r="I618" s="256"/>
      <c r="J618" s="256">
        <v>1.3408089034693706</v>
      </c>
      <c r="K618" s="256">
        <v>0.91597210112812788</v>
      </c>
      <c r="L618" s="256">
        <v>9.3650439685303493</v>
      </c>
      <c r="M618" s="256">
        <v>12.96001952157121</v>
      </c>
      <c r="N618" s="256">
        <v>5.9166602113710827</v>
      </c>
      <c r="O618" s="256">
        <v>-0.44821971197055532</v>
      </c>
      <c r="P618" s="256">
        <v>22.773283202072115</v>
      </c>
    </row>
    <row r="619" spans="2:16" x14ac:dyDescent="0.25">
      <c r="B619" s="239" t="s">
        <v>1667</v>
      </c>
      <c r="C619" s="247">
        <v>1</v>
      </c>
      <c r="D619" s="256">
        <v>5</v>
      </c>
      <c r="E619" s="256">
        <v>9.9050721953481702</v>
      </c>
      <c r="F619" s="256">
        <v>-4.9050721953481702</v>
      </c>
      <c r="G619" s="256"/>
      <c r="H619" s="256"/>
      <c r="I619" s="256"/>
      <c r="J619" s="256">
        <v>-0.83914400132080535</v>
      </c>
      <c r="K619" s="256">
        <v>0.89684082631158912</v>
      </c>
      <c r="L619" s="256">
        <v>8.1451273009631553</v>
      </c>
      <c r="M619" s="256">
        <v>11.665017089733185</v>
      </c>
      <c r="N619" s="256">
        <v>5.9137286574982362</v>
      </c>
      <c r="O619" s="256">
        <v>-1.699926431159918</v>
      </c>
      <c r="P619" s="256">
        <v>21.51007082185626</v>
      </c>
    </row>
    <row r="620" spans="2:16" x14ac:dyDescent="0.25">
      <c r="B620" s="239" t="s">
        <v>1668</v>
      </c>
      <c r="C620" s="247">
        <v>1</v>
      </c>
      <c r="D620" s="256">
        <v>15</v>
      </c>
      <c r="E620" s="256">
        <v>9.1391981071520867</v>
      </c>
      <c r="F620" s="256">
        <v>5.8608018928479133</v>
      </c>
      <c r="G620" s="256"/>
      <c r="H620" s="256"/>
      <c r="I620" s="256"/>
      <c r="J620" s="256">
        <v>1.0026471691848067</v>
      </c>
      <c r="K620" s="256">
        <v>0.90148561236606484</v>
      </c>
      <c r="L620" s="256">
        <v>7.3701383651126617</v>
      </c>
      <c r="M620" s="256">
        <v>10.908257849191513</v>
      </c>
      <c r="N620" s="256">
        <v>5.9144348399555184</v>
      </c>
      <c r="O620" s="256">
        <v>-2.467186319571308</v>
      </c>
      <c r="P620" s="256">
        <v>20.745582533875481</v>
      </c>
    </row>
    <row r="621" spans="2:16" x14ac:dyDescent="0.25">
      <c r="B621" s="239" t="s">
        <v>1669</v>
      </c>
      <c r="C621" s="247">
        <v>1</v>
      </c>
      <c r="D621" s="256">
        <v>1</v>
      </c>
      <c r="E621" s="256">
        <v>10.244334625727307</v>
      </c>
      <c r="F621" s="256">
        <v>-9.2443346257273067</v>
      </c>
      <c r="G621" s="256"/>
      <c r="H621" s="256"/>
      <c r="I621" s="256"/>
      <c r="J621" s="256">
        <v>-1.5814910848280905</v>
      </c>
      <c r="K621" s="256">
        <v>0.86589159084237044</v>
      </c>
      <c r="L621" s="256">
        <v>8.545123974645179</v>
      </c>
      <c r="M621" s="256">
        <v>11.943545276809434</v>
      </c>
      <c r="N621" s="256">
        <v>5.909114266441982</v>
      </c>
      <c r="O621" s="256">
        <v>-1.3516087997441062</v>
      </c>
      <c r="P621" s="256">
        <v>21.84027805119872</v>
      </c>
    </row>
    <row r="622" spans="2:16" x14ac:dyDescent="0.25">
      <c r="B622" s="239" t="s">
        <v>1670</v>
      </c>
      <c r="C622" s="247">
        <v>1</v>
      </c>
      <c r="D622" s="256">
        <v>12</v>
      </c>
      <c r="E622" s="256">
        <v>10.363080378208696</v>
      </c>
      <c r="F622" s="256">
        <v>1.6369196217913036</v>
      </c>
      <c r="G622" s="256"/>
      <c r="H622" s="256"/>
      <c r="I622" s="256"/>
      <c r="J622" s="256">
        <v>0.28003895285643038</v>
      </c>
      <c r="K622" s="256">
        <v>0.86308926044571699</v>
      </c>
      <c r="L622" s="256">
        <v>8.6693689717297104</v>
      </c>
      <c r="M622" s="256">
        <v>12.056791784687682</v>
      </c>
      <c r="N622" s="256">
        <v>5.9087042774430136</v>
      </c>
      <c r="O622" s="256">
        <v>-1.2320584919566695</v>
      </c>
      <c r="P622" s="256">
        <v>21.958219248374064</v>
      </c>
    </row>
    <row r="623" spans="2:16" x14ac:dyDescent="0.25">
      <c r="B623" s="239" t="s">
        <v>1671</v>
      </c>
      <c r="C623" s="247">
        <v>1</v>
      </c>
      <c r="D623" s="256">
        <v>2</v>
      </c>
      <c r="E623" s="256">
        <v>10.229993216543692</v>
      </c>
      <c r="F623" s="256">
        <v>-8.2299932165436918</v>
      </c>
      <c r="G623" s="256"/>
      <c r="H623" s="256"/>
      <c r="I623" s="256"/>
      <c r="J623" s="256">
        <v>-1.4079608135275059</v>
      </c>
      <c r="K623" s="256">
        <v>0.93081066074191976</v>
      </c>
      <c r="L623" s="256">
        <v>8.4033865078045729</v>
      </c>
      <c r="M623" s="256">
        <v>12.056599925282811</v>
      </c>
      <c r="N623" s="256">
        <v>5.9189755577234342</v>
      </c>
      <c r="O623" s="256">
        <v>-1.3853018360321787</v>
      </c>
      <c r="P623" s="256">
        <v>21.845288269119564</v>
      </c>
    </row>
    <row r="624" spans="2:16" x14ac:dyDescent="0.25">
      <c r="B624" s="239" t="s">
        <v>1672</v>
      </c>
      <c r="C624" s="247">
        <v>1</v>
      </c>
      <c r="D624" s="256">
        <v>14</v>
      </c>
      <c r="E624" s="256">
        <v>10.02510476987595</v>
      </c>
      <c r="F624" s="256">
        <v>3.9748952301240497</v>
      </c>
      <c r="G624" s="256"/>
      <c r="H624" s="256"/>
      <c r="I624" s="256"/>
      <c r="J624" s="256">
        <v>0.68001231284640007</v>
      </c>
      <c r="K624" s="256">
        <v>0.92232361266028895</v>
      </c>
      <c r="L624" s="256">
        <v>8.2151528972029979</v>
      </c>
      <c r="M624" s="256">
        <v>11.835056642548903</v>
      </c>
      <c r="N624" s="256">
        <v>5.9176468307298773</v>
      </c>
      <c r="O624" s="256">
        <v>-1.5875828118759614</v>
      </c>
      <c r="P624" s="256">
        <v>21.637792351627862</v>
      </c>
    </row>
    <row r="625" spans="2:16" x14ac:dyDescent="0.25">
      <c r="B625" s="239" t="s">
        <v>1673</v>
      </c>
      <c r="C625" s="247">
        <v>1</v>
      </c>
      <c r="D625" s="256">
        <v>3</v>
      </c>
      <c r="E625" s="256">
        <v>10.24567250415353</v>
      </c>
      <c r="F625" s="256">
        <v>-7.2456725041535304</v>
      </c>
      <c r="G625" s="256"/>
      <c r="H625" s="256"/>
      <c r="I625" s="256"/>
      <c r="J625" s="256">
        <v>-1.2395663866398918</v>
      </c>
      <c r="K625" s="256">
        <v>0.87670752571206167</v>
      </c>
      <c r="L625" s="256">
        <v>8.5252368499343358</v>
      </c>
      <c r="M625" s="256">
        <v>11.966108158372725</v>
      </c>
      <c r="N625" s="256">
        <v>5.9107088620923296</v>
      </c>
      <c r="O625" s="256">
        <v>-1.3534001281861503</v>
      </c>
      <c r="P625" s="256">
        <v>21.844745136493209</v>
      </c>
    </row>
    <row r="626" spans="2:16" x14ac:dyDescent="0.25">
      <c r="B626" s="239" t="s">
        <v>1674</v>
      </c>
      <c r="C626" s="247">
        <v>1</v>
      </c>
      <c r="D626" s="256">
        <v>4</v>
      </c>
      <c r="E626" s="256">
        <v>10.356625217601211</v>
      </c>
      <c r="F626" s="256">
        <v>-6.356625217601211</v>
      </c>
      <c r="G626" s="256"/>
      <c r="H626" s="256"/>
      <c r="I626" s="256"/>
      <c r="J626" s="256">
        <v>-1.0874710315280058</v>
      </c>
      <c r="K626" s="256">
        <v>0.89807697244311113</v>
      </c>
      <c r="L626" s="256">
        <v>8.5942545314713747</v>
      </c>
      <c r="M626" s="256">
        <v>12.118995903731047</v>
      </c>
      <c r="N626" s="256">
        <v>5.9139162502701392</v>
      </c>
      <c r="O626" s="256">
        <v>-1.248741537711286</v>
      </c>
      <c r="P626" s="256">
        <v>21.961991972913708</v>
      </c>
    </row>
    <row r="627" spans="2:16" x14ac:dyDescent="0.25">
      <c r="B627" s="239" t="s">
        <v>1675</v>
      </c>
      <c r="C627" s="247">
        <v>1</v>
      </c>
      <c r="D627" s="256">
        <v>1</v>
      </c>
      <c r="E627" s="256">
        <v>9.6054976367675664</v>
      </c>
      <c r="F627" s="256">
        <v>-8.6054976367675664</v>
      </c>
      <c r="G627" s="256"/>
      <c r="H627" s="256"/>
      <c r="I627" s="256"/>
      <c r="J627" s="256">
        <v>-1.4722009040197814</v>
      </c>
      <c r="K627" s="256">
        <v>0.94244001842003422</v>
      </c>
      <c r="L627" s="256">
        <v>7.7560696780695784</v>
      </c>
      <c r="M627" s="256">
        <v>11.454925595465554</v>
      </c>
      <c r="N627" s="256">
        <v>5.9208155143608545</v>
      </c>
      <c r="O627" s="256">
        <v>-2.0134081148252463</v>
      </c>
      <c r="P627" s="256">
        <v>21.224403388360379</v>
      </c>
    </row>
    <row r="628" spans="2:16" x14ac:dyDescent="0.25">
      <c r="B628" s="239" t="s">
        <v>1676</v>
      </c>
      <c r="C628" s="247">
        <v>1</v>
      </c>
      <c r="D628" s="256">
        <v>14</v>
      </c>
      <c r="E628" s="256">
        <v>11.455906664097022</v>
      </c>
      <c r="F628" s="256">
        <v>2.5440933359029785</v>
      </c>
      <c r="G628" s="256"/>
      <c r="H628" s="256"/>
      <c r="I628" s="256"/>
      <c r="J628" s="256">
        <v>0.43523531899242213</v>
      </c>
      <c r="K628" s="256">
        <v>0.93077971304896456</v>
      </c>
      <c r="L628" s="256">
        <v>9.6293606865742021</v>
      </c>
      <c r="M628" s="256">
        <v>13.282452641619841</v>
      </c>
      <c r="N628" s="256">
        <v>5.9189706910070221</v>
      </c>
      <c r="O628" s="256">
        <v>-0.15937883811890607</v>
      </c>
      <c r="P628" s="256">
        <v>23.071192166312947</v>
      </c>
    </row>
    <row r="629" spans="2:16" x14ac:dyDescent="0.25">
      <c r="B629" s="239" t="s">
        <v>1677</v>
      </c>
      <c r="C629" s="247">
        <v>1</v>
      </c>
      <c r="D629" s="256">
        <v>5</v>
      </c>
      <c r="E629" s="256">
        <v>9.4329631679208052</v>
      </c>
      <c r="F629" s="256">
        <v>-4.4329631679208052</v>
      </c>
      <c r="G629" s="256"/>
      <c r="H629" s="256"/>
      <c r="I629" s="256"/>
      <c r="J629" s="256">
        <v>-0.75837710481910114</v>
      </c>
      <c r="K629" s="256">
        <v>0.9158326628830501</v>
      </c>
      <c r="L629" s="256">
        <v>7.6357490225959079</v>
      </c>
      <c r="M629" s="256">
        <v>11.230177313245703</v>
      </c>
      <c r="N629" s="256">
        <v>5.916638626211685</v>
      </c>
      <c r="O629" s="256">
        <v>-2.1777459307578209</v>
      </c>
      <c r="P629" s="256">
        <v>21.04367226659943</v>
      </c>
    </row>
    <row r="630" spans="2:16" x14ac:dyDescent="0.25">
      <c r="B630" s="239" t="s">
        <v>1678</v>
      </c>
      <c r="C630" s="247">
        <v>1</v>
      </c>
      <c r="D630" s="256">
        <v>14</v>
      </c>
      <c r="E630" s="256">
        <v>11.37356203912541</v>
      </c>
      <c r="F630" s="256">
        <v>2.6264379608745898</v>
      </c>
      <c r="G630" s="256"/>
      <c r="H630" s="256"/>
      <c r="I630" s="256"/>
      <c r="J630" s="256">
        <v>0.44932257302947187</v>
      </c>
      <c r="K630" s="256">
        <v>0.93803638678960821</v>
      </c>
      <c r="L630" s="256">
        <v>9.5327756908195305</v>
      </c>
      <c r="M630" s="256">
        <v>13.21434838743129</v>
      </c>
      <c r="N630" s="256">
        <v>5.9201161669107423</v>
      </c>
      <c r="O630" s="256">
        <v>-0.24397132515170838</v>
      </c>
      <c r="P630" s="256">
        <v>22.991095403402529</v>
      </c>
    </row>
    <row r="631" spans="2:16" x14ac:dyDescent="0.25">
      <c r="B631" s="239" t="s">
        <v>1679</v>
      </c>
      <c r="C631" s="247">
        <v>1</v>
      </c>
      <c r="D631" s="256">
        <v>20</v>
      </c>
      <c r="E631" s="256">
        <v>10.520673308293643</v>
      </c>
      <c r="F631" s="256">
        <v>9.4793266917063566</v>
      </c>
      <c r="G631" s="256"/>
      <c r="H631" s="256"/>
      <c r="I631" s="256"/>
      <c r="J631" s="256">
        <v>1.6216927729319506</v>
      </c>
      <c r="K631" s="256">
        <v>0.90463069839986276</v>
      </c>
      <c r="L631" s="256">
        <v>8.7454417039290515</v>
      </c>
      <c r="M631" s="256">
        <v>12.295904912658235</v>
      </c>
      <c r="N631" s="256">
        <v>5.9149150346614494</v>
      </c>
      <c r="O631" s="256">
        <v>-1.0866534441984044</v>
      </c>
      <c r="P631" s="256">
        <v>22.128000060785691</v>
      </c>
    </row>
    <row r="632" spans="2:16" x14ac:dyDescent="0.25">
      <c r="B632" s="239" t="s">
        <v>1680</v>
      </c>
      <c r="C632" s="247">
        <v>1</v>
      </c>
      <c r="D632" s="256">
        <v>8</v>
      </c>
      <c r="E632" s="256">
        <v>10.796574803794584</v>
      </c>
      <c r="F632" s="256">
        <v>-2.7965748037945843</v>
      </c>
      <c r="G632" s="256"/>
      <c r="H632" s="256"/>
      <c r="I632" s="256"/>
      <c r="J632" s="256">
        <v>-0.47842903781818014</v>
      </c>
      <c r="K632" s="256">
        <v>0.90168384273093249</v>
      </c>
      <c r="L632" s="256">
        <v>9.0271260579226773</v>
      </c>
      <c r="M632" s="256">
        <v>12.566023549666491</v>
      </c>
      <c r="N632" s="256">
        <v>5.9144650577223512</v>
      </c>
      <c r="O632" s="256">
        <v>-0.80986892175073777</v>
      </c>
      <c r="P632" s="256">
        <v>22.403018529339906</v>
      </c>
    </row>
    <row r="633" spans="2:16" x14ac:dyDescent="0.25">
      <c r="B633" s="239" t="s">
        <v>1681</v>
      </c>
      <c r="C633" s="247">
        <v>1</v>
      </c>
      <c r="D633" s="256">
        <v>7</v>
      </c>
      <c r="E633" s="256">
        <v>10.09862281898946</v>
      </c>
      <c r="F633" s="256">
        <v>-3.09862281898946</v>
      </c>
      <c r="G633" s="256"/>
      <c r="H633" s="256"/>
      <c r="I633" s="256"/>
      <c r="J633" s="256">
        <v>-0.53010244240170723</v>
      </c>
      <c r="K633" s="256">
        <v>0.90189208071321914</v>
      </c>
      <c r="L633" s="256">
        <v>8.3287654305100922</v>
      </c>
      <c r="M633" s="256">
        <v>11.868480207468828</v>
      </c>
      <c r="N633" s="256">
        <v>5.9144968080158646</v>
      </c>
      <c r="O633" s="256">
        <v>-1.5078832127815893</v>
      </c>
      <c r="P633" s="256">
        <v>21.705128850760509</v>
      </c>
    </row>
    <row r="634" spans="2:16" x14ac:dyDescent="0.25">
      <c r="B634" s="239" t="s">
        <v>1682</v>
      </c>
      <c r="C634" s="247">
        <v>1</v>
      </c>
      <c r="D634" s="256">
        <v>11</v>
      </c>
      <c r="E634" s="256">
        <v>11.086254547189627</v>
      </c>
      <c r="F634" s="256">
        <v>-8.6254547189627218E-2</v>
      </c>
      <c r="G634" s="256"/>
      <c r="H634" s="256"/>
      <c r="I634" s="256"/>
      <c r="J634" s="256">
        <v>-1.4756150975608701E-2</v>
      </c>
      <c r="K634" s="256">
        <v>0.90957638350201486</v>
      </c>
      <c r="L634" s="256">
        <v>9.3013176160943534</v>
      </c>
      <c r="M634" s="256">
        <v>12.871191478284901</v>
      </c>
      <c r="N634" s="256">
        <v>5.9156734497604955</v>
      </c>
      <c r="O634" s="256">
        <v>-0.52256050594868064</v>
      </c>
      <c r="P634" s="256">
        <v>22.695069600327933</v>
      </c>
    </row>
    <row r="635" spans="2:16" x14ac:dyDescent="0.25">
      <c r="B635" s="239" t="s">
        <v>1683</v>
      </c>
      <c r="C635" s="247">
        <v>1</v>
      </c>
      <c r="D635" s="256">
        <v>10</v>
      </c>
      <c r="E635" s="256">
        <v>11.23183212175941</v>
      </c>
      <c r="F635" s="256">
        <v>-1.2318321217594104</v>
      </c>
      <c r="G635" s="256"/>
      <c r="H635" s="256"/>
      <c r="I635" s="256"/>
      <c r="J635" s="256">
        <v>-0.21073788405989333</v>
      </c>
      <c r="K635" s="256">
        <v>0.90824253927179899</v>
      </c>
      <c r="L635" s="256">
        <v>9.4495127034646274</v>
      </c>
      <c r="M635" s="256">
        <v>13.014151540054193</v>
      </c>
      <c r="N635" s="256">
        <v>5.9154685086575789</v>
      </c>
      <c r="O635" s="256">
        <v>-0.37658075851037154</v>
      </c>
      <c r="P635" s="256">
        <v>22.840245002029192</v>
      </c>
    </row>
    <row r="636" spans="2:16" x14ac:dyDescent="0.25">
      <c r="B636" s="239" t="s">
        <v>1684</v>
      </c>
      <c r="C636" s="247">
        <v>1</v>
      </c>
      <c r="D636" s="256">
        <v>9</v>
      </c>
      <c r="E636" s="256">
        <v>10.935433330208227</v>
      </c>
      <c r="F636" s="256">
        <v>-1.9354333302082267</v>
      </c>
      <c r="G636" s="256"/>
      <c r="H636" s="256"/>
      <c r="I636" s="256"/>
      <c r="J636" s="256">
        <v>-0.3311077195848085</v>
      </c>
      <c r="K636" s="256">
        <v>0.86642020462755187</v>
      </c>
      <c r="L636" s="256">
        <v>9.2351853365954764</v>
      </c>
      <c r="M636" s="256">
        <v>12.635681323820977</v>
      </c>
      <c r="N636" s="256">
        <v>5.9091917499573059</v>
      </c>
      <c r="O636" s="256">
        <v>-0.66066214757078789</v>
      </c>
      <c r="P636" s="256">
        <v>22.531528807987243</v>
      </c>
    </row>
    <row r="637" spans="2:16" x14ac:dyDescent="0.25">
      <c r="B637" s="239" t="s">
        <v>1685</v>
      </c>
      <c r="C637" s="247">
        <v>1</v>
      </c>
      <c r="D637" s="256">
        <v>14</v>
      </c>
      <c r="E637" s="256">
        <v>11.81792209455636</v>
      </c>
      <c r="F637" s="256">
        <v>2.1820779054436397</v>
      </c>
      <c r="G637" s="256"/>
      <c r="H637" s="256"/>
      <c r="I637" s="256"/>
      <c r="J637" s="256">
        <v>0.37330288155681768</v>
      </c>
      <c r="K637" s="256">
        <v>0.92395796173323963</v>
      </c>
      <c r="L637" s="256">
        <v>10.004763003587591</v>
      </c>
      <c r="M637" s="256">
        <v>13.631081185525129</v>
      </c>
      <c r="N637" s="256">
        <v>5.9179017803463818</v>
      </c>
      <c r="O637" s="256">
        <v>0.20473420409555843</v>
      </c>
      <c r="P637" s="256">
        <v>23.431109985017162</v>
      </c>
    </row>
    <row r="638" spans="2:16" x14ac:dyDescent="0.25">
      <c r="B638" s="239" t="s">
        <v>1686</v>
      </c>
      <c r="C638" s="247">
        <v>1</v>
      </c>
      <c r="D638" s="256">
        <v>13</v>
      </c>
      <c r="E638" s="256">
        <v>10.88383068678192</v>
      </c>
      <c r="F638" s="256">
        <v>2.1161693132180801</v>
      </c>
      <c r="G638" s="256"/>
      <c r="H638" s="256"/>
      <c r="I638" s="256"/>
      <c r="J638" s="256">
        <v>0.36202745122695856</v>
      </c>
      <c r="K638" s="256">
        <v>0.9338672889109163</v>
      </c>
      <c r="L638" s="256">
        <v>9.0512257038984547</v>
      </c>
      <c r="M638" s="256">
        <v>12.716435669665385</v>
      </c>
      <c r="N638" s="256">
        <v>5.9194570088881004</v>
      </c>
      <c r="O638" s="256">
        <v>-0.73240915721545008</v>
      </c>
      <c r="P638" s="256">
        <v>22.50007053077929</v>
      </c>
    </row>
    <row r="639" spans="2:16" x14ac:dyDescent="0.25">
      <c r="B639" s="239" t="s">
        <v>1687</v>
      </c>
      <c r="C639" s="247">
        <v>1</v>
      </c>
      <c r="D639" s="256">
        <v>10</v>
      </c>
      <c r="E639" s="256">
        <v>11.04378599256939</v>
      </c>
      <c r="F639" s="256">
        <v>-1.04378599256939</v>
      </c>
      <c r="G639" s="256"/>
      <c r="H639" s="256"/>
      <c r="I639" s="256"/>
      <c r="J639" s="256">
        <v>-0.17856755608163161</v>
      </c>
      <c r="K639" s="256">
        <v>0.89391010867068854</v>
      </c>
      <c r="L639" s="256">
        <v>9.2895922876905441</v>
      </c>
      <c r="M639" s="256">
        <v>12.797979697448236</v>
      </c>
      <c r="N639" s="256">
        <v>5.913284911887831</v>
      </c>
      <c r="O639" s="256">
        <v>-0.56034183524340442</v>
      </c>
      <c r="P639" s="256">
        <v>22.647913820382186</v>
      </c>
    </row>
    <row r="640" spans="2:16" x14ac:dyDescent="0.25">
      <c r="B640" s="239" t="s">
        <v>1688</v>
      </c>
      <c r="C640" s="247">
        <v>1</v>
      </c>
      <c r="D640" s="256">
        <v>10</v>
      </c>
      <c r="E640" s="256">
        <v>10.138525507167389</v>
      </c>
      <c r="F640" s="256">
        <v>-0.13852550716738854</v>
      </c>
      <c r="G640" s="256"/>
      <c r="H640" s="256"/>
      <c r="I640" s="256"/>
      <c r="J640" s="256">
        <v>-2.3698498970041195E-2</v>
      </c>
      <c r="K640" s="256">
        <v>0.89580269969683834</v>
      </c>
      <c r="L640" s="256">
        <v>8.3806178144593648</v>
      </c>
      <c r="M640" s="256">
        <v>11.896433199875412</v>
      </c>
      <c r="N640" s="256">
        <v>5.9135713104316903</v>
      </c>
      <c r="O640" s="256">
        <v>-1.4661643441842962</v>
      </c>
      <c r="P640" s="256">
        <v>21.743215358519073</v>
      </c>
    </row>
    <row r="641" spans="2:16" x14ac:dyDescent="0.25">
      <c r="B641" s="239" t="s">
        <v>1689</v>
      </c>
      <c r="C641" s="247">
        <v>1</v>
      </c>
      <c r="D641" s="256">
        <v>14</v>
      </c>
      <c r="E641" s="256">
        <v>12.703896932832548</v>
      </c>
      <c r="F641" s="256">
        <v>1.2961030671674525</v>
      </c>
      <c r="G641" s="256"/>
      <c r="H641" s="256"/>
      <c r="I641" s="256"/>
      <c r="J641" s="256">
        <v>0.22173315103058616</v>
      </c>
      <c r="K641" s="256">
        <v>0.93056882749035597</v>
      </c>
      <c r="L641" s="256">
        <v>10.877764793475079</v>
      </c>
      <c r="M641" s="256">
        <v>14.530029072190016</v>
      </c>
      <c r="N641" s="256">
        <v>5.9189375321482665</v>
      </c>
      <c r="O641" s="256">
        <v>1.0886765009863648</v>
      </c>
      <c r="P641" s="256">
        <v>24.319117364678732</v>
      </c>
    </row>
    <row r="642" spans="2:16" x14ac:dyDescent="0.25">
      <c r="B642" s="239" t="s">
        <v>1690</v>
      </c>
      <c r="C642" s="247">
        <v>1</v>
      </c>
      <c r="D642" s="256">
        <v>7</v>
      </c>
      <c r="E642" s="256">
        <v>11.260751045283442</v>
      </c>
      <c r="F642" s="256">
        <v>-4.2607510452834418</v>
      </c>
      <c r="G642" s="256"/>
      <c r="H642" s="256"/>
      <c r="I642" s="256"/>
      <c r="J642" s="256">
        <v>-0.72891560783993004</v>
      </c>
      <c r="K642" s="256">
        <v>0.89730596482963398</v>
      </c>
      <c r="L642" s="256">
        <v>9.4998933711319413</v>
      </c>
      <c r="M642" s="256">
        <v>13.021608719434942</v>
      </c>
      <c r="N642" s="256">
        <v>5.9137992155039791</v>
      </c>
      <c r="O642" s="256">
        <v>-0.34438604303227471</v>
      </c>
      <c r="P642" s="256">
        <v>22.865888133599157</v>
      </c>
    </row>
    <row r="643" spans="2:16" x14ac:dyDescent="0.25">
      <c r="B643" s="239" t="s">
        <v>1691</v>
      </c>
      <c r="C643" s="247">
        <v>1</v>
      </c>
      <c r="D643" s="256">
        <v>18</v>
      </c>
      <c r="E643" s="256">
        <v>10.395065320652332</v>
      </c>
      <c r="F643" s="256">
        <v>7.604934679347668</v>
      </c>
      <c r="G643" s="256"/>
      <c r="H643" s="256"/>
      <c r="I643" s="256"/>
      <c r="J643" s="256">
        <v>1.3010278060052445</v>
      </c>
      <c r="K643" s="256">
        <v>0.85859452218438992</v>
      </c>
      <c r="L643" s="256">
        <v>8.710174310638962</v>
      </c>
      <c r="M643" s="256">
        <v>12.079956330665702</v>
      </c>
      <c r="N643" s="256">
        <v>5.9080494006314535</v>
      </c>
      <c r="O643" s="256">
        <v>-1.1987884306077135</v>
      </c>
      <c r="P643" s="256">
        <v>21.988919071912377</v>
      </c>
    </row>
    <row r="644" spans="2:16" x14ac:dyDescent="0.25">
      <c r="B644" s="239" t="s">
        <v>1692</v>
      </c>
      <c r="C644" s="247">
        <v>1</v>
      </c>
      <c r="D644" s="256">
        <v>20</v>
      </c>
      <c r="E644" s="256">
        <v>11.643423974838406</v>
      </c>
      <c r="F644" s="256">
        <v>8.3565760251615941</v>
      </c>
      <c r="G644" s="256"/>
      <c r="H644" s="256"/>
      <c r="I644" s="256"/>
      <c r="J644" s="256">
        <v>1.4296161939769088</v>
      </c>
      <c r="K644" s="256">
        <v>0.94785942342018337</v>
      </c>
      <c r="L644" s="256">
        <v>9.7833610696919564</v>
      </c>
      <c r="M644" s="256">
        <v>13.503486879984855</v>
      </c>
      <c r="N644" s="256">
        <v>5.9216805598869549</v>
      </c>
      <c r="O644" s="256">
        <v>2.2820672897298167E-2</v>
      </c>
      <c r="P644" s="256">
        <v>23.264027276779515</v>
      </c>
    </row>
    <row r="645" spans="2:16" x14ac:dyDescent="0.25">
      <c r="B645" s="239" t="s">
        <v>1693</v>
      </c>
      <c r="C645" s="247">
        <v>1</v>
      </c>
      <c r="D645" s="256">
        <v>18</v>
      </c>
      <c r="E645" s="256">
        <v>11.130846024477817</v>
      </c>
      <c r="F645" s="256">
        <v>6.8691539755221829</v>
      </c>
      <c r="G645" s="256"/>
      <c r="H645" s="256"/>
      <c r="I645" s="256"/>
      <c r="J645" s="256">
        <v>1.1751528057375003</v>
      </c>
      <c r="K645" s="256">
        <v>0.94878467908717401</v>
      </c>
      <c r="L645" s="256">
        <v>9.2689674136460933</v>
      </c>
      <c r="M645" s="256">
        <v>12.992724635309541</v>
      </c>
      <c r="N645" s="256">
        <v>5.9218287322454017</v>
      </c>
      <c r="O645" s="256">
        <v>-0.49004804833152882</v>
      </c>
      <c r="P645" s="256">
        <v>22.751740097287161</v>
      </c>
    </row>
    <row r="646" spans="2:16" x14ac:dyDescent="0.25">
      <c r="B646" s="239" t="s">
        <v>1694</v>
      </c>
      <c r="C646" s="247">
        <v>1</v>
      </c>
      <c r="D646" s="256">
        <v>1</v>
      </c>
      <c r="E646" s="256">
        <v>10.824433826665659</v>
      </c>
      <c r="F646" s="256">
        <v>-9.8244338266656595</v>
      </c>
      <c r="G646" s="256"/>
      <c r="H646" s="256"/>
      <c r="I646" s="256"/>
      <c r="J646" s="256">
        <v>-1.6807325934648167</v>
      </c>
      <c r="K646" s="256">
        <v>0.89797094848151571</v>
      </c>
      <c r="L646" s="256">
        <v>9.0622712001205539</v>
      </c>
      <c r="M646" s="256">
        <v>12.586596453210765</v>
      </c>
      <c r="N646" s="256">
        <v>5.9139001505853503</v>
      </c>
      <c r="O646" s="256">
        <v>-0.78090133490443137</v>
      </c>
      <c r="P646" s="256">
        <v>22.42976898823575</v>
      </c>
    </row>
    <row r="647" spans="2:16" x14ac:dyDescent="0.25">
      <c r="B647" s="239" t="s">
        <v>1695</v>
      </c>
      <c r="C647" s="247">
        <v>1</v>
      </c>
      <c r="D647" s="256">
        <v>8</v>
      </c>
      <c r="E647" s="256">
        <v>10.242779151663262</v>
      </c>
      <c r="F647" s="256">
        <v>-2.242779151663262</v>
      </c>
      <c r="G647" s="256"/>
      <c r="H647" s="256"/>
      <c r="I647" s="256"/>
      <c r="J647" s="256">
        <v>-0.38368745585242148</v>
      </c>
      <c r="K647" s="256">
        <v>0.90471804232277619</v>
      </c>
      <c r="L647" s="256">
        <v>8.467376145098104</v>
      </c>
      <c r="M647" s="256">
        <v>12.01818215822842</v>
      </c>
      <c r="N647" s="256">
        <v>5.9149283937238826</v>
      </c>
      <c r="O647" s="256">
        <v>-1.3645738164213785</v>
      </c>
      <c r="P647" s="256">
        <v>21.850132119747904</v>
      </c>
    </row>
    <row r="648" spans="2:16" x14ac:dyDescent="0.25">
      <c r="B648" s="239" t="s">
        <v>1696</v>
      </c>
      <c r="C648" s="247">
        <v>1</v>
      </c>
      <c r="D648" s="256">
        <v>18</v>
      </c>
      <c r="E648" s="256">
        <v>10.410822103688396</v>
      </c>
      <c r="F648" s="256">
        <v>7.5891778963116039</v>
      </c>
      <c r="G648" s="256"/>
      <c r="H648" s="256"/>
      <c r="I648" s="256"/>
      <c r="J648" s="256">
        <v>1.2983321861574131</v>
      </c>
      <c r="K648" s="256">
        <v>0.92011769935026733</v>
      </c>
      <c r="L648" s="256">
        <v>8.605199077064297</v>
      </c>
      <c r="M648" s="256">
        <v>12.216445130312495</v>
      </c>
      <c r="N648" s="256">
        <v>5.9173034185711879</v>
      </c>
      <c r="O648" s="256">
        <v>-1.2011915719949879</v>
      </c>
      <c r="P648" s="256">
        <v>22.022835779371782</v>
      </c>
    </row>
    <row r="649" spans="2:16" x14ac:dyDescent="0.25">
      <c r="B649" s="239" t="s">
        <v>1697</v>
      </c>
      <c r="C649" s="247">
        <v>1</v>
      </c>
      <c r="D649" s="256">
        <v>12</v>
      </c>
      <c r="E649" s="256">
        <v>8.9461064288387853</v>
      </c>
      <c r="F649" s="256">
        <v>3.0538935711612147</v>
      </c>
      <c r="G649" s="256"/>
      <c r="H649" s="256"/>
      <c r="I649" s="256"/>
      <c r="J649" s="256">
        <v>0.52245030630587974</v>
      </c>
      <c r="K649" s="256">
        <v>0.8815773731567379</v>
      </c>
      <c r="L649" s="256">
        <v>7.2161142703935948</v>
      </c>
      <c r="M649" s="256">
        <v>10.676098587283976</v>
      </c>
      <c r="N649" s="256">
        <v>5.9114331453242848</v>
      </c>
      <c r="O649" s="256">
        <v>-2.6543875243627149</v>
      </c>
      <c r="P649" s="256">
        <v>20.546600382040285</v>
      </c>
    </row>
    <row r="650" spans="2:16" x14ac:dyDescent="0.25">
      <c r="B650" s="239" t="s">
        <v>1698</v>
      </c>
      <c r="C650" s="247">
        <v>1</v>
      </c>
      <c r="D650" s="256">
        <v>4</v>
      </c>
      <c r="E650" s="256">
        <v>10.86738706335923</v>
      </c>
      <c r="F650" s="256">
        <v>-6.8673870633592298</v>
      </c>
      <c r="G650" s="256"/>
      <c r="H650" s="256"/>
      <c r="I650" s="256"/>
      <c r="J650" s="256">
        <v>-1.1748505280780992</v>
      </c>
      <c r="K650" s="256">
        <v>0.86636395240861019</v>
      </c>
      <c r="L650" s="256">
        <v>9.1672494581260224</v>
      </c>
      <c r="M650" s="256">
        <v>12.567524668592437</v>
      </c>
      <c r="N650" s="256">
        <v>5.9091835023808237</v>
      </c>
      <c r="O650" s="256">
        <v>-0.72869222951863577</v>
      </c>
      <c r="P650" s="256">
        <v>22.463466356237095</v>
      </c>
    </row>
    <row r="651" spans="2:16" x14ac:dyDescent="0.25">
      <c r="B651" s="239" t="s">
        <v>1699</v>
      </c>
      <c r="C651" s="247">
        <v>1</v>
      </c>
      <c r="D651" s="256">
        <v>14</v>
      </c>
      <c r="E651" s="256">
        <v>10.943712731921515</v>
      </c>
      <c r="F651" s="256">
        <v>3.0562872680784849</v>
      </c>
      <c r="G651" s="256"/>
      <c r="H651" s="256"/>
      <c r="I651" s="256"/>
      <c r="J651" s="256">
        <v>0.52285981228848533</v>
      </c>
      <c r="K651" s="256">
        <v>0.90903144303302674</v>
      </c>
      <c r="L651" s="256">
        <v>9.1598451825582075</v>
      </c>
      <c r="M651" s="256">
        <v>12.727580281284823</v>
      </c>
      <c r="N651" s="256">
        <v>5.9155896858385422</v>
      </c>
      <c r="O651" s="256">
        <v>-0.66493794434806475</v>
      </c>
      <c r="P651" s="256">
        <v>22.552363408191095</v>
      </c>
    </row>
    <row r="652" spans="2:16" x14ac:dyDescent="0.25">
      <c r="B652" s="239" t="s">
        <v>1700</v>
      </c>
      <c r="C652" s="247">
        <v>1</v>
      </c>
      <c r="D652" s="256">
        <v>9</v>
      </c>
      <c r="E652" s="256">
        <v>12.159063529928842</v>
      </c>
      <c r="F652" s="256">
        <v>-3.1590635299288419</v>
      </c>
      <c r="G652" s="256"/>
      <c r="H652" s="256"/>
      <c r="I652" s="256"/>
      <c r="J652" s="256">
        <v>-0.54044244515812878</v>
      </c>
      <c r="K652" s="256">
        <v>0.89518090651430138</v>
      </c>
      <c r="L652" s="256">
        <v>10.402376033385917</v>
      </c>
      <c r="M652" s="256">
        <v>13.915751026471767</v>
      </c>
      <c r="N652" s="256">
        <v>5.9134771515720255</v>
      </c>
      <c r="O652" s="256">
        <v>0.55455845429149342</v>
      </c>
      <c r="P652" s="256">
        <v>23.763568605566192</v>
      </c>
    </row>
    <row r="653" spans="2:16" x14ac:dyDescent="0.25">
      <c r="B653" s="239" t="s">
        <v>1701</v>
      </c>
      <c r="C653" s="247">
        <v>1</v>
      </c>
      <c r="D653" s="256">
        <v>5</v>
      </c>
      <c r="E653" s="256">
        <v>11.516563358290263</v>
      </c>
      <c r="F653" s="256">
        <v>-6.5165633582902629</v>
      </c>
      <c r="G653" s="256"/>
      <c r="H653" s="256"/>
      <c r="I653" s="256"/>
      <c r="J653" s="256">
        <v>-1.1148327350863965</v>
      </c>
      <c r="K653" s="256">
        <v>0.93621478831002269</v>
      </c>
      <c r="L653" s="256">
        <v>9.6793516832705571</v>
      </c>
      <c r="M653" s="256">
        <v>13.353775033309969</v>
      </c>
      <c r="N653" s="256">
        <v>5.9198278097109389</v>
      </c>
      <c r="O653" s="256">
        <v>-0.10040413881548815</v>
      </c>
      <c r="P653" s="256">
        <v>23.133530855396014</v>
      </c>
    </row>
    <row r="654" spans="2:16" x14ac:dyDescent="0.25">
      <c r="B654" s="239" t="s">
        <v>1702</v>
      </c>
      <c r="C654" s="247">
        <v>1</v>
      </c>
      <c r="D654" s="256">
        <v>16</v>
      </c>
      <c r="E654" s="256">
        <v>10.782113592621734</v>
      </c>
      <c r="F654" s="256">
        <v>5.2178864073782663</v>
      </c>
      <c r="G654" s="256"/>
      <c r="H654" s="256"/>
      <c r="I654" s="256"/>
      <c r="J654" s="256">
        <v>0.8926592522893626</v>
      </c>
      <c r="K654" s="256">
        <v>0.90417188867177201</v>
      </c>
      <c r="L654" s="256">
        <v>9.0077823485159048</v>
      </c>
      <c r="M654" s="256">
        <v>12.556444836727563</v>
      </c>
      <c r="N654" s="256">
        <v>5.9148448814014483</v>
      </c>
      <c r="O654" s="256">
        <v>-0.82507549232871646</v>
      </c>
      <c r="P654" s="256">
        <v>22.389302677572182</v>
      </c>
    </row>
    <row r="655" spans="2:16" x14ac:dyDescent="0.25">
      <c r="B655" s="239" t="s">
        <v>1703</v>
      </c>
      <c r="C655" s="247">
        <v>1</v>
      </c>
      <c r="D655" s="256">
        <v>16</v>
      </c>
      <c r="E655" s="256">
        <v>9.434423008639758</v>
      </c>
      <c r="F655" s="256">
        <v>6.565576991360242</v>
      </c>
      <c r="G655" s="256"/>
      <c r="H655" s="256"/>
      <c r="I655" s="256"/>
      <c r="J655" s="256">
        <v>1.1232178300525049</v>
      </c>
      <c r="K655" s="256">
        <v>0.8980088139881186</v>
      </c>
      <c r="L655" s="256">
        <v>7.6721860754807425</v>
      </c>
      <c r="M655" s="256">
        <v>11.196659941798774</v>
      </c>
      <c r="N655" s="256">
        <v>5.9139059002301497</v>
      </c>
      <c r="O655" s="256">
        <v>-2.1709234359336396</v>
      </c>
      <c r="P655" s="256">
        <v>21.039769453213154</v>
      </c>
    </row>
    <row r="656" spans="2:16" x14ac:dyDescent="0.25">
      <c r="B656" s="239" t="s">
        <v>1704</v>
      </c>
      <c r="C656" s="247">
        <v>1</v>
      </c>
      <c r="D656" s="256">
        <v>5</v>
      </c>
      <c r="E656" s="256">
        <v>10.724630302559941</v>
      </c>
      <c r="F656" s="256">
        <v>-5.724630302559941</v>
      </c>
      <c r="G656" s="256"/>
      <c r="H656" s="256"/>
      <c r="I656" s="256"/>
      <c r="J656" s="256">
        <v>-0.97935137075622603</v>
      </c>
      <c r="K656" s="256">
        <v>0.88599868334706866</v>
      </c>
      <c r="L656" s="256">
        <v>8.9859618416230731</v>
      </c>
      <c r="M656" s="256">
        <v>12.463298763496809</v>
      </c>
      <c r="N656" s="256">
        <v>5.9120941157655276</v>
      </c>
      <c r="O656" s="256">
        <v>-0.87716072758015962</v>
      </c>
      <c r="P656" s="256">
        <v>22.326421332700043</v>
      </c>
    </row>
    <row r="657" spans="2:16" x14ac:dyDescent="0.25">
      <c r="B657" s="239" t="s">
        <v>1705</v>
      </c>
      <c r="C657" s="247">
        <v>1</v>
      </c>
      <c r="D657" s="256">
        <v>2</v>
      </c>
      <c r="E657" s="256">
        <v>11.364151580791779</v>
      </c>
      <c r="F657" s="256">
        <v>-9.3641515807917788</v>
      </c>
      <c r="G657" s="256"/>
      <c r="H657" s="256"/>
      <c r="I657" s="256"/>
      <c r="J657" s="256">
        <v>-1.6019889847762767</v>
      </c>
      <c r="K657" s="256">
        <v>0.97259719915724618</v>
      </c>
      <c r="L657" s="256">
        <v>9.455543693269874</v>
      </c>
      <c r="M657" s="256">
        <v>13.272759468313684</v>
      </c>
      <c r="N657" s="256">
        <v>5.9256905486690039</v>
      </c>
      <c r="O657" s="256">
        <v>-0.26432085363801505</v>
      </c>
      <c r="P657" s="256">
        <v>22.992624015221573</v>
      </c>
    </row>
    <row r="658" spans="2:16" x14ac:dyDescent="0.25">
      <c r="B658" s="239" t="s">
        <v>1706</v>
      </c>
      <c r="C658" s="247">
        <v>1</v>
      </c>
      <c r="D658" s="256">
        <v>1</v>
      </c>
      <c r="E658" s="256">
        <v>9.7219140831698851</v>
      </c>
      <c r="F658" s="256">
        <v>-8.7219140831698851</v>
      </c>
      <c r="G658" s="256"/>
      <c r="H658" s="256"/>
      <c r="I658" s="256"/>
      <c r="J658" s="256">
        <v>-1.4921170558648527</v>
      </c>
      <c r="K658" s="256">
        <v>0.93019131695025592</v>
      </c>
      <c r="L658" s="256">
        <v>7.8965227639536657</v>
      </c>
      <c r="M658" s="256">
        <v>11.547305402386105</v>
      </c>
      <c r="N658" s="256">
        <v>5.9188781920990978</v>
      </c>
      <c r="O658" s="256">
        <v>-1.8931899007922333</v>
      </c>
      <c r="P658" s="256">
        <v>21.337018067132004</v>
      </c>
    </row>
    <row r="659" spans="2:16" x14ac:dyDescent="0.25">
      <c r="B659" s="239" t="s">
        <v>1707</v>
      </c>
      <c r="C659" s="247">
        <v>1</v>
      </c>
      <c r="D659" s="256">
        <v>5</v>
      </c>
      <c r="E659" s="256">
        <v>10.748899644669525</v>
      </c>
      <c r="F659" s="256">
        <v>-5.7488996446695246</v>
      </c>
      <c r="G659" s="256"/>
      <c r="H659" s="256"/>
      <c r="I659" s="256"/>
      <c r="J659" s="256">
        <v>-0.98350329187709629</v>
      </c>
      <c r="K659" s="256">
        <v>0.88790447782041282</v>
      </c>
      <c r="L659" s="256">
        <v>9.0064912856875345</v>
      </c>
      <c r="M659" s="256">
        <v>12.491308003651515</v>
      </c>
      <c r="N659" s="256">
        <v>5.912380022335352</v>
      </c>
      <c r="O659" s="256">
        <v>-0.85345244356814653</v>
      </c>
      <c r="P659" s="256">
        <v>22.351251732907194</v>
      </c>
    </row>
    <row r="660" spans="2:16" x14ac:dyDescent="0.25">
      <c r="B660" s="239" t="s">
        <v>1708</v>
      </c>
      <c r="C660" s="247">
        <v>1</v>
      </c>
      <c r="D660" s="256">
        <v>20</v>
      </c>
      <c r="E660" s="256">
        <v>10.988102824579938</v>
      </c>
      <c r="F660" s="256">
        <v>9.0118971754200619</v>
      </c>
      <c r="G660" s="256"/>
      <c r="H660" s="256"/>
      <c r="I660" s="256"/>
      <c r="J660" s="256">
        <v>1.5417264321706627</v>
      </c>
      <c r="K660" s="256">
        <v>0.86265809817961292</v>
      </c>
      <c r="L660" s="256">
        <v>9.2952375234594715</v>
      </c>
      <c r="M660" s="256">
        <v>12.680968125700405</v>
      </c>
      <c r="N660" s="256">
        <v>5.908641312614221</v>
      </c>
      <c r="O660" s="256">
        <v>-0.60691248449665025</v>
      </c>
      <c r="P660" s="256">
        <v>22.583118133656527</v>
      </c>
    </row>
    <row r="661" spans="2:16" x14ac:dyDescent="0.25">
      <c r="B661" s="239" t="s">
        <v>1709</v>
      </c>
      <c r="C661" s="247">
        <v>1</v>
      </c>
      <c r="D661" s="256">
        <v>1</v>
      </c>
      <c r="E661" s="256">
        <v>11.463768650915144</v>
      </c>
      <c r="F661" s="256">
        <v>-10.463768650915144</v>
      </c>
      <c r="G661" s="256"/>
      <c r="H661" s="256"/>
      <c r="I661" s="256"/>
      <c r="J661" s="256">
        <v>-1.7901079423359796</v>
      </c>
      <c r="K661" s="256">
        <v>0.88950920613013729</v>
      </c>
      <c r="L661" s="256">
        <v>9.7182112009097334</v>
      </c>
      <c r="M661" s="256">
        <v>13.209326100920554</v>
      </c>
      <c r="N661" s="256">
        <v>5.912621228741691</v>
      </c>
      <c r="O661" s="256">
        <v>-0.1390567765939732</v>
      </c>
      <c r="P661" s="256">
        <v>23.066594078424259</v>
      </c>
    </row>
    <row r="662" spans="2:16" x14ac:dyDescent="0.25">
      <c r="B662" s="239" t="s">
        <v>1710</v>
      </c>
      <c r="C662" s="247">
        <v>1</v>
      </c>
      <c r="D662" s="256">
        <v>17</v>
      </c>
      <c r="E662" s="256">
        <v>9.6902476605019601</v>
      </c>
      <c r="F662" s="256">
        <v>7.3097523394980399</v>
      </c>
      <c r="G662" s="256"/>
      <c r="H662" s="256"/>
      <c r="I662" s="256"/>
      <c r="J662" s="256">
        <v>1.2505289591145572</v>
      </c>
      <c r="K662" s="256">
        <v>0.88843290458032098</v>
      </c>
      <c r="L662" s="256">
        <v>7.9468023260045015</v>
      </c>
      <c r="M662" s="256">
        <v>11.433692994999419</v>
      </c>
      <c r="N662" s="256">
        <v>5.9124594030502786</v>
      </c>
      <c r="O662" s="256">
        <v>-1.9122602030749345</v>
      </c>
      <c r="P662" s="256">
        <v>21.292755524078856</v>
      </c>
    </row>
    <row r="663" spans="2:16" x14ac:dyDescent="0.25">
      <c r="B663" s="239" t="s">
        <v>1711</v>
      </c>
      <c r="C663" s="247">
        <v>1</v>
      </c>
      <c r="D663" s="256">
        <v>14</v>
      </c>
      <c r="E663" s="256">
        <v>10.152671100306682</v>
      </c>
      <c r="F663" s="256">
        <v>3.8473288996933181</v>
      </c>
      <c r="G663" s="256"/>
      <c r="H663" s="256"/>
      <c r="I663" s="256"/>
      <c r="J663" s="256">
        <v>0.65818867464328135</v>
      </c>
      <c r="K663" s="256">
        <v>0.93929798738473214</v>
      </c>
      <c r="L663" s="256">
        <v>8.3094090088577595</v>
      </c>
      <c r="M663" s="256">
        <v>11.995933191755604</v>
      </c>
      <c r="N663" s="256">
        <v>5.9203161972889289</v>
      </c>
      <c r="O663" s="256">
        <v>-1.4652548001178598</v>
      </c>
      <c r="P663" s="256">
        <v>21.770597000731222</v>
      </c>
    </row>
    <row r="664" spans="2:16" x14ac:dyDescent="0.25">
      <c r="B664" s="239" t="s">
        <v>1712</v>
      </c>
      <c r="C664" s="247">
        <v>1</v>
      </c>
      <c r="D664" s="256">
        <v>7</v>
      </c>
      <c r="E664" s="256">
        <v>12.208203726711213</v>
      </c>
      <c r="F664" s="256">
        <v>-5.2082037267112131</v>
      </c>
      <c r="G664" s="256"/>
      <c r="H664" s="256"/>
      <c r="I664" s="256"/>
      <c r="J664" s="256">
        <v>-0.89100277037128439</v>
      </c>
      <c r="K664" s="256">
        <v>0.87901388343855613</v>
      </c>
      <c r="L664" s="256">
        <v>10.483242116061083</v>
      </c>
      <c r="M664" s="256">
        <v>13.933165337361343</v>
      </c>
      <c r="N664" s="256">
        <v>5.9110513932848168</v>
      </c>
      <c r="O664" s="256">
        <v>0.60845891709581146</v>
      </c>
      <c r="P664" s="256">
        <v>23.807948536326613</v>
      </c>
    </row>
    <row r="665" spans="2:16" x14ac:dyDescent="0.25">
      <c r="B665" s="239" t="s">
        <v>1713</v>
      </c>
      <c r="C665" s="247">
        <v>1</v>
      </c>
      <c r="D665" s="256">
        <v>13</v>
      </c>
      <c r="E665" s="256">
        <v>10.133832957474484</v>
      </c>
      <c r="F665" s="256">
        <v>2.8661670425255164</v>
      </c>
      <c r="G665" s="256"/>
      <c r="H665" s="256"/>
      <c r="I665" s="256"/>
      <c r="J665" s="256">
        <v>0.49033465456423536</v>
      </c>
      <c r="K665" s="256">
        <v>0.93605063015650192</v>
      </c>
      <c r="L665" s="256">
        <v>8.2969434235702177</v>
      </c>
      <c r="M665" s="256">
        <v>11.97072249137875</v>
      </c>
      <c r="N665" s="256">
        <v>5.9198018504839345</v>
      </c>
      <c r="O665" s="256">
        <v>-1.4830835976940939</v>
      </c>
      <c r="P665" s="256">
        <v>21.750749512643061</v>
      </c>
    </row>
    <row r="666" spans="2:16" x14ac:dyDescent="0.25">
      <c r="B666" s="239" t="s">
        <v>1714</v>
      </c>
      <c r="C666" s="247">
        <v>1</v>
      </c>
      <c r="D666" s="256">
        <v>8</v>
      </c>
      <c r="E666" s="256">
        <v>10.82321565097106</v>
      </c>
      <c r="F666" s="256">
        <v>-2.8232156509710595</v>
      </c>
      <c r="G666" s="256"/>
      <c r="H666" s="256"/>
      <c r="I666" s="256"/>
      <c r="J666" s="256">
        <v>-0.48298666841114979</v>
      </c>
      <c r="K666" s="256">
        <v>0.88499669893081845</v>
      </c>
      <c r="L666" s="256">
        <v>9.0865134668872258</v>
      </c>
      <c r="M666" s="256">
        <v>12.559917835054893</v>
      </c>
      <c r="N666" s="256">
        <v>5.9119440393067899</v>
      </c>
      <c r="O666" s="256">
        <v>-0.77828087172739302</v>
      </c>
      <c r="P666" s="256">
        <v>22.424712173669512</v>
      </c>
    </row>
    <row r="667" spans="2:16" x14ac:dyDescent="0.25">
      <c r="B667" s="239" t="s">
        <v>1715</v>
      </c>
      <c r="C667" s="247">
        <v>1</v>
      </c>
      <c r="D667" s="256">
        <v>3</v>
      </c>
      <c r="E667" s="256">
        <v>8.9516723020769184</v>
      </c>
      <c r="F667" s="256">
        <v>-5.9516723020769184</v>
      </c>
      <c r="G667" s="256"/>
      <c r="H667" s="256"/>
      <c r="I667" s="256"/>
      <c r="J667" s="256">
        <v>-1.0181929870168873</v>
      </c>
      <c r="K667" s="256">
        <v>0.90044473978625428</v>
      </c>
      <c r="L667" s="256">
        <v>7.1846551503487266</v>
      </c>
      <c r="M667" s="256">
        <v>10.71868945380511</v>
      </c>
      <c r="N667" s="256">
        <v>5.914276278310421</v>
      </c>
      <c r="O667" s="256">
        <v>-2.6544009660221732</v>
      </c>
      <c r="P667" s="256">
        <v>20.55774557017601</v>
      </c>
    </row>
    <row r="668" spans="2:16" x14ac:dyDescent="0.25">
      <c r="B668" s="239" t="s">
        <v>1716</v>
      </c>
      <c r="C668" s="247">
        <v>1</v>
      </c>
      <c r="D668" s="256">
        <v>1</v>
      </c>
      <c r="E668" s="256">
        <v>11.053560826815897</v>
      </c>
      <c r="F668" s="256">
        <v>-10.053560826815897</v>
      </c>
      <c r="G668" s="256"/>
      <c r="H668" s="256"/>
      <c r="I668" s="256"/>
      <c r="J668" s="256">
        <v>-1.7199309049390183</v>
      </c>
      <c r="K668" s="256">
        <v>0.89394616803986959</v>
      </c>
      <c r="L668" s="256">
        <v>9.2992963596559157</v>
      </c>
      <c r="M668" s="256">
        <v>12.807825293975878</v>
      </c>
      <c r="N668" s="256">
        <v>5.9132903630829592</v>
      </c>
      <c r="O668" s="256">
        <v>-0.55057769832774284</v>
      </c>
      <c r="P668" s="256">
        <v>22.657699351959536</v>
      </c>
    </row>
    <row r="669" spans="2:16" x14ac:dyDescent="0.25">
      <c r="B669" s="239" t="s">
        <v>1717</v>
      </c>
      <c r="C669" s="247">
        <v>1</v>
      </c>
      <c r="D669" s="256">
        <v>11</v>
      </c>
      <c r="E669" s="256">
        <v>11.485828167781689</v>
      </c>
      <c r="F669" s="256">
        <v>-0.48582816778168869</v>
      </c>
      <c r="G669" s="256"/>
      <c r="H669" s="256"/>
      <c r="I669" s="256"/>
      <c r="J669" s="256">
        <v>-8.3113922982278154E-2</v>
      </c>
      <c r="K669" s="256">
        <v>0.88210048948677289</v>
      </c>
      <c r="L669" s="256">
        <v>9.7548094549165789</v>
      </c>
      <c r="M669" s="256">
        <v>13.216846880646798</v>
      </c>
      <c r="N669" s="256">
        <v>5.911511180766678</v>
      </c>
      <c r="O669" s="256">
        <v>-0.11481892081953049</v>
      </c>
      <c r="P669" s="256">
        <v>23.086475256382908</v>
      </c>
    </row>
    <row r="670" spans="2:16" x14ac:dyDescent="0.25">
      <c r="B670" s="239" t="s">
        <v>1718</v>
      </c>
      <c r="C670" s="247">
        <v>1</v>
      </c>
      <c r="D670" s="256">
        <v>19</v>
      </c>
      <c r="E670" s="256">
        <v>10.18256629082021</v>
      </c>
      <c r="F670" s="256">
        <v>8.8174337091797899</v>
      </c>
      <c r="G670" s="256"/>
      <c r="H670" s="256"/>
      <c r="I670" s="256"/>
      <c r="J670" s="256">
        <v>1.5084582467754848</v>
      </c>
      <c r="K670" s="256">
        <v>0.93007112712400219</v>
      </c>
      <c r="L670" s="256">
        <v>8.3574108300360184</v>
      </c>
      <c r="M670" s="256">
        <v>12.007721751604402</v>
      </c>
      <c r="N670" s="256">
        <v>5.9188593046537568</v>
      </c>
      <c r="O670" s="256">
        <v>-1.4325006287465083</v>
      </c>
      <c r="P670" s="256">
        <v>21.797633210386927</v>
      </c>
    </row>
    <row r="671" spans="2:16" x14ac:dyDescent="0.25">
      <c r="B671" s="239" t="s">
        <v>1719</v>
      </c>
      <c r="C671" s="247">
        <v>1</v>
      </c>
      <c r="D671" s="256">
        <v>18</v>
      </c>
      <c r="E671" s="256">
        <v>11.473180458847237</v>
      </c>
      <c r="F671" s="256">
        <v>6.5268195411527632</v>
      </c>
      <c r="G671" s="256"/>
      <c r="H671" s="256"/>
      <c r="I671" s="256"/>
      <c r="J671" s="256">
        <v>1.1165873299185947</v>
      </c>
      <c r="K671" s="256">
        <v>0.92189744825033171</v>
      </c>
      <c r="L671" s="256">
        <v>9.6640648838265211</v>
      </c>
      <c r="M671" s="256">
        <v>13.282296033867953</v>
      </c>
      <c r="N671" s="256">
        <v>5.917580423776859</v>
      </c>
      <c r="O671" s="256">
        <v>-0.13937680705097222</v>
      </c>
      <c r="P671" s="256">
        <v>23.085737724745446</v>
      </c>
    </row>
    <row r="672" spans="2:16" x14ac:dyDescent="0.25">
      <c r="B672" s="239" t="s">
        <v>1720</v>
      </c>
      <c r="C672" s="247">
        <v>1</v>
      </c>
      <c r="D672" s="256">
        <v>7</v>
      </c>
      <c r="E672" s="256">
        <v>10.379604221427508</v>
      </c>
      <c r="F672" s="256">
        <v>-3.3796042214275079</v>
      </c>
      <c r="G672" s="256"/>
      <c r="H672" s="256"/>
      <c r="I672" s="256"/>
      <c r="J672" s="256">
        <v>-0.57817183851828335</v>
      </c>
      <c r="K672" s="256">
        <v>0.90341014991215618</v>
      </c>
      <c r="L672" s="256">
        <v>8.6067678002618369</v>
      </c>
      <c r="M672" s="256">
        <v>12.152440642593179</v>
      </c>
      <c r="N672" s="256">
        <v>5.9147284862232636</v>
      </c>
      <c r="O672" s="256">
        <v>-1.2273564516425211</v>
      </c>
      <c r="P672" s="256">
        <v>21.986564894497537</v>
      </c>
    </row>
    <row r="673" spans="2:16" x14ac:dyDescent="0.25">
      <c r="B673" s="239" t="s">
        <v>1721</v>
      </c>
      <c r="C673" s="247">
        <v>1</v>
      </c>
      <c r="D673" s="256">
        <v>10</v>
      </c>
      <c r="E673" s="256">
        <v>10.545076303301951</v>
      </c>
      <c r="F673" s="256">
        <v>-0.54507630330195056</v>
      </c>
      <c r="G673" s="256"/>
      <c r="H673" s="256"/>
      <c r="I673" s="256"/>
      <c r="J673" s="256">
        <v>-9.3249903765276768E-2</v>
      </c>
      <c r="K673" s="256">
        <v>0.91163679856401159</v>
      </c>
      <c r="L673" s="256">
        <v>8.7560960493981153</v>
      </c>
      <c r="M673" s="256">
        <v>12.334056557205786</v>
      </c>
      <c r="N673" s="256">
        <v>5.9159906033793419</v>
      </c>
      <c r="O673" s="256">
        <v>-1.0643611266013835</v>
      </c>
      <c r="P673" s="256">
        <v>22.154513733205285</v>
      </c>
    </row>
    <row r="674" spans="2:16" x14ac:dyDescent="0.25">
      <c r="B674" s="239" t="s">
        <v>1722</v>
      </c>
      <c r="C674" s="247">
        <v>1</v>
      </c>
      <c r="D674" s="256">
        <v>18</v>
      </c>
      <c r="E674" s="256">
        <v>10.004125865814968</v>
      </c>
      <c r="F674" s="256">
        <v>7.9958741341850317</v>
      </c>
      <c r="G674" s="256"/>
      <c r="H674" s="256"/>
      <c r="I674" s="256"/>
      <c r="J674" s="256">
        <v>1.3679084726583302</v>
      </c>
      <c r="K674" s="256">
        <v>0.9034444493924515</v>
      </c>
      <c r="L674" s="256">
        <v>8.2312221359436109</v>
      </c>
      <c r="M674" s="256">
        <v>11.777029595686326</v>
      </c>
      <c r="N674" s="256">
        <v>5.9147337251912422</v>
      </c>
      <c r="O674" s="256">
        <v>-1.6028450881150249</v>
      </c>
      <c r="P674" s="256">
        <v>21.611096819744962</v>
      </c>
    </row>
    <row r="675" spans="2:16" x14ac:dyDescent="0.25">
      <c r="B675" s="239" t="s">
        <v>1723</v>
      </c>
      <c r="C675" s="247">
        <v>1</v>
      </c>
      <c r="D675" s="256">
        <v>17</v>
      </c>
      <c r="E675" s="256">
        <v>9.9141997876404329</v>
      </c>
      <c r="F675" s="256">
        <v>7.0858002123595671</v>
      </c>
      <c r="G675" s="256"/>
      <c r="H675" s="256"/>
      <c r="I675" s="256"/>
      <c r="J675" s="256">
        <v>1.2122159482990367</v>
      </c>
      <c r="K675" s="256">
        <v>0.90545686009658899</v>
      </c>
      <c r="L675" s="256">
        <v>8.1373469378804124</v>
      </c>
      <c r="M675" s="256">
        <v>11.691052637400453</v>
      </c>
      <c r="N675" s="256">
        <v>5.9150414446792015</v>
      </c>
      <c r="O675" s="256">
        <v>-1.6933750296796379</v>
      </c>
      <c r="P675" s="256">
        <v>21.521774604960505</v>
      </c>
    </row>
    <row r="676" spans="2:16" x14ac:dyDescent="0.25">
      <c r="B676" s="239" t="s">
        <v>1724</v>
      </c>
      <c r="C676" s="247">
        <v>1</v>
      </c>
      <c r="D676" s="256">
        <v>3</v>
      </c>
      <c r="E676" s="256">
        <v>9.6277254131710386</v>
      </c>
      <c r="F676" s="256">
        <v>-6.6277254131710386</v>
      </c>
      <c r="G676" s="256"/>
      <c r="H676" s="256"/>
      <c r="I676" s="256"/>
      <c r="J676" s="256">
        <v>-1.1338499825014625</v>
      </c>
      <c r="K676" s="256">
        <v>0.92935700453378278</v>
      </c>
      <c r="L676" s="256">
        <v>7.8039713341814183</v>
      </c>
      <c r="M676" s="256">
        <v>11.45147949216066</v>
      </c>
      <c r="N676" s="256">
        <v>5.9187471316700666</v>
      </c>
      <c r="O676" s="256">
        <v>-1.9871213800765588</v>
      </c>
      <c r="P676" s="256">
        <v>21.242572206418636</v>
      </c>
    </row>
    <row r="677" spans="2:16" x14ac:dyDescent="0.25">
      <c r="B677" s="239" t="s">
        <v>1725</v>
      </c>
      <c r="C677" s="247">
        <v>1</v>
      </c>
      <c r="D677" s="256">
        <v>1</v>
      </c>
      <c r="E677" s="256">
        <v>10.160352802194572</v>
      </c>
      <c r="F677" s="256">
        <v>-9.1603528021945717</v>
      </c>
      <c r="G677" s="256"/>
      <c r="H677" s="256"/>
      <c r="I677" s="256"/>
      <c r="J677" s="256">
        <v>-1.5671237441181392</v>
      </c>
      <c r="K677" s="256">
        <v>0.90219200809610212</v>
      </c>
      <c r="L677" s="256">
        <v>8.3899068414170817</v>
      </c>
      <c r="M677" s="256">
        <v>11.930798762972062</v>
      </c>
      <c r="N677" s="256">
        <v>5.9145425508866794</v>
      </c>
      <c r="O677" s="256">
        <v>-1.4462429945933923</v>
      </c>
      <c r="P677" s="256">
        <v>21.766948598982538</v>
      </c>
    </row>
    <row r="678" spans="2:16" x14ac:dyDescent="0.25">
      <c r="B678" s="239" t="s">
        <v>1726</v>
      </c>
      <c r="C678" s="247">
        <v>1</v>
      </c>
      <c r="D678" s="256">
        <v>18</v>
      </c>
      <c r="E678" s="256">
        <v>10.815620377423297</v>
      </c>
      <c r="F678" s="256">
        <v>7.1843796225767029</v>
      </c>
      <c r="G678" s="256"/>
      <c r="H678" s="256"/>
      <c r="I678" s="256"/>
      <c r="J678" s="256">
        <v>1.2290805972670791</v>
      </c>
      <c r="K678" s="256">
        <v>0.93822502035772903</v>
      </c>
      <c r="L678" s="256">
        <v>8.97446385787255</v>
      </c>
      <c r="M678" s="256">
        <v>12.656776896974044</v>
      </c>
      <c r="N678" s="256">
        <v>5.9201460586375649</v>
      </c>
      <c r="O678" s="256">
        <v>-0.80197164586048508</v>
      </c>
      <c r="P678" s="256">
        <v>22.433212400707077</v>
      </c>
    </row>
    <row r="679" spans="2:16" x14ac:dyDescent="0.25">
      <c r="B679" s="239" t="s">
        <v>1727</v>
      </c>
      <c r="C679" s="247">
        <v>1</v>
      </c>
      <c r="D679" s="256">
        <v>13</v>
      </c>
      <c r="E679" s="256">
        <v>10.984573526990598</v>
      </c>
      <c r="F679" s="256">
        <v>2.015426473009402</v>
      </c>
      <c r="G679" s="256"/>
      <c r="H679" s="256"/>
      <c r="I679" s="256"/>
      <c r="J679" s="256">
        <v>0.34479268960259229</v>
      </c>
      <c r="K679" s="256">
        <v>0.89736922476404657</v>
      </c>
      <c r="L679" s="256">
        <v>9.2235917126401663</v>
      </c>
      <c r="M679" s="256">
        <v>12.74555534134103</v>
      </c>
      <c r="N679" s="256">
        <v>5.9138088143201131</v>
      </c>
      <c r="O679" s="256">
        <v>-0.62058239787554292</v>
      </c>
      <c r="P679" s="256">
        <v>22.589729451856741</v>
      </c>
    </row>
    <row r="680" spans="2:16" x14ac:dyDescent="0.25">
      <c r="B680" s="239" t="s">
        <v>1728</v>
      </c>
      <c r="C680" s="247">
        <v>1</v>
      </c>
      <c r="D680" s="256">
        <v>3</v>
      </c>
      <c r="E680" s="256">
        <v>10.399963032100102</v>
      </c>
      <c r="F680" s="256">
        <v>-7.3999630321001018</v>
      </c>
      <c r="G680" s="256"/>
      <c r="H680" s="256"/>
      <c r="I680" s="256"/>
      <c r="J680" s="256">
        <v>-1.2659619147444063</v>
      </c>
      <c r="K680" s="256">
        <v>0.91428731309282607</v>
      </c>
      <c r="L680" s="256">
        <v>8.6057814544210487</v>
      </c>
      <c r="M680" s="256">
        <v>12.194144609779155</v>
      </c>
      <c r="N680" s="256">
        <v>5.9163996195033288</v>
      </c>
      <c r="O680" s="256">
        <v>-1.2102770439562764</v>
      </c>
      <c r="P680" s="256">
        <v>22.010203108156482</v>
      </c>
    </row>
    <row r="681" spans="2:16" x14ac:dyDescent="0.25">
      <c r="B681" s="239" t="s">
        <v>1729</v>
      </c>
      <c r="C681" s="247">
        <v>1</v>
      </c>
      <c r="D681" s="256">
        <v>13</v>
      </c>
      <c r="E681" s="256">
        <v>10.090306523706722</v>
      </c>
      <c r="F681" s="256">
        <v>2.9096934762932776</v>
      </c>
      <c r="G681" s="256"/>
      <c r="H681" s="256"/>
      <c r="I681" s="256"/>
      <c r="J681" s="256">
        <v>0.49778101709275091</v>
      </c>
      <c r="K681" s="256">
        <v>0.89545724537577764</v>
      </c>
      <c r="L681" s="256">
        <v>8.3330767445712706</v>
      </c>
      <c r="M681" s="256">
        <v>11.847536302842174</v>
      </c>
      <c r="N681" s="256">
        <v>5.9135189899984768</v>
      </c>
      <c r="O681" s="256">
        <v>-1.5142806549335912</v>
      </c>
      <c r="P681" s="256">
        <v>21.694893702347038</v>
      </c>
    </row>
    <row r="682" spans="2:16" x14ac:dyDescent="0.25">
      <c r="B682" s="239" t="s">
        <v>1730</v>
      </c>
      <c r="C682" s="247">
        <v>1</v>
      </c>
      <c r="D682" s="256">
        <v>15</v>
      </c>
      <c r="E682" s="256">
        <v>9.9697609933371556</v>
      </c>
      <c r="F682" s="256">
        <v>5.0302390066628444</v>
      </c>
      <c r="G682" s="256"/>
      <c r="H682" s="256"/>
      <c r="I682" s="256"/>
      <c r="J682" s="256">
        <v>0.8605571374982447</v>
      </c>
      <c r="K682" s="256">
        <v>0.92723160577706365</v>
      </c>
      <c r="L682" s="256">
        <v>8.1501777600323866</v>
      </c>
      <c r="M682" s="256">
        <v>11.789344226641925</v>
      </c>
      <c r="N682" s="256">
        <v>5.9184137754577915</v>
      </c>
      <c r="O682" s="256">
        <v>-1.6444316274568784</v>
      </c>
      <c r="P682" s="256">
        <v>21.58395361413119</v>
      </c>
    </row>
    <row r="683" spans="2:16" x14ac:dyDescent="0.25">
      <c r="B683" s="239" t="s">
        <v>1731</v>
      </c>
      <c r="C683" s="247">
        <v>1</v>
      </c>
      <c r="D683" s="256">
        <v>14</v>
      </c>
      <c r="E683" s="256">
        <v>9.6374039343734914</v>
      </c>
      <c r="F683" s="256">
        <v>4.3625960656265086</v>
      </c>
      <c r="G683" s="256"/>
      <c r="H683" s="256"/>
      <c r="I683" s="256"/>
      <c r="J683" s="256">
        <v>0.74633892690266068</v>
      </c>
      <c r="K683" s="256">
        <v>0.91195039658475152</v>
      </c>
      <c r="L683" s="256">
        <v>7.8478082811487297</v>
      </c>
      <c r="M683" s="256">
        <v>11.426999587598253</v>
      </c>
      <c r="N683" s="256">
        <v>5.9160389360287109</v>
      </c>
      <c r="O683" s="256">
        <v>-1.9721283426833107</v>
      </c>
      <c r="P683" s="256">
        <v>21.246936211430295</v>
      </c>
    </row>
    <row r="684" spans="2:16" x14ac:dyDescent="0.25">
      <c r="B684" s="239" t="s">
        <v>1732</v>
      </c>
      <c r="C684" s="247">
        <v>1</v>
      </c>
      <c r="D684" s="256">
        <v>1</v>
      </c>
      <c r="E684" s="256">
        <v>9.7003385318885957</v>
      </c>
      <c r="F684" s="256">
        <v>-8.7003385318885957</v>
      </c>
      <c r="G684" s="256"/>
      <c r="H684" s="256"/>
      <c r="I684" s="256"/>
      <c r="J684" s="256">
        <v>-1.4884259798293045</v>
      </c>
      <c r="K684" s="256">
        <v>0.91599153613228257</v>
      </c>
      <c r="L684" s="256">
        <v>7.9028126164528416</v>
      </c>
      <c r="M684" s="256">
        <v>11.49786444732435</v>
      </c>
      <c r="N684" s="256">
        <v>5.9166632201810012</v>
      </c>
      <c r="O684" s="256">
        <v>-1.9104188295691777</v>
      </c>
      <c r="P684" s="256">
        <v>21.311095893346369</v>
      </c>
    </row>
    <row r="685" spans="2:16" x14ac:dyDescent="0.25">
      <c r="B685" s="239" t="s">
        <v>1733</v>
      </c>
      <c r="C685" s="247">
        <v>1</v>
      </c>
      <c r="D685" s="256">
        <v>11</v>
      </c>
      <c r="E685" s="256">
        <v>11.696820655115769</v>
      </c>
      <c r="F685" s="256">
        <v>-0.69682065511576852</v>
      </c>
      <c r="G685" s="256"/>
      <c r="H685" s="256"/>
      <c r="I685" s="256"/>
      <c r="J685" s="256">
        <v>-0.11920984023260142</v>
      </c>
      <c r="K685" s="256">
        <v>0.91269253900776903</v>
      </c>
      <c r="L685" s="256">
        <v>9.9057686344621647</v>
      </c>
      <c r="M685" s="256">
        <v>13.487872675769372</v>
      </c>
      <c r="N685" s="256">
        <v>5.9161533818467786</v>
      </c>
      <c r="O685" s="256">
        <v>8.706379156905264E-2</v>
      </c>
      <c r="P685" s="256">
        <v>23.306577518662486</v>
      </c>
    </row>
    <row r="686" spans="2:16" x14ac:dyDescent="0.25">
      <c r="B686" s="239" t="s">
        <v>1734</v>
      </c>
      <c r="C686" s="247">
        <v>1</v>
      </c>
      <c r="D686" s="256">
        <v>18</v>
      </c>
      <c r="E686" s="256">
        <v>11.989980211031309</v>
      </c>
      <c r="F686" s="256">
        <v>6.010019788968691</v>
      </c>
      <c r="G686" s="256"/>
      <c r="H686" s="256"/>
      <c r="I686" s="256"/>
      <c r="J686" s="256">
        <v>1.0281748877244465</v>
      </c>
      <c r="K686" s="256">
        <v>0.88511420603870561</v>
      </c>
      <c r="L686" s="256">
        <v>10.253047433035476</v>
      </c>
      <c r="M686" s="256">
        <v>13.726912989027142</v>
      </c>
      <c r="N686" s="256">
        <v>5.9119616308386309</v>
      </c>
      <c r="O686" s="256">
        <v>0.38844916701565069</v>
      </c>
      <c r="P686" s="256">
        <v>23.591511255046967</v>
      </c>
    </row>
    <row r="687" spans="2:16" x14ac:dyDescent="0.25">
      <c r="B687" s="239" t="s">
        <v>1735</v>
      </c>
      <c r="C687" s="247">
        <v>1</v>
      </c>
      <c r="D687" s="256">
        <v>6</v>
      </c>
      <c r="E687" s="256">
        <v>11.301496114567364</v>
      </c>
      <c r="F687" s="256">
        <v>-5.3014961145673638</v>
      </c>
      <c r="G687" s="256"/>
      <c r="H687" s="256"/>
      <c r="I687" s="256"/>
      <c r="J687" s="256">
        <v>-0.90696293253008542</v>
      </c>
      <c r="K687" s="256">
        <v>0.89362780740486536</v>
      </c>
      <c r="L687" s="256">
        <v>9.5478563928</v>
      </c>
      <c r="M687" s="256">
        <v>13.055135836334728</v>
      </c>
      <c r="N687" s="256">
        <v>5.9132422430460148</v>
      </c>
      <c r="O687" s="256">
        <v>-0.30254798064974509</v>
      </c>
      <c r="P687" s="256">
        <v>22.905540209784473</v>
      </c>
    </row>
    <row r="688" spans="2:16" x14ac:dyDescent="0.25">
      <c r="B688" s="239" t="s">
        <v>1736</v>
      </c>
      <c r="C688" s="247">
        <v>1</v>
      </c>
      <c r="D688" s="256">
        <v>3</v>
      </c>
      <c r="E688" s="256">
        <v>12.686776927786052</v>
      </c>
      <c r="F688" s="256">
        <v>-9.6867769277860525</v>
      </c>
      <c r="G688" s="256"/>
      <c r="H688" s="256"/>
      <c r="I688" s="256"/>
      <c r="J688" s="256">
        <v>-1.6571826932116061</v>
      </c>
      <c r="K688" s="256">
        <v>0.91540696348897577</v>
      </c>
      <c r="L688" s="256">
        <v>10.890398167574281</v>
      </c>
      <c r="M688" s="256">
        <v>14.483155687997824</v>
      </c>
      <c r="N688" s="256">
        <v>5.9165727474257208</v>
      </c>
      <c r="O688" s="256">
        <v>1.076197108495256</v>
      </c>
      <c r="P688" s="256">
        <v>24.297356747076847</v>
      </c>
    </row>
    <row r="689" spans="2:16" x14ac:dyDescent="0.25">
      <c r="B689" s="239" t="s">
        <v>1737</v>
      </c>
      <c r="C689" s="247">
        <v>1</v>
      </c>
      <c r="D689" s="256">
        <v>3</v>
      </c>
      <c r="E689" s="256">
        <v>10.07915654916572</v>
      </c>
      <c r="F689" s="256">
        <v>-7.0791565491657202</v>
      </c>
      <c r="G689" s="256"/>
      <c r="H689" s="256"/>
      <c r="I689" s="256"/>
      <c r="J689" s="256">
        <v>-1.2110793717321922</v>
      </c>
      <c r="K689" s="256">
        <v>0.92435912762533867</v>
      </c>
      <c r="L689" s="256">
        <v>8.2652102172029114</v>
      </c>
      <c r="M689" s="256">
        <v>11.893102881128529</v>
      </c>
      <c r="N689" s="256">
        <v>5.9179644273686636</v>
      </c>
      <c r="O689" s="256">
        <v>-1.53415427872587</v>
      </c>
      <c r="P689" s="256">
        <v>21.692467377057312</v>
      </c>
    </row>
    <row r="690" spans="2:16" x14ac:dyDescent="0.25">
      <c r="B690" s="239" t="s">
        <v>1738</v>
      </c>
      <c r="C690" s="247">
        <v>1</v>
      </c>
      <c r="D690" s="256">
        <v>20</v>
      </c>
      <c r="E690" s="256">
        <v>11.178692050829346</v>
      </c>
      <c r="F690" s="256">
        <v>8.8213079491706541</v>
      </c>
      <c r="G690" s="256"/>
      <c r="H690" s="256"/>
      <c r="I690" s="256"/>
      <c r="J690" s="256">
        <v>1.509121039313196</v>
      </c>
      <c r="K690" s="256">
        <v>0.9036514454404172</v>
      </c>
      <c r="L690" s="256">
        <v>9.4053821155009132</v>
      </c>
      <c r="M690" s="256">
        <v>12.952001986157779</v>
      </c>
      <c r="N690" s="256">
        <v>5.9147653462857841</v>
      </c>
      <c r="O690" s="256">
        <v>-0.42834095578854914</v>
      </c>
      <c r="P690" s="256">
        <v>22.785725057447241</v>
      </c>
    </row>
    <row r="691" spans="2:16" x14ac:dyDescent="0.25">
      <c r="B691" s="239" t="s">
        <v>1739</v>
      </c>
      <c r="C691" s="247">
        <v>1</v>
      </c>
      <c r="D691" s="256">
        <v>1</v>
      </c>
      <c r="E691" s="256">
        <v>10.518091062967267</v>
      </c>
      <c r="F691" s="256">
        <v>-9.518091062967267</v>
      </c>
      <c r="G691" s="256"/>
      <c r="H691" s="256"/>
      <c r="I691" s="256"/>
      <c r="J691" s="256">
        <v>-1.6283244570974589</v>
      </c>
      <c r="K691" s="256">
        <v>0.91040473511743802</v>
      </c>
      <c r="L691" s="256">
        <v>8.7315285890180672</v>
      </c>
      <c r="M691" s="256">
        <v>12.304653536916467</v>
      </c>
      <c r="N691" s="256">
        <v>5.9158008712684786</v>
      </c>
      <c r="O691" s="256">
        <v>-1.0909740399299608</v>
      </c>
      <c r="P691" s="256">
        <v>22.127156165864495</v>
      </c>
    </row>
    <row r="692" spans="2:16" x14ac:dyDescent="0.25">
      <c r="B692" s="239" t="s">
        <v>1740</v>
      </c>
      <c r="C692" s="247">
        <v>1</v>
      </c>
      <c r="D692" s="256">
        <v>11</v>
      </c>
      <c r="E692" s="256">
        <v>10.332439154544238</v>
      </c>
      <c r="F692" s="256">
        <v>0.66756084545576222</v>
      </c>
      <c r="G692" s="256"/>
      <c r="H692" s="256"/>
      <c r="I692" s="256"/>
      <c r="J692" s="256">
        <v>0.114204165947263</v>
      </c>
      <c r="K692" s="256">
        <v>0.93498976817128243</v>
      </c>
      <c r="L692" s="256">
        <v>8.4976314378139435</v>
      </c>
      <c r="M692" s="256">
        <v>12.167246871274532</v>
      </c>
      <c r="N692" s="256">
        <v>5.9196341975971469</v>
      </c>
      <c r="O692" s="256">
        <v>-1.2841484015049023</v>
      </c>
      <c r="P692" s="256">
        <v>21.94902671059338</v>
      </c>
    </row>
    <row r="693" spans="2:16" x14ac:dyDescent="0.25">
      <c r="B693" s="239" t="s">
        <v>1741</v>
      </c>
      <c r="C693" s="247">
        <v>1</v>
      </c>
      <c r="D693" s="256">
        <v>20</v>
      </c>
      <c r="E693" s="256">
        <v>10.01933354514963</v>
      </c>
      <c r="F693" s="256">
        <v>9.9806664548503701</v>
      </c>
      <c r="G693" s="256"/>
      <c r="H693" s="256"/>
      <c r="I693" s="256"/>
      <c r="J693" s="256">
        <v>1.707460369842118</v>
      </c>
      <c r="K693" s="256">
        <v>0.87022557999269912</v>
      </c>
      <c r="L693" s="256">
        <v>8.311617948871362</v>
      </c>
      <c r="M693" s="256">
        <v>11.727049141427898</v>
      </c>
      <c r="N693" s="256">
        <v>5.9097509022673931</v>
      </c>
      <c r="O693" s="256">
        <v>-1.5778592034320198</v>
      </c>
      <c r="P693" s="256">
        <v>21.61652629373128</v>
      </c>
    </row>
    <row r="694" spans="2:16" x14ac:dyDescent="0.25">
      <c r="B694" s="239" t="s">
        <v>1742</v>
      </c>
      <c r="C694" s="247">
        <v>1</v>
      </c>
      <c r="D694" s="256">
        <v>11</v>
      </c>
      <c r="E694" s="256">
        <v>9.9574140440881784</v>
      </c>
      <c r="F694" s="256">
        <v>1.0425859559118216</v>
      </c>
      <c r="G694" s="256"/>
      <c r="H694" s="256"/>
      <c r="I694" s="256"/>
      <c r="J694" s="256">
        <v>0.1783622576634924</v>
      </c>
      <c r="K694" s="256">
        <v>0.89455713434367989</v>
      </c>
      <c r="L694" s="256">
        <v>8.2019506272422706</v>
      </c>
      <c r="M694" s="256">
        <v>11.712877460934086</v>
      </c>
      <c r="N694" s="256">
        <v>5.9133827572195772</v>
      </c>
      <c r="O694" s="256">
        <v>-1.6469057937078748</v>
      </c>
      <c r="P694" s="256">
        <v>21.56173388188423</v>
      </c>
    </row>
    <row r="695" spans="2:16" x14ac:dyDescent="0.25">
      <c r="B695" s="239" t="s">
        <v>1743</v>
      </c>
      <c r="C695" s="247">
        <v>1</v>
      </c>
      <c r="D695" s="256">
        <v>8</v>
      </c>
      <c r="E695" s="256">
        <v>10.756002724895392</v>
      </c>
      <c r="F695" s="256">
        <v>-2.7560027248953922</v>
      </c>
      <c r="G695" s="256"/>
      <c r="H695" s="256"/>
      <c r="I695" s="256"/>
      <c r="J695" s="256">
        <v>-0.47148809683434312</v>
      </c>
      <c r="K695" s="256">
        <v>0.88218314757123339</v>
      </c>
      <c r="L695" s="256">
        <v>9.0248218052378864</v>
      </c>
      <c r="M695" s="256">
        <v>12.487183644552898</v>
      </c>
      <c r="N695" s="256">
        <v>5.9115235153583994</v>
      </c>
      <c r="O695" s="256">
        <v>-0.84466856889484987</v>
      </c>
      <c r="P695" s="256">
        <v>22.356674018685634</v>
      </c>
    </row>
    <row r="696" spans="2:16" x14ac:dyDescent="0.25">
      <c r="B696" s="239" t="s">
        <v>1744</v>
      </c>
      <c r="C696" s="247">
        <v>1</v>
      </c>
      <c r="D696" s="256">
        <v>4</v>
      </c>
      <c r="E696" s="256">
        <v>9.8841535018826203</v>
      </c>
      <c r="F696" s="256">
        <v>-5.8841535018826203</v>
      </c>
      <c r="G696" s="256"/>
      <c r="H696" s="256"/>
      <c r="I696" s="256"/>
      <c r="J696" s="256">
        <v>-1.0066420874780067</v>
      </c>
      <c r="K696" s="256">
        <v>0.89902271390774202</v>
      </c>
      <c r="L696" s="256">
        <v>8.1199269090932589</v>
      </c>
      <c r="M696" s="256">
        <v>11.648380094671982</v>
      </c>
      <c r="N696" s="256">
        <v>5.914059942788767</v>
      </c>
      <c r="O696" s="256">
        <v>-1.7214952331380928</v>
      </c>
      <c r="P696" s="256">
        <v>21.489802236903333</v>
      </c>
    </row>
    <row r="697" spans="2:16" x14ac:dyDescent="0.25">
      <c r="B697" s="239" t="s">
        <v>1745</v>
      </c>
      <c r="C697" s="247">
        <v>1</v>
      </c>
      <c r="D697" s="256">
        <v>18</v>
      </c>
      <c r="E697" s="256">
        <v>10.07969480285991</v>
      </c>
      <c r="F697" s="256">
        <v>7.92030519714009</v>
      </c>
      <c r="G697" s="256"/>
      <c r="H697" s="256"/>
      <c r="I697" s="256"/>
      <c r="J697" s="256">
        <v>1.3549803815554933</v>
      </c>
      <c r="K697" s="256">
        <v>0.8998826652663946</v>
      </c>
      <c r="L697" s="256">
        <v>8.3137806564281647</v>
      </c>
      <c r="M697" s="256">
        <v>11.845608949291655</v>
      </c>
      <c r="N697" s="256">
        <v>5.9141907289183351</v>
      </c>
      <c r="O697" s="256">
        <v>-1.5262105845948106</v>
      </c>
      <c r="P697" s="256">
        <v>21.685600190314631</v>
      </c>
    </row>
    <row r="698" spans="2:16" x14ac:dyDescent="0.25">
      <c r="B698" s="239" t="s">
        <v>1746</v>
      </c>
      <c r="C698" s="247">
        <v>1</v>
      </c>
      <c r="D698" s="256">
        <v>10</v>
      </c>
      <c r="E698" s="256">
        <v>10.260020802604167</v>
      </c>
      <c r="F698" s="256">
        <v>-0.26002080260416705</v>
      </c>
      <c r="G698" s="256"/>
      <c r="H698" s="256"/>
      <c r="I698" s="256"/>
      <c r="J698" s="256">
        <v>-4.4483524000082569E-2</v>
      </c>
      <c r="K698" s="256">
        <v>0.88397479168902193</v>
      </c>
      <c r="L698" s="256">
        <v>8.5253239915809385</v>
      </c>
      <c r="M698" s="256">
        <v>11.994717613627396</v>
      </c>
      <c r="N698" s="256">
        <v>5.9117911498223856</v>
      </c>
      <c r="O698" s="256">
        <v>-1.3411756924198226</v>
      </c>
      <c r="P698" s="256">
        <v>21.861217297628158</v>
      </c>
    </row>
    <row r="699" spans="2:16" x14ac:dyDescent="0.25">
      <c r="B699" s="239" t="s">
        <v>1747</v>
      </c>
      <c r="C699" s="247">
        <v>1</v>
      </c>
      <c r="D699" s="256">
        <v>10</v>
      </c>
      <c r="E699" s="256">
        <v>10.18641204717747</v>
      </c>
      <c r="F699" s="256">
        <v>-0.18641204717746973</v>
      </c>
      <c r="G699" s="256"/>
      <c r="H699" s="256"/>
      <c r="I699" s="256"/>
      <c r="J699" s="256">
        <v>-3.189077447448279E-2</v>
      </c>
      <c r="K699" s="256">
        <v>0.93610167595406146</v>
      </c>
      <c r="L699" s="256">
        <v>8.3494223418847486</v>
      </c>
      <c r="M699" s="256">
        <v>12.023401752470191</v>
      </c>
      <c r="N699" s="256">
        <v>5.9198099221597174</v>
      </c>
      <c r="O699" s="256">
        <v>-1.4305203477077733</v>
      </c>
      <c r="P699" s="256">
        <v>21.803344442062713</v>
      </c>
    </row>
    <row r="700" spans="2:16" x14ac:dyDescent="0.25">
      <c r="B700" s="239" t="s">
        <v>1748</v>
      </c>
      <c r="C700" s="247">
        <v>1</v>
      </c>
      <c r="D700" s="256">
        <v>13</v>
      </c>
      <c r="E700" s="256">
        <v>11.049008629000561</v>
      </c>
      <c r="F700" s="256">
        <v>1.9509913709994393</v>
      </c>
      <c r="G700" s="256"/>
      <c r="H700" s="256"/>
      <c r="I700" s="256"/>
      <c r="J700" s="256">
        <v>0.33376933924753882</v>
      </c>
      <c r="K700" s="256">
        <v>0.88304341467533809</v>
      </c>
      <c r="L700" s="256">
        <v>9.3161395360872685</v>
      </c>
      <c r="M700" s="256">
        <v>12.781877721913853</v>
      </c>
      <c r="N700" s="256">
        <v>5.9116519551626272</v>
      </c>
      <c r="O700" s="256">
        <v>-0.55191471283550442</v>
      </c>
      <c r="P700" s="256">
        <v>22.649931970836626</v>
      </c>
    </row>
    <row r="701" spans="2:16" x14ac:dyDescent="0.25">
      <c r="B701" s="239" t="s">
        <v>1749</v>
      </c>
      <c r="C701" s="247">
        <v>1</v>
      </c>
      <c r="D701" s="256">
        <v>18</v>
      </c>
      <c r="E701" s="256">
        <v>9.7350653002964247</v>
      </c>
      <c r="F701" s="256">
        <v>8.2649346997035753</v>
      </c>
      <c r="G701" s="256"/>
      <c r="H701" s="256"/>
      <c r="I701" s="256"/>
      <c r="J701" s="256">
        <v>1.4139384902717289</v>
      </c>
      <c r="K701" s="256">
        <v>0.88102191571079191</v>
      </c>
      <c r="L701" s="256">
        <v>8.006163161916513</v>
      </c>
      <c r="M701" s="256">
        <v>11.463967438676336</v>
      </c>
      <c r="N701" s="256">
        <v>5.9113503349691054</v>
      </c>
      <c r="O701" s="256">
        <v>-1.8652661472992591</v>
      </c>
      <c r="P701" s="256">
        <v>21.335396747892108</v>
      </c>
    </row>
    <row r="702" spans="2:16" x14ac:dyDescent="0.25">
      <c r="B702" s="239" t="s">
        <v>1750</v>
      </c>
      <c r="C702" s="247">
        <v>1</v>
      </c>
      <c r="D702" s="256">
        <v>18</v>
      </c>
      <c r="E702" s="256">
        <v>11.601944669700304</v>
      </c>
      <c r="F702" s="256">
        <v>6.3980553302996963</v>
      </c>
      <c r="G702" s="256"/>
      <c r="H702" s="256"/>
      <c r="I702" s="256"/>
      <c r="J702" s="256">
        <v>1.0945587621791368</v>
      </c>
      <c r="K702" s="256">
        <v>0.87689838411608456</v>
      </c>
      <c r="L702" s="256">
        <v>9.8811344782568256</v>
      </c>
      <c r="M702" s="256">
        <v>13.322754861143782</v>
      </c>
      <c r="N702" s="256">
        <v>5.910737174231488</v>
      </c>
      <c r="O702" s="256">
        <v>2.8164781094162095E-3</v>
      </c>
      <c r="P702" s="256">
        <v>23.201072861291191</v>
      </c>
    </row>
    <row r="703" spans="2:16" x14ac:dyDescent="0.25">
      <c r="B703" s="239" t="s">
        <v>1751</v>
      </c>
      <c r="C703" s="247">
        <v>1</v>
      </c>
      <c r="D703" s="256">
        <v>12</v>
      </c>
      <c r="E703" s="256">
        <v>11.443177578523512</v>
      </c>
      <c r="F703" s="256">
        <v>0.55682242147648786</v>
      </c>
      <c r="G703" s="256"/>
      <c r="H703" s="256"/>
      <c r="I703" s="256"/>
      <c r="J703" s="256">
        <v>9.5259391946575303E-2</v>
      </c>
      <c r="K703" s="256">
        <v>0.85021719649083316</v>
      </c>
      <c r="L703" s="256">
        <v>9.7747260872635557</v>
      </c>
      <c r="M703" s="256">
        <v>13.111629069783469</v>
      </c>
      <c r="N703" s="256">
        <v>5.9068377705829507</v>
      </c>
      <c r="O703" s="256">
        <v>-0.14829849092813951</v>
      </c>
      <c r="P703" s="256">
        <v>23.034653647975162</v>
      </c>
    </row>
    <row r="704" spans="2:16" x14ac:dyDescent="0.25">
      <c r="B704" s="239" t="s">
        <v>1752</v>
      </c>
      <c r="C704" s="247">
        <v>1</v>
      </c>
      <c r="D704" s="256">
        <v>13</v>
      </c>
      <c r="E704" s="256">
        <v>10.817091830761846</v>
      </c>
      <c r="F704" s="256">
        <v>2.1829081692381536</v>
      </c>
      <c r="G704" s="256"/>
      <c r="H704" s="256"/>
      <c r="I704" s="256"/>
      <c r="J704" s="256">
        <v>0.37344492042086153</v>
      </c>
      <c r="K704" s="256">
        <v>0.8585303617857315</v>
      </c>
      <c r="L704" s="256">
        <v>9.1323267280028375</v>
      </c>
      <c r="M704" s="256">
        <v>12.501856933520855</v>
      </c>
      <c r="N704" s="256">
        <v>5.9080400767838883</v>
      </c>
      <c r="O704" s="256">
        <v>-0.77674362354132853</v>
      </c>
      <c r="P704" s="256">
        <v>22.410927285065021</v>
      </c>
    </row>
    <row r="705" spans="2:16" x14ac:dyDescent="0.25">
      <c r="B705" s="239" t="s">
        <v>1753</v>
      </c>
      <c r="C705" s="247">
        <v>1</v>
      </c>
      <c r="D705" s="256">
        <v>8</v>
      </c>
      <c r="E705" s="256">
        <v>10.006036910678411</v>
      </c>
      <c r="F705" s="256">
        <v>-2.0060369106784108</v>
      </c>
      <c r="G705" s="256"/>
      <c r="H705" s="256"/>
      <c r="I705" s="256"/>
      <c r="J705" s="256">
        <v>-0.34318635342826415</v>
      </c>
      <c r="K705" s="256">
        <v>0.86761539198720938</v>
      </c>
      <c r="L705" s="256">
        <v>8.3034435021048889</v>
      </c>
      <c r="M705" s="256">
        <v>11.708630319251933</v>
      </c>
      <c r="N705" s="256">
        <v>5.9093671095295601</v>
      </c>
      <c r="O705" s="256">
        <v>-1.5904026896860355</v>
      </c>
      <c r="P705" s="256">
        <v>21.602476511042859</v>
      </c>
    </row>
    <row r="706" spans="2:16" x14ac:dyDescent="0.25">
      <c r="B706" s="239" t="s">
        <v>1754</v>
      </c>
      <c r="C706" s="247">
        <v>1</v>
      </c>
      <c r="D706" s="256">
        <v>19</v>
      </c>
      <c r="E706" s="256">
        <v>12.686776927786052</v>
      </c>
      <c r="F706" s="256">
        <v>6.3132230722139475</v>
      </c>
      <c r="G706" s="256"/>
      <c r="H706" s="256"/>
      <c r="I706" s="256"/>
      <c r="J706" s="256">
        <v>1.0800459318565443</v>
      </c>
      <c r="K706" s="256">
        <v>0.91540696348897577</v>
      </c>
      <c r="L706" s="256">
        <v>10.890398167574281</v>
      </c>
      <c r="M706" s="256">
        <v>14.483155687997824</v>
      </c>
      <c r="N706" s="256">
        <v>5.9165727474257208</v>
      </c>
      <c r="O706" s="256">
        <v>1.076197108495256</v>
      </c>
      <c r="P706" s="256">
        <v>24.297356747076847</v>
      </c>
    </row>
    <row r="707" spans="2:16" x14ac:dyDescent="0.25">
      <c r="B707" s="239" t="s">
        <v>1755</v>
      </c>
      <c r="C707" s="247">
        <v>1</v>
      </c>
      <c r="D707" s="256">
        <v>19</v>
      </c>
      <c r="E707" s="256">
        <v>10.922653637095991</v>
      </c>
      <c r="F707" s="256">
        <v>8.0773463629040094</v>
      </c>
      <c r="G707" s="256"/>
      <c r="H707" s="256"/>
      <c r="I707" s="256"/>
      <c r="J707" s="256">
        <v>1.3818464799456853</v>
      </c>
      <c r="K707" s="256">
        <v>0.85107107203932819</v>
      </c>
      <c r="L707" s="256">
        <v>9.2525265152582037</v>
      </c>
      <c r="M707" s="256">
        <v>12.592780758933777</v>
      </c>
      <c r="N707" s="256">
        <v>5.9069607359824907</v>
      </c>
      <c r="O707" s="256">
        <v>-0.66906373752460091</v>
      </c>
      <c r="P707" s="256">
        <v>22.514371011716584</v>
      </c>
    </row>
    <row r="708" spans="2:16" x14ac:dyDescent="0.25">
      <c r="B708" s="239" t="s">
        <v>1756</v>
      </c>
      <c r="C708" s="247">
        <v>1</v>
      </c>
      <c r="D708" s="256">
        <v>4</v>
      </c>
      <c r="E708" s="256">
        <v>10.899673076672881</v>
      </c>
      <c r="F708" s="256">
        <v>-6.8996730766728813</v>
      </c>
      <c r="G708" s="256"/>
      <c r="H708" s="256"/>
      <c r="I708" s="256"/>
      <c r="J708" s="256">
        <v>-1.1803739155675654</v>
      </c>
      <c r="K708" s="256">
        <v>0.87429995656704163</v>
      </c>
      <c r="L708" s="256">
        <v>9.1839619944182367</v>
      </c>
      <c r="M708" s="256">
        <v>12.615384158927526</v>
      </c>
      <c r="N708" s="256">
        <v>5.9103522383043945</v>
      </c>
      <c r="O708" s="256">
        <v>-0.69869972332601016</v>
      </c>
      <c r="P708" s="256">
        <v>22.498045876671775</v>
      </c>
    </row>
    <row r="709" spans="2:16" x14ac:dyDescent="0.25">
      <c r="B709" s="239" t="s">
        <v>1757</v>
      </c>
      <c r="C709" s="247">
        <v>1</v>
      </c>
      <c r="D709" s="256">
        <v>12</v>
      </c>
      <c r="E709" s="256">
        <v>9.3065381433043264</v>
      </c>
      <c r="F709" s="256">
        <v>2.6934618566956736</v>
      </c>
      <c r="G709" s="256"/>
      <c r="H709" s="256"/>
      <c r="I709" s="256"/>
      <c r="J709" s="256">
        <v>0.46078880591728788</v>
      </c>
      <c r="K709" s="256">
        <v>0.93157220195837143</v>
      </c>
      <c r="L709" s="256">
        <v>7.4784369992803299</v>
      </c>
      <c r="M709" s="256">
        <v>11.134639287328323</v>
      </c>
      <c r="N709" s="256">
        <v>5.9190953645162869</v>
      </c>
      <c r="O709" s="256">
        <v>-2.3089920160454636</v>
      </c>
      <c r="P709" s="256">
        <v>20.922068302654118</v>
      </c>
    </row>
    <row r="710" spans="2:16" x14ac:dyDescent="0.25">
      <c r="B710" s="239" t="s">
        <v>1758</v>
      </c>
      <c r="C710" s="247">
        <v>1</v>
      </c>
      <c r="D710" s="256">
        <v>16</v>
      </c>
      <c r="E710" s="256">
        <v>11.521557866729722</v>
      </c>
      <c r="F710" s="256">
        <v>4.4784421332702777</v>
      </c>
      <c r="G710" s="256"/>
      <c r="H710" s="256"/>
      <c r="I710" s="256"/>
      <c r="J710" s="256">
        <v>0.76615750018116724</v>
      </c>
      <c r="K710" s="256">
        <v>0.88830060046794834</v>
      </c>
      <c r="L710" s="256">
        <v>9.7783721635294185</v>
      </c>
      <c r="M710" s="256">
        <v>13.264743569930026</v>
      </c>
      <c r="N710" s="256">
        <v>5.9124395238825356</v>
      </c>
      <c r="O710" s="256">
        <v>-8.0910986312920485E-2</v>
      </c>
      <c r="P710" s="256">
        <v>23.124026719772367</v>
      </c>
    </row>
    <row r="711" spans="2:16" x14ac:dyDescent="0.25">
      <c r="B711" s="239" t="s">
        <v>1759</v>
      </c>
      <c r="C711" s="247">
        <v>1</v>
      </c>
      <c r="D711" s="256">
        <v>15</v>
      </c>
      <c r="E711" s="256">
        <v>11.15605727025101</v>
      </c>
      <c r="F711" s="256">
        <v>3.8439427297489903</v>
      </c>
      <c r="G711" s="256"/>
      <c r="H711" s="256"/>
      <c r="I711" s="256"/>
      <c r="J711" s="256">
        <v>0.6576093795619713</v>
      </c>
      <c r="K711" s="256">
        <v>0.91466090711371562</v>
      </c>
      <c r="L711" s="256">
        <v>9.3611425581401289</v>
      </c>
      <c r="M711" s="256">
        <v>12.950971982361891</v>
      </c>
      <c r="N711" s="256">
        <v>5.9164573641477984</v>
      </c>
      <c r="O711" s="256">
        <v>-0.45429612289490251</v>
      </c>
      <c r="P711" s="256">
        <v>22.766410663396922</v>
      </c>
    </row>
    <row r="712" spans="2:16" x14ac:dyDescent="0.25">
      <c r="B712" s="239" t="s">
        <v>1760</v>
      </c>
      <c r="C712" s="247">
        <v>1</v>
      </c>
      <c r="D712" s="256">
        <v>1</v>
      </c>
      <c r="E712" s="256">
        <v>10.740634405060025</v>
      </c>
      <c r="F712" s="256">
        <v>-9.7406344050600246</v>
      </c>
      <c r="G712" s="256"/>
      <c r="H712" s="256"/>
      <c r="I712" s="256"/>
      <c r="J712" s="256">
        <v>-1.6663964574908732</v>
      </c>
      <c r="K712" s="256">
        <v>0.87698006087443636</v>
      </c>
      <c r="L712" s="256">
        <v>9.0196639325614978</v>
      </c>
      <c r="M712" s="256">
        <v>12.461604877558552</v>
      </c>
      <c r="N712" s="256">
        <v>5.9107492920904674</v>
      </c>
      <c r="O712" s="256">
        <v>-0.8585175664073077</v>
      </c>
      <c r="P712" s="256">
        <v>22.339786376527357</v>
      </c>
    </row>
    <row r="713" spans="2:16" x14ac:dyDescent="0.25">
      <c r="B713" s="239" t="s">
        <v>1761</v>
      </c>
      <c r="C713" s="247">
        <v>1</v>
      </c>
      <c r="D713" s="256">
        <v>19</v>
      </c>
      <c r="E713" s="256">
        <v>10.922653637095991</v>
      </c>
      <c r="F713" s="256">
        <v>8.0773463629040094</v>
      </c>
      <c r="G713" s="256"/>
      <c r="H713" s="256"/>
      <c r="I713" s="256"/>
      <c r="J713" s="256">
        <v>1.3818464799456853</v>
      </c>
      <c r="K713" s="256">
        <v>0.85107107203932819</v>
      </c>
      <c r="L713" s="256">
        <v>9.2525265152582037</v>
      </c>
      <c r="M713" s="256">
        <v>12.592780758933777</v>
      </c>
      <c r="N713" s="256">
        <v>5.9069607359824907</v>
      </c>
      <c r="O713" s="256">
        <v>-0.66906373752460091</v>
      </c>
      <c r="P713" s="256">
        <v>22.514371011716584</v>
      </c>
    </row>
    <row r="714" spans="2:16" x14ac:dyDescent="0.25">
      <c r="B714" s="239" t="s">
        <v>1762</v>
      </c>
      <c r="C714" s="247">
        <v>1</v>
      </c>
      <c r="D714" s="256">
        <v>4</v>
      </c>
      <c r="E714" s="256">
        <v>10.899673076672881</v>
      </c>
      <c r="F714" s="256">
        <v>-6.8996730766728813</v>
      </c>
      <c r="G714" s="256"/>
      <c r="H714" s="256"/>
      <c r="I714" s="256"/>
      <c r="J714" s="256">
        <v>-1.1803739155675654</v>
      </c>
      <c r="K714" s="256">
        <v>0.87429995656704163</v>
      </c>
      <c r="L714" s="256">
        <v>9.1839619944182367</v>
      </c>
      <c r="M714" s="256">
        <v>12.615384158927526</v>
      </c>
      <c r="N714" s="256">
        <v>5.9103522383043945</v>
      </c>
      <c r="O714" s="256">
        <v>-0.69869972332601016</v>
      </c>
      <c r="P714" s="256">
        <v>22.498045876671775</v>
      </c>
    </row>
    <row r="715" spans="2:16" x14ac:dyDescent="0.25">
      <c r="B715" s="239" t="s">
        <v>1763</v>
      </c>
      <c r="C715" s="247">
        <v>1</v>
      </c>
      <c r="D715" s="256">
        <v>12</v>
      </c>
      <c r="E715" s="256">
        <v>9.3065381433043264</v>
      </c>
      <c r="F715" s="256">
        <v>2.6934618566956736</v>
      </c>
      <c r="G715" s="256"/>
      <c r="H715" s="256"/>
      <c r="I715" s="256"/>
      <c r="J715" s="256">
        <v>0.46078880591728788</v>
      </c>
      <c r="K715" s="256">
        <v>0.93157220195837143</v>
      </c>
      <c r="L715" s="256">
        <v>7.4784369992803299</v>
      </c>
      <c r="M715" s="256">
        <v>11.134639287328323</v>
      </c>
      <c r="N715" s="256">
        <v>5.9190953645162869</v>
      </c>
      <c r="O715" s="256">
        <v>-2.3089920160454636</v>
      </c>
      <c r="P715" s="256">
        <v>20.922068302654118</v>
      </c>
    </row>
    <row r="716" spans="2:16" x14ac:dyDescent="0.25">
      <c r="B716" s="239" t="s">
        <v>1764</v>
      </c>
      <c r="C716" s="247">
        <v>1</v>
      </c>
      <c r="D716" s="256">
        <v>16</v>
      </c>
      <c r="E716" s="256">
        <v>11.521557866729722</v>
      </c>
      <c r="F716" s="256">
        <v>4.4784421332702777</v>
      </c>
      <c r="G716" s="256"/>
      <c r="H716" s="256"/>
      <c r="I716" s="256"/>
      <c r="J716" s="256">
        <v>0.76615750018116724</v>
      </c>
      <c r="K716" s="256">
        <v>0.88830060046794834</v>
      </c>
      <c r="L716" s="256">
        <v>9.7783721635294185</v>
      </c>
      <c r="M716" s="256">
        <v>13.264743569930026</v>
      </c>
      <c r="N716" s="256">
        <v>5.9124395238825356</v>
      </c>
      <c r="O716" s="256">
        <v>-8.0910986312920485E-2</v>
      </c>
      <c r="P716" s="256">
        <v>23.124026719772367</v>
      </c>
    </row>
    <row r="717" spans="2:16" x14ac:dyDescent="0.25">
      <c r="B717" s="239" t="s">
        <v>1765</v>
      </c>
      <c r="C717" s="247">
        <v>1</v>
      </c>
      <c r="D717" s="256">
        <v>15</v>
      </c>
      <c r="E717" s="256">
        <v>11.15605727025101</v>
      </c>
      <c r="F717" s="256">
        <v>3.8439427297489903</v>
      </c>
      <c r="G717" s="256"/>
      <c r="H717" s="256"/>
      <c r="I717" s="256"/>
      <c r="J717" s="256">
        <v>0.6576093795619713</v>
      </c>
      <c r="K717" s="256">
        <v>0.91466090711371562</v>
      </c>
      <c r="L717" s="256">
        <v>9.3611425581401289</v>
      </c>
      <c r="M717" s="256">
        <v>12.950971982361891</v>
      </c>
      <c r="N717" s="256">
        <v>5.9164573641477984</v>
      </c>
      <c r="O717" s="256">
        <v>-0.45429612289490251</v>
      </c>
      <c r="P717" s="256">
        <v>22.766410663396922</v>
      </c>
    </row>
    <row r="718" spans="2:16" x14ac:dyDescent="0.25">
      <c r="B718" s="239" t="s">
        <v>1766</v>
      </c>
      <c r="C718" s="247">
        <v>1</v>
      </c>
      <c r="D718" s="256">
        <v>1</v>
      </c>
      <c r="E718" s="256">
        <v>10.740634405060025</v>
      </c>
      <c r="F718" s="256">
        <v>-9.7406344050600246</v>
      </c>
      <c r="G718" s="256"/>
      <c r="H718" s="256"/>
      <c r="I718" s="256"/>
      <c r="J718" s="256">
        <v>-1.6663964574908732</v>
      </c>
      <c r="K718" s="256">
        <v>0.87698006087443636</v>
      </c>
      <c r="L718" s="256">
        <v>9.0196639325614978</v>
      </c>
      <c r="M718" s="256">
        <v>12.461604877558552</v>
      </c>
      <c r="N718" s="256">
        <v>5.9107492920904674</v>
      </c>
      <c r="O718" s="256">
        <v>-0.8585175664073077</v>
      </c>
      <c r="P718" s="256">
        <v>22.339786376527357</v>
      </c>
    </row>
    <row r="719" spans="2:16" x14ac:dyDescent="0.25">
      <c r="B719" s="239" t="s">
        <v>1767</v>
      </c>
      <c r="C719" s="247">
        <v>1</v>
      </c>
      <c r="D719" s="256">
        <v>17</v>
      </c>
      <c r="E719" s="256">
        <v>12.08219442700744</v>
      </c>
      <c r="F719" s="256">
        <v>4.9178055729925596</v>
      </c>
      <c r="G719" s="256"/>
      <c r="H719" s="256"/>
      <c r="I719" s="256"/>
      <c r="J719" s="256">
        <v>0.84132238668218196</v>
      </c>
      <c r="K719" s="256">
        <v>0.88706902756374229</v>
      </c>
      <c r="L719" s="256">
        <v>10.341425541129933</v>
      </c>
      <c r="M719" s="256">
        <v>13.822963312884948</v>
      </c>
      <c r="N719" s="256">
        <v>5.9122546144799548</v>
      </c>
      <c r="O719" s="256">
        <v>0.4800884369717533</v>
      </c>
      <c r="P719" s="256">
        <v>23.684300417043126</v>
      </c>
    </row>
    <row r="720" spans="2:16" x14ac:dyDescent="0.25">
      <c r="B720" s="239" t="s">
        <v>1768</v>
      </c>
      <c r="C720" s="247">
        <v>1</v>
      </c>
      <c r="D720" s="256">
        <v>15</v>
      </c>
      <c r="E720" s="256">
        <v>10.830616108321559</v>
      </c>
      <c r="F720" s="256">
        <v>4.1693838916784411</v>
      </c>
      <c r="G720" s="256"/>
      <c r="H720" s="256"/>
      <c r="I720" s="256"/>
      <c r="J720" s="256">
        <v>0.71328480857501708</v>
      </c>
      <c r="K720" s="256">
        <v>0.90204713757692989</v>
      </c>
      <c r="L720" s="256">
        <v>9.0604544389401376</v>
      </c>
      <c r="M720" s="256">
        <v>12.60077777770298</v>
      </c>
      <c r="N720" s="256">
        <v>5.9145204543722203</v>
      </c>
      <c r="O720" s="256">
        <v>-0.77593632664938639</v>
      </c>
      <c r="P720" s="256">
        <v>22.437168543292504</v>
      </c>
    </row>
    <row r="721" spans="2:16" x14ac:dyDescent="0.25">
      <c r="B721" s="239" t="s">
        <v>1769</v>
      </c>
      <c r="C721" s="247">
        <v>1</v>
      </c>
      <c r="D721" s="256">
        <v>14</v>
      </c>
      <c r="E721" s="256">
        <v>8.4782764526031631</v>
      </c>
      <c r="F721" s="256">
        <v>5.5217235473968369</v>
      </c>
      <c r="G721" s="256"/>
      <c r="H721" s="256"/>
      <c r="I721" s="256"/>
      <c r="J721" s="256">
        <v>0.9446387346029671</v>
      </c>
      <c r="K721" s="256">
        <v>0.89395055766802545</v>
      </c>
      <c r="L721" s="256">
        <v>6.7240033713129659</v>
      </c>
      <c r="M721" s="256">
        <v>10.23254953389336</v>
      </c>
      <c r="N721" s="256">
        <v>5.9132910266899268</v>
      </c>
      <c r="O721" s="256">
        <v>-3.1258633747912885</v>
      </c>
      <c r="P721" s="256">
        <v>20.082416279997616</v>
      </c>
    </row>
    <row r="722" spans="2:16" x14ac:dyDescent="0.25">
      <c r="B722" s="239" t="s">
        <v>1770</v>
      </c>
      <c r="C722" s="247">
        <v>1</v>
      </c>
      <c r="D722" s="256">
        <v>19</v>
      </c>
      <c r="E722" s="256">
        <v>10.920319821314223</v>
      </c>
      <c r="F722" s="256">
        <v>8.079680178685777</v>
      </c>
      <c r="G722" s="256"/>
      <c r="H722" s="256"/>
      <c r="I722" s="256"/>
      <c r="J722" s="256">
        <v>1.3822457416559035</v>
      </c>
      <c r="K722" s="256">
        <v>0.88120327660987641</v>
      </c>
      <c r="L722" s="256">
        <v>9.1910617834491184</v>
      </c>
      <c r="M722" s="256">
        <v>12.649577859179328</v>
      </c>
      <c r="N722" s="256">
        <v>5.911377367541732</v>
      </c>
      <c r="O722" s="256">
        <v>-0.68006467453348129</v>
      </c>
      <c r="P722" s="256">
        <v>22.520704317161929</v>
      </c>
    </row>
    <row r="723" spans="2:16" x14ac:dyDescent="0.25">
      <c r="B723" s="239" t="s">
        <v>1771</v>
      </c>
      <c r="C723" s="247">
        <v>1</v>
      </c>
      <c r="D723" s="256">
        <v>9</v>
      </c>
      <c r="E723" s="256">
        <v>10.445661624119731</v>
      </c>
      <c r="F723" s="256">
        <v>-1.4456616241197313</v>
      </c>
      <c r="G723" s="256"/>
      <c r="H723" s="256"/>
      <c r="I723" s="256"/>
      <c r="J723" s="256">
        <v>-0.24731914873144009</v>
      </c>
      <c r="K723" s="256">
        <v>0.85750848908319799</v>
      </c>
      <c r="L723" s="256">
        <v>8.7629018266420751</v>
      </c>
      <c r="M723" s="256">
        <v>12.128421421597388</v>
      </c>
      <c r="N723" s="256">
        <v>5.9078916692527788</v>
      </c>
      <c r="O723" s="256">
        <v>-1.147882597816448</v>
      </c>
      <c r="P723" s="256">
        <v>22.039205846055911</v>
      </c>
    </row>
    <row r="724" spans="2:16" x14ac:dyDescent="0.25">
      <c r="B724" s="239" t="s">
        <v>1772</v>
      </c>
      <c r="C724" s="247">
        <v>1</v>
      </c>
      <c r="D724" s="256">
        <v>12</v>
      </c>
      <c r="E724" s="256">
        <v>10.215613636355643</v>
      </c>
      <c r="F724" s="256">
        <v>1.7843863636443569</v>
      </c>
      <c r="G724" s="256"/>
      <c r="H724" s="256"/>
      <c r="I724" s="256"/>
      <c r="J724" s="256">
        <v>0.30526708954678744</v>
      </c>
      <c r="K724" s="256">
        <v>0.89725865532613369</v>
      </c>
      <c r="L724" s="256">
        <v>8.4548488015538901</v>
      </c>
      <c r="M724" s="256">
        <v>11.976378471157396</v>
      </c>
      <c r="N724" s="256">
        <v>5.9137920373762132</v>
      </c>
      <c r="O724" s="256">
        <v>-1.3895093657265498</v>
      </c>
      <c r="P724" s="256">
        <v>21.820736638437836</v>
      </c>
    </row>
    <row r="725" spans="2:16" x14ac:dyDescent="0.25">
      <c r="B725" s="239" t="s">
        <v>1773</v>
      </c>
      <c r="C725" s="247">
        <v>1</v>
      </c>
      <c r="D725" s="256">
        <v>16</v>
      </c>
      <c r="E725" s="256">
        <v>10.457744574832365</v>
      </c>
      <c r="F725" s="256">
        <v>5.5422554251676353</v>
      </c>
      <c r="G725" s="256"/>
      <c r="H725" s="256"/>
      <c r="I725" s="256"/>
      <c r="J725" s="256">
        <v>0.94815126232550639</v>
      </c>
      <c r="K725" s="256">
        <v>0.86599374769102477</v>
      </c>
      <c r="L725" s="256">
        <v>8.7583334529209207</v>
      </c>
      <c r="M725" s="256">
        <v>12.157155696743809</v>
      </c>
      <c r="N725" s="256">
        <v>5.9091292368517871</v>
      </c>
      <c r="O725" s="256">
        <v>-1.1382282283117959</v>
      </c>
      <c r="P725" s="256">
        <v>22.053717377976525</v>
      </c>
    </row>
    <row r="726" spans="2:16" x14ac:dyDescent="0.25">
      <c r="B726" s="239" t="s">
        <v>1774</v>
      </c>
      <c r="C726" s="247">
        <v>1</v>
      </c>
      <c r="D726" s="256">
        <v>13</v>
      </c>
      <c r="E726" s="256">
        <v>11.983506361739954</v>
      </c>
      <c r="F726" s="256">
        <v>1.0164936382600462</v>
      </c>
      <c r="G726" s="256"/>
      <c r="H726" s="256"/>
      <c r="I726" s="256"/>
      <c r="J726" s="256">
        <v>0.17389846774031675</v>
      </c>
      <c r="K726" s="256">
        <v>0.90809652545018349</v>
      </c>
      <c r="L726" s="256">
        <v>10.201473478438139</v>
      </c>
      <c r="M726" s="256">
        <v>13.765539245041769</v>
      </c>
      <c r="N726" s="256">
        <v>5.9154460919115248</v>
      </c>
      <c r="O726" s="256">
        <v>0.37513747170412159</v>
      </c>
      <c r="P726" s="256">
        <v>23.591875251775786</v>
      </c>
    </row>
    <row r="727" spans="2:16" x14ac:dyDescent="0.25">
      <c r="B727" s="239" t="s">
        <v>1775</v>
      </c>
      <c r="C727" s="247">
        <v>1</v>
      </c>
      <c r="D727" s="256">
        <v>6</v>
      </c>
      <c r="E727" s="256">
        <v>9.4257967116539092</v>
      </c>
      <c r="F727" s="256">
        <v>-3.4257967116539092</v>
      </c>
      <c r="G727" s="256"/>
      <c r="H727" s="256"/>
      <c r="I727" s="256"/>
      <c r="J727" s="256">
        <v>-0.58607430142521377</v>
      </c>
      <c r="K727" s="256">
        <v>0.86659145341295107</v>
      </c>
      <c r="L727" s="256">
        <v>7.7252126623926083</v>
      </c>
      <c r="M727" s="256">
        <v>11.126380760915209</v>
      </c>
      <c r="N727" s="256">
        <v>5.9092168613027738</v>
      </c>
      <c r="O727" s="256">
        <v>-2.1703480441942471</v>
      </c>
      <c r="P727" s="256">
        <v>21.021941467502067</v>
      </c>
    </row>
    <row r="728" spans="2:16" x14ac:dyDescent="0.25">
      <c r="B728" s="239" t="s">
        <v>1776</v>
      </c>
      <c r="C728" s="247">
        <v>1</v>
      </c>
      <c r="D728" s="256">
        <v>5</v>
      </c>
      <c r="E728" s="256">
        <v>10.502637119398051</v>
      </c>
      <c r="F728" s="256">
        <v>-5.5026371193980506</v>
      </c>
      <c r="G728" s="256"/>
      <c r="H728" s="256"/>
      <c r="I728" s="256"/>
      <c r="J728" s="256">
        <v>-0.94137348978618085</v>
      </c>
      <c r="K728" s="256">
        <v>0.90641658670652558</v>
      </c>
      <c r="L728" s="256">
        <v>8.7239009187717347</v>
      </c>
      <c r="M728" s="256">
        <v>12.281373320024366</v>
      </c>
      <c r="N728" s="256">
        <v>5.9151884327917514</v>
      </c>
      <c r="O728" s="256">
        <v>-1.1052261448466343</v>
      </c>
      <c r="P728" s="256">
        <v>22.110500383642737</v>
      </c>
    </row>
    <row r="729" spans="2:16" x14ac:dyDescent="0.25">
      <c r="B729" s="239" t="s">
        <v>1777</v>
      </c>
      <c r="C729" s="247">
        <v>1</v>
      </c>
      <c r="D729" s="256">
        <v>12</v>
      </c>
      <c r="E729" s="256">
        <v>10.858000735300648</v>
      </c>
      <c r="F729" s="256">
        <v>1.1419992646993524</v>
      </c>
      <c r="G729" s="256"/>
      <c r="H729" s="256"/>
      <c r="I729" s="256"/>
      <c r="J729" s="256">
        <v>0.19536956732136546</v>
      </c>
      <c r="K729" s="256">
        <v>0.89172124537390351</v>
      </c>
      <c r="L729" s="256">
        <v>9.1081024178201719</v>
      </c>
      <c r="M729" s="256">
        <v>12.607899052781123</v>
      </c>
      <c r="N729" s="256">
        <v>5.9129544177363504</v>
      </c>
      <c r="O729" s="256">
        <v>-0.74547853651708351</v>
      </c>
      <c r="P729" s="256">
        <v>22.461480007118379</v>
      </c>
    </row>
    <row r="730" spans="2:16" x14ac:dyDescent="0.25">
      <c r="B730" s="239" t="s">
        <v>1778</v>
      </c>
      <c r="C730" s="247">
        <v>1</v>
      </c>
      <c r="D730" s="256">
        <v>5</v>
      </c>
      <c r="E730" s="256">
        <v>11.25923689791278</v>
      </c>
      <c r="F730" s="256">
        <v>-6.2592368979127802</v>
      </c>
      <c r="G730" s="256"/>
      <c r="H730" s="256"/>
      <c r="I730" s="256"/>
      <c r="J730" s="256">
        <v>-1.070810150503102</v>
      </c>
      <c r="K730" s="256">
        <v>0.89726229793090939</v>
      </c>
      <c r="L730" s="256">
        <v>9.4984649149265454</v>
      </c>
      <c r="M730" s="256">
        <v>13.020008880899015</v>
      </c>
      <c r="N730" s="256">
        <v>5.913792590044471</v>
      </c>
      <c r="O730" s="256">
        <v>-0.34588718871602353</v>
      </c>
      <c r="P730" s="256">
        <v>22.864360984541584</v>
      </c>
    </row>
    <row r="731" spans="2:16" x14ac:dyDescent="0.25">
      <c r="B731" s="239" t="s">
        <v>1779</v>
      </c>
      <c r="C731" s="247">
        <v>1</v>
      </c>
      <c r="D731" s="256">
        <v>18</v>
      </c>
      <c r="E731" s="256">
        <v>8.8089872769076738</v>
      </c>
      <c r="F731" s="256">
        <v>9.1910127230923262</v>
      </c>
      <c r="G731" s="256"/>
      <c r="H731" s="256"/>
      <c r="I731" s="256"/>
      <c r="J731" s="256">
        <v>1.5723689449383678</v>
      </c>
      <c r="K731" s="256">
        <v>0.90222073480656273</v>
      </c>
      <c r="L731" s="256">
        <v>7.0384849433314391</v>
      </c>
      <c r="M731" s="256">
        <v>10.579489610483908</v>
      </c>
      <c r="N731" s="256">
        <v>5.9145469328674301</v>
      </c>
      <c r="O731" s="256">
        <v>-2.7976171190033714</v>
      </c>
      <c r="P731" s="256">
        <v>20.415591672818721</v>
      </c>
    </row>
    <row r="732" spans="2:16" x14ac:dyDescent="0.25">
      <c r="B732" s="239" t="s">
        <v>1780</v>
      </c>
      <c r="C732" s="247">
        <v>1</v>
      </c>
      <c r="D732" s="256">
        <v>10</v>
      </c>
      <c r="E732" s="256">
        <v>11.455765155376517</v>
      </c>
      <c r="F732" s="256">
        <v>-1.4557651553765165</v>
      </c>
      <c r="G732" s="256"/>
      <c r="H732" s="256"/>
      <c r="I732" s="256"/>
      <c r="J732" s="256">
        <v>-0.24904762841708653</v>
      </c>
      <c r="K732" s="256">
        <v>0.90449308169151676</v>
      </c>
      <c r="L732" s="256">
        <v>9.6808036076553439</v>
      </c>
      <c r="M732" s="256">
        <v>13.230726703097689</v>
      </c>
      <c r="N732" s="256">
        <v>5.9148939890419383</v>
      </c>
      <c r="O732" s="256">
        <v>-0.15152029755654617</v>
      </c>
      <c r="P732" s="256">
        <v>23.063050608309581</v>
      </c>
    </row>
    <row r="733" spans="2:16" x14ac:dyDescent="0.25">
      <c r="B733" s="239" t="s">
        <v>1781</v>
      </c>
      <c r="C733" s="247">
        <v>1</v>
      </c>
      <c r="D733" s="256">
        <v>2</v>
      </c>
      <c r="E733" s="256">
        <v>10.222032538950966</v>
      </c>
      <c r="F733" s="256">
        <v>-8.2220325389509661</v>
      </c>
      <c r="G733" s="256"/>
      <c r="H733" s="256"/>
      <c r="I733" s="256"/>
      <c r="J733" s="256">
        <v>-1.4065989263661467</v>
      </c>
      <c r="K733" s="256">
        <v>0.92316134061134147</v>
      </c>
      <c r="L733" s="256">
        <v>8.4104367234655513</v>
      </c>
      <c r="M733" s="256">
        <v>12.033628354436381</v>
      </c>
      <c r="N733" s="256">
        <v>5.9177774567464061</v>
      </c>
      <c r="O733" s="256">
        <v>-1.3909113810318985</v>
      </c>
      <c r="P733" s="256">
        <v>21.834976458933831</v>
      </c>
    </row>
    <row r="734" spans="2:16" x14ac:dyDescent="0.25">
      <c r="B734" s="239" t="s">
        <v>1782</v>
      </c>
      <c r="C734" s="247">
        <v>1</v>
      </c>
      <c r="D734" s="256">
        <v>18</v>
      </c>
      <c r="E734" s="256">
        <v>11.922460249681977</v>
      </c>
      <c r="F734" s="256">
        <v>6.0775397503180226</v>
      </c>
      <c r="G734" s="256"/>
      <c r="H734" s="256"/>
      <c r="I734" s="256"/>
      <c r="J734" s="256">
        <v>1.0397259859100019</v>
      </c>
      <c r="K734" s="256">
        <v>0.9054894369303168</v>
      </c>
      <c r="L734" s="256">
        <v>10.14554347170804</v>
      </c>
      <c r="M734" s="256">
        <v>13.699377027655915</v>
      </c>
      <c r="N734" s="256">
        <v>5.9150464315311186</v>
      </c>
      <c r="O734" s="256">
        <v>0.31487564625013142</v>
      </c>
      <c r="P734" s="256">
        <v>23.530044853113822</v>
      </c>
    </row>
    <row r="735" spans="2:16" x14ac:dyDescent="0.25">
      <c r="B735" s="239" t="s">
        <v>1783</v>
      </c>
      <c r="C735" s="247">
        <v>1</v>
      </c>
      <c r="D735" s="256">
        <v>14</v>
      </c>
      <c r="E735" s="256">
        <v>10.144707788823288</v>
      </c>
      <c r="F735" s="256">
        <v>3.8552922111767121</v>
      </c>
      <c r="G735" s="256"/>
      <c r="H735" s="256"/>
      <c r="I735" s="256"/>
      <c r="J735" s="256">
        <v>0.65955101240219882</v>
      </c>
      <c r="K735" s="256">
        <v>0.86847711957461182</v>
      </c>
      <c r="L735" s="256">
        <v>8.4404233409668681</v>
      </c>
      <c r="M735" s="256">
        <v>11.848992236679708</v>
      </c>
      <c r="N735" s="256">
        <v>5.9094936901566486</v>
      </c>
      <c r="O735" s="256">
        <v>-1.4519802111699853</v>
      </c>
      <c r="P735" s="256">
        <v>21.741395788816561</v>
      </c>
    </row>
    <row r="736" spans="2:16" x14ac:dyDescent="0.25">
      <c r="B736" s="239" t="s">
        <v>1784</v>
      </c>
      <c r="C736" s="247">
        <v>1</v>
      </c>
      <c r="D736" s="256">
        <v>1</v>
      </c>
      <c r="E736" s="256">
        <v>10.962767296017624</v>
      </c>
      <c r="F736" s="256">
        <v>-9.9627672960176241</v>
      </c>
      <c r="G736" s="256"/>
      <c r="H736" s="256"/>
      <c r="I736" s="256"/>
      <c r="J736" s="256">
        <v>-1.7043982392220158</v>
      </c>
      <c r="K736" s="256">
        <v>0.92250697690928762</v>
      </c>
      <c r="L736" s="256">
        <v>9.1524555925203277</v>
      </c>
      <c r="M736" s="256">
        <v>12.773078999514921</v>
      </c>
      <c r="N736" s="256">
        <v>5.9176754126280819</v>
      </c>
      <c r="O736" s="256">
        <v>-0.64997637435597078</v>
      </c>
      <c r="P736" s="256">
        <v>22.575510966391221</v>
      </c>
    </row>
    <row r="737" spans="2:16" x14ac:dyDescent="0.25">
      <c r="B737" s="239" t="s">
        <v>1785</v>
      </c>
      <c r="C737" s="247">
        <v>1</v>
      </c>
      <c r="D737" s="256">
        <v>10</v>
      </c>
      <c r="E737" s="256">
        <v>11.615934016530646</v>
      </c>
      <c r="F737" s="256">
        <v>-1.6159340165306464</v>
      </c>
      <c r="G737" s="256"/>
      <c r="H737" s="256"/>
      <c r="I737" s="256"/>
      <c r="J737" s="256">
        <v>-0.27644880289181467</v>
      </c>
      <c r="K737" s="256">
        <v>0.89937424648180619</v>
      </c>
      <c r="L737" s="256">
        <v>9.8510175823103605</v>
      </c>
      <c r="M737" s="256">
        <v>13.380850450750932</v>
      </c>
      <c r="N737" s="256">
        <v>5.9141133910343102</v>
      </c>
      <c r="O737" s="256">
        <v>1.0180395599190817E-2</v>
      </c>
      <c r="P737" s="256">
        <v>23.221687637462104</v>
      </c>
    </row>
    <row r="738" spans="2:16" x14ac:dyDescent="0.25">
      <c r="B738" s="239" t="s">
        <v>1786</v>
      </c>
      <c r="C738" s="247">
        <v>1</v>
      </c>
      <c r="D738" s="256">
        <v>17</v>
      </c>
      <c r="E738" s="256">
        <v>11.083414482177863</v>
      </c>
      <c r="F738" s="256">
        <v>5.9165855178221367</v>
      </c>
      <c r="G738" s="256"/>
      <c r="H738" s="256"/>
      <c r="I738" s="256"/>
      <c r="J738" s="256">
        <v>1.0121904526279011</v>
      </c>
      <c r="K738" s="256">
        <v>0.90123968950688271</v>
      </c>
      <c r="L738" s="256">
        <v>9.314837334895202</v>
      </c>
      <c r="M738" s="256">
        <v>12.851991629460525</v>
      </c>
      <c r="N738" s="256">
        <v>5.9143973610773815</v>
      </c>
      <c r="O738" s="256">
        <v>-0.52289639664462229</v>
      </c>
      <c r="P738" s="256">
        <v>22.689725361000349</v>
      </c>
    </row>
    <row r="739" spans="2:16" x14ac:dyDescent="0.25">
      <c r="B739" s="239" t="s">
        <v>1787</v>
      </c>
      <c r="C739" s="247">
        <v>1</v>
      </c>
      <c r="D739" s="256">
        <v>18</v>
      </c>
      <c r="E739" s="256">
        <v>8.5032164200923095</v>
      </c>
      <c r="F739" s="256">
        <v>9.4967835799076905</v>
      </c>
      <c r="G739" s="256"/>
      <c r="H739" s="256"/>
      <c r="I739" s="256"/>
      <c r="J739" s="256">
        <v>1.6246792413125322</v>
      </c>
      <c r="K739" s="256">
        <v>0.91128144683135393</v>
      </c>
      <c r="L739" s="256">
        <v>6.7149335022700321</v>
      </c>
      <c r="M739" s="256">
        <v>10.291499337914587</v>
      </c>
      <c r="N739" s="256">
        <v>5.9159358551387013</v>
      </c>
      <c r="O739" s="256">
        <v>-3.1061135728124345</v>
      </c>
      <c r="P739" s="256">
        <v>20.112546412997055</v>
      </c>
    </row>
    <row r="740" spans="2:16" x14ac:dyDescent="0.25">
      <c r="B740" s="239" t="s">
        <v>1788</v>
      </c>
      <c r="C740" s="247">
        <v>1</v>
      </c>
      <c r="D740" s="256">
        <v>4</v>
      </c>
      <c r="E740" s="256">
        <v>10.255305474218627</v>
      </c>
      <c r="F740" s="256">
        <v>-6.2553054742186269</v>
      </c>
      <c r="G740" s="256"/>
      <c r="H740" s="256"/>
      <c r="I740" s="256"/>
      <c r="J740" s="256">
        <v>-1.0701375751610454</v>
      </c>
      <c r="K740" s="256">
        <v>0.88251860539293281</v>
      </c>
      <c r="L740" s="256">
        <v>8.5234662579456444</v>
      </c>
      <c r="M740" s="256">
        <v>11.987144690491609</v>
      </c>
      <c r="N740" s="256">
        <v>5.9115735854035787</v>
      </c>
      <c r="O740" s="256">
        <v>-1.3454640761605088</v>
      </c>
      <c r="P740" s="256">
        <v>21.856075024597764</v>
      </c>
    </row>
    <row r="741" spans="2:16" x14ac:dyDescent="0.25">
      <c r="B741" s="239" t="s">
        <v>1789</v>
      </c>
      <c r="C741" s="247">
        <v>1</v>
      </c>
      <c r="D741" s="256">
        <v>9</v>
      </c>
      <c r="E741" s="256">
        <v>9.942760144904339</v>
      </c>
      <c r="F741" s="256">
        <v>-0.94276014490433901</v>
      </c>
      <c r="G741" s="256"/>
      <c r="H741" s="256"/>
      <c r="I741" s="256"/>
      <c r="J741" s="256">
        <v>-0.16128437845034713</v>
      </c>
      <c r="K741" s="256">
        <v>0.93216402293030654</v>
      </c>
      <c r="L741" s="256">
        <v>8.1134976216618799</v>
      </c>
      <c r="M741" s="256">
        <v>11.772022668146798</v>
      </c>
      <c r="N741" s="256">
        <v>5.9191885366511388</v>
      </c>
      <c r="O741" s="256">
        <v>-1.6729528538281162</v>
      </c>
      <c r="P741" s="256">
        <v>21.558473143636796</v>
      </c>
    </row>
    <row r="742" spans="2:16" x14ac:dyDescent="0.25">
      <c r="B742" s="239" t="s">
        <v>1790</v>
      </c>
      <c r="C742" s="247">
        <v>1</v>
      </c>
      <c r="D742" s="256">
        <v>7</v>
      </c>
      <c r="E742" s="256">
        <v>10.41751389232064</v>
      </c>
      <c r="F742" s="256">
        <v>-3.4175138923206401</v>
      </c>
      <c r="G742" s="256"/>
      <c r="H742" s="256"/>
      <c r="I742" s="256"/>
      <c r="J742" s="256">
        <v>-0.58465730328925802</v>
      </c>
      <c r="K742" s="256">
        <v>0.85096663331753619</v>
      </c>
      <c r="L742" s="256">
        <v>8.747591719220468</v>
      </c>
      <c r="M742" s="256">
        <v>12.087436065420812</v>
      </c>
      <c r="N742" s="256">
        <v>5.906945689423293</v>
      </c>
      <c r="O742" s="256">
        <v>-1.1741739551929555</v>
      </c>
      <c r="P742" s="256">
        <v>22.009201739834236</v>
      </c>
    </row>
    <row r="743" spans="2:16" x14ac:dyDescent="0.25">
      <c r="B743" s="239" t="s">
        <v>1791</v>
      </c>
      <c r="C743" s="247">
        <v>1</v>
      </c>
      <c r="D743" s="256">
        <v>14</v>
      </c>
      <c r="E743" s="256">
        <v>11.636405972786935</v>
      </c>
      <c r="F743" s="256">
        <v>2.3635940272130647</v>
      </c>
      <c r="G743" s="256"/>
      <c r="H743" s="256"/>
      <c r="I743" s="256"/>
      <c r="J743" s="256">
        <v>0.4043560768329818</v>
      </c>
      <c r="K743" s="256">
        <v>0.90200550298799276</v>
      </c>
      <c r="L743" s="256">
        <v>9.866326006401275</v>
      </c>
      <c r="M743" s="256">
        <v>13.406485939172596</v>
      </c>
      <c r="N743" s="256">
        <v>5.9145141046579006</v>
      </c>
      <c r="O743" s="256">
        <v>2.9865998385323778E-2</v>
      </c>
      <c r="P743" s="256">
        <v>23.242945947188545</v>
      </c>
    </row>
    <row r="744" spans="2:16" x14ac:dyDescent="0.25">
      <c r="B744" s="239" t="s">
        <v>1792</v>
      </c>
      <c r="C744" s="247">
        <v>1</v>
      </c>
      <c r="D744" s="256">
        <v>2</v>
      </c>
      <c r="E744" s="256">
        <v>10.895576695985987</v>
      </c>
      <c r="F744" s="256">
        <v>-8.8955766959859872</v>
      </c>
      <c r="G744" s="256"/>
      <c r="H744" s="256"/>
      <c r="I744" s="256"/>
      <c r="J744" s="256">
        <v>-1.5218266980463753</v>
      </c>
      <c r="K744" s="256">
        <v>0.94502143413459927</v>
      </c>
      <c r="L744" s="256">
        <v>9.0410830118283112</v>
      </c>
      <c r="M744" s="256">
        <v>12.750070380143663</v>
      </c>
      <c r="N744" s="256">
        <v>5.9212269571221849</v>
      </c>
      <c r="O744" s="256">
        <v>-0.72413646375093599</v>
      </c>
      <c r="P744" s="256">
        <v>22.515289855722912</v>
      </c>
    </row>
    <row r="745" spans="2:16" x14ac:dyDescent="0.25">
      <c r="B745" s="239" t="s">
        <v>1793</v>
      </c>
      <c r="C745" s="247">
        <v>1</v>
      </c>
      <c r="D745" s="256">
        <v>6</v>
      </c>
      <c r="E745" s="256">
        <v>11.040002964547652</v>
      </c>
      <c r="F745" s="256">
        <v>-5.0400029645476518</v>
      </c>
      <c r="G745" s="256"/>
      <c r="H745" s="256"/>
      <c r="I745" s="256"/>
      <c r="J745" s="256">
        <v>-0.86222752406176062</v>
      </c>
      <c r="K745" s="256">
        <v>0.90472693306530416</v>
      </c>
      <c r="L745" s="256">
        <v>9.264582510943443</v>
      </c>
      <c r="M745" s="256">
        <v>12.815423418151861</v>
      </c>
      <c r="N745" s="256">
        <v>5.9149297536141869</v>
      </c>
      <c r="O745" s="256">
        <v>-0.5673526721621549</v>
      </c>
      <c r="P745" s="256">
        <v>22.647358601257459</v>
      </c>
    </row>
    <row r="746" spans="2:16" x14ac:dyDescent="0.25">
      <c r="B746" s="239" t="s">
        <v>1794</v>
      </c>
      <c r="C746" s="247">
        <v>1</v>
      </c>
      <c r="D746" s="256">
        <v>17</v>
      </c>
      <c r="E746" s="256">
        <v>9.9633231750222908</v>
      </c>
      <c r="F746" s="256">
        <v>7.0366768249777092</v>
      </c>
      <c r="G746" s="256"/>
      <c r="H746" s="256"/>
      <c r="I746" s="256"/>
      <c r="J746" s="256">
        <v>1.2038120769176657</v>
      </c>
      <c r="K746" s="256">
        <v>0.93337659803918793</v>
      </c>
      <c r="L746" s="256">
        <v>8.1316811154013298</v>
      </c>
      <c r="M746" s="256">
        <v>11.794965234643252</v>
      </c>
      <c r="N746" s="256">
        <v>5.9193796161881558</v>
      </c>
      <c r="O746" s="256">
        <v>-1.6527647948820015</v>
      </c>
      <c r="P746" s="256">
        <v>21.579411144926581</v>
      </c>
    </row>
    <row r="747" spans="2:16" x14ac:dyDescent="0.25">
      <c r="B747" s="239" t="s">
        <v>1795</v>
      </c>
      <c r="C747" s="247">
        <v>1</v>
      </c>
      <c r="D747" s="256">
        <v>9</v>
      </c>
      <c r="E747" s="256">
        <v>9.2650751123380157</v>
      </c>
      <c r="F747" s="256">
        <v>-0.26507511233801573</v>
      </c>
      <c r="G747" s="256"/>
      <c r="H747" s="256"/>
      <c r="I747" s="256"/>
      <c r="J747" s="256">
        <v>-4.5348199080298267E-2</v>
      </c>
      <c r="K747" s="256">
        <v>0.91206787203339401</v>
      </c>
      <c r="L747" s="256">
        <v>7.4752489273288081</v>
      </c>
      <c r="M747" s="256">
        <v>11.054901297347223</v>
      </c>
      <c r="N747" s="256">
        <v>5.916057045868655</v>
      </c>
      <c r="O747" s="256">
        <v>-2.344492703154831</v>
      </c>
      <c r="P747" s="256">
        <v>20.874642927830863</v>
      </c>
    </row>
    <row r="748" spans="2:16" x14ac:dyDescent="0.25">
      <c r="B748" s="239" t="s">
        <v>1796</v>
      </c>
      <c r="C748" s="247">
        <v>1</v>
      </c>
      <c r="D748" s="256">
        <v>5</v>
      </c>
      <c r="E748" s="256">
        <v>9.4179010998168131</v>
      </c>
      <c r="F748" s="256">
        <v>-4.4179010998168131</v>
      </c>
      <c r="G748" s="256"/>
      <c r="H748" s="256"/>
      <c r="I748" s="256"/>
      <c r="J748" s="256">
        <v>-0.75580033457116524</v>
      </c>
      <c r="K748" s="256">
        <v>0.93499901876384661</v>
      </c>
      <c r="L748" s="256">
        <v>7.5830752298839927</v>
      </c>
      <c r="M748" s="256">
        <v>11.252726969749634</v>
      </c>
      <c r="N748" s="256">
        <v>5.9196356587095789</v>
      </c>
      <c r="O748" s="256">
        <v>-2.1986893234940421</v>
      </c>
      <c r="P748" s="256">
        <v>21.03449152312767</v>
      </c>
    </row>
    <row r="749" spans="2:16" x14ac:dyDescent="0.25">
      <c r="B749" s="239" t="s">
        <v>1797</v>
      </c>
      <c r="C749" s="247">
        <v>1</v>
      </c>
      <c r="D749" s="256">
        <v>16</v>
      </c>
      <c r="E749" s="256">
        <v>11.494473436321055</v>
      </c>
      <c r="F749" s="256">
        <v>4.505526563678945</v>
      </c>
      <c r="G749" s="256"/>
      <c r="H749" s="256"/>
      <c r="I749" s="256"/>
      <c r="J749" s="256">
        <v>0.77079101756918411</v>
      </c>
      <c r="K749" s="256">
        <v>0.86402344897837935</v>
      </c>
      <c r="L749" s="256">
        <v>9.7989287944560139</v>
      </c>
      <c r="M749" s="256">
        <v>13.190018078186096</v>
      </c>
      <c r="N749" s="256">
        <v>5.9088408073970928</v>
      </c>
      <c r="O749" s="256">
        <v>-0.1009333578599918</v>
      </c>
      <c r="P749" s="256">
        <v>23.089880230502104</v>
      </c>
    </row>
    <row r="750" spans="2:16" x14ac:dyDescent="0.25">
      <c r="B750" s="239" t="s">
        <v>1798</v>
      </c>
      <c r="C750" s="247">
        <v>1</v>
      </c>
      <c r="D750" s="256">
        <v>13</v>
      </c>
      <c r="E750" s="256">
        <v>9.5613874416046478</v>
      </c>
      <c r="F750" s="256">
        <v>3.4386125583953522</v>
      </c>
      <c r="G750" s="256"/>
      <c r="H750" s="256"/>
      <c r="I750" s="256"/>
      <c r="J750" s="256">
        <v>0.58826679533491155</v>
      </c>
      <c r="K750" s="256">
        <v>0.92763310646773289</v>
      </c>
      <c r="L750" s="256">
        <v>7.7410163103029266</v>
      </c>
      <c r="M750" s="256">
        <v>11.381758572906369</v>
      </c>
      <c r="N750" s="256">
        <v>5.9184766914292748</v>
      </c>
      <c r="O750" s="256">
        <v>-2.0529286444014261</v>
      </c>
      <c r="P750" s="256">
        <v>21.175703527610722</v>
      </c>
    </row>
    <row r="751" spans="2:16" x14ac:dyDescent="0.25">
      <c r="B751" s="239" t="s">
        <v>1799</v>
      </c>
      <c r="C751" s="247">
        <v>1</v>
      </c>
      <c r="D751" s="256">
        <v>17</v>
      </c>
      <c r="E751" s="256">
        <v>9.102587391045363</v>
      </c>
      <c r="F751" s="256">
        <v>7.897412608954637</v>
      </c>
      <c r="G751" s="256"/>
      <c r="H751" s="256"/>
      <c r="I751" s="256"/>
      <c r="J751" s="256">
        <v>1.3510639910752984</v>
      </c>
      <c r="K751" s="256">
        <v>0.87025438088921747</v>
      </c>
      <c r="L751" s="256">
        <v>7.3948152763869173</v>
      </c>
      <c r="M751" s="256">
        <v>10.81035950570381</v>
      </c>
      <c r="N751" s="256">
        <v>5.9097551433399937</v>
      </c>
      <c r="O751" s="256">
        <v>-2.4946136801436563</v>
      </c>
      <c r="P751" s="256">
        <v>20.69978846223438</v>
      </c>
    </row>
    <row r="752" spans="2:16" x14ac:dyDescent="0.25">
      <c r="B752" s="239" t="s">
        <v>1800</v>
      </c>
      <c r="C752" s="247">
        <v>1</v>
      </c>
      <c r="D752" s="256">
        <v>11</v>
      </c>
      <c r="E752" s="256">
        <v>10.988967824719627</v>
      </c>
      <c r="F752" s="256">
        <v>1.103217528037348E-2</v>
      </c>
      <c r="G752" s="256"/>
      <c r="H752" s="256"/>
      <c r="I752" s="256"/>
      <c r="J752" s="256">
        <v>1.887349123387971E-3</v>
      </c>
      <c r="K752" s="256">
        <v>0.90864568172986138</v>
      </c>
      <c r="L752" s="256">
        <v>9.2058572866520123</v>
      </c>
      <c r="M752" s="256">
        <v>12.772078362787241</v>
      </c>
      <c r="N752" s="256">
        <v>5.915530419303324</v>
      </c>
      <c r="O752" s="256">
        <v>-0.61956654792839139</v>
      </c>
      <c r="P752" s="256">
        <v>22.597502197367646</v>
      </c>
    </row>
    <row r="753" spans="2:16" x14ac:dyDescent="0.25">
      <c r="B753" s="239" t="s">
        <v>1801</v>
      </c>
      <c r="C753" s="247">
        <v>1</v>
      </c>
      <c r="D753" s="256">
        <v>12</v>
      </c>
      <c r="E753" s="256">
        <v>10.524729285534283</v>
      </c>
      <c r="F753" s="256">
        <v>1.4752707144657169</v>
      </c>
      <c r="G753" s="256"/>
      <c r="H753" s="256"/>
      <c r="I753" s="256"/>
      <c r="J753" s="256">
        <v>0.25238457683501886</v>
      </c>
      <c r="K753" s="256">
        <v>0.92222960623069139</v>
      </c>
      <c r="L753" s="256">
        <v>8.7149618894495458</v>
      </c>
      <c r="M753" s="256">
        <v>12.33449668161902</v>
      </c>
      <c r="N753" s="256">
        <v>5.9176321796293703</v>
      </c>
      <c r="O753" s="256">
        <v>-1.087929545151912</v>
      </c>
      <c r="P753" s="256">
        <v>22.137388116220478</v>
      </c>
    </row>
    <row r="754" spans="2:16" x14ac:dyDescent="0.25">
      <c r="B754" s="239" t="s">
        <v>1802</v>
      </c>
      <c r="C754" s="247">
        <v>1</v>
      </c>
      <c r="D754" s="256">
        <v>16</v>
      </c>
      <c r="E754" s="256">
        <v>10.483224552544273</v>
      </c>
      <c r="F754" s="256">
        <v>5.5167754474557267</v>
      </c>
      <c r="G754" s="256"/>
      <c r="H754" s="256"/>
      <c r="I754" s="256"/>
      <c r="J754" s="256">
        <v>0.94379222955306052</v>
      </c>
      <c r="K754" s="256">
        <v>0.89828511592433302</v>
      </c>
      <c r="L754" s="256">
        <v>8.720445409254225</v>
      </c>
      <c r="M754" s="256">
        <v>12.246003695834322</v>
      </c>
      <c r="N754" s="256">
        <v>5.9139478621533206</v>
      </c>
      <c r="O754" s="256">
        <v>-1.1222042373799113</v>
      </c>
      <c r="P754" s="256">
        <v>22.088653342468458</v>
      </c>
    </row>
    <row r="755" spans="2:16" x14ac:dyDescent="0.25">
      <c r="B755" s="239" t="s">
        <v>1803</v>
      </c>
      <c r="C755" s="247">
        <v>1</v>
      </c>
      <c r="D755" s="256">
        <v>5</v>
      </c>
      <c r="E755" s="256">
        <v>12.212448533135213</v>
      </c>
      <c r="F755" s="256">
        <v>-7.2124485331352126</v>
      </c>
      <c r="G755" s="256"/>
      <c r="H755" s="256"/>
      <c r="I755" s="256"/>
      <c r="J755" s="256">
        <v>-1.233882536358031</v>
      </c>
      <c r="K755" s="256">
        <v>0.87365671427050284</v>
      </c>
      <c r="L755" s="256">
        <v>10.497999738415249</v>
      </c>
      <c r="M755" s="256">
        <v>13.926897327855176</v>
      </c>
      <c r="N755" s="256">
        <v>5.910257119717091</v>
      </c>
      <c r="O755" s="256">
        <v>0.61426239220354262</v>
      </c>
      <c r="P755" s="256">
        <v>23.810634674066883</v>
      </c>
    </row>
    <row r="756" spans="2:16" x14ac:dyDescent="0.25">
      <c r="B756" s="239" t="s">
        <v>1804</v>
      </c>
      <c r="C756" s="247">
        <v>1</v>
      </c>
      <c r="D756" s="256">
        <v>4</v>
      </c>
      <c r="E756" s="256">
        <v>10.649203775179057</v>
      </c>
      <c r="F756" s="256">
        <v>-6.6492037751790569</v>
      </c>
      <c r="G756" s="256"/>
      <c r="H756" s="256"/>
      <c r="I756" s="256"/>
      <c r="J756" s="256">
        <v>-1.1375244317082078</v>
      </c>
      <c r="K756" s="256">
        <v>0.868832260933045</v>
      </c>
      <c r="L756" s="256">
        <v>8.9442224040758109</v>
      </c>
      <c r="M756" s="256">
        <v>12.354185146282303</v>
      </c>
      <c r="N756" s="256">
        <v>5.9095458932488762</v>
      </c>
      <c r="O756" s="256">
        <v>-0.94758666725767071</v>
      </c>
      <c r="P756" s="256">
        <v>22.245994217615785</v>
      </c>
    </row>
    <row r="757" spans="2:16" x14ac:dyDescent="0.25">
      <c r="B757" s="239" t="s">
        <v>1805</v>
      </c>
      <c r="C757" s="247">
        <v>1</v>
      </c>
      <c r="D757" s="256">
        <v>15</v>
      </c>
      <c r="E757" s="256">
        <v>10.446371464095897</v>
      </c>
      <c r="F757" s="256">
        <v>4.5536285359041031</v>
      </c>
      <c r="G757" s="256"/>
      <c r="H757" s="256"/>
      <c r="I757" s="256"/>
      <c r="J757" s="256">
        <v>0.77902014852524271</v>
      </c>
      <c r="K757" s="256">
        <v>0.94844455294539098</v>
      </c>
      <c r="L757" s="256">
        <v>8.5851603109100747</v>
      </c>
      <c r="M757" s="256">
        <v>12.307582617281719</v>
      </c>
      <c r="N757" s="256">
        <v>5.9217742473677957</v>
      </c>
      <c r="O757" s="256">
        <v>-1.1744156885339141</v>
      </c>
      <c r="P757" s="256">
        <v>22.067158616725706</v>
      </c>
    </row>
    <row r="758" spans="2:16" x14ac:dyDescent="0.25">
      <c r="B758" s="239" t="s">
        <v>1806</v>
      </c>
      <c r="C758" s="247">
        <v>1</v>
      </c>
      <c r="D758" s="256">
        <v>10</v>
      </c>
      <c r="E758" s="256">
        <v>11.084708800990771</v>
      </c>
      <c r="F758" s="256">
        <v>-1.0847088009907715</v>
      </c>
      <c r="G758" s="256"/>
      <c r="H758" s="256"/>
      <c r="I758" s="256"/>
      <c r="J758" s="256">
        <v>-0.18556849874595571</v>
      </c>
      <c r="K758" s="256">
        <v>0.89778502042889941</v>
      </c>
      <c r="L758" s="256">
        <v>9.3229110364337959</v>
      </c>
      <c r="M758" s="256">
        <v>12.846506565547747</v>
      </c>
      <c r="N758" s="256">
        <v>5.9138719219884326</v>
      </c>
      <c r="O758" s="256">
        <v>-0.52057096526995927</v>
      </c>
      <c r="P758" s="256">
        <v>22.689988567251504</v>
      </c>
    </row>
    <row r="759" spans="2:16" x14ac:dyDescent="0.25">
      <c r="B759" s="239" t="s">
        <v>1807</v>
      </c>
      <c r="C759" s="247">
        <v>1</v>
      </c>
      <c r="D759" s="256">
        <v>3</v>
      </c>
      <c r="E759" s="256">
        <v>9.7515377248521879</v>
      </c>
      <c r="F759" s="256">
        <v>-6.7515377248521879</v>
      </c>
      <c r="G759" s="256"/>
      <c r="H759" s="256"/>
      <c r="I759" s="256"/>
      <c r="J759" s="256">
        <v>-1.1550313952308064</v>
      </c>
      <c r="K759" s="256">
        <v>0.95577985749867578</v>
      </c>
      <c r="L759" s="256">
        <v>7.8759318971393295</v>
      </c>
      <c r="M759" s="256">
        <v>11.627143552565046</v>
      </c>
      <c r="N759" s="256">
        <v>5.9229535117858907</v>
      </c>
      <c r="O759" s="256">
        <v>-1.8715635958338339</v>
      </c>
      <c r="P759" s="256">
        <v>21.37463904553821</v>
      </c>
    </row>
    <row r="760" spans="2:16" x14ac:dyDescent="0.25">
      <c r="B760" s="239" t="s">
        <v>1808</v>
      </c>
      <c r="C760" s="247">
        <v>1</v>
      </c>
      <c r="D760" s="256">
        <v>10</v>
      </c>
      <c r="E760" s="256">
        <v>10.996382226293226</v>
      </c>
      <c r="F760" s="256">
        <v>-0.99638222629322648</v>
      </c>
      <c r="G760" s="256"/>
      <c r="H760" s="256"/>
      <c r="I760" s="256"/>
      <c r="J760" s="256">
        <v>-0.17045787195743442</v>
      </c>
      <c r="K760" s="256">
        <v>0.88956008280507959</v>
      </c>
      <c r="L760" s="256">
        <v>9.2507249367826532</v>
      </c>
      <c r="M760" s="256">
        <v>12.7420395158038</v>
      </c>
      <c r="N760" s="256">
        <v>5.9126288829671028</v>
      </c>
      <c r="O760" s="256">
        <v>-0.60645822173518305</v>
      </c>
      <c r="P760" s="256">
        <v>22.599222674321638</v>
      </c>
    </row>
    <row r="761" spans="2:16" x14ac:dyDescent="0.25">
      <c r="B761" s="239" t="s">
        <v>1809</v>
      </c>
      <c r="C761" s="247">
        <v>1</v>
      </c>
      <c r="D761" s="256">
        <v>4</v>
      </c>
      <c r="E761" s="256">
        <v>9.9468431706252307</v>
      </c>
      <c r="F761" s="256">
        <v>-5.9468431706252307</v>
      </c>
      <c r="G761" s="256"/>
      <c r="H761" s="256"/>
      <c r="I761" s="256"/>
      <c r="J761" s="256">
        <v>-1.0173668347141513</v>
      </c>
      <c r="K761" s="256">
        <v>0.92540764601250802</v>
      </c>
      <c r="L761" s="256">
        <v>8.1308392443513373</v>
      </c>
      <c r="M761" s="256">
        <v>11.762847096899124</v>
      </c>
      <c r="N761" s="256">
        <v>5.9181282917891398</v>
      </c>
      <c r="O761" s="256">
        <v>-1.6667892219651641</v>
      </c>
      <c r="P761" s="256">
        <v>21.560475563215626</v>
      </c>
    </row>
    <row r="762" spans="2:16" x14ac:dyDescent="0.25">
      <c r="B762" s="239" t="s">
        <v>1810</v>
      </c>
      <c r="C762" s="247">
        <v>1</v>
      </c>
      <c r="D762" s="256">
        <v>8</v>
      </c>
      <c r="E762" s="256">
        <v>11.217994213714102</v>
      </c>
      <c r="F762" s="256">
        <v>-3.2179942137141015</v>
      </c>
      <c r="G762" s="256"/>
      <c r="H762" s="256"/>
      <c r="I762" s="256"/>
      <c r="J762" s="256">
        <v>-0.55052411731761963</v>
      </c>
      <c r="K762" s="256">
        <v>0.86118209246515054</v>
      </c>
      <c r="L762" s="256">
        <v>9.5280254006270066</v>
      </c>
      <c r="M762" s="256">
        <v>12.907963026801196</v>
      </c>
      <c r="N762" s="256">
        <v>5.908425997095951</v>
      </c>
      <c r="O762" s="256">
        <v>-0.37659856392107116</v>
      </c>
      <c r="P762" s="256">
        <v>22.812586991349274</v>
      </c>
    </row>
    <row r="763" spans="2:16" x14ac:dyDescent="0.25">
      <c r="B763" s="239" t="s">
        <v>1811</v>
      </c>
      <c r="C763" s="247">
        <v>1</v>
      </c>
      <c r="D763" s="256">
        <v>11</v>
      </c>
      <c r="E763" s="256">
        <v>9.6363367932065209</v>
      </c>
      <c r="F763" s="256">
        <v>1.3636632067934791</v>
      </c>
      <c r="G763" s="256"/>
      <c r="H763" s="256"/>
      <c r="I763" s="256"/>
      <c r="J763" s="256">
        <v>0.23329112278670872</v>
      </c>
      <c r="K763" s="256">
        <v>0.91845802869608517</v>
      </c>
      <c r="L763" s="256">
        <v>7.8339706755103986</v>
      </c>
      <c r="M763" s="256">
        <v>11.438702910902643</v>
      </c>
      <c r="N763" s="256">
        <v>5.9170455733628531</v>
      </c>
      <c r="O763" s="256">
        <v>-1.975170891508748</v>
      </c>
      <c r="P763" s="256">
        <v>21.247844477921788</v>
      </c>
    </row>
    <row r="764" spans="2:16" x14ac:dyDescent="0.25">
      <c r="B764" s="239" t="s">
        <v>1812</v>
      </c>
      <c r="C764" s="247">
        <v>1</v>
      </c>
      <c r="D764" s="256">
        <v>8</v>
      </c>
      <c r="E764" s="256">
        <v>9.5613874416046478</v>
      </c>
      <c r="F764" s="256">
        <v>-1.5613874416046478</v>
      </c>
      <c r="G764" s="256"/>
      <c r="H764" s="256"/>
      <c r="I764" s="256"/>
      <c r="J764" s="256">
        <v>-0.26711714999888542</v>
      </c>
      <c r="K764" s="256">
        <v>0.92763310646773289</v>
      </c>
      <c r="L764" s="256">
        <v>7.7410163103029266</v>
      </c>
      <c r="M764" s="256">
        <v>11.381758572906369</v>
      </c>
      <c r="N764" s="256">
        <v>5.9184766914292748</v>
      </c>
      <c r="O764" s="256">
        <v>-2.0529286444014261</v>
      </c>
      <c r="P764" s="256">
        <v>21.175703527610722</v>
      </c>
    </row>
    <row r="765" spans="2:16" x14ac:dyDescent="0.25">
      <c r="B765" s="239" t="s">
        <v>1813</v>
      </c>
      <c r="C765" s="247">
        <v>1</v>
      </c>
      <c r="D765" s="256">
        <v>11</v>
      </c>
      <c r="E765" s="256">
        <v>10.524910623961603</v>
      </c>
      <c r="F765" s="256">
        <v>0.4750893760383974</v>
      </c>
      <c r="G765" s="256"/>
      <c r="H765" s="256"/>
      <c r="I765" s="256"/>
      <c r="J765" s="256">
        <v>8.1276764972379248E-2</v>
      </c>
      <c r="K765" s="256">
        <v>0.93454754980104371</v>
      </c>
      <c r="L765" s="256">
        <v>8.6909707088969679</v>
      </c>
      <c r="M765" s="256">
        <v>12.358850539026237</v>
      </c>
      <c r="N765" s="256">
        <v>5.9195643665404774</v>
      </c>
      <c r="O765" s="256">
        <v>-1.0915398968321739</v>
      </c>
      <c r="P765" s="256">
        <v>22.141361144755379</v>
      </c>
    </row>
    <row r="766" spans="2:16" x14ac:dyDescent="0.25">
      <c r="B766" s="239" t="s">
        <v>1814</v>
      </c>
      <c r="C766" s="247">
        <v>1</v>
      </c>
      <c r="D766" s="256">
        <v>5</v>
      </c>
      <c r="E766" s="256">
        <v>10.924465106769338</v>
      </c>
      <c r="F766" s="256">
        <v>-5.9244651067693379</v>
      </c>
      <c r="G766" s="256"/>
      <c r="H766" s="256"/>
      <c r="I766" s="256"/>
      <c r="J766" s="256">
        <v>-1.0135384674041541</v>
      </c>
      <c r="K766" s="256">
        <v>0.87270861114346554</v>
      </c>
      <c r="L766" s="256">
        <v>9.2118768531942763</v>
      </c>
      <c r="M766" s="256">
        <v>12.6370533603444</v>
      </c>
      <c r="N766" s="256">
        <v>5.910117045096535</v>
      </c>
      <c r="O766" s="256">
        <v>-0.67344615415458975</v>
      </c>
      <c r="P766" s="256">
        <v>22.522376367693266</v>
      </c>
    </row>
    <row r="767" spans="2:16" x14ac:dyDescent="0.25">
      <c r="B767" s="239" t="s">
        <v>1815</v>
      </c>
      <c r="C767" s="247">
        <v>1</v>
      </c>
      <c r="D767" s="256">
        <v>6</v>
      </c>
      <c r="E767" s="256">
        <v>9.2870190799622971</v>
      </c>
      <c r="F767" s="256">
        <v>-3.2870190799622971</v>
      </c>
      <c r="G767" s="256"/>
      <c r="H767" s="256"/>
      <c r="I767" s="256"/>
      <c r="J767" s="256">
        <v>-0.5623326698011234</v>
      </c>
      <c r="K767" s="256">
        <v>0.94113178804376307</v>
      </c>
      <c r="L767" s="256">
        <v>7.4401583698817335</v>
      </c>
      <c r="M767" s="256">
        <v>11.133879790042862</v>
      </c>
      <c r="N767" s="256">
        <v>5.9206074189430167</v>
      </c>
      <c r="O767" s="256">
        <v>-2.3314783087890572</v>
      </c>
      <c r="P767" s="256">
        <v>20.90551646871365</v>
      </c>
    </row>
    <row r="768" spans="2:16" x14ac:dyDescent="0.25">
      <c r="B768" s="239" t="s">
        <v>1816</v>
      </c>
      <c r="C768" s="247">
        <v>1</v>
      </c>
      <c r="D768" s="256">
        <v>14</v>
      </c>
      <c r="E768" s="256">
        <v>10.818176289297908</v>
      </c>
      <c r="F768" s="256">
        <v>3.1818237107020924</v>
      </c>
      <c r="G768" s="256"/>
      <c r="H768" s="256"/>
      <c r="I768" s="256"/>
      <c r="J768" s="256">
        <v>0.54433618380339555</v>
      </c>
      <c r="K768" s="256">
        <v>0.89635636882960068</v>
      </c>
      <c r="L768" s="256">
        <v>9.059182085879403</v>
      </c>
      <c r="M768" s="256">
        <v>12.577170492716412</v>
      </c>
      <c r="N768" s="256">
        <v>5.9136552069526358</v>
      </c>
      <c r="O768" s="256">
        <v>-0.78667819913246717</v>
      </c>
      <c r="P768" s="256">
        <v>22.423030777728282</v>
      </c>
    </row>
    <row r="769" spans="2:16" x14ac:dyDescent="0.25">
      <c r="B769" s="239" t="s">
        <v>1817</v>
      </c>
      <c r="C769" s="247">
        <v>1</v>
      </c>
      <c r="D769" s="256">
        <v>4</v>
      </c>
      <c r="E769" s="256">
        <v>11.525370711075535</v>
      </c>
      <c r="F769" s="256">
        <v>-7.525370711075535</v>
      </c>
      <c r="G769" s="256"/>
      <c r="H769" s="256"/>
      <c r="I769" s="256"/>
      <c r="J769" s="256">
        <v>-1.2874162577878385</v>
      </c>
      <c r="K769" s="256">
        <v>0.89585788586805271</v>
      </c>
      <c r="L769" s="256">
        <v>9.7673547219815529</v>
      </c>
      <c r="M769" s="256">
        <v>13.283386700169517</v>
      </c>
      <c r="N769" s="256">
        <v>5.9135796704237116</v>
      </c>
      <c r="O769" s="256">
        <v>-7.9335545779604999E-2</v>
      </c>
      <c r="P769" s="256">
        <v>23.130076967930677</v>
      </c>
    </row>
    <row r="770" spans="2:16" x14ac:dyDescent="0.25">
      <c r="B770" s="239" t="s">
        <v>1818</v>
      </c>
      <c r="C770" s="247">
        <v>1</v>
      </c>
      <c r="D770" s="256">
        <v>14</v>
      </c>
      <c r="E770" s="256">
        <v>10.466472612827696</v>
      </c>
      <c r="F770" s="256">
        <v>3.5335273871723043</v>
      </c>
      <c r="G770" s="256"/>
      <c r="H770" s="256"/>
      <c r="I770" s="256"/>
      <c r="J770" s="256">
        <v>0.60450451947689376</v>
      </c>
      <c r="K770" s="256">
        <v>0.93332894523968823</v>
      </c>
      <c r="L770" s="256">
        <v>8.6349240662346016</v>
      </c>
      <c r="M770" s="256">
        <v>12.29802115942079</v>
      </c>
      <c r="N770" s="256">
        <v>5.9193721024107671</v>
      </c>
      <c r="O770" s="256">
        <v>-1.1496006121700706</v>
      </c>
      <c r="P770" s="256">
        <v>22.082545837825464</v>
      </c>
    </row>
    <row r="771" spans="2:16" x14ac:dyDescent="0.25">
      <c r="B771" s="239" t="s">
        <v>1819</v>
      </c>
      <c r="C771" s="247">
        <v>1</v>
      </c>
      <c r="D771" s="256">
        <v>8</v>
      </c>
      <c r="E771" s="256">
        <v>12.249863456323377</v>
      </c>
      <c r="F771" s="256">
        <v>-4.2498634563233768</v>
      </c>
      <c r="G771" s="256"/>
      <c r="H771" s="256"/>
      <c r="I771" s="256"/>
      <c r="J771" s="256">
        <v>-0.72705299407996338</v>
      </c>
      <c r="K771" s="256">
        <v>0.88857550698707133</v>
      </c>
      <c r="L771" s="256">
        <v>10.506138281334357</v>
      </c>
      <c r="M771" s="256">
        <v>13.993588631312397</v>
      </c>
      <c r="N771" s="256">
        <v>5.9124808328140874</v>
      </c>
      <c r="O771" s="256">
        <v>0.6473135393493834</v>
      </c>
      <c r="P771" s="256">
        <v>23.85241337329737</v>
      </c>
    </row>
    <row r="772" spans="2:16" x14ac:dyDescent="0.25">
      <c r="B772" s="239" t="s">
        <v>1820</v>
      </c>
      <c r="C772" s="247">
        <v>1</v>
      </c>
      <c r="D772" s="256">
        <v>1</v>
      </c>
      <c r="E772" s="256">
        <v>8.3347901108153302</v>
      </c>
      <c r="F772" s="256">
        <v>-7.3347901108153302</v>
      </c>
      <c r="G772" s="256"/>
      <c r="H772" s="256"/>
      <c r="I772" s="256"/>
      <c r="J772" s="256">
        <v>-1.2548123406369069</v>
      </c>
      <c r="K772" s="256">
        <v>0.91117320793242107</v>
      </c>
      <c r="L772" s="256">
        <v>6.5467195991324276</v>
      </c>
      <c r="M772" s="256">
        <v>10.122860622498234</v>
      </c>
      <c r="N772" s="256">
        <v>5.9159191831557747</v>
      </c>
      <c r="O772" s="256">
        <v>-3.2745071652790614</v>
      </c>
      <c r="P772" s="256">
        <v>19.944087386909722</v>
      </c>
    </row>
    <row r="773" spans="2:16" x14ac:dyDescent="0.25">
      <c r="B773" s="239" t="s">
        <v>1821</v>
      </c>
      <c r="C773" s="247">
        <v>1</v>
      </c>
      <c r="D773" s="256">
        <v>7</v>
      </c>
      <c r="E773" s="256">
        <v>11.08970074356222</v>
      </c>
      <c r="F773" s="256">
        <v>-4.0897007435622204</v>
      </c>
      <c r="G773" s="256"/>
      <c r="H773" s="256"/>
      <c r="I773" s="256"/>
      <c r="J773" s="256">
        <v>-0.69965287145256305</v>
      </c>
      <c r="K773" s="256">
        <v>0.86989551553294431</v>
      </c>
      <c r="L773" s="256">
        <v>9.3826328600594202</v>
      </c>
      <c r="M773" s="256">
        <v>12.79676862706502</v>
      </c>
      <c r="N773" s="256">
        <v>5.9097023084687574</v>
      </c>
      <c r="O773" s="256">
        <v>-0.50739664539116625</v>
      </c>
      <c r="P773" s="256">
        <v>22.686798132515605</v>
      </c>
    </row>
    <row r="774" spans="2:16" x14ac:dyDescent="0.25">
      <c r="B774" s="239" t="s">
        <v>1822</v>
      </c>
      <c r="C774" s="247">
        <v>1</v>
      </c>
      <c r="D774" s="256">
        <v>16</v>
      </c>
      <c r="E774" s="256">
        <v>11.253392392675103</v>
      </c>
      <c r="F774" s="256">
        <v>4.7466076073248971</v>
      </c>
      <c r="G774" s="256"/>
      <c r="H774" s="256"/>
      <c r="I774" s="256"/>
      <c r="J774" s="256">
        <v>0.81203438842099696</v>
      </c>
      <c r="K774" s="256">
        <v>0.90756550278792436</v>
      </c>
      <c r="L774" s="256">
        <v>9.4724015790425398</v>
      </c>
      <c r="M774" s="256">
        <v>13.034383206307666</v>
      </c>
      <c r="N774" s="256">
        <v>5.9153645964240731</v>
      </c>
      <c r="O774" s="256">
        <v>-0.35481657202855388</v>
      </c>
      <c r="P774" s="256">
        <v>22.86160135737876</v>
      </c>
    </row>
    <row r="775" spans="2:16" x14ac:dyDescent="0.25">
      <c r="B775" s="239" t="s">
        <v>1823</v>
      </c>
      <c r="C775" s="247">
        <v>1</v>
      </c>
      <c r="D775" s="256">
        <v>3</v>
      </c>
      <c r="E775" s="256">
        <v>11.991725042223454</v>
      </c>
      <c r="F775" s="256">
        <v>-8.9917250422234538</v>
      </c>
      <c r="G775" s="256"/>
      <c r="H775" s="256"/>
      <c r="I775" s="256"/>
      <c r="J775" s="256">
        <v>-1.53827544839476</v>
      </c>
      <c r="K775" s="256">
        <v>0.93445233100856961</v>
      </c>
      <c r="L775" s="256">
        <v>10.157971982866931</v>
      </c>
      <c r="M775" s="256">
        <v>13.825478101579977</v>
      </c>
      <c r="N775" s="256">
        <v>5.9195493346794557</v>
      </c>
      <c r="O775" s="256">
        <v>0.37530401969323002</v>
      </c>
      <c r="P775" s="256">
        <v>23.608146064753676</v>
      </c>
    </row>
    <row r="776" spans="2:16" x14ac:dyDescent="0.25">
      <c r="B776" s="239" t="s">
        <v>1824</v>
      </c>
      <c r="C776" s="247">
        <v>1</v>
      </c>
      <c r="D776" s="256">
        <v>19</v>
      </c>
      <c r="E776" s="256">
        <v>9.9979744227438498</v>
      </c>
      <c r="F776" s="256">
        <v>9.0020255772561502</v>
      </c>
      <c r="G776" s="256"/>
      <c r="H776" s="256"/>
      <c r="I776" s="256"/>
      <c r="J776" s="256">
        <v>1.5400376308538233</v>
      </c>
      <c r="K776" s="256">
        <v>0.88970724309774607</v>
      </c>
      <c r="L776" s="256">
        <v>8.2520283484253873</v>
      </c>
      <c r="M776" s="256">
        <v>11.743920497062312</v>
      </c>
      <c r="N776" s="256">
        <v>5.9126510251491435</v>
      </c>
      <c r="O776" s="256">
        <v>-1.6049094767188503</v>
      </c>
      <c r="P776" s="256">
        <v>21.600858322206548</v>
      </c>
    </row>
    <row r="777" spans="2:16" x14ac:dyDescent="0.25">
      <c r="B777" s="239" t="s">
        <v>1825</v>
      </c>
      <c r="C777" s="247">
        <v>1</v>
      </c>
      <c r="D777" s="256">
        <v>3</v>
      </c>
      <c r="E777" s="256">
        <v>11.029225271890052</v>
      </c>
      <c r="F777" s="256">
        <v>-8.0292252718900521</v>
      </c>
      <c r="G777" s="256"/>
      <c r="H777" s="256"/>
      <c r="I777" s="256"/>
      <c r="J777" s="256">
        <v>-1.3736140782086284</v>
      </c>
      <c r="K777" s="256">
        <v>0.92350711070119618</v>
      </c>
      <c r="L777" s="256">
        <v>9.2169509231728561</v>
      </c>
      <c r="M777" s="256">
        <v>12.841499620607248</v>
      </c>
      <c r="N777" s="256">
        <v>5.9178314060382204</v>
      </c>
      <c r="O777" s="256">
        <v>-0.5838245172480736</v>
      </c>
      <c r="P777" s="256">
        <v>22.64227506102818</v>
      </c>
    </row>
    <row r="778" spans="2:16" x14ac:dyDescent="0.25">
      <c r="B778" s="239" t="s">
        <v>1826</v>
      </c>
      <c r="C778" s="247">
        <v>1</v>
      </c>
      <c r="D778" s="256">
        <v>2</v>
      </c>
      <c r="E778" s="256">
        <v>10.390513122836996</v>
      </c>
      <c r="F778" s="256">
        <v>-8.390513122836996</v>
      </c>
      <c r="G778" s="256"/>
      <c r="H778" s="256"/>
      <c r="I778" s="256"/>
      <c r="J778" s="256">
        <v>-1.4354220436774614</v>
      </c>
      <c r="K778" s="256">
        <v>0.90904538235817101</v>
      </c>
      <c r="L778" s="256">
        <v>8.6066182191836074</v>
      </c>
      <c r="M778" s="256">
        <v>12.174408026490385</v>
      </c>
      <c r="N778" s="256">
        <v>5.9155918278700863</v>
      </c>
      <c r="O778" s="256">
        <v>-1.218141756918163</v>
      </c>
      <c r="P778" s="256">
        <v>21.999168002592157</v>
      </c>
    </row>
    <row r="779" spans="2:16" x14ac:dyDescent="0.25">
      <c r="B779" s="239" t="s">
        <v>1827</v>
      </c>
      <c r="C779" s="247">
        <v>1</v>
      </c>
      <c r="D779" s="256">
        <v>17</v>
      </c>
      <c r="E779" s="256">
        <v>10.673653461532794</v>
      </c>
      <c r="F779" s="256">
        <v>6.326346538467206</v>
      </c>
      <c r="G779" s="256"/>
      <c r="H779" s="256"/>
      <c r="I779" s="256"/>
      <c r="J779" s="256">
        <v>1.0822910523245777</v>
      </c>
      <c r="K779" s="256">
        <v>0.89783521332836946</v>
      </c>
      <c r="L779" s="256">
        <v>8.9117571992997924</v>
      </c>
      <c r="M779" s="256">
        <v>12.435549723765796</v>
      </c>
      <c r="N779" s="256">
        <v>5.913879541981645</v>
      </c>
      <c r="O779" s="256">
        <v>-0.9316412580705542</v>
      </c>
      <c r="P779" s="256">
        <v>22.278948181136144</v>
      </c>
    </row>
    <row r="780" spans="2:16" x14ac:dyDescent="0.25">
      <c r="B780" s="239" t="s">
        <v>1828</v>
      </c>
      <c r="C780" s="247">
        <v>1</v>
      </c>
      <c r="D780" s="256">
        <v>18</v>
      </c>
      <c r="E780" s="256">
        <v>12.045401426668983</v>
      </c>
      <c r="F780" s="256">
        <v>5.9545985733310172</v>
      </c>
      <c r="G780" s="256"/>
      <c r="H780" s="256"/>
      <c r="I780" s="256"/>
      <c r="J780" s="256">
        <v>1.0186936041069767</v>
      </c>
      <c r="K780" s="256">
        <v>0.89988426532489252</v>
      </c>
      <c r="L780" s="256">
        <v>10.279484140310172</v>
      </c>
      <c r="M780" s="256">
        <v>13.811318713027793</v>
      </c>
      <c r="N780" s="256">
        <v>5.9141909723778756</v>
      </c>
      <c r="O780" s="256">
        <v>0.43949556145348012</v>
      </c>
      <c r="P780" s="256">
        <v>23.651307291884486</v>
      </c>
    </row>
    <row r="781" spans="2:16" x14ac:dyDescent="0.25">
      <c r="B781" s="239" t="s">
        <v>1829</v>
      </c>
      <c r="C781" s="247">
        <v>1</v>
      </c>
      <c r="D781" s="256">
        <v>3</v>
      </c>
      <c r="E781" s="256">
        <v>9.8842142231124086</v>
      </c>
      <c r="F781" s="256">
        <v>-6.8842142231124086</v>
      </c>
      <c r="G781" s="256"/>
      <c r="H781" s="256"/>
      <c r="I781" s="256"/>
      <c r="J781" s="256">
        <v>-1.1777292645377864</v>
      </c>
      <c r="K781" s="256">
        <v>0.93548134253795112</v>
      </c>
      <c r="L781" s="256">
        <v>8.0484418493644494</v>
      </c>
      <c r="M781" s="256">
        <v>11.719986596860368</v>
      </c>
      <c r="N781" s="256">
        <v>5.9197118603031047</v>
      </c>
      <c r="O781" s="256">
        <v>-1.7325257368849289</v>
      </c>
      <c r="P781" s="256">
        <v>21.500954183109748</v>
      </c>
    </row>
    <row r="782" spans="2:16" x14ac:dyDescent="0.25">
      <c r="B782" s="239" t="s">
        <v>1830</v>
      </c>
      <c r="C782" s="247">
        <v>1</v>
      </c>
      <c r="D782" s="256">
        <v>19</v>
      </c>
      <c r="E782" s="256">
        <v>9.797744668988889</v>
      </c>
      <c r="F782" s="256">
        <v>9.202255331011111</v>
      </c>
      <c r="G782" s="256"/>
      <c r="H782" s="256"/>
      <c r="I782" s="256"/>
      <c r="J782" s="256">
        <v>1.57429229420185</v>
      </c>
      <c r="K782" s="256">
        <v>0.87836815769277765</v>
      </c>
      <c r="L782" s="256">
        <v>8.0740502193511876</v>
      </c>
      <c r="M782" s="256">
        <v>11.52143911862659</v>
      </c>
      <c r="N782" s="256">
        <v>5.910955403927967</v>
      </c>
      <c r="O782" s="256">
        <v>-1.8018117727762242</v>
      </c>
      <c r="P782" s="256">
        <v>21.397301110754</v>
      </c>
    </row>
    <row r="783" spans="2:16" x14ac:dyDescent="0.25">
      <c r="B783" s="239" t="s">
        <v>1831</v>
      </c>
      <c r="C783" s="247">
        <v>1</v>
      </c>
      <c r="D783" s="256">
        <v>14</v>
      </c>
      <c r="E783" s="256">
        <v>10.319349186872989</v>
      </c>
      <c r="F783" s="256">
        <v>3.680650813127011</v>
      </c>
      <c r="G783" s="256"/>
      <c r="H783" s="256"/>
      <c r="I783" s="256"/>
      <c r="J783" s="256">
        <v>0.62967392278572609</v>
      </c>
      <c r="K783" s="256">
        <v>0.90270097060007259</v>
      </c>
      <c r="L783" s="256">
        <v>8.5479044468985492</v>
      </c>
      <c r="M783" s="256">
        <v>12.090793926847429</v>
      </c>
      <c r="N783" s="256">
        <v>5.9146202083564878</v>
      </c>
      <c r="O783" s="256">
        <v>-1.2873990035878453</v>
      </c>
      <c r="P783" s="256">
        <v>21.926097377333825</v>
      </c>
    </row>
    <row r="784" spans="2:16" x14ac:dyDescent="0.25">
      <c r="B784" s="239" t="s">
        <v>1832</v>
      </c>
      <c r="C784" s="247">
        <v>1</v>
      </c>
      <c r="D784" s="256">
        <v>4</v>
      </c>
      <c r="E784" s="256">
        <v>11.120332847791168</v>
      </c>
      <c r="F784" s="256">
        <v>-7.1203328477911683</v>
      </c>
      <c r="G784" s="256"/>
      <c r="H784" s="256"/>
      <c r="I784" s="256"/>
      <c r="J784" s="256">
        <v>-1.218123680686688</v>
      </c>
      <c r="K784" s="256">
        <v>0.90462194961397524</v>
      </c>
      <c r="L784" s="256">
        <v>9.3451184118923756</v>
      </c>
      <c r="M784" s="256">
        <v>12.895547283689961</v>
      </c>
      <c r="N784" s="256">
        <v>5.9149136966231399</v>
      </c>
      <c r="O784" s="256">
        <v>-0.48699127895769223</v>
      </c>
      <c r="P784" s="256">
        <v>22.727656974540029</v>
      </c>
    </row>
    <row r="785" spans="2:16" x14ac:dyDescent="0.25">
      <c r="B785" s="239" t="s">
        <v>1833</v>
      </c>
      <c r="C785" s="247">
        <v>1</v>
      </c>
      <c r="D785" s="256">
        <v>6</v>
      </c>
      <c r="E785" s="256">
        <v>9.6365734141459445</v>
      </c>
      <c r="F785" s="256">
        <v>-3.6365734141459445</v>
      </c>
      <c r="G785" s="256"/>
      <c r="H785" s="256"/>
      <c r="I785" s="256"/>
      <c r="J785" s="256">
        <v>-0.6221333028976308</v>
      </c>
      <c r="K785" s="256">
        <v>0.96071649713431939</v>
      </c>
      <c r="L785" s="256">
        <v>7.7512800103691131</v>
      </c>
      <c r="M785" s="256">
        <v>11.521866817922776</v>
      </c>
      <c r="N785" s="256">
        <v>5.9237521348080282</v>
      </c>
      <c r="O785" s="256">
        <v>-1.9880951105177651</v>
      </c>
      <c r="P785" s="256">
        <v>21.261241938809654</v>
      </c>
    </row>
    <row r="786" spans="2:16" x14ac:dyDescent="0.25">
      <c r="B786" s="239" t="s">
        <v>1834</v>
      </c>
      <c r="C786" s="247">
        <v>1</v>
      </c>
      <c r="D786" s="256">
        <v>6</v>
      </c>
      <c r="E786" s="256">
        <v>8.5040772858872842</v>
      </c>
      <c r="F786" s="256">
        <v>-2.5040772858872842</v>
      </c>
      <c r="G786" s="256"/>
      <c r="H786" s="256"/>
      <c r="I786" s="256"/>
      <c r="J786" s="256">
        <v>-0.42838950164460227</v>
      </c>
      <c r="K786" s="256">
        <v>0.90761064358427157</v>
      </c>
      <c r="L786" s="256">
        <v>6.7229978887383064</v>
      </c>
      <c r="M786" s="256">
        <v>10.285156683036263</v>
      </c>
      <c r="N786" s="256">
        <v>5.9153715223241967</v>
      </c>
      <c r="O786" s="256">
        <v>-3.104145270082741</v>
      </c>
      <c r="P786" s="256">
        <v>20.112299841857308</v>
      </c>
    </row>
    <row r="787" spans="2:16" x14ac:dyDescent="0.25">
      <c r="B787" s="239" t="s">
        <v>1835</v>
      </c>
      <c r="C787" s="247">
        <v>1</v>
      </c>
      <c r="D787" s="256">
        <v>6</v>
      </c>
      <c r="E787" s="256">
        <v>9.4247444874373052</v>
      </c>
      <c r="F787" s="256">
        <v>-3.4247444874373052</v>
      </c>
      <c r="G787" s="256"/>
      <c r="H787" s="256"/>
      <c r="I787" s="256"/>
      <c r="J787" s="256">
        <v>-0.58589429028485884</v>
      </c>
      <c r="K787" s="256">
        <v>0.91006439586319454</v>
      </c>
      <c r="L787" s="256">
        <v>7.6388498893422057</v>
      </c>
      <c r="M787" s="256">
        <v>11.210639085532405</v>
      </c>
      <c r="N787" s="256">
        <v>5.9157485047451503</v>
      </c>
      <c r="O787" s="256">
        <v>-2.1842178523021083</v>
      </c>
      <c r="P787" s="256">
        <v>21.033706827176719</v>
      </c>
    </row>
    <row r="788" spans="2:16" x14ac:dyDescent="0.25">
      <c r="B788" s="239" t="s">
        <v>1836</v>
      </c>
      <c r="C788" s="247">
        <v>1</v>
      </c>
      <c r="D788" s="256">
        <v>1</v>
      </c>
      <c r="E788" s="256">
        <v>9.6811104163774093</v>
      </c>
      <c r="F788" s="256">
        <v>-8.6811104163774093</v>
      </c>
      <c r="G788" s="256"/>
      <c r="H788" s="256"/>
      <c r="I788" s="256"/>
      <c r="J788" s="256">
        <v>-1.4851364955678459</v>
      </c>
      <c r="K788" s="256">
        <v>0.87348636905306165</v>
      </c>
      <c r="L788" s="256">
        <v>7.9669959041598961</v>
      </c>
      <c r="M788" s="256">
        <v>11.395224928594923</v>
      </c>
      <c r="N788" s="256">
        <v>5.9102319416160087</v>
      </c>
      <c r="O788" s="256">
        <v>-1.9170263154850584</v>
      </c>
      <c r="P788" s="256">
        <v>21.279247148239875</v>
      </c>
    </row>
    <row r="789" spans="2:16" x14ac:dyDescent="0.25">
      <c r="B789" s="239" t="s">
        <v>1837</v>
      </c>
      <c r="C789" s="247">
        <v>1</v>
      </c>
      <c r="D789" s="256">
        <v>19</v>
      </c>
      <c r="E789" s="256">
        <v>10.879156049705619</v>
      </c>
      <c r="F789" s="256">
        <v>8.1208439502943808</v>
      </c>
      <c r="G789" s="256"/>
      <c r="H789" s="256"/>
      <c r="I789" s="256"/>
      <c r="J789" s="256">
        <v>1.3892879075285809</v>
      </c>
      <c r="K789" s="256">
        <v>0.89700855526974177</v>
      </c>
      <c r="L789" s="256">
        <v>9.1188820069200389</v>
      </c>
      <c r="M789" s="256">
        <v>12.6394300924912</v>
      </c>
      <c r="N789" s="256">
        <v>5.9137540965958113</v>
      </c>
      <c r="O789" s="256">
        <v>-0.72589249804666522</v>
      </c>
      <c r="P789" s="256">
        <v>22.484204597457904</v>
      </c>
    </row>
    <row r="790" spans="2:16" x14ac:dyDescent="0.25">
      <c r="B790" s="239" t="s">
        <v>1838</v>
      </c>
      <c r="C790" s="247">
        <v>1</v>
      </c>
      <c r="D790" s="256">
        <v>2</v>
      </c>
      <c r="E790" s="256">
        <v>11.100220213881233</v>
      </c>
      <c r="F790" s="256">
        <v>-9.1002202138812329</v>
      </c>
      <c r="G790" s="256"/>
      <c r="H790" s="256"/>
      <c r="I790" s="256"/>
      <c r="J790" s="256">
        <v>-1.5568364539912198</v>
      </c>
      <c r="K790" s="256">
        <v>0.8923806962032762</v>
      </c>
      <c r="L790" s="256">
        <v>9.3490278015221548</v>
      </c>
      <c r="M790" s="256">
        <v>12.851412626240311</v>
      </c>
      <c r="N790" s="256">
        <v>5.913053904179538</v>
      </c>
      <c r="O790" s="256">
        <v>-0.50345428840840789</v>
      </c>
      <c r="P790" s="256">
        <v>22.703894716170872</v>
      </c>
    </row>
    <row r="791" spans="2:16" x14ac:dyDescent="0.25">
      <c r="B791" s="239" t="s">
        <v>1839</v>
      </c>
      <c r="C791" s="247">
        <v>1</v>
      </c>
      <c r="D791" s="256">
        <v>4</v>
      </c>
      <c r="E791" s="256">
        <v>10.826942989211958</v>
      </c>
      <c r="F791" s="256">
        <v>-6.8269429892119575</v>
      </c>
      <c r="G791" s="256"/>
      <c r="H791" s="256"/>
      <c r="I791" s="256"/>
      <c r="J791" s="256">
        <v>-1.167931485736206</v>
      </c>
      <c r="K791" s="256">
        <v>0.87311773244756408</v>
      </c>
      <c r="L791" s="256">
        <v>9.1135518830802233</v>
      </c>
      <c r="M791" s="256">
        <v>12.540334095343692</v>
      </c>
      <c r="N791" s="256">
        <v>5.9101774712347686</v>
      </c>
      <c r="O791" s="256">
        <v>-0.77108685091839213</v>
      </c>
      <c r="P791" s="256">
        <v>22.424972829342309</v>
      </c>
    </row>
    <row r="792" spans="2:16" x14ac:dyDescent="0.25">
      <c r="B792" s="239" t="s">
        <v>1840</v>
      </c>
      <c r="C792" s="247">
        <v>1</v>
      </c>
      <c r="D792" s="256">
        <v>1</v>
      </c>
      <c r="E792" s="256">
        <v>10.254040008807362</v>
      </c>
      <c r="F792" s="256">
        <v>-9.2540400088073618</v>
      </c>
      <c r="G792" s="256"/>
      <c r="H792" s="256"/>
      <c r="I792" s="256"/>
      <c r="J792" s="256">
        <v>-1.5831514506020892</v>
      </c>
      <c r="K792" s="256">
        <v>0.97427117547689002</v>
      </c>
      <c r="L792" s="256">
        <v>8.3421471391675102</v>
      </c>
      <c r="M792" s="256">
        <v>12.165932878447213</v>
      </c>
      <c r="N792" s="256">
        <v>5.9259655323113174</v>
      </c>
      <c r="O792" s="256">
        <v>-1.3749720487563604</v>
      </c>
      <c r="P792" s="256">
        <v>21.883052066371086</v>
      </c>
    </row>
    <row r="793" spans="2:16" x14ac:dyDescent="0.25">
      <c r="B793" s="239" t="s">
        <v>1841</v>
      </c>
      <c r="C793" s="247">
        <v>1</v>
      </c>
      <c r="D793" s="256">
        <v>13</v>
      </c>
      <c r="E793" s="256">
        <v>10.116506593736329</v>
      </c>
      <c r="F793" s="256">
        <v>2.8834934062636712</v>
      </c>
      <c r="G793" s="256"/>
      <c r="H793" s="256"/>
      <c r="I793" s="256"/>
      <c r="J793" s="256">
        <v>0.49329879323876163</v>
      </c>
      <c r="K793" s="256">
        <v>0.92382345147223988</v>
      </c>
      <c r="L793" s="256">
        <v>8.3036114633725457</v>
      </c>
      <c r="M793" s="256">
        <v>11.929401724100112</v>
      </c>
      <c r="N793" s="256">
        <v>5.9178807808426424</v>
      </c>
      <c r="O793" s="256">
        <v>-1.4966400876622785</v>
      </c>
      <c r="P793" s="256">
        <v>21.729653275134936</v>
      </c>
    </row>
    <row r="794" spans="2:16" x14ac:dyDescent="0.25">
      <c r="B794" s="239" t="s">
        <v>1842</v>
      </c>
      <c r="C794" s="247">
        <v>1</v>
      </c>
      <c r="D794" s="256">
        <v>14</v>
      </c>
      <c r="E794" s="256">
        <v>11.516563358290263</v>
      </c>
      <c r="F794" s="256">
        <v>2.4834366417097371</v>
      </c>
      <c r="G794" s="256"/>
      <c r="H794" s="256"/>
      <c r="I794" s="256"/>
      <c r="J794" s="256">
        <v>0.42485836651443804</v>
      </c>
      <c r="K794" s="256">
        <v>0.93621478831002269</v>
      </c>
      <c r="L794" s="256">
        <v>9.6793516832705571</v>
      </c>
      <c r="M794" s="256">
        <v>13.353775033309969</v>
      </c>
      <c r="N794" s="256">
        <v>5.9198278097109389</v>
      </c>
      <c r="O794" s="256">
        <v>-0.10040413881548815</v>
      </c>
      <c r="P794" s="256">
        <v>23.133530855396014</v>
      </c>
    </row>
    <row r="795" spans="2:16" x14ac:dyDescent="0.25">
      <c r="B795" s="239" t="s">
        <v>1843</v>
      </c>
      <c r="C795" s="247">
        <v>1</v>
      </c>
      <c r="D795" s="256">
        <v>9</v>
      </c>
      <c r="E795" s="256">
        <v>11.466972697317827</v>
      </c>
      <c r="F795" s="256">
        <v>-2.4669726973178268</v>
      </c>
      <c r="G795" s="256"/>
      <c r="H795" s="256"/>
      <c r="I795" s="256"/>
      <c r="J795" s="256">
        <v>-0.4220417677724963</v>
      </c>
      <c r="K795" s="256">
        <v>0.92377387424327817</v>
      </c>
      <c r="L795" s="256">
        <v>9.6541748564489342</v>
      </c>
      <c r="M795" s="256">
        <v>13.279770538186719</v>
      </c>
      <c r="N795" s="256">
        <v>5.9178730416857599</v>
      </c>
      <c r="O795" s="256">
        <v>-0.14615879689344169</v>
      </c>
      <c r="P795" s="256">
        <v>23.080104191529095</v>
      </c>
    </row>
    <row r="796" spans="2:16" x14ac:dyDescent="0.25">
      <c r="B796" s="239" t="s">
        <v>1844</v>
      </c>
      <c r="C796" s="247">
        <v>1</v>
      </c>
      <c r="D796" s="256">
        <v>2</v>
      </c>
      <c r="E796" s="256">
        <v>11.313075489244222</v>
      </c>
      <c r="F796" s="256">
        <v>-9.3130754892442216</v>
      </c>
      <c r="G796" s="256"/>
      <c r="H796" s="256"/>
      <c r="I796" s="256"/>
      <c r="J796" s="256">
        <v>-1.5932510510362408</v>
      </c>
      <c r="K796" s="256">
        <v>0.88282844254245407</v>
      </c>
      <c r="L796" s="256">
        <v>9.5806282539188139</v>
      </c>
      <c r="M796" s="256">
        <v>13.045522724569629</v>
      </c>
      <c r="N796" s="256">
        <v>5.9116198478706803</v>
      </c>
      <c r="O796" s="256">
        <v>-0.28778484579857988</v>
      </c>
      <c r="P796" s="256">
        <v>22.913935824287023</v>
      </c>
    </row>
    <row r="797" spans="2:16" x14ac:dyDescent="0.25">
      <c r="B797" s="239" t="s">
        <v>1845</v>
      </c>
      <c r="C797" s="247">
        <v>1</v>
      </c>
      <c r="D797" s="256">
        <v>15</v>
      </c>
      <c r="E797" s="256">
        <v>10.519835268650997</v>
      </c>
      <c r="F797" s="256">
        <v>4.4801647313490029</v>
      </c>
      <c r="G797" s="256"/>
      <c r="H797" s="256"/>
      <c r="I797" s="256"/>
      <c r="J797" s="256">
        <v>0.76645219672932818</v>
      </c>
      <c r="K797" s="256">
        <v>0.90256660848787773</v>
      </c>
      <c r="L797" s="256">
        <v>8.7486541985568955</v>
      </c>
      <c r="M797" s="256">
        <v>12.291016338745099</v>
      </c>
      <c r="N797" s="256">
        <v>5.9145997032372311</v>
      </c>
      <c r="O797" s="256">
        <v>-1.0868726829191822</v>
      </c>
      <c r="P797" s="256">
        <v>22.126543220221176</v>
      </c>
    </row>
    <row r="798" spans="2:16" x14ac:dyDescent="0.25">
      <c r="B798" s="239" t="s">
        <v>1846</v>
      </c>
      <c r="C798" s="247">
        <v>1</v>
      </c>
      <c r="D798" s="256">
        <v>1</v>
      </c>
      <c r="E798" s="256">
        <v>9.4635826779574082</v>
      </c>
      <c r="F798" s="256">
        <v>-8.4635826779574082</v>
      </c>
      <c r="G798" s="256"/>
      <c r="H798" s="256"/>
      <c r="I798" s="256"/>
      <c r="J798" s="256">
        <v>-1.4479225485459981</v>
      </c>
      <c r="K798" s="256">
        <v>0.88458880864801914</v>
      </c>
      <c r="L798" s="256">
        <v>7.7276809306953851</v>
      </c>
      <c r="M798" s="256">
        <v>11.199484425219431</v>
      </c>
      <c r="N798" s="256">
        <v>5.9118829933585424</v>
      </c>
      <c r="O798" s="256">
        <v>-2.1377940492301928</v>
      </c>
      <c r="P798" s="256">
        <v>21.064959405145011</v>
      </c>
    </row>
    <row r="799" spans="2:16" x14ac:dyDescent="0.25">
      <c r="B799" s="239" t="s">
        <v>1847</v>
      </c>
      <c r="C799" s="247">
        <v>1</v>
      </c>
      <c r="D799" s="256">
        <v>8</v>
      </c>
      <c r="E799" s="256">
        <v>10.526309743450767</v>
      </c>
      <c r="F799" s="256">
        <v>-2.5263097434507671</v>
      </c>
      <c r="G799" s="256"/>
      <c r="H799" s="256"/>
      <c r="I799" s="256"/>
      <c r="J799" s="256">
        <v>-0.4321929590976259</v>
      </c>
      <c r="K799" s="256">
        <v>0.91726743876177252</v>
      </c>
      <c r="L799" s="256">
        <v>8.7262800188075982</v>
      </c>
      <c r="M799" s="256">
        <v>12.326339468093936</v>
      </c>
      <c r="N799" s="256">
        <v>5.9168608840321077</v>
      </c>
      <c r="O799" s="256">
        <v>-1.0848355101227014</v>
      </c>
      <c r="P799" s="256">
        <v>22.137454997024236</v>
      </c>
    </row>
    <row r="800" spans="2:16" x14ac:dyDescent="0.25">
      <c r="B800" s="239" t="s">
        <v>1848</v>
      </c>
      <c r="C800" s="247">
        <v>1</v>
      </c>
      <c r="D800" s="256">
        <v>8</v>
      </c>
      <c r="E800" s="256">
        <v>11.251649557738158</v>
      </c>
      <c r="F800" s="256">
        <v>-3.2516495577381583</v>
      </c>
      <c r="G800" s="256"/>
      <c r="H800" s="256"/>
      <c r="I800" s="256"/>
      <c r="J800" s="256">
        <v>-0.55628176550819242</v>
      </c>
      <c r="K800" s="256">
        <v>0.90730965772903105</v>
      </c>
      <c r="L800" s="256">
        <v>9.4711608100151121</v>
      </c>
      <c r="M800" s="256">
        <v>13.032138305461205</v>
      </c>
      <c r="N800" s="256">
        <v>5.915325348768655</v>
      </c>
      <c r="O800" s="256">
        <v>-0.3564823880467074</v>
      </c>
      <c r="P800" s="256">
        <v>22.859781503523024</v>
      </c>
    </row>
    <row r="801" spans="2:16" x14ac:dyDescent="0.25">
      <c r="B801" s="239" t="s">
        <v>1849</v>
      </c>
      <c r="C801" s="247">
        <v>1</v>
      </c>
      <c r="D801" s="256">
        <v>12</v>
      </c>
      <c r="E801" s="256">
        <v>10.442586164020588</v>
      </c>
      <c r="F801" s="256">
        <v>1.5574138359794123</v>
      </c>
      <c r="G801" s="256"/>
      <c r="H801" s="256"/>
      <c r="I801" s="256"/>
      <c r="J801" s="256">
        <v>0.26643735830750254</v>
      </c>
      <c r="K801" s="256">
        <v>0.8737058340397903</v>
      </c>
      <c r="L801" s="256">
        <v>8.7280409775166703</v>
      </c>
      <c r="M801" s="256">
        <v>12.157131350524505</v>
      </c>
      <c r="N801" s="256">
        <v>5.910264380821876</v>
      </c>
      <c r="O801" s="256">
        <v>-1.1556142259772706</v>
      </c>
      <c r="P801" s="256">
        <v>22.040786554018446</v>
      </c>
    </row>
    <row r="802" spans="2:16" x14ac:dyDescent="0.25">
      <c r="B802" s="239" t="s">
        <v>1850</v>
      </c>
      <c r="C802" s="247">
        <v>1</v>
      </c>
      <c r="D802" s="256">
        <v>13</v>
      </c>
      <c r="E802" s="256">
        <v>10.826144379160551</v>
      </c>
      <c r="F802" s="256">
        <v>2.1738556208394488</v>
      </c>
      <c r="G802" s="256"/>
      <c r="H802" s="256"/>
      <c r="I802" s="256"/>
      <c r="J802" s="256">
        <v>0.37189623950793965</v>
      </c>
      <c r="K802" s="256">
        <v>0.87541697239190208</v>
      </c>
      <c r="L802" s="256">
        <v>9.1082412844102283</v>
      </c>
      <c r="M802" s="256">
        <v>12.544047473910874</v>
      </c>
      <c r="N802" s="256">
        <v>5.9105175782099186</v>
      </c>
      <c r="O802" s="256">
        <v>-0.77255288100343122</v>
      </c>
      <c r="P802" s="256">
        <v>22.424841639324534</v>
      </c>
    </row>
    <row r="803" spans="2:16" x14ac:dyDescent="0.25">
      <c r="B803" s="239" t="s">
        <v>1851</v>
      </c>
      <c r="C803" s="247">
        <v>1</v>
      </c>
      <c r="D803" s="256">
        <v>8</v>
      </c>
      <c r="E803" s="256">
        <v>10.788806067505767</v>
      </c>
      <c r="F803" s="256">
        <v>-2.7888060675057673</v>
      </c>
      <c r="G803" s="256"/>
      <c r="H803" s="256"/>
      <c r="I803" s="256"/>
      <c r="J803" s="256">
        <v>-0.4770999873587829</v>
      </c>
      <c r="K803" s="256">
        <v>0.89182255641927166</v>
      </c>
      <c r="L803" s="256">
        <v>9.0387089389856854</v>
      </c>
      <c r="M803" s="256">
        <v>12.538903196025849</v>
      </c>
      <c r="N803" s="256">
        <v>5.9129696971077772</v>
      </c>
      <c r="O803" s="256">
        <v>-0.81470318828564459</v>
      </c>
      <c r="P803" s="256">
        <v>22.392315323297179</v>
      </c>
    </row>
    <row r="804" spans="2:16" x14ac:dyDescent="0.25">
      <c r="B804" s="239" t="s">
        <v>1852</v>
      </c>
      <c r="C804" s="247">
        <v>1</v>
      </c>
      <c r="D804" s="256">
        <v>3</v>
      </c>
      <c r="E804" s="256">
        <v>10.83969957106406</v>
      </c>
      <c r="F804" s="256">
        <v>-7.8396995710640596</v>
      </c>
      <c r="G804" s="256"/>
      <c r="H804" s="256"/>
      <c r="I804" s="256"/>
      <c r="J804" s="256">
        <v>-1.3411906298656902</v>
      </c>
      <c r="K804" s="256">
        <v>0.87056706685817131</v>
      </c>
      <c r="L804" s="256">
        <v>9.1313138468793067</v>
      </c>
      <c r="M804" s="256">
        <v>12.548085295248812</v>
      </c>
      <c r="N804" s="256">
        <v>5.909801196713361</v>
      </c>
      <c r="O804" s="256">
        <v>-0.75759187446670317</v>
      </c>
      <c r="P804" s="256">
        <v>22.436991016594824</v>
      </c>
    </row>
    <row r="805" spans="2:16" x14ac:dyDescent="0.25">
      <c r="B805" s="239" t="s">
        <v>1853</v>
      </c>
      <c r="C805" s="247">
        <v>1</v>
      </c>
      <c r="D805" s="256">
        <v>15</v>
      </c>
      <c r="E805" s="256">
        <v>10.445661624119731</v>
      </c>
      <c r="F805" s="256">
        <v>4.5543383758802687</v>
      </c>
      <c r="G805" s="256"/>
      <c r="H805" s="256"/>
      <c r="I805" s="256"/>
      <c r="J805" s="256">
        <v>0.77914158566911629</v>
      </c>
      <c r="K805" s="256">
        <v>0.85750848908319799</v>
      </c>
      <c r="L805" s="256">
        <v>8.7629018266420751</v>
      </c>
      <c r="M805" s="256">
        <v>12.128421421597388</v>
      </c>
      <c r="N805" s="256">
        <v>5.9078916692527788</v>
      </c>
      <c r="O805" s="256">
        <v>-1.147882597816448</v>
      </c>
      <c r="P805" s="256">
        <v>22.039205846055911</v>
      </c>
    </row>
    <row r="806" spans="2:16" x14ac:dyDescent="0.25">
      <c r="B806" s="239" t="s">
        <v>1854</v>
      </c>
      <c r="C806" s="247">
        <v>1</v>
      </c>
      <c r="D806" s="256">
        <v>13</v>
      </c>
      <c r="E806" s="256">
        <v>10.833665180374803</v>
      </c>
      <c r="F806" s="256">
        <v>2.166334819625197</v>
      </c>
      <c r="G806" s="256"/>
      <c r="H806" s="256"/>
      <c r="I806" s="256"/>
      <c r="J806" s="256">
        <v>0.37060960498499607</v>
      </c>
      <c r="K806" s="256">
        <v>0.89574580820917593</v>
      </c>
      <c r="L806" s="256">
        <v>9.0758691305361801</v>
      </c>
      <c r="M806" s="256">
        <v>12.591461230213426</v>
      </c>
      <c r="N806" s="256">
        <v>5.9135626926330076</v>
      </c>
      <c r="O806" s="256">
        <v>-0.77100775955810263</v>
      </c>
      <c r="P806" s="256">
        <v>22.438338120307709</v>
      </c>
    </row>
    <row r="807" spans="2:16" x14ac:dyDescent="0.25">
      <c r="B807" s="239" t="s">
        <v>1855</v>
      </c>
      <c r="C807" s="247">
        <v>1</v>
      </c>
      <c r="D807" s="256">
        <v>5</v>
      </c>
      <c r="E807" s="256">
        <v>10.938288906257894</v>
      </c>
      <c r="F807" s="256">
        <v>-5.9382889062578936</v>
      </c>
      <c r="G807" s="256"/>
      <c r="H807" s="256"/>
      <c r="I807" s="256"/>
      <c r="J807" s="256">
        <v>-1.015903398633359</v>
      </c>
      <c r="K807" s="256">
        <v>0.90757779951422923</v>
      </c>
      <c r="L807" s="256">
        <v>9.1572739617427459</v>
      </c>
      <c r="M807" s="256">
        <v>12.719303850773041</v>
      </c>
      <c r="N807" s="256">
        <v>5.9153664830632193</v>
      </c>
      <c r="O807" s="256">
        <v>-0.66992376075372562</v>
      </c>
      <c r="P807" s="256">
        <v>22.546501573269513</v>
      </c>
    </row>
    <row r="808" spans="2:16" x14ac:dyDescent="0.25">
      <c r="B808" s="239" t="s">
        <v>1856</v>
      </c>
      <c r="C808" s="247">
        <v>1</v>
      </c>
      <c r="D808" s="256">
        <v>11</v>
      </c>
      <c r="E808" s="256">
        <v>11.043493799425519</v>
      </c>
      <c r="F808" s="256">
        <v>-4.3493799425519342E-2</v>
      </c>
      <c r="G808" s="256"/>
      <c r="H808" s="256"/>
      <c r="I808" s="256"/>
      <c r="J808" s="256">
        <v>-7.4407795500315132E-3</v>
      </c>
      <c r="K808" s="256">
        <v>0.88589174863051845</v>
      </c>
      <c r="L808" s="256">
        <v>9.3050351853231223</v>
      </c>
      <c r="M808" s="256">
        <v>12.781952413527916</v>
      </c>
      <c r="N808" s="256">
        <v>5.9120780912525399</v>
      </c>
      <c r="O808" s="256">
        <v>-0.55826578448801634</v>
      </c>
      <c r="P808" s="256">
        <v>22.645253383339053</v>
      </c>
    </row>
    <row r="809" spans="2:16" x14ac:dyDescent="0.25">
      <c r="B809" s="239" t="s">
        <v>1857</v>
      </c>
      <c r="C809" s="247">
        <v>1</v>
      </c>
      <c r="D809" s="256">
        <v>5</v>
      </c>
      <c r="E809" s="256">
        <v>11.494107569494977</v>
      </c>
      <c r="F809" s="256">
        <v>-6.494107569494977</v>
      </c>
      <c r="G809" s="256"/>
      <c r="H809" s="256"/>
      <c r="I809" s="256"/>
      <c r="J809" s="256">
        <v>-1.1109910708433377</v>
      </c>
      <c r="K809" s="256">
        <v>0.92442206747648392</v>
      </c>
      <c r="L809" s="256">
        <v>9.6800377254590924</v>
      </c>
      <c r="M809" s="256">
        <v>13.308177413530862</v>
      </c>
      <c r="N809" s="256">
        <v>5.9179742586136799</v>
      </c>
      <c r="O809" s="256">
        <v>-0.11922255106144775</v>
      </c>
      <c r="P809" s="256">
        <v>23.107437690051402</v>
      </c>
    </row>
    <row r="810" spans="2:16" x14ac:dyDescent="0.25">
      <c r="B810" s="239" t="s">
        <v>1858</v>
      </c>
      <c r="C810" s="247">
        <v>1</v>
      </c>
      <c r="D810" s="256">
        <v>15</v>
      </c>
      <c r="E810" s="256">
        <v>9.3259442368606678</v>
      </c>
      <c r="F810" s="256">
        <v>5.6740557631393322</v>
      </c>
      <c r="G810" s="256"/>
      <c r="H810" s="256"/>
      <c r="I810" s="256"/>
      <c r="J810" s="256">
        <v>0.97069924094361804</v>
      </c>
      <c r="K810" s="256">
        <v>0.88318267867018774</v>
      </c>
      <c r="L810" s="256">
        <v>7.5928018546974698</v>
      </c>
      <c r="M810" s="256">
        <v>11.059086619023866</v>
      </c>
      <c r="N810" s="256">
        <v>5.9116727590995497</v>
      </c>
      <c r="O810" s="256">
        <v>-2.27501993026066</v>
      </c>
      <c r="P810" s="256">
        <v>20.926908403981997</v>
      </c>
    </row>
    <row r="811" spans="2:16" x14ac:dyDescent="0.25">
      <c r="B811" s="239" t="s">
        <v>1859</v>
      </c>
      <c r="C811" s="247">
        <v>1</v>
      </c>
      <c r="D811" s="256">
        <v>15</v>
      </c>
      <c r="E811" s="256">
        <v>10.764221405378892</v>
      </c>
      <c r="F811" s="256">
        <v>4.2357785946211077</v>
      </c>
      <c r="G811" s="256"/>
      <c r="H811" s="256"/>
      <c r="I811" s="256"/>
      <c r="J811" s="256">
        <v>0.72464340116548975</v>
      </c>
      <c r="K811" s="256">
        <v>0.88434691866740212</v>
      </c>
      <c r="L811" s="256">
        <v>9.0287943388226317</v>
      </c>
      <c r="M811" s="256">
        <v>12.499648471935153</v>
      </c>
      <c r="N811" s="256">
        <v>5.911846804454016</v>
      </c>
      <c r="O811" s="256">
        <v>-0.8370843053296575</v>
      </c>
      <c r="P811" s="256">
        <v>22.365527116087442</v>
      </c>
    </row>
    <row r="812" spans="2:16" x14ac:dyDescent="0.25">
      <c r="B812" s="239" t="s">
        <v>1860</v>
      </c>
      <c r="C812" s="247">
        <v>1</v>
      </c>
      <c r="D812" s="256">
        <v>6</v>
      </c>
      <c r="E812" s="256">
        <v>9.3235475028965453</v>
      </c>
      <c r="F812" s="256">
        <v>-3.3235475028965453</v>
      </c>
      <c r="G812" s="256"/>
      <c r="H812" s="256"/>
      <c r="I812" s="256"/>
      <c r="J812" s="256">
        <v>-0.56858183510638716</v>
      </c>
      <c r="K812" s="256">
        <v>0.86254905937474646</v>
      </c>
      <c r="L812" s="256">
        <v>7.6308961776369939</v>
      </c>
      <c r="M812" s="256">
        <v>11.016198828156096</v>
      </c>
      <c r="N812" s="256">
        <v>5.908625393998582</v>
      </c>
      <c r="O812" s="256">
        <v>-2.2714365677645976</v>
      </c>
      <c r="P812" s="256">
        <v>20.918531573557686</v>
      </c>
    </row>
    <row r="813" spans="2:16" x14ac:dyDescent="0.25">
      <c r="B813" s="239" t="s">
        <v>1861</v>
      </c>
      <c r="C813" s="247">
        <v>1</v>
      </c>
      <c r="D813" s="256">
        <v>7</v>
      </c>
      <c r="E813" s="256">
        <v>10.701332242175269</v>
      </c>
      <c r="F813" s="256">
        <v>-3.701332242175269</v>
      </c>
      <c r="G813" s="256"/>
      <c r="H813" s="256"/>
      <c r="I813" s="256"/>
      <c r="J813" s="256">
        <v>-0.63321203526061409</v>
      </c>
      <c r="K813" s="256">
        <v>0.87475966375914371</v>
      </c>
      <c r="L813" s="256">
        <v>8.9847190384940401</v>
      </c>
      <c r="M813" s="256">
        <v>12.417945445856498</v>
      </c>
      <c r="N813" s="256">
        <v>5.9104202588408761</v>
      </c>
      <c r="O813" s="256">
        <v>-0.8971740401455488</v>
      </c>
      <c r="P813" s="256">
        <v>22.299838524496089</v>
      </c>
    </row>
    <row r="814" spans="2:16" x14ac:dyDescent="0.25">
      <c r="B814" s="239" t="s">
        <v>1862</v>
      </c>
      <c r="C814" s="247">
        <v>1</v>
      </c>
      <c r="D814" s="256">
        <v>13</v>
      </c>
      <c r="E814" s="256">
        <v>10.861557182218368</v>
      </c>
      <c r="F814" s="256">
        <v>2.1384428177816321</v>
      </c>
      <c r="G814" s="256"/>
      <c r="H814" s="256"/>
      <c r="I814" s="256"/>
      <c r="J814" s="256">
        <v>0.36583793086895489</v>
      </c>
      <c r="K814" s="256">
        <v>0.9026360165621965</v>
      </c>
      <c r="L814" s="256">
        <v>9.090239906922136</v>
      </c>
      <c r="M814" s="256">
        <v>12.6328744575146</v>
      </c>
      <c r="N814" s="256">
        <v>5.9146102952918129</v>
      </c>
      <c r="O814" s="256">
        <v>-0.74517155501615129</v>
      </c>
      <c r="P814" s="256">
        <v>22.468285919452889</v>
      </c>
    </row>
    <row r="815" spans="2:16" x14ac:dyDescent="0.25">
      <c r="B815" s="239" t="s">
        <v>1863</v>
      </c>
      <c r="C815" s="247">
        <v>1</v>
      </c>
      <c r="D815" s="256">
        <v>1</v>
      </c>
      <c r="E815" s="256">
        <v>10.807340975710009</v>
      </c>
      <c r="F815" s="256">
        <v>-9.8073409757100087</v>
      </c>
      <c r="G815" s="256"/>
      <c r="H815" s="256"/>
      <c r="I815" s="256"/>
      <c r="J815" s="256">
        <v>-1.6778084034073275</v>
      </c>
      <c r="K815" s="256">
        <v>0.88838115103045057</v>
      </c>
      <c r="L815" s="256">
        <v>9.0639972014818753</v>
      </c>
      <c r="M815" s="256">
        <v>12.550684749938142</v>
      </c>
      <c r="N815" s="256">
        <v>5.9124516265490765</v>
      </c>
      <c r="O815" s="256">
        <v>-0.79515162739570222</v>
      </c>
      <c r="P815" s="256">
        <v>22.409833578815721</v>
      </c>
    </row>
    <row r="816" spans="2:16" x14ac:dyDescent="0.25">
      <c r="B816" s="239" t="s">
        <v>1864</v>
      </c>
      <c r="C816" s="247">
        <v>1</v>
      </c>
      <c r="D816" s="256">
        <v>4</v>
      </c>
      <c r="E816" s="256">
        <v>10.548926356707227</v>
      </c>
      <c r="F816" s="256">
        <v>-6.5489263567072271</v>
      </c>
      <c r="G816" s="256"/>
      <c r="H816" s="256"/>
      <c r="I816" s="256"/>
      <c r="J816" s="256">
        <v>-1.1203692929401434</v>
      </c>
      <c r="K816" s="256">
        <v>0.91807199965489761</v>
      </c>
      <c r="L816" s="256">
        <v>8.7473177757112541</v>
      </c>
      <c r="M816" s="256">
        <v>12.3505349377032</v>
      </c>
      <c r="N816" s="256">
        <v>5.9169856652967292</v>
      </c>
      <c r="O816" s="256">
        <v>-1.0624637654573483</v>
      </c>
      <c r="P816" s="256">
        <v>22.160316478871803</v>
      </c>
    </row>
    <row r="817" spans="2:16" x14ac:dyDescent="0.25">
      <c r="B817" s="239" t="s">
        <v>1865</v>
      </c>
      <c r="C817" s="247">
        <v>1</v>
      </c>
      <c r="D817" s="256">
        <v>8</v>
      </c>
      <c r="E817" s="256">
        <v>11.17887433506108</v>
      </c>
      <c r="F817" s="256">
        <v>-3.1788743350610797</v>
      </c>
      <c r="G817" s="256"/>
      <c r="H817" s="256"/>
      <c r="I817" s="256"/>
      <c r="J817" s="256">
        <v>-0.5438316140889794</v>
      </c>
      <c r="K817" s="256">
        <v>0.91167453737090487</v>
      </c>
      <c r="L817" s="256">
        <v>9.3898200231766484</v>
      </c>
      <c r="M817" s="256">
        <v>12.967928646945511</v>
      </c>
      <c r="N817" s="256">
        <v>5.915996418936297</v>
      </c>
      <c r="O817" s="256">
        <v>-0.43057450719043366</v>
      </c>
      <c r="P817" s="256">
        <v>22.788323177312591</v>
      </c>
    </row>
    <row r="818" spans="2:16" x14ac:dyDescent="0.25">
      <c r="B818" s="239" t="s">
        <v>1866</v>
      </c>
      <c r="C818" s="247">
        <v>1</v>
      </c>
      <c r="D818" s="256">
        <v>3</v>
      </c>
      <c r="E818" s="256">
        <v>12.216422407194713</v>
      </c>
      <c r="F818" s="256">
        <v>-9.2164224071947132</v>
      </c>
      <c r="G818" s="256"/>
      <c r="H818" s="256"/>
      <c r="I818" s="256"/>
      <c r="J818" s="256">
        <v>-1.5767159521058047</v>
      </c>
      <c r="K818" s="256">
        <v>0.87913484589571222</v>
      </c>
      <c r="L818" s="256">
        <v>10.491223421915064</v>
      </c>
      <c r="M818" s="256">
        <v>13.941621392474362</v>
      </c>
      <c r="N818" s="256">
        <v>5.9110693824421237</v>
      </c>
      <c r="O818" s="256">
        <v>0.61664229596878251</v>
      </c>
      <c r="P818" s="256">
        <v>23.816202518420646</v>
      </c>
    </row>
    <row r="819" spans="2:16" x14ac:dyDescent="0.25">
      <c r="B819" s="239" t="s">
        <v>1867</v>
      </c>
      <c r="C819" s="247">
        <v>1</v>
      </c>
      <c r="D819" s="256">
        <v>3</v>
      </c>
      <c r="E819" s="256">
        <v>10.77238804372533</v>
      </c>
      <c r="F819" s="256">
        <v>-7.7723880437253303</v>
      </c>
      <c r="G819" s="256"/>
      <c r="H819" s="256"/>
      <c r="I819" s="256"/>
      <c r="J819" s="256">
        <v>-1.329675189901401</v>
      </c>
      <c r="K819" s="256">
        <v>0.90876998829973032</v>
      </c>
      <c r="L819" s="256">
        <v>8.9890335685993659</v>
      </c>
      <c r="M819" s="256">
        <v>12.555742518851295</v>
      </c>
      <c r="N819" s="256">
        <v>5.9155495144923709</v>
      </c>
      <c r="O819" s="256">
        <v>-0.83618380099073342</v>
      </c>
      <c r="P819" s="256">
        <v>22.380959888441396</v>
      </c>
    </row>
    <row r="820" spans="2:16" x14ac:dyDescent="0.25">
      <c r="B820" s="239" t="s">
        <v>1868</v>
      </c>
      <c r="C820" s="247">
        <v>1</v>
      </c>
      <c r="D820" s="256">
        <v>11</v>
      </c>
      <c r="E820" s="256">
        <v>10.06558892310662</v>
      </c>
      <c r="F820" s="256">
        <v>0.93441107689337954</v>
      </c>
      <c r="G820" s="256"/>
      <c r="H820" s="256"/>
      <c r="I820" s="256"/>
      <c r="J820" s="256">
        <v>0.15985604670333217</v>
      </c>
      <c r="K820" s="256">
        <v>0.93157328622052438</v>
      </c>
      <c r="L820" s="256">
        <v>8.2374856513453665</v>
      </c>
      <c r="M820" s="256">
        <v>11.893692194867874</v>
      </c>
      <c r="N820" s="256">
        <v>5.9190955351621364</v>
      </c>
      <c r="O820" s="256">
        <v>-1.5499415711156264</v>
      </c>
      <c r="P820" s="256">
        <v>21.681119417328865</v>
      </c>
    </row>
    <row r="821" spans="2:16" x14ac:dyDescent="0.25">
      <c r="B821" s="239" t="s">
        <v>1869</v>
      </c>
      <c r="C821" s="247">
        <v>1</v>
      </c>
      <c r="D821" s="256">
        <v>14</v>
      </c>
      <c r="E821" s="256">
        <v>10.257034638709355</v>
      </c>
      <c r="F821" s="256">
        <v>3.7429653612906453</v>
      </c>
      <c r="G821" s="256"/>
      <c r="H821" s="256"/>
      <c r="I821" s="256"/>
      <c r="J821" s="256">
        <v>0.64033449559770661</v>
      </c>
      <c r="K821" s="256">
        <v>0.89290724637464147</v>
      </c>
      <c r="L821" s="256">
        <v>8.5048089334196426</v>
      </c>
      <c r="M821" s="256">
        <v>12.009260343999067</v>
      </c>
      <c r="N821" s="256">
        <v>5.913133392492087</v>
      </c>
      <c r="O821" s="256">
        <v>-1.3467958500672186</v>
      </c>
      <c r="P821" s="256">
        <v>21.86086512748593</v>
      </c>
    </row>
    <row r="822" spans="2:16" x14ac:dyDescent="0.25">
      <c r="B822" s="239" t="s">
        <v>1870</v>
      </c>
      <c r="C822" s="247">
        <v>1</v>
      </c>
      <c r="D822" s="256">
        <v>14</v>
      </c>
      <c r="E822" s="256">
        <v>10.68333311146932</v>
      </c>
      <c r="F822" s="256">
        <v>3.3166668885306798</v>
      </c>
      <c r="G822" s="256"/>
      <c r="H822" s="256"/>
      <c r="I822" s="256"/>
      <c r="J822" s="256">
        <v>0.56740472169386835</v>
      </c>
      <c r="K822" s="256">
        <v>0.94536378827891976</v>
      </c>
      <c r="L822" s="256">
        <v>8.8281675974721772</v>
      </c>
      <c r="M822" s="256">
        <v>12.538498625466463</v>
      </c>
      <c r="N822" s="256">
        <v>5.9212816061192113</v>
      </c>
      <c r="O822" s="256">
        <v>-0.936487290512245</v>
      </c>
      <c r="P822" s="256">
        <v>22.303153513450887</v>
      </c>
    </row>
    <row r="823" spans="2:16" x14ac:dyDescent="0.25">
      <c r="B823" s="239" t="s">
        <v>1871</v>
      </c>
      <c r="C823" s="247">
        <v>1</v>
      </c>
      <c r="D823" s="256">
        <v>15</v>
      </c>
      <c r="E823" s="256">
        <v>10.039692254702469</v>
      </c>
      <c r="F823" s="256">
        <v>4.9603077452975306</v>
      </c>
      <c r="G823" s="256"/>
      <c r="H823" s="256"/>
      <c r="I823" s="256"/>
      <c r="J823" s="256">
        <v>0.84859352184847847</v>
      </c>
      <c r="K823" s="256">
        <v>0.8923241950473636</v>
      </c>
      <c r="L823" s="256">
        <v>8.2886107192325298</v>
      </c>
      <c r="M823" s="256">
        <v>11.790773790172409</v>
      </c>
      <c r="N823" s="256">
        <v>5.9130453774551368</v>
      </c>
      <c r="O823" s="256">
        <v>-1.5639655148909828</v>
      </c>
      <c r="P823" s="256">
        <v>21.64335002429592</v>
      </c>
    </row>
    <row r="824" spans="2:16" x14ac:dyDescent="0.25">
      <c r="B824" s="239" t="s">
        <v>1872</v>
      </c>
      <c r="C824" s="247">
        <v>1</v>
      </c>
      <c r="D824" s="256">
        <v>10</v>
      </c>
      <c r="E824" s="256">
        <v>11.253095050505891</v>
      </c>
      <c r="F824" s="256">
        <v>-1.2530950505058911</v>
      </c>
      <c r="G824" s="256"/>
      <c r="H824" s="256"/>
      <c r="I824" s="256"/>
      <c r="J824" s="256">
        <v>-0.21437547763599654</v>
      </c>
      <c r="K824" s="256">
        <v>0.89924676544202797</v>
      </c>
      <c r="L824" s="256">
        <v>9.488428782868688</v>
      </c>
      <c r="M824" s="256">
        <v>13.017761318143094</v>
      </c>
      <c r="N824" s="256">
        <v>5.914094006010945</v>
      </c>
      <c r="O824" s="256">
        <v>-0.35262052959167356</v>
      </c>
      <c r="P824" s="256">
        <v>22.858810630603458</v>
      </c>
    </row>
    <row r="825" spans="2:16" x14ac:dyDescent="0.25">
      <c r="B825" s="239" t="s">
        <v>1873</v>
      </c>
      <c r="C825" s="247">
        <v>1</v>
      </c>
      <c r="D825" s="256">
        <v>9</v>
      </c>
      <c r="E825" s="256">
        <v>10.195546553583064</v>
      </c>
      <c r="F825" s="256">
        <v>-1.1955465535830641</v>
      </c>
      <c r="G825" s="256"/>
      <c r="H825" s="256"/>
      <c r="I825" s="256"/>
      <c r="J825" s="256">
        <v>-0.204530265566821</v>
      </c>
      <c r="K825" s="256">
        <v>0.9333938060121757</v>
      </c>
      <c r="L825" s="256">
        <v>8.3638707253341433</v>
      </c>
      <c r="M825" s="256">
        <v>12.027222381831985</v>
      </c>
      <c r="N825" s="256">
        <v>5.9193823295913681</v>
      </c>
      <c r="O825" s="256">
        <v>-1.4205467410566666</v>
      </c>
      <c r="P825" s="256">
        <v>21.811639848222796</v>
      </c>
    </row>
    <row r="826" spans="2:16" x14ac:dyDescent="0.25">
      <c r="B826" s="239" t="s">
        <v>1874</v>
      </c>
      <c r="C826" s="247">
        <v>1</v>
      </c>
      <c r="D826" s="256">
        <v>8</v>
      </c>
      <c r="E826" s="256">
        <v>11.851011078972551</v>
      </c>
      <c r="F826" s="256">
        <v>-3.8510110789725509</v>
      </c>
      <c r="G826" s="256"/>
      <c r="H826" s="256"/>
      <c r="I826" s="256"/>
      <c r="J826" s="256">
        <v>-0.65881861005114062</v>
      </c>
      <c r="K826" s="256">
        <v>0.8977956954854921</v>
      </c>
      <c r="L826" s="256">
        <v>10.089192365869527</v>
      </c>
      <c r="M826" s="256">
        <v>13.612829792075575</v>
      </c>
      <c r="N826" s="256">
        <v>5.9138735425784104</v>
      </c>
      <c r="O826" s="256">
        <v>0.2457281324941345</v>
      </c>
      <c r="P826" s="256">
        <v>23.456294025450966</v>
      </c>
    </row>
    <row r="827" spans="2:16" x14ac:dyDescent="0.25">
      <c r="B827" s="239" t="s">
        <v>1875</v>
      </c>
      <c r="C827" s="247">
        <v>1</v>
      </c>
      <c r="D827" s="256">
        <v>16</v>
      </c>
      <c r="E827" s="256">
        <v>10.718551396278645</v>
      </c>
      <c r="F827" s="256">
        <v>5.2814486037213548</v>
      </c>
      <c r="G827" s="256"/>
      <c r="H827" s="256"/>
      <c r="I827" s="256"/>
      <c r="J827" s="256">
        <v>0.90353326874576911</v>
      </c>
      <c r="K827" s="256">
        <v>0.87772101031053495</v>
      </c>
      <c r="L827" s="256">
        <v>8.9961268974481303</v>
      </c>
      <c r="M827" s="256">
        <v>12.44097589510916</v>
      </c>
      <c r="N827" s="256">
        <v>5.9108592724507645</v>
      </c>
      <c r="O827" s="256">
        <v>-0.88081639874166306</v>
      </c>
      <c r="P827" s="256">
        <v>22.317919191298955</v>
      </c>
    </row>
    <row r="828" spans="2:16" x14ac:dyDescent="0.25">
      <c r="B828" s="239" t="s">
        <v>1876</v>
      </c>
      <c r="C828" s="247">
        <v>1</v>
      </c>
      <c r="D828" s="256">
        <v>13</v>
      </c>
      <c r="E828" s="256">
        <v>10.653753302629656</v>
      </c>
      <c r="F828" s="256">
        <v>2.3462466973703435</v>
      </c>
      <c r="G828" s="256"/>
      <c r="H828" s="256"/>
      <c r="I828" s="256"/>
      <c r="J828" s="256">
        <v>0.4013883513446071</v>
      </c>
      <c r="K828" s="256">
        <v>0.87564761513222977</v>
      </c>
      <c r="L828" s="256">
        <v>8.9353975985629894</v>
      </c>
      <c r="M828" s="256">
        <v>12.372109006696324</v>
      </c>
      <c r="N828" s="256">
        <v>5.9105517435061339</v>
      </c>
      <c r="O828" s="256">
        <v>-0.94501100291950024</v>
      </c>
      <c r="P828" s="256">
        <v>22.252517608178813</v>
      </c>
    </row>
    <row r="829" spans="2:16" x14ac:dyDescent="0.25">
      <c r="B829" s="239" t="s">
        <v>1877</v>
      </c>
      <c r="C829" s="247">
        <v>1</v>
      </c>
      <c r="D829" s="256">
        <v>1</v>
      </c>
      <c r="E829" s="256">
        <v>8.851430475419356</v>
      </c>
      <c r="F829" s="256">
        <v>-7.851430475419356</v>
      </c>
      <c r="G829" s="256"/>
      <c r="H829" s="256"/>
      <c r="I829" s="256"/>
      <c r="J829" s="256">
        <v>-1.3431975153156437</v>
      </c>
      <c r="K829" s="256">
        <v>0.8766489329695677</v>
      </c>
      <c r="L829" s="256">
        <v>7.131109802582559</v>
      </c>
      <c r="M829" s="256">
        <v>10.571751148256153</v>
      </c>
      <c r="N829" s="256">
        <v>5.9107001715916292</v>
      </c>
      <c r="O829" s="256">
        <v>-2.7476251028323659</v>
      </c>
      <c r="P829" s="256">
        <v>20.450486053671078</v>
      </c>
    </row>
    <row r="830" spans="2:16" x14ac:dyDescent="0.25">
      <c r="B830" s="239" t="s">
        <v>1878</v>
      </c>
      <c r="C830" s="247">
        <v>1</v>
      </c>
      <c r="D830" s="256">
        <v>8</v>
      </c>
      <c r="E830" s="256">
        <v>11.541868793272323</v>
      </c>
      <c r="F830" s="256">
        <v>-3.5418687932723234</v>
      </c>
      <c r="G830" s="256"/>
      <c r="H830" s="256"/>
      <c r="I830" s="256"/>
      <c r="J830" s="256">
        <v>-0.60593154044878694</v>
      </c>
      <c r="K830" s="256">
        <v>0.92628346298648223</v>
      </c>
      <c r="L830" s="256">
        <v>9.7241461789475068</v>
      </c>
      <c r="M830" s="256">
        <v>13.35959140759714</v>
      </c>
      <c r="N830" s="256">
        <v>5.9182653050179201</v>
      </c>
      <c r="O830" s="256">
        <v>-7.2032471703650458E-2</v>
      </c>
      <c r="P830" s="256">
        <v>23.155770058248297</v>
      </c>
    </row>
    <row r="831" spans="2:16" x14ac:dyDescent="0.25">
      <c r="B831" s="239" t="s">
        <v>1879</v>
      </c>
      <c r="C831" s="247">
        <v>1</v>
      </c>
      <c r="D831" s="256">
        <v>18</v>
      </c>
      <c r="E831" s="256">
        <v>8.8802121860208061</v>
      </c>
      <c r="F831" s="256">
        <v>9.1197878139791939</v>
      </c>
      <c r="G831" s="256"/>
      <c r="H831" s="256"/>
      <c r="I831" s="256"/>
      <c r="J831" s="256">
        <v>1.5601840161857212</v>
      </c>
      <c r="K831" s="256">
        <v>0.89665281618305037</v>
      </c>
      <c r="L831" s="256">
        <v>7.1206362394536278</v>
      </c>
      <c r="M831" s="256">
        <v>10.639788132587984</v>
      </c>
      <c r="N831" s="256">
        <v>5.9137001479230946</v>
      </c>
      <c r="O831" s="256">
        <v>-2.7247304937911245</v>
      </c>
      <c r="P831" s="256">
        <v>20.485154865832737</v>
      </c>
    </row>
    <row r="832" spans="2:16" x14ac:dyDescent="0.25">
      <c r="B832" s="239" t="s">
        <v>1880</v>
      </c>
      <c r="C832" s="247">
        <v>1</v>
      </c>
      <c r="D832" s="256">
        <v>6</v>
      </c>
      <c r="E832" s="256">
        <v>11.367264699532033</v>
      </c>
      <c r="F832" s="256">
        <v>-5.3672646995320328</v>
      </c>
      <c r="G832" s="256"/>
      <c r="H832" s="256"/>
      <c r="I832" s="256"/>
      <c r="J832" s="256">
        <v>-0.91821441086730526</v>
      </c>
      <c r="K832" s="256">
        <v>0.89060593811202349</v>
      </c>
      <c r="L832" s="256">
        <v>9.6195550416928555</v>
      </c>
      <c r="M832" s="256">
        <v>13.11497435737121</v>
      </c>
      <c r="N832" s="256">
        <v>5.9127863231962845</v>
      </c>
      <c r="O832" s="256">
        <v>-0.23588470647352366</v>
      </c>
      <c r="P832" s="256">
        <v>22.970414105537589</v>
      </c>
    </row>
    <row r="833" spans="2:16" x14ac:dyDescent="0.25">
      <c r="B833" s="239" t="s">
        <v>1881</v>
      </c>
      <c r="C833" s="247">
        <v>1</v>
      </c>
      <c r="D833" s="256">
        <v>12</v>
      </c>
      <c r="E833" s="256">
        <v>10.991717367675015</v>
      </c>
      <c r="F833" s="256">
        <v>1.0082826323249847</v>
      </c>
      <c r="G833" s="256"/>
      <c r="H833" s="256"/>
      <c r="I833" s="256"/>
      <c r="J833" s="256">
        <v>0.17249375520993832</v>
      </c>
      <c r="K833" s="256">
        <v>0.89893863817176967</v>
      </c>
      <c r="L833" s="256">
        <v>9.2276557636528072</v>
      </c>
      <c r="M833" s="256">
        <v>12.755778971697223</v>
      </c>
      <c r="N833" s="256">
        <v>5.9140471626437634</v>
      </c>
      <c r="O833" s="256">
        <v>-0.61390628781063583</v>
      </c>
      <c r="P833" s="256">
        <v>22.597341023160666</v>
      </c>
    </row>
    <row r="834" spans="2:16" x14ac:dyDescent="0.25">
      <c r="B834" s="239" t="s">
        <v>1882</v>
      </c>
      <c r="C834" s="247">
        <v>1</v>
      </c>
      <c r="D834" s="256">
        <v>19</v>
      </c>
      <c r="E834" s="256">
        <v>11.628187292303435</v>
      </c>
      <c r="F834" s="256">
        <v>7.3718127076965647</v>
      </c>
      <c r="G834" s="256"/>
      <c r="H834" s="256"/>
      <c r="I834" s="256"/>
      <c r="J834" s="256">
        <v>1.2611460476342615</v>
      </c>
      <c r="K834" s="256">
        <v>0.91154303444515383</v>
      </c>
      <c r="L834" s="256">
        <v>9.8393910394814181</v>
      </c>
      <c r="M834" s="256">
        <v>13.416983545125452</v>
      </c>
      <c r="N834" s="256">
        <v>5.9159761553290693</v>
      </c>
      <c r="O834" s="256">
        <v>1.8778215003555587E-2</v>
      </c>
      <c r="P834" s="256">
        <v>23.237596369603317</v>
      </c>
    </row>
    <row r="835" spans="2:16" x14ac:dyDescent="0.25">
      <c r="B835" s="239" t="s">
        <v>1883</v>
      </c>
      <c r="C835" s="247">
        <v>1</v>
      </c>
      <c r="D835" s="256">
        <v>10</v>
      </c>
      <c r="E835" s="256">
        <v>11.726163319179472</v>
      </c>
      <c r="F835" s="256">
        <v>-1.7261633191794719</v>
      </c>
      <c r="G835" s="256"/>
      <c r="H835" s="256"/>
      <c r="I835" s="256"/>
      <c r="J835" s="256">
        <v>-0.29530647805004379</v>
      </c>
      <c r="K835" s="256">
        <v>0.90800444286171234</v>
      </c>
      <c r="L835" s="256">
        <v>9.9443111371533881</v>
      </c>
      <c r="M835" s="256">
        <v>13.508015501205556</v>
      </c>
      <c r="N835" s="256">
        <v>5.9154319567579545</v>
      </c>
      <c r="O835" s="256">
        <v>0.11782216772403054</v>
      </c>
      <c r="P835" s="256">
        <v>23.334504470634911</v>
      </c>
    </row>
    <row r="836" spans="2:16" x14ac:dyDescent="0.25">
      <c r="B836" s="239" t="s">
        <v>1884</v>
      </c>
      <c r="C836" s="247">
        <v>1</v>
      </c>
      <c r="D836" s="256">
        <v>20</v>
      </c>
      <c r="E836" s="256">
        <v>12.061924712265952</v>
      </c>
      <c r="F836" s="256">
        <v>7.9380752877340477</v>
      </c>
      <c r="G836" s="256"/>
      <c r="H836" s="256"/>
      <c r="I836" s="256"/>
      <c r="J836" s="256">
        <v>1.3580204315957332</v>
      </c>
      <c r="K836" s="256">
        <v>0.94590630666468334</v>
      </c>
      <c r="L836" s="256">
        <v>10.205694569590985</v>
      </c>
      <c r="M836" s="256">
        <v>13.918154854940919</v>
      </c>
      <c r="N836" s="256">
        <v>5.9213682462556454</v>
      </c>
      <c r="O836" s="256">
        <v>0.44193428918221045</v>
      </c>
      <c r="P836" s="256">
        <v>23.681915135349694</v>
      </c>
    </row>
    <row r="837" spans="2:16" x14ac:dyDescent="0.25">
      <c r="B837" s="239" t="s">
        <v>1885</v>
      </c>
      <c r="C837" s="247">
        <v>1</v>
      </c>
      <c r="D837" s="256">
        <v>20</v>
      </c>
      <c r="E837" s="256">
        <v>11.957351229626134</v>
      </c>
      <c r="F837" s="256">
        <v>8.0426487703738658</v>
      </c>
      <c r="G837" s="256"/>
      <c r="H837" s="256"/>
      <c r="I837" s="256"/>
      <c r="J837" s="256">
        <v>1.3759105272272816</v>
      </c>
      <c r="K837" s="256">
        <v>0.92377532829841302</v>
      </c>
      <c r="L837" s="256">
        <v>10.144550535344646</v>
      </c>
      <c r="M837" s="256">
        <v>13.770151923907623</v>
      </c>
      <c r="N837" s="256">
        <v>5.91787326866244</v>
      </c>
      <c r="O837" s="256">
        <v>0.34421928999976181</v>
      </c>
      <c r="P837" s="256">
        <v>23.570483169252505</v>
      </c>
    </row>
    <row r="838" spans="2:16" x14ac:dyDescent="0.25">
      <c r="B838" s="239" t="s">
        <v>1886</v>
      </c>
      <c r="C838" s="247">
        <v>1</v>
      </c>
      <c r="D838" s="256">
        <v>2</v>
      </c>
      <c r="E838" s="256">
        <v>10.228783004446107</v>
      </c>
      <c r="F838" s="256">
        <v>-8.2287830044461074</v>
      </c>
      <c r="G838" s="256"/>
      <c r="H838" s="256"/>
      <c r="I838" s="256"/>
      <c r="J838" s="256">
        <v>-1.4077537743277613</v>
      </c>
      <c r="K838" s="256">
        <v>0.89555737266987145</v>
      </c>
      <c r="L838" s="256">
        <v>8.4713567372440348</v>
      </c>
      <c r="M838" s="256">
        <v>11.98620927164818</v>
      </c>
      <c r="N838" s="256">
        <v>5.9135341526467906</v>
      </c>
      <c r="O838" s="256">
        <v>-1.3758339291124724</v>
      </c>
      <c r="P838" s="256">
        <v>21.833399938004689</v>
      </c>
    </row>
    <row r="839" spans="2:16" x14ac:dyDescent="0.25">
      <c r="B839" s="239" t="s">
        <v>1887</v>
      </c>
      <c r="C839" s="247">
        <v>1</v>
      </c>
      <c r="D839" s="256">
        <v>17</v>
      </c>
      <c r="E839" s="256">
        <v>11.249606739600933</v>
      </c>
      <c r="F839" s="256">
        <v>5.7503932603990666</v>
      </c>
      <c r="G839" s="256"/>
      <c r="H839" s="256"/>
      <c r="I839" s="256"/>
      <c r="J839" s="256">
        <v>0.983758814860206</v>
      </c>
      <c r="K839" s="256">
        <v>0.9051949700721641</v>
      </c>
      <c r="L839" s="256">
        <v>9.4732678182860219</v>
      </c>
      <c r="M839" s="256">
        <v>13.025945660915845</v>
      </c>
      <c r="N839" s="256">
        <v>5.9150013609990468</v>
      </c>
      <c r="O839" s="256">
        <v>-0.35788941819989262</v>
      </c>
      <c r="P839" s="256">
        <v>22.857102897401759</v>
      </c>
    </row>
    <row r="840" spans="2:16" x14ac:dyDescent="0.25">
      <c r="B840" s="239" t="s">
        <v>1888</v>
      </c>
      <c r="C840" s="247">
        <v>1</v>
      </c>
      <c r="D840" s="256">
        <v>19</v>
      </c>
      <c r="E840" s="256">
        <v>10.123654160419326</v>
      </c>
      <c r="F840" s="256">
        <v>8.876345839580674</v>
      </c>
      <c r="G840" s="256"/>
      <c r="H840" s="256"/>
      <c r="I840" s="256"/>
      <c r="J840" s="256">
        <v>1.5185367448815503</v>
      </c>
      <c r="K840" s="256">
        <v>0.94655769938065315</v>
      </c>
      <c r="L840" s="256">
        <v>8.266145735967843</v>
      </c>
      <c r="M840" s="256">
        <v>11.981162584870809</v>
      </c>
      <c r="N840" s="256">
        <v>5.9214723376060308</v>
      </c>
      <c r="O840" s="256">
        <v>-1.4965405297264027</v>
      </c>
      <c r="P840" s="256">
        <v>21.743848850565055</v>
      </c>
    </row>
    <row r="841" spans="2:16" x14ac:dyDescent="0.25">
      <c r="B841" s="239" t="s">
        <v>1889</v>
      </c>
      <c r="C841" s="247">
        <v>1</v>
      </c>
      <c r="D841" s="256">
        <v>14</v>
      </c>
      <c r="E841" s="256">
        <v>9.837591378583987</v>
      </c>
      <c r="F841" s="256">
        <v>4.162408621416013</v>
      </c>
      <c r="G841" s="256"/>
      <c r="H841" s="256"/>
      <c r="I841" s="256"/>
      <c r="J841" s="256">
        <v>0.71209150173564806</v>
      </c>
      <c r="K841" s="256">
        <v>0.847254542924049</v>
      </c>
      <c r="L841" s="256">
        <v>8.1749537473376712</v>
      </c>
      <c r="M841" s="256">
        <v>11.500229009830303</v>
      </c>
      <c r="N841" s="256">
        <v>5.9064120604036825</v>
      </c>
      <c r="O841" s="256">
        <v>-1.7530492845898618</v>
      </c>
      <c r="P841" s="256">
        <v>21.428232041757838</v>
      </c>
    </row>
    <row r="842" spans="2:16" x14ac:dyDescent="0.25">
      <c r="B842" s="239" t="s">
        <v>1890</v>
      </c>
      <c r="C842" s="247">
        <v>1</v>
      </c>
      <c r="D842" s="256">
        <v>18</v>
      </c>
      <c r="E842" s="256">
        <v>11.455528257579383</v>
      </c>
      <c r="F842" s="256">
        <v>6.5444717424206171</v>
      </c>
      <c r="G842" s="256"/>
      <c r="H842" s="256"/>
      <c r="I842" s="256"/>
      <c r="J842" s="256">
        <v>1.1196072118314593</v>
      </c>
      <c r="K842" s="256">
        <v>0.87852964350750928</v>
      </c>
      <c r="L842" s="256">
        <v>9.7315169109775663</v>
      </c>
      <c r="M842" s="256">
        <v>13.179539604181199</v>
      </c>
      <c r="N842" s="256">
        <v>5.910979402882238</v>
      </c>
      <c r="O842" s="256">
        <v>-0.14407527931766495</v>
      </c>
      <c r="P842" s="256">
        <v>23.055131794476431</v>
      </c>
    </row>
    <row r="843" spans="2:16" x14ac:dyDescent="0.25">
      <c r="B843" s="239" t="s">
        <v>1891</v>
      </c>
      <c r="C843" s="247">
        <v>1</v>
      </c>
      <c r="D843" s="256">
        <v>6</v>
      </c>
      <c r="E843" s="256">
        <v>9.4103141532872527</v>
      </c>
      <c r="F843" s="256">
        <v>-3.4103141532872527</v>
      </c>
      <c r="G843" s="256"/>
      <c r="H843" s="256"/>
      <c r="I843" s="256"/>
      <c r="J843" s="256">
        <v>-0.58342559505330749</v>
      </c>
      <c r="K843" s="256">
        <v>0.88328149144856627</v>
      </c>
      <c r="L843" s="256">
        <v>7.6769778626402916</v>
      </c>
      <c r="M843" s="256">
        <v>11.143650443934215</v>
      </c>
      <c r="N843" s="256">
        <v>5.9116875221811442</v>
      </c>
      <c r="O843" s="256">
        <v>-2.1906789846495371</v>
      </c>
      <c r="P843" s="256">
        <v>21.011307291224043</v>
      </c>
    </row>
    <row r="844" spans="2:16" x14ac:dyDescent="0.25">
      <c r="B844" s="239" t="s">
        <v>1892</v>
      </c>
      <c r="C844" s="247">
        <v>1</v>
      </c>
      <c r="D844" s="256">
        <v>6</v>
      </c>
      <c r="E844" s="256">
        <v>8.2924911953344207</v>
      </c>
      <c r="F844" s="256">
        <v>-2.2924911953344207</v>
      </c>
      <c r="G844" s="256"/>
      <c r="H844" s="256"/>
      <c r="I844" s="256"/>
      <c r="J844" s="256">
        <v>-0.39219203266162977</v>
      </c>
      <c r="K844" s="256">
        <v>0.89005496655131566</v>
      </c>
      <c r="L844" s="256">
        <v>6.545862754537076</v>
      </c>
      <c r="M844" s="256">
        <v>10.039119636131765</v>
      </c>
      <c r="N844" s="256">
        <v>5.9127033588925544</v>
      </c>
      <c r="O844" s="256">
        <v>-3.3104954029593507</v>
      </c>
      <c r="P844" s="256">
        <v>19.895477793628192</v>
      </c>
    </row>
    <row r="845" spans="2:16" x14ac:dyDescent="0.25">
      <c r="B845" s="239" t="s">
        <v>1893</v>
      </c>
      <c r="C845" s="247">
        <v>1</v>
      </c>
      <c r="D845" s="256">
        <v>2</v>
      </c>
      <c r="E845" s="256">
        <v>12.253215407533171</v>
      </c>
      <c r="F845" s="256">
        <v>-10.253215407533171</v>
      </c>
      <c r="G845" s="256"/>
      <c r="H845" s="256"/>
      <c r="I845" s="256"/>
      <c r="J845" s="256">
        <v>-1.7540871695305997</v>
      </c>
      <c r="K845" s="256">
        <v>0.90377912253368842</v>
      </c>
      <c r="L845" s="256">
        <v>10.479654920889677</v>
      </c>
      <c r="M845" s="256">
        <v>14.026775894176664</v>
      </c>
      <c r="N845" s="256">
        <v>5.9147848539997119</v>
      </c>
      <c r="O845" s="256">
        <v>0.6461441193155526</v>
      </c>
      <c r="P845" s="256">
        <v>23.860286695750787</v>
      </c>
    </row>
    <row r="846" spans="2:16" x14ac:dyDescent="0.25">
      <c r="B846" s="239" t="s">
        <v>1894</v>
      </c>
      <c r="C846" s="247">
        <v>1</v>
      </c>
      <c r="D846" s="256">
        <v>19</v>
      </c>
      <c r="E846" s="256">
        <v>10.398792524550284</v>
      </c>
      <c r="F846" s="256">
        <v>8.6012074754497156</v>
      </c>
      <c r="G846" s="256"/>
      <c r="H846" s="256"/>
      <c r="I846" s="256"/>
      <c r="J846" s="256">
        <v>1.4714669569969452</v>
      </c>
      <c r="K846" s="256">
        <v>0.95166970650315963</v>
      </c>
      <c r="L846" s="256">
        <v>8.5312523859179059</v>
      </c>
      <c r="M846" s="256">
        <v>12.266332663182663</v>
      </c>
      <c r="N846" s="256">
        <v>5.9222916507929977</v>
      </c>
      <c r="O846" s="256">
        <v>-1.2230099715940117</v>
      </c>
      <c r="P846" s="256">
        <v>22.020595020694579</v>
      </c>
    </row>
    <row r="847" spans="2:16" x14ac:dyDescent="0.25">
      <c r="B847" s="239" t="s">
        <v>1895</v>
      </c>
      <c r="C847" s="247">
        <v>1</v>
      </c>
      <c r="D847" s="256">
        <v>8</v>
      </c>
      <c r="E847" s="256">
        <v>9.9965753032546854</v>
      </c>
      <c r="F847" s="256">
        <v>-1.9965753032546854</v>
      </c>
      <c r="G847" s="256"/>
      <c r="H847" s="256"/>
      <c r="I847" s="256"/>
      <c r="J847" s="256">
        <v>-0.341567692010803</v>
      </c>
      <c r="K847" s="256">
        <v>0.90889828118098226</v>
      </c>
      <c r="L847" s="256">
        <v>8.2129690684019998</v>
      </c>
      <c r="M847" s="256">
        <v>11.780181538107371</v>
      </c>
      <c r="N847" s="256">
        <v>5.915569224707828</v>
      </c>
      <c r="O847" s="256">
        <v>-1.6120352204465931</v>
      </c>
      <c r="P847" s="256">
        <v>21.605185826955964</v>
      </c>
    </row>
    <row r="848" spans="2:16" x14ac:dyDescent="0.25">
      <c r="B848" s="239" t="s">
        <v>1896</v>
      </c>
      <c r="C848" s="247">
        <v>1</v>
      </c>
      <c r="D848" s="256">
        <v>11</v>
      </c>
      <c r="E848" s="256">
        <v>10.962609015172861</v>
      </c>
      <c r="F848" s="256">
        <v>3.7390984827139206E-2</v>
      </c>
      <c r="G848" s="256"/>
      <c r="H848" s="256"/>
      <c r="I848" s="256"/>
      <c r="J848" s="256">
        <v>6.3967296242708948E-3</v>
      </c>
      <c r="K848" s="256">
        <v>0.93825704347765226</v>
      </c>
      <c r="L848" s="256">
        <v>9.1213896540065686</v>
      </c>
      <c r="M848" s="256">
        <v>12.803828376339153</v>
      </c>
      <c r="N848" s="256">
        <v>5.9201511337475212</v>
      </c>
      <c r="O848" s="256">
        <v>-0.65499296741874247</v>
      </c>
      <c r="P848" s="256">
        <v>22.580210997764464</v>
      </c>
    </row>
    <row r="849" spans="2:16" x14ac:dyDescent="0.25">
      <c r="B849" s="239" t="s">
        <v>1897</v>
      </c>
      <c r="C849" s="247">
        <v>1</v>
      </c>
      <c r="D849" s="256">
        <v>3</v>
      </c>
      <c r="E849" s="256">
        <v>10.183855993056646</v>
      </c>
      <c r="F849" s="256">
        <v>-7.1838559930566461</v>
      </c>
      <c r="G849" s="256"/>
      <c r="H849" s="256"/>
      <c r="I849" s="256"/>
      <c r="J849" s="256">
        <v>-1.2289910164101272</v>
      </c>
      <c r="K849" s="256">
        <v>0.86750690522090756</v>
      </c>
      <c r="L849" s="256">
        <v>8.4814754770331273</v>
      </c>
      <c r="M849" s="256">
        <v>11.886236509080165</v>
      </c>
      <c r="N849" s="256">
        <v>5.909351182438102</v>
      </c>
      <c r="O849" s="256">
        <v>-1.4125523522595547</v>
      </c>
      <c r="P849" s="256">
        <v>21.780264338372845</v>
      </c>
    </row>
    <row r="850" spans="2:16" x14ac:dyDescent="0.25">
      <c r="B850" s="239" t="s">
        <v>1898</v>
      </c>
      <c r="C850" s="247">
        <v>1</v>
      </c>
      <c r="D850" s="256">
        <v>13</v>
      </c>
      <c r="E850" s="256">
        <v>10.144048790073285</v>
      </c>
      <c r="F850" s="256">
        <v>2.8559512099267153</v>
      </c>
      <c r="G850" s="256"/>
      <c r="H850" s="256"/>
      <c r="I850" s="256"/>
      <c r="J850" s="256">
        <v>0.48858696272558894</v>
      </c>
      <c r="K850" s="256">
        <v>0.93433230782564858</v>
      </c>
      <c r="L850" s="256">
        <v>8.3105312621308016</v>
      </c>
      <c r="M850" s="256">
        <v>11.977566318015768</v>
      </c>
      <c r="N850" s="256">
        <v>5.9195303891629303</v>
      </c>
      <c r="O850" s="256">
        <v>-1.4723350541036559</v>
      </c>
      <c r="P850" s="256">
        <v>21.760432634250225</v>
      </c>
    </row>
    <row r="851" spans="2:16" x14ac:dyDescent="0.25">
      <c r="B851" s="239" t="s">
        <v>1899</v>
      </c>
      <c r="C851" s="247">
        <v>1</v>
      </c>
      <c r="D851" s="256">
        <v>13</v>
      </c>
      <c r="E851" s="256">
        <v>10.922263962117762</v>
      </c>
      <c r="F851" s="256">
        <v>2.0777360378822376</v>
      </c>
      <c r="G851" s="256"/>
      <c r="H851" s="256"/>
      <c r="I851" s="256"/>
      <c r="J851" s="256">
        <v>0.35545240988918397</v>
      </c>
      <c r="K851" s="256">
        <v>0.91232885448858425</v>
      </c>
      <c r="L851" s="256">
        <v>9.1319256296615823</v>
      </c>
      <c r="M851" s="256">
        <v>12.712602294573943</v>
      </c>
      <c r="N851" s="256">
        <v>5.9160972866839403</v>
      </c>
      <c r="O851" s="256">
        <v>-0.68738282125358552</v>
      </c>
      <c r="P851" s="256">
        <v>22.53191074548911</v>
      </c>
    </row>
    <row r="852" spans="2:16" x14ac:dyDescent="0.25">
      <c r="B852" s="239" t="s">
        <v>1900</v>
      </c>
      <c r="C852" s="247">
        <v>1</v>
      </c>
      <c r="D852" s="256">
        <v>8</v>
      </c>
      <c r="E852" s="256">
        <v>11.326345394763278</v>
      </c>
      <c r="F852" s="256">
        <v>-3.326345394763278</v>
      </c>
      <c r="G852" s="256"/>
      <c r="H852" s="256"/>
      <c r="I852" s="256"/>
      <c r="J852" s="256">
        <v>-0.56906048946310384</v>
      </c>
      <c r="K852" s="256">
        <v>0.92909198397369375</v>
      </c>
      <c r="L852" s="256">
        <v>9.5031113875276993</v>
      </c>
      <c r="M852" s="256">
        <v>13.149579401998857</v>
      </c>
      <c r="N852" s="256">
        <v>5.9187055241379261</v>
      </c>
      <c r="O852" s="256">
        <v>-0.28841974858434938</v>
      </c>
      <c r="P852" s="256">
        <v>22.941110538110905</v>
      </c>
    </row>
    <row r="853" spans="2:16" x14ac:dyDescent="0.25">
      <c r="B853" s="239" t="s">
        <v>1901</v>
      </c>
      <c r="C853" s="247">
        <v>1</v>
      </c>
      <c r="D853" s="256">
        <v>1</v>
      </c>
      <c r="E853" s="256">
        <v>10.082087843223222</v>
      </c>
      <c r="F853" s="256">
        <v>-9.0820878432232224</v>
      </c>
      <c r="G853" s="256"/>
      <c r="H853" s="256"/>
      <c r="I853" s="256"/>
      <c r="J853" s="256">
        <v>-1.553734426240879</v>
      </c>
      <c r="K853" s="256">
        <v>0.89674525933825711</v>
      </c>
      <c r="L853" s="256">
        <v>8.322330487810401</v>
      </c>
      <c r="M853" s="256">
        <v>11.841845198636044</v>
      </c>
      <c r="N853" s="256">
        <v>5.9137141651353318</v>
      </c>
      <c r="O853" s="256">
        <v>-1.5228823437230705</v>
      </c>
      <c r="P853" s="256">
        <v>21.687058030169517</v>
      </c>
    </row>
    <row r="854" spans="2:16" x14ac:dyDescent="0.25">
      <c r="B854" s="239" t="s">
        <v>1902</v>
      </c>
      <c r="C854" s="247">
        <v>1</v>
      </c>
      <c r="D854" s="256">
        <v>13</v>
      </c>
      <c r="E854" s="256">
        <v>10.07322751071005</v>
      </c>
      <c r="F854" s="256">
        <v>2.9267724892899505</v>
      </c>
      <c r="G854" s="256"/>
      <c r="H854" s="256"/>
      <c r="I854" s="256"/>
      <c r="J854" s="256">
        <v>0.5007028397966512</v>
      </c>
      <c r="K854" s="256">
        <v>0.93464172748200958</v>
      </c>
      <c r="L854" s="256">
        <v>8.2391027829964827</v>
      </c>
      <c r="M854" s="256">
        <v>11.907352238423616</v>
      </c>
      <c r="N854" s="256">
        <v>5.9195792355138881</v>
      </c>
      <c r="O854" s="256">
        <v>-1.5432521886994532</v>
      </c>
      <c r="P854" s="256">
        <v>21.68970721011955</v>
      </c>
    </row>
    <row r="855" spans="2:16" x14ac:dyDescent="0.25">
      <c r="B855" s="239" t="s">
        <v>1903</v>
      </c>
      <c r="C855" s="247">
        <v>1</v>
      </c>
      <c r="D855" s="256">
        <v>20</v>
      </c>
      <c r="E855" s="256">
        <v>10.988731203780203</v>
      </c>
      <c r="F855" s="256">
        <v>9.011268796219797</v>
      </c>
      <c r="G855" s="256"/>
      <c r="H855" s="256"/>
      <c r="I855" s="256"/>
      <c r="J855" s="256">
        <v>1.541618931074765</v>
      </c>
      <c r="K855" s="256">
        <v>0.88195162087533419</v>
      </c>
      <c r="L855" s="256">
        <v>9.258004628098135</v>
      </c>
      <c r="M855" s="256">
        <v>12.719457779462271</v>
      </c>
      <c r="N855" s="256">
        <v>5.9114889688082188</v>
      </c>
      <c r="O855" s="256">
        <v>-0.61187229645869223</v>
      </c>
      <c r="P855" s="256">
        <v>22.589334704019098</v>
      </c>
    </row>
    <row r="856" spans="2:16" x14ac:dyDescent="0.25">
      <c r="B856" s="239" t="s">
        <v>1904</v>
      </c>
      <c r="C856" s="247">
        <v>1</v>
      </c>
      <c r="D856" s="256">
        <v>6</v>
      </c>
      <c r="E856" s="256">
        <v>11.584670874950088</v>
      </c>
      <c r="F856" s="256">
        <v>-5.5846708749500884</v>
      </c>
      <c r="G856" s="256"/>
      <c r="H856" s="256"/>
      <c r="I856" s="256"/>
      <c r="J856" s="256">
        <v>-0.95540756128111093</v>
      </c>
      <c r="K856" s="256">
        <v>0.92914949128947377</v>
      </c>
      <c r="L856" s="256">
        <v>9.7613240163546831</v>
      </c>
      <c r="M856" s="256">
        <v>13.408017733545494</v>
      </c>
      <c r="N856" s="256">
        <v>5.9187145516522524</v>
      </c>
      <c r="O856" s="256">
        <v>-3.0111983835196199E-2</v>
      </c>
      <c r="P856" s="256">
        <v>23.199453733735375</v>
      </c>
    </row>
    <row r="857" spans="2:16" x14ac:dyDescent="0.25">
      <c r="B857" s="239" t="s">
        <v>1905</v>
      </c>
      <c r="C857" s="247">
        <v>1</v>
      </c>
      <c r="D857" s="256">
        <v>7</v>
      </c>
      <c r="E857" s="256">
        <v>9.5508139711844819</v>
      </c>
      <c r="F857" s="256">
        <v>-2.5508139711844819</v>
      </c>
      <c r="G857" s="256"/>
      <c r="H857" s="256"/>
      <c r="I857" s="256"/>
      <c r="J857" s="256">
        <v>-0.43638506369687047</v>
      </c>
      <c r="K857" s="256">
        <v>0.89815074112812232</v>
      </c>
      <c r="L857" s="256">
        <v>7.7882985226656656</v>
      </c>
      <c r="M857" s="256">
        <v>11.313329419703297</v>
      </c>
      <c r="N857" s="256">
        <v>5.9139274531030246</v>
      </c>
      <c r="O857" s="256">
        <v>-2.0545747683731133</v>
      </c>
      <c r="P857" s="256">
        <v>21.156202710742079</v>
      </c>
    </row>
    <row r="858" spans="2:16" x14ac:dyDescent="0.25">
      <c r="B858" s="239" t="s">
        <v>1906</v>
      </c>
      <c r="C858" s="247">
        <v>1</v>
      </c>
      <c r="D858" s="256">
        <v>9</v>
      </c>
      <c r="E858" s="256">
        <v>10.148820436787606</v>
      </c>
      <c r="F858" s="256">
        <v>-1.1488204367876058</v>
      </c>
      <c r="G858" s="256"/>
      <c r="H858" s="256"/>
      <c r="I858" s="256"/>
      <c r="J858" s="256">
        <v>-0.19653651153989563</v>
      </c>
      <c r="K858" s="256">
        <v>0.90559640296011179</v>
      </c>
      <c r="L858" s="256">
        <v>8.3716937505306284</v>
      </c>
      <c r="M858" s="256">
        <v>11.925947123044583</v>
      </c>
      <c r="N858" s="256">
        <v>5.9150628070909717</v>
      </c>
      <c r="O858" s="256">
        <v>-1.4587963017590901</v>
      </c>
      <c r="P858" s="256">
        <v>21.756437175334302</v>
      </c>
    </row>
    <row r="859" spans="2:16" x14ac:dyDescent="0.25">
      <c r="B859" s="239" t="s">
        <v>1907</v>
      </c>
      <c r="C859" s="247">
        <v>1</v>
      </c>
      <c r="D859" s="256">
        <v>13</v>
      </c>
      <c r="E859" s="256">
        <v>11.764796846221898</v>
      </c>
      <c r="F859" s="256">
        <v>1.2352031537781016</v>
      </c>
      <c r="G859" s="256"/>
      <c r="H859" s="256"/>
      <c r="I859" s="256"/>
      <c r="J859" s="256">
        <v>0.21131458939349226</v>
      </c>
      <c r="K859" s="256">
        <v>0.90860744704241914</v>
      </c>
      <c r="L859" s="256">
        <v>9.9817613392422757</v>
      </c>
      <c r="M859" s="256">
        <v>13.547832353201521</v>
      </c>
      <c r="N859" s="256">
        <v>5.9155245464453596</v>
      </c>
      <c r="O859" s="256">
        <v>0.15627399836856704</v>
      </c>
      <c r="P859" s="256">
        <v>23.373319694075228</v>
      </c>
    </row>
    <row r="860" spans="2:16" x14ac:dyDescent="0.25">
      <c r="B860" s="239" t="s">
        <v>1908</v>
      </c>
      <c r="C860" s="247">
        <v>1</v>
      </c>
      <c r="D860" s="256">
        <v>1</v>
      </c>
      <c r="E860" s="256">
        <v>10.765917867037269</v>
      </c>
      <c r="F860" s="256">
        <v>-9.7659178670372686</v>
      </c>
      <c r="G860" s="256"/>
      <c r="H860" s="256"/>
      <c r="I860" s="256"/>
      <c r="J860" s="256">
        <v>-1.6707218709824316</v>
      </c>
      <c r="K860" s="256">
        <v>0.93452690008348793</v>
      </c>
      <c r="L860" s="256">
        <v>8.9320184746204845</v>
      </c>
      <c r="M860" s="256">
        <v>12.599817259454053</v>
      </c>
      <c r="N860" s="256">
        <v>5.9195611065142568</v>
      </c>
      <c r="O860" s="256">
        <v>-0.85052625633755241</v>
      </c>
      <c r="P860" s="256">
        <v>22.38236199041209</v>
      </c>
    </row>
    <row r="861" spans="2:16" x14ac:dyDescent="0.25">
      <c r="B861" s="239" t="s">
        <v>1909</v>
      </c>
      <c r="C861" s="247">
        <v>1</v>
      </c>
      <c r="D861" s="256">
        <v>20</v>
      </c>
      <c r="E861" s="256">
        <v>10.617461294027798</v>
      </c>
      <c r="F861" s="256">
        <v>9.3825387059722019</v>
      </c>
      <c r="G861" s="256"/>
      <c r="H861" s="256"/>
      <c r="I861" s="256"/>
      <c r="J861" s="256">
        <v>1.6051345951123119</v>
      </c>
      <c r="K861" s="256">
        <v>0.8997666563947001</v>
      </c>
      <c r="L861" s="256">
        <v>8.8517748013953135</v>
      </c>
      <c r="M861" s="256">
        <v>12.383147786660283</v>
      </c>
      <c r="N861" s="256">
        <v>5.9141730785238549</v>
      </c>
      <c r="O861" s="256">
        <v>-0.98840945659869384</v>
      </c>
      <c r="P861" s="256">
        <v>22.223332044654292</v>
      </c>
    </row>
    <row r="862" spans="2:16" x14ac:dyDescent="0.25">
      <c r="B862" s="239" t="s">
        <v>1910</v>
      </c>
      <c r="C862" s="247">
        <v>1</v>
      </c>
      <c r="D862" s="256">
        <v>10</v>
      </c>
      <c r="E862" s="256">
        <v>10.49527328795771</v>
      </c>
      <c r="F862" s="256">
        <v>-0.4952732879577102</v>
      </c>
      <c r="G862" s="256"/>
      <c r="H862" s="256"/>
      <c r="I862" s="256"/>
      <c r="J862" s="256">
        <v>-8.4729763814341566E-2</v>
      </c>
      <c r="K862" s="256">
        <v>0.90737200638838211</v>
      </c>
      <c r="L862" s="256">
        <v>8.7146621883061179</v>
      </c>
      <c r="M862" s="256">
        <v>12.275884387609302</v>
      </c>
      <c r="N862" s="256">
        <v>5.9153349123066494</v>
      </c>
      <c r="O862" s="256">
        <v>-1.1128774251483691</v>
      </c>
      <c r="P862" s="256">
        <v>22.103424001063789</v>
      </c>
    </row>
    <row r="863" spans="2:16" x14ac:dyDescent="0.25">
      <c r="B863" s="239" t="s">
        <v>1911</v>
      </c>
      <c r="C863" s="247">
        <v>1</v>
      </c>
      <c r="D863" s="256">
        <v>16</v>
      </c>
      <c r="E863" s="256">
        <v>10.098549183384891</v>
      </c>
      <c r="F863" s="256">
        <v>5.9014508166151085</v>
      </c>
      <c r="G863" s="256"/>
      <c r="H863" s="256"/>
      <c r="I863" s="256"/>
      <c r="J863" s="256">
        <v>1.0096012565419179</v>
      </c>
      <c r="K863" s="256">
        <v>0.88222910145291</v>
      </c>
      <c r="L863" s="256">
        <v>8.3672780846264114</v>
      </c>
      <c r="M863" s="256">
        <v>11.829820282143372</v>
      </c>
      <c r="N863" s="256">
        <v>5.9115303732812743</v>
      </c>
      <c r="O863" s="256">
        <v>-1.5021355682743458</v>
      </c>
      <c r="P863" s="256">
        <v>21.699233935044127</v>
      </c>
    </row>
    <row r="864" spans="2:16" x14ac:dyDescent="0.25">
      <c r="B864" s="239" t="s">
        <v>1912</v>
      </c>
      <c r="C864" s="247">
        <v>1</v>
      </c>
      <c r="D864" s="256">
        <v>6</v>
      </c>
      <c r="E864" s="256">
        <v>11.035275118942019</v>
      </c>
      <c r="F864" s="256">
        <v>-5.0352751189420193</v>
      </c>
      <c r="G864" s="256"/>
      <c r="H864" s="256"/>
      <c r="I864" s="256"/>
      <c r="J864" s="256">
        <v>-0.86141869941634563</v>
      </c>
      <c r="K864" s="256">
        <v>0.87296835445128707</v>
      </c>
      <c r="L864" s="256">
        <v>9.3221771496013055</v>
      </c>
      <c r="M864" s="256">
        <v>12.748373088282733</v>
      </c>
      <c r="N864" s="256">
        <v>5.9101554052875818</v>
      </c>
      <c r="O864" s="256">
        <v>-0.56271141935599722</v>
      </c>
      <c r="P864" s="256">
        <v>22.633261657240034</v>
      </c>
    </row>
    <row r="865" spans="2:16" x14ac:dyDescent="0.25">
      <c r="B865" s="239" t="s">
        <v>1913</v>
      </c>
      <c r="C865" s="247">
        <v>1</v>
      </c>
      <c r="D865" s="256">
        <v>9</v>
      </c>
      <c r="E865" s="256">
        <v>11.044953640144472</v>
      </c>
      <c r="F865" s="256">
        <v>-2.0449536401444721</v>
      </c>
      <c r="G865" s="256"/>
      <c r="H865" s="256"/>
      <c r="I865" s="256"/>
      <c r="J865" s="256">
        <v>-0.34984410254629766</v>
      </c>
      <c r="K865" s="256">
        <v>0.88945955378154884</v>
      </c>
      <c r="L865" s="256">
        <v>9.2994936270474042</v>
      </c>
      <c r="M865" s="256">
        <v>12.79041365324154</v>
      </c>
      <c r="N865" s="256">
        <v>5.9126137591246311</v>
      </c>
      <c r="O865" s="256">
        <v>-0.55785712911758267</v>
      </c>
      <c r="P865" s="256">
        <v>22.647764409406527</v>
      </c>
    </row>
    <row r="866" spans="2:16" x14ac:dyDescent="0.25">
      <c r="B866" s="239" t="s">
        <v>1914</v>
      </c>
      <c r="C866" s="247">
        <v>1</v>
      </c>
      <c r="D866" s="256">
        <v>2</v>
      </c>
      <c r="E866" s="256">
        <v>10.78115474363938</v>
      </c>
      <c r="F866" s="256">
        <v>-8.7811547436393802</v>
      </c>
      <c r="G866" s="256"/>
      <c r="H866" s="256"/>
      <c r="I866" s="256"/>
      <c r="J866" s="256">
        <v>-1.502251757840168</v>
      </c>
      <c r="K866" s="256">
        <v>0.88864665428461465</v>
      </c>
      <c r="L866" s="256">
        <v>9.0372899504267163</v>
      </c>
      <c r="M866" s="256">
        <v>12.525019536852044</v>
      </c>
      <c r="N866" s="256">
        <v>5.9124915258246142</v>
      </c>
      <c r="O866" s="256">
        <v>-0.82141615711315019</v>
      </c>
      <c r="P866" s="256">
        <v>22.383725644391909</v>
      </c>
    </row>
    <row r="867" spans="2:16" x14ac:dyDescent="0.25">
      <c r="B867" s="239" t="s">
        <v>1915</v>
      </c>
      <c r="C867" s="247">
        <v>1</v>
      </c>
      <c r="D867" s="256">
        <v>12</v>
      </c>
      <c r="E867" s="256">
        <v>11.538427188778268</v>
      </c>
      <c r="F867" s="256">
        <v>0.46157281122173188</v>
      </c>
      <c r="G867" s="256"/>
      <c r="H867" s="256"/>
      <c r="I867" s="256"/>
      <c r="J867" s="256">
        <v>7.8964394464331372E-2</v>
      </c>
      <c r="K867" s="256">
        <v>0.89162581114501194</v>
      </c>
      <c r="L867" s="256">
        <v>9.7887161497745971</v>
      </c>
      <c r="M867" s="256">
        <v>13.288138227781939</v>
      </c>
      <c r="N867" s="256">
        <v>5.9129400262370861</v>
      </c>
      <c r="O867" s="256">
        <v>-6.5023841410726035E-2</v>
      </c>
      <c r="P867" s="256">
        <v>23.141878218967264</v>
      </c>
    </row>
    <row r="868" spans="2:16" x14ac:dyDescent="0.25">
      <c r="B868" s="239" t="s">
        <v>1916</v>
      </c>
      <c r="C868" s="247">
        <v>1</v>
      </c>
      <c r="D868" s="256">
        <v>13</v>
      </c>
      <c r="E868" s="256">
        <v>11.661722262103224</v>
      </c>
      <c r="F868" s="256">
        <v>1.3382777378967763</v>
      </c>
      <c r="G868" s="256"/>
      <c r="H868" s="256"/>
      <c r="I868" s="256"/>
      <c r="J868" s="256">
        <v>0.22894825827890672</v>
      </c>
      <c r="K868" s="256">
        <v>0.89985844031629758</v>
      </c>
      <c r="L868" s="256">
        <v>9.8958556542937064</v>
      </c>
      <c r="M868" s="256">
        <v>13.427588869912741</v>
      </c>
      <c r="N868" s="256">
        <v>5.9141870429827561</v>
      </c>
      <c r="O868" s="256">
        <v>5.5824107864602013E-2</v>
      </c>
      <c r="P868" s="256">
        <v>23.267620416341845</v>
      </c>
    </row>
    <row r="869" spans="2:16" x14ac:dyDescent="0.25">
      <c r="B869" s="239" t="s">
        <v>1917</v>
      </c>
      <c r="C869" s="247">
        <v>1</v>
      </c>
      <c r="D869" s="256">
        <v>8</v>
      </c>
      <c r="E869" s="256">
        <v>10.804451080877051</v>
      </c>
      <c r="F869" s="256">
        <v>-2.8044510808770511</v>
      </c>
      <c r="G869" s="256"/>
      <c r="H869" s="256"/>
      <c r="I869" s="256"/>
      <c r="J869" s="256">
        <v>-0.47977648601124867</v>
      </c>
      <c r="K869" s="256">
        <v>0.91112840336368017</v>
      </c>
      <c r="L869" s="256">
        <v>9.0164684929033374</v>
      </c>
      <c r="M869" s="256">
        <v>12.592433668850765</v>
      </c>
      <c r="N869" s="256">
        <v>5.9159122824964774</v>
      </c>
      <c r="O869" s="256">
        <v>-0.80483265348313182</v>
      </c>
      <c r="P869" s="256">
        <v>22.413734815237234</v>
      </c>
    </row>
    <row r="870" spans="2:16" x14ac:dyDescent="0.25">
      <c r="B870" s="239" t="s">
        <v>1918</v>
      </c>
      <c r="C870" s="247">
        <v>1</v>
      </c>
      <c r="D870" s="256">
        <v>17</v>
      </c>
      <c r="E870" s="256">
        <v>12.249863456323377</v>
      </c>
      <c r="F870" s="256">
        <v>4.7501365436766232</v>
      </c>
      <c r="G870" s="256"/>
      <c r="H870" s="256"/>
      <c r="I870" s="256"/>
      <c r="J870" s="256">
        <v>0.81263810752087118</v>
      </c>
      <c r="K870" s="256">
        <v>0.88857550698707133</v>
      </c>
      <c r="L870" s="256">
        <v>10.506138281334357</v>
      </c>
      <c r="M870" s="256">
        <v>13.993588631312397</v>
      </c>
      <c r="N870" s="256">
        <v>5.9124808328140874</v>
      </c>
      <c r="O870" s="256">
        <v>0.6473135393493834</v>
      </c>
      <c r="P870" s="256">
        <v>23.85241337329737</v>
      </c>
    </row>
    <row r="871" spans="2:16" x14ac:dyDescent="0.25">
      <c r="B871" s="239" t="s">
        <v>1919</v>
      </c>
      <c r="C871" s="247">
        <v>1</v>
      </c>
      <c r="D871" s="256">
        <v>4</v>
      </c>
      <c r="E871" s="256">
        <v>10.309635073856271</v>
      </c>
      <c r="F871" s="256">
        <v>-6.3096350738562705</v>
      </c>
      <c r="G871" s="256"/>
      <c r="H871" s="256"/>
      <c r="I871" s="256"/>
      <c r="J871" s="256">
        <v>-1.0794321086183361</v>
      </c>
      <c r="K871" s="256">
        <v>0.95320398091976244</v>
      </c>
      <c r="L871" s="256">
        <v>8.4390841016992955</v>
      </c>
      <c r="M871" s="256">
        <v>12.180186046013246</v>
      </c>
      <c r="N871" s="256">
        <v>5.9225383912658529</v>
      </c>
      <c r="O871" s="256">
        <v>-1.3126516215156929</v>
      </c>
      <c r="P871" s="256">
        <v>21.931921769228232</v>
      </c>
    </row>
    <row r="872" spans="2:16" x14ac:dyDescent="0.25">
      <c r="B872" s="239" t="s">
        <v>1920</v>
      </c>
      <c r="C872" s="247">
        <v>1</v>
      </c>
      <c r="D872" s="256">
        <v>2</v>
      </c>
      <c r="E872" s="256">
        <v>10.583090156077683</v>
      </c>
      <c r="F872" s="256">
        <v>-8.5830901560776827</v>
      </c>
      <c r="G872" s="256"/>
      <c r="H872" s="256"/>
      <c r="I872" s="256"/>
      <c r="J872" s="256">
        <v>-1.4683675041722808</v>
      </c>
      <c r="K872" s="256">
        <v>0.92523072628738434</v>
      </c>
      <c r="L872" s="256">
        <v>8.767433414006172</v>
      </c>
      <c r="M872" s="256">
        <v>12.398746898149193</v>
      </c>
      <c r="N872" s="256">
        <v>5.9181006297327281</v>
      </c>
      <c r="O872" s="256">
        <v>-1.0304879529726225</v>
      </c>
      <c r="P872" s="256">
        <v>22.19666826512799</v>
      </c>
    </row>
    <row r="873" spans="2:16" x14ac:dyDescent="0.25">
      <c r="B873" s="239" t="s">
        <v>1921</v>
      </c>
      <c r="C873" s="247">
        <v>1</v>
      </c>
      <c r="D873" s="256">
        <v>5</v>
      </c>
      <c r="E873" s="256">
        <v>11.485663226080089</v>
      </c>
      <c r="F873" s="256">
        <v>-6.4856632260800886</v>
      </c>
      <c r="G873" s="256"/>
      <c r="H873" s="256"/>
      <c r="I873" s="256"/>
      <c r="J873" s="256">
        <v>-1.1095464396861416</v>
      </c>
      <c r="K873" s="256">
        <v>0.886175984992711</v>
      </c>
      <c r="L873" s="256">
        <v>9.7466468314666308</v>
      </c>
      <c r="M873" s="256">
        <v>13.224679620693546</v>
      </c>
      <c r="N873" s="256">
        <v>5.9121206891566782</v>
      </c>
      <c r="O873" s="256">
        <v>-0.11617995122226255</v>
      </c>
      <c r="P873" s="256">
        <v>23.087506403382442</v>
      </c>
    </row>
    <row r="874" spans="2:16" x14ac:dyDescent="0.25">
      <c r="B874" s="239" t="s">
        <v>1922</v>
      </c>
      <c r="C874" s="247">
        <v>1</v>
      </c>
      <c r="D874" s="256">
        <v>13</v>
      </c>
      <c r="E874" s="256">
        <v>11.531562076646576</v>
      </c>
      <c r="F874" s="256">
        <v>1.4684379233534237</v>
      </c>
      <c r="G874" s="256"/>
      <c r="H874" s="256"/>
      <c r="I874" s="256"/>
      <c r="J874" s="256">
        <v>0.25121564487116388</v>
      </c>
      <c r="K874" s="256">
        <v>0.90965866947558238</v>
      </c>
      <c r="L874" s="256">
        <v>9.746463668982873</v>
      </c>
      <c r="M874" s="256">
        <v>13.31666048431028</v>
      </c>
      <c r="N874" s="256">
        <v>5.9156861023662097</v>
      </c>
      <c r="O874" s="256">
        <v>-7.7277805745902484E-2</v>
      </c>
      <c r="P874" s="256">
        <v>23.140401959039053</v>
      </c>
    </row>
    <row r="875" spans="2:16" x14ac:dyDescent="0.25">
      <c r="B875" s="239" t="s">
        <v>1923</v>
      </c>
      <c r="C875" s="247">
        <v>1</v>
      </c>
      <c r="D875" s="256">
        <v>15</v>
      </c>
      <c r="E875" s="256">
        <v>8.7741880304742956</v>
      </c>
      <c r="F875" s="256">
        <v>6.2258119695257044</v>
      </c>
      <c r="G875" s="256"/>
      <c r="H875" s="256"/>
      <c r="I875" s="256"/>
      <c r="J875" s="256">
        <v>1.0650919210798548</v>
      </c>
      <c r="K875" s="256">
        <v>0.88951813381000366</v>
      </c>
      <c r="L875" s="256">
        <v>7.0286130609446404</v>
      </c>
      <c r="M875" s="256">
        <v>10.51976300000395</v>
      </c>
      <c r="N875" s="256">
        <v>5.9126225718502843</v>
      </c>
      <c r="O875" s="256">
        <v>-2.8286400327278471</v>
      </c>
      <c r="P875" s="256">
        <v>20.377016093676438</v>
      </c>
    </row>
    <row r="876" spans="2:16" x14ac:dyDescent="0.25">
      <c r="B876" s="239" t="s">
        <v>1924</v>
      </c>
      <c r="C876" s="247">
        <v>1</v>
      </c>
      <c r="D876" s="256">
        <v>4</v>
      </c>
      <c r="E876" s="256">
        <v>9.0298329367191954</v>
      </c>
      <c r="F876" s="256">
        <v>-5.0298329367191954</v>
      </c>
      <c r="G876" s="256"/>
      <c r="H876" s="256"/>
      <c r="I876" s="256"/>
      <c r="J876" s="256">
        <v>-0.86048766835614876</v>
      </c>
      <c r="K876" s="256">
        <v>0.91480464854244736</v>
      </c>
      <c r="L876" s="256">
        <v>7.2346361489197575</v>
      </c>
      <c r="M876" s="256">
        <v>10.825029724518632</v>
      </c>
      <c r="N876" s="256">
        <v>5.9164795877085137</v>
      </c>
      <c r="O876" s="256">
        <v>-2.5805640675571073</v>
      </c>
      <c r="P876" s="256">
        <v>20.640229940995496</v>
      </c>
    </row>
    <row r="877" spans="2:16" x14ac:dyDescent="0.25">
      <c r="B877" s="239" t="s">
        <v>1925</v>
      </c>
      <c r="C877" s="247">
        <v>1</v>
      </c>
      <c r="D877" s="256">
        <v>4</v>
      </c>
      <c r="E877" s="256">
        <v>10.629407347473858</v>
      </c>
      <c r="F877" s="256">
        <v>-6.6294073474738582</v>
      </c>
      <c r="G877" s="256"/>
      <c r="H877" s="256"/>
      <c r="I877" s="256"/>
      <c r="J877" s="256">
        <v>-1.1341377224214102</v>
      </c>
      <c r="K877" s="256">
        <v>0.93334172189056974</v>
      </c>
      <c r="L877" s="256">
        <v>8.797833728202507</v>
      </c>
      <c r="M877" s="256">
        <v>12.460980966745209</v>
      </c>
      <c r="N877" s="256">
        <v>5.9193741169652627</v>
      </c>
      <c r="O877" s="256">
        <v>-0.98666983085073667</v>
      </c>
      <c r="P877" s="256">
        <v>22.245484525798453</v>
      </c>
    </row>
    <row r="878" spans="2:16" x14ac:dyDescent="0.25">
      <c r="B878" s="239" t="s">
        <v>1926</v>
      </c>
      <c r="C878" s="247">
        <v>1</v>
      </c>
      <c r="D878" s="256">
        <v>12</v>
      </c>
      <c r="E878" s="256">
        <v>9.8013653777893968</v>
      </c>
      <c r="F878" s="256">
        <v>2.1986346222106032</v>
      </c>
      <c r="G878" s="256"/>
      <c r="H878" s="256"/>
      <c r="I878" s="256"/>
      <c r="J878" s="256">
        <v>0.37613535149879762</v>
      </c>
      <c r="K878" s="256">
        <v>0.90546540473432202</v>
      </c>
      <c r="L878" s="256">
        <v>8.0244957601803755</v>
      </c>
      <c r="M878" s="256">
        <v>11.578234995398418</v>
      </c>
      <c r="N878" s="256">
        <v>5.915042752672826</v>
      </c>
      <c r="O878" s="256">
        <v>-1.8062120063146931</v>
      </c>
      <c r="P878" s="256">
        <v>21.408942761893485</v>
      </c>
    </row>
    <row r="879" spans="2:16" x14ac:dyDescent="0.25">
      <c r="B879" s="239" t="s">
        <v>1927</v>
      </c>
      <c r="C879" s="247">
        <v>1</v>
      </c>
      <c r="D879" s="256">
        <v>20</v>
      </c>
      <c r="E879" s="256">
        <v>10.504096960117003</v>
      </c>
      <c r="F879" s="256">
        <v>9.4959030398829967</v>
      </c>
      <c r="G879" s="256"/>
      <c r="H879" s="256"/>
      <c r="I879" s="256"/>
      <c r="J879" s="256">
        <v>1.6245286013524627</v>
      </c>
      <c r="K879" s="256">
        <v>0.90931214000946026</v>
      </c>
      <c r="L879" s="256">
        <v>8.7196785758719084</v>
      </c>
      <c r="M879" s="256">
        <v>12.288515344362098</v>
      </c>
      <c r="N879" s="256">
        <v>5.9156328262279105</v>
      </c>
      <c r="O879" s="256">
        <v>-1.1046383741050061</v>
      </c>
      <c r="P879" s="256">
        <v>22.112832294339015</v>
      </c>
    </row>
    <row r="880" spans="2:16" x14ac:dyDescent="0.25">
      <c r="B880" s="239" t="s">
        <v>1928</v>
      </c>
      <c r="C880" s="247">
        <v>1</v>
      </c>
      <c r="D880" s="256">
        <v>20</v>
      </c>
      <c r="E880" s="256">
        <v>11.448827779268798</v>
      </c>
      <c r="F880" s="256">
        <v>8.5511722207312015</v>
      </c>
      <c r="G880" s="256"/>
      <c r="H880" s="256"/>
      <c r="I880" s="256"/>
      <c r="J880" s="256">
        <v>1.4629070862795643</v>
      </c>
      <c r="K880" s="256">
        <v>0.93284354200415842</v>
      </c>
      <c r="L880" s="256">
        <v>9.6182317795725734</v>
      </c>
      <c r="M880" s="256">
        <v>13.279423778965024</v>
      </c>
      <c r="N880" s="256">
        <v>5.9192955865234076</v>
      </c>
      <c r="O880" s="256">
        <v>-0.16709529227771291</v>
      </c>
      <c r="P880" s="256">
        <v>23.064750850815308</v>
      </c>
    </row>
    <row r="881" spans="2:16" x14ac:dyDescent="0.25">
      <c r="B881" s="239" t="s">
        <v>1929</v>
      </c>
      <c r="C881" s="247">
        <v>1</v>
      </c>
      <c r="D881" s="256">
        <v>11</v>
      </c>
      <c r="E881" s="256">
        <v>10.525225506108979</v>
      </c>
      <c r="F881" s="256">
        <v>0.47477449389102055</v>
      </c>
      <c r="G881" s="256"/>
      <c r="H881" s="256"/>
      <c r="I881" s="256"/>
      <c r="J881" s="256">
        <v>8.1222895945671572E-2</v>
      </c>
      <c r="K881" s="256">
        <v>0.89608637221792664</v>
      </c>
      <c r="L881" s="256">
        <v>8.7667611393619058</v>
      </c>
      <c r="M881" s="256">
        <v>12.283689872856053</v>
      </c>
      <c r="N881" s="256">
        <v>5.9136142885084508</v>
      </c>
      <c r="O881" s="256">
        <v>-1.0795486846756859</v>
      </c>
      <c r="P881" s="256">
        <v>22.129999696893645</v>
      </c>
    </row>
    <row r="882" spans="2:16" x14ac:dyDescent="0.25">
      <c r="B882" s="239" t="s">
        <v>1930</v>
      </c>
      <c r="C882" s="247">
        <v>1</v>
      </c>
      <c r="D882" s="256">
        <v>12</v>
      </c>
      <c r="E882" s="256">
        <v>10.115435479935826</v>
      </c>
      <c r="F882" s="256">
        <v>1.8845645200641741</v>
      </c>
      <c r="G882" s="256"/>
      <c r="H882" s="256"/>
      <c r="I882" s="256"/>
      <c r="J882" s="256">
        <v>0.32240524688171734</v>
      </c>
      <c r="K882" s="256">
        <v>0.93664012543179631</v>
      </c>
      <c r="L882" s="256">
        <v>8.2773891307198788</v>
      </c>
      <c r="M882" s="256">
        <v>11.953481829151773</v>
      </c>
      <c r="N882" s="256">
        <v>5.9198950912449053</v>
      </c>
      <c r="O882" s="256">
        <v>-1.5016640492861217</v>
      </c>
      <c r="P882" s="256">
        <v>21.732535009157772</v>
      </c>
    </row>
    <row r="883" spans="2:16" x14ac:dyDescent="0.25">
      <c r="B883" s="239" t="s">
        <v>1931</v>
      </c>
      <c r="C883" s="247">
        <v>1</v>
      </c>
      <c r="D883" s="256">
        <v>4</v>
      </c>
      <c r="E883" s="256">
        <v>11.949132549142634</v>
      </c>
      <c r="F883" s="256">
        <v>-7.9491325491426341</v>
      </c>
      <c r="G883" s="256"/>
      <c r="H883" s="256"/>
      <c r="I883" s="256"/>
      <c r="J883" s="256">
        <v>-1.3599120723733857</v>
      </c>
      <c r="K883" s="256">
        <v>0.89882705189705614</v>
      </c>
      <c r="L883" s="256">
        <v>10.185289920092019</v>
      </c>
      <c r="M883" s="256">
        <v>13.712975178193249</v>
      </c>
      <c r="N883" s="256">
        <v>5.9140302024929321</v>
      </c>
      <c r="O883" s="256">
        <v>0.34354217596303727</v>
      </c>
      <c r="P883" s="256">
        <v>23.554722922322231</v>
      </c>
    </row>
    <row r="884" spans="2:16" x14ac:dyDescent="0.25">
      <c r="B884" s="239" t="s">
        <v>1932</v>
      </c>
      <c r="C884" s="247">
        <v>1</v>
      </c>
      <c r="D884" s="256">
        <v>9</v>
      </c>
      <c r="E884" s="256">
        <v>10.547193153013732</v>
      </c>
      <c r="F884" s="256">
        <v>-1.5471931530137315</v>
      </c>
      <c r="G884" s="256"/>
      <c r="H884" s="256"/>
      <c r="I884" s="256"/>
      <c r="J884" s="256">
        <v>-0.26468883668366455</v>
      </c>
      <c r="K884" s="256">
        <v>0.87860307706142282</v>
      </c>
      <c r="L884" s="256">
        <v>8.8230377016783947</v>
      </c>
      <c r="M884" s="256">
        <v>12.271348604349068</v>
      </c>
      <c r="N884" s="256">
        <v>5.9109903175185821</v>
      </c>
      <c r="O884" s="256">
        <v>-1.0524318025765176</v>
      </c>
      <c r="P884" s="256">
        <v>22.146818108603981</v>
      </c>
    </row>
    <row r="885" spans="2:16" x14ac:dyDescent="0.25">
      <c r="B885" s="239" t="s">
        <v>1933</v>
      </c>
      <c r="C885" s="247">
        <v>1</v>
      </c>
      <c r="D885" s="256">
        <v>15</v>
      </c>
      <c r="E885" s="256">
        <v>11.655627674659002</v>
      </c>
      <c r="F885" s="256">
        <v>3.3443723253409985</v>
      </c>
      <c r="G885" s="256"/>
      <c r="H885" s="256"/>
      <c r="I885" s="256"/>
      <c r="J885" s="256">
        <v>0.57214447886306963</v>
      </c>
      <c r="K885" s="256">
        <v>0.91522542565177001</v>
      </c>
      <c r="L885" s="256">
        <v>9.8596051611527269</v>
      </c>
      <c r="M885" s="256">
        <v>13.451650188165276</v>
      </c>
      <c r="N885" s="256">
        <v>5.9165446627686418</v>
      </c>
      <c r="O885" s="256">
        <v>4.5102968212519912E-2</v>
      </c>
      <c r="P885" s="256">
        <v>23.266152381105485</v>
      </c>
    </row>
    <row r="886" spans="2:16" x14ac:dyDescent="0.25">
      <c r="B886" s="239" t="s">
        <v>1934</v>
      </c>
      <c r="C886" s="247">
        <v>1</v>
      </c>
      <c r="D886" s="256">
        <v>2</v>
      </c>
      <c r="E886" s="256">
        <v>11.608613036619859</v>
      </c>
      <c r="F886" s="256">
        <v>-9.6086130366198592</v>
      </c>
      <c r="G886" s="256"/>
      <c r="H886" s="256"/>
      <c r="I886" s="256"/>
      <c r="J886" s="256">
        <v>-1.6438106656899301</v>
      </c>
      <c r="K886" s="256">
        <v>0.92517189427695501</v>
      </c>
      <c r="L886" s="256">
        <v>9.7930717454659959</v>
      </c>
      <c r="M886" s="256">
        <v>13.424154327773723</v>
      </c>
      <c r="N886" s="256">
        <v>5.9180914322724556</v>
      </c>
      <c r="O886" s="256">
        <v>-4.9470234938091551E-3</v>
      </c>
      <c r="P886" s="256">
        <v>23.222173096733528</v>
      </c>
    </row>
    <row r="887" spans="2:16" x14ac:dyDescent="0.25">
      <c r="B887" s="239" t="s">
        <v>1935</v>
      </c>
      <c r="C887" s="247">
        <v>1</v>
      </c>
      <c r="D887" s="256">
        <v>13</v>
      </c>
      <c r="E887" s="256">
        <v>12.027944495489841</v>
      </c>
      <c r="F887" s="256">
        <v>0.9720555045101591</v>
      </c>
      <c r="G887" s="256"/>
      <c r="H887" s="256"/>
      <c r="I887" s="256"/>
      <c r="J887" s="256">
        <v>0.16629613450626687</v>
      </c>
      <c r="K887" s="256">
        <v>0.88421662572868553</v>
      </c>
      <c r="L887" s="256">
        <v>10.292773113538408</v>
      </c>
      <c r="M887" s="256">
        <v>13.763115877441274</v>
      </c>
      <c r="N887" s="256">
        <v>5.9118273154746035</v>
      </c>
      <c r="O887" s="256">
        <v>0.4266770296167266</v>
      </c>
      <c r="P887" s="256">
        <v>23.629211961362955</v>
      </c>
    </row>
    <row r="888" spans="2:16" x14ac:dyDescent="0.25">
      <c r="B888" s="239" t="s">
        <v>1936</v>
      </c>
      <c r="C888" s="247">
        <v>1</v>
      </c>
      <c r="D888" s="256">
        <v>7</v>
      </c>
      <c r="E888" s="256">
        <v>10.952678416668274</v>
      </c>
      <c r="F888" s="256">
        <v>-3.9526784166682738</v>
      </c>
      <c r="G888" s="256"/>
      <c r="H888" s="256"/>
      <c r="I888" s="256"/>
      <c r="J888" s="256">
        <v>-0.67621153173709081</v>
      </c>
      <c r="K888" s="256">
        <v>0.92114631016379711</v>
      </c>
      <c r="L888" s="256">
        <v>9.1450368620105813</v>
      </c>
      <c r="M888" s="256">
        <v>12.760319971325966</v>
      </c>
      <c r="N888" s="256">
        <v>5.9174634507958741</v>
      </c>
      <c r="O888" s="256">
        <v>-0.65964930347931094</v>
      </c>
      <c r="P888" s="256">
        <v>22.56500613681586</v>
      </c>
    </row>
    <row r="889" spans="2:16" x14ac:dyDescent="0.25">
      <c r="B889" s="239" t="s">
        <v>1937</v>
      </c>
      <c r="C889" s="247">
        <v>1</v>
      </c>
      <c r="D889" s="256">
        <v>7</v>
      </c>
      <c r="E889" s="256">
        <v>8.2152084738193416</v>
      </c>
      <c r="F889" s="256">
        <v>-1.2152084738193416</v>
      </c>
      <c r="G889" s="256"/>
      <c r="H889" s="256"/>
      <c r="I889" s="256"/>
      <c r="J889" s="256">
        <v>-0.20789396374773011</v>
      </c>
      <c r="K889" s="256">
        <v>0.9073422231745466</v>
      </c>
      <c r="L889" s="256">
        <v>6.4346558202304074</v>
      </c>
      <c r="M889" s="256">
        <v>9.9957611274082758</v>
      </c>
      <c r="N889" s="256">
        <v>5.9153303438381162</v>
      </c>
      <c r="O889" s="256">
        <v>-3.3929332742032656</v>
      </c>
      <c r="P889" s="256">
        <v>19.823350221841949</v>
      </c>
    </row>
    <row r="890" spans="2:16" x14ac:dyDescent="0.25">
      <c r="B890" s="239" t="s">
        <v>1938</v>
      </c>
      <c r="C890" s="247">
        <v>1</v>
      </c>
      <c r="D890" s="256">
        <v>4</v>
      </c>
      <c r="E890" s="256">
        <v>10.326530383331761</v>
      </c>
      <c r="F890" s="256">
        <v>-6.326530383331761</v>
      </c>
      <c r="G890" s="256"/>
      <c r="H890" s="256"/>
      <c r="I890" s="256"/>
      <c r="J890" s="256">
        <v>-1.0823225039136921</v>
      </c>
      <c r="K890" s="256">
        <v>0.87460424556412963</v>
      </c>
      <c r="L890" s="256">
        <v>8.6102221696228707</v>
      </c>
      <c r="M890" s="256">
        <v>12.042838597040651</v>
      </c>
      <c r="N890" s="256">
        <v>5.9103972584874054</v>
      </c>
      <c r="O890" s="256">
        <v>-1.2719307634940265</v>
      </c>
      <c r="P890" s="256">
        <v>21.924991530157548</v>
      </c>
    </row>
    <row r="891" spans="2:16" x14ac:dyDescent="0.25">
      <c r="B891" s="239" t="s">
        <v>1939</v>
      </c>
      <c r="C891" s="247">
        <v>1</v>
      </c>
      <c r="D891" s="256">
        <v>15</v>
      </c>
      <c r="E891" s="256">
        <v>10.039455633763044</v>
      </c>
      <c r="F891" s="256">
        <v>4.9605443662369559</v>
      </c>
      <c r="G891" s="256"/>
      <c r="H891" s="256"/>
      <c r="I891" s="256"/>
      <c r="J891" s="256">
        <v>0.84863400219902141</v>
      </c>
      <c r="K891" s="256">
        <v>0.91635061715872967</v>
      </c>
      <c r="L891" s="256">
        <v>8.2412250639442313</v>
      </c>
      <c r="M891" s="256">
        <v>11.837686203581857</v>
      </c>
      <c r="N891" s="256">
        <v>5.9167188221465974</v>
      </c>
      <c r="O891" s="256">
        <v>-1.5714108400283777</v>
      </c>
      <c r="P891" s="256">
        <v>21.650322107554466</v>
      </c>
    </row>
    <row r="892" spans="2:16" x14ac:dyDescent="0.25">
      <c r="B892" s="239" t="s">
        <v>1940</v>
      </c>
      <c r="C892" s="247">
        <v>1</v>
      </c>
      <c r="D892" s="256">
        <v>6</v>
      </c>
      <c r="E892" s="256">
        <v>9.8638645747382547</v>
      </c>
      <c r="F892" s="256">
        <v>-3.8638645747382547</v>
      </c>
      <c r="G892" s="256"/>
      <c r="H892" s="256"/>
      <c r="I892" s="256"/>
      <c r="J892" s="256">
        <v>-0.6610175448350204</v>
      </c>
      <c r="K892" s="256">
        <v>0.88255278663804082</v>
      </c>
      <c r="L892" s="256">
        <v>8.1319582817822678</v>
      </c>
      <c r="M892" s="256">
        <v>11.595770867694242</v>
      </c>
      <c r="N892" s="256">
        <v>5.9115786883013923</v>
      </c>
      <c r="O892" s="256">
        <v>-1.7369149894791125</v>
      </c>
      <c r="P892" s="256">
        <v>21.46464413895562</v>
      </c>
    </row>
    <row r="893" spans="2:16" x14ac:dyDescent="0.25">
      <c r="B893" s="239" t="s">
        <v>1941</v>
      </c>
      <c r="C893" s="247">
        <v>1</v>
      </c>
      <c r="D893" s="256">
        <v>13</v>
      </c>
      <c r="E893" s="256">
        <v>9.7354156106799898</v>
      </c>
      <c r="F893" s="256">
        <v>3.2645843893200102</v>
      </c>
      <c r="G893" s="256"/>
      <c r="H893" s="256"/>
      <c r="I893" s="256"/>
      <c r="J893" s="256">
        <v>0.55849461496233488</v>
      </c>
      <c r="K893" s="256">
        <v>0.92323091374753119</v>
      </c>
      <c r="L893" s="256">
        <v>7.92368326607789</v>
      </c>
      <c r="M893" s="256">
        <v>11.547147955282089</v>
      </c>
      <c r="N893" s="256">
        <v>5.9177883104142657</v>
      </c>
      <c r="O893" s="256">
        <v>-1.8775496083525773</v>
      </c>
      <c r="P893" s="256">
        <v>21.348380829712557</v>
      </c>
    </row>
    <row r="894" spans="2:16" x14ac:dyDescent="0.25">
      <c r="B894" s="239" t="s">
        <v>1942</v>
      </c>
      <c r="C894" s="247">
        <v>1</v>
      </c>
      <c r="D894" s="256">
        <v>8</v>
      </c>
      <c r="E894" s="256">
        <v>10.872173005142219</v>
      </c>
      <c r="F894" s="256">
        <v>-2.8721730051422192</v>
      </c>
      <c r="G894" s="256"/>
      <c r="H894" s="256"/>
      <c r="I894" s="256"/>
      <c r="J894" s="256">
        <v>-0.4913621353639559</v>
      </c>
      <c r="K894" s="256">
        <v>0.89965409298952204</v>
      </c>
      <c r="L894" s="256">
        <v>9.106707404985217</v>
      </c>
      <c r="M894" s="256">
        <v>12.637638605299221</v>
      </c>
      <c r="N894" s="256">
        <v>5.9141559544713926</v>
      </c>
      <c r="O894" s="256">
        <v>-0.73366414154049764</v>
      </c>
      <c r="P894" s="256">
        <v>22.478010151824936</v>
      </c>
    </row>
    <row r="895" spans="2:16" x14ac:dyDescent="0.25">
      <c r="B895" s="239" t="s">
        <v>1943</v>
      </c>
      <c r="C895" s="247">
        <v>1</v>
      </c>
      <c r="D895" s="256">
        <v>1</v>
      </c>
      <c r="E895" s="256">
        <v>10.136725729279211</v>
      </c>
      <c r="F895" s="256">
        <v>-9.1367257292792114</v>
      </c>
      <c r="G895" s="256"/>
      <c r="H895" s="256"/>
      <c r="I895" s="256"/>
      <c r="J895" s="256">
        <v>-1.5630817003487329</v>
      </c>
      <c r="K895" s="256">
        <v>0.88763941544460545</v>
      </c>
      <c r="L895" s="256">
        <v>8.394837524109704</v>
      </c>
      <c r="M895" s="256">
        <v>11.878613934448719</v>
      </c>
      <c r="N895" s="256">
        <v>5.9123402218265042</v>
      </c>
      <c r="O895" s="256">
        <v>-1.465548255129681</v>
      </c>
      <c r="P895" s="256">
        <v>21.738999713688102</v>
      </c>
    </row>
    <row r="896" spans="2:16" x14ac:dyDescent="0.25">
      <c r="B896" s="239" t="s">
        <v>1944</v>
      </c>
      <c r="C896" s="247">
        <v>1</v>
      </c>
      <c r="D896" s="256">
        <v>20</v>
      </c>
      <c r="E896" s="256">
        <v>9.1865935317434939</v>
      </c>
      <c r="F896" s="256">
        <v>10.813406468256506</v>
      </c>
      <c r="G896" s="256"/>
      <c r="H896" s="256"/>
      <c r="I896" s="256"/>
      <c r="J896" s="256">
        <v>1.84992285746305</v>
      </c>
      <c r="K896" s="256">
        <v>0.93488078780361683</v>
      </c>
      <c r="L896" s="256">
        <v>7.3519996761979653</v>
      </c>
      <c r="M896" s="256">
        <v>11.021187387289023</v>
      </c>
      <c r="N896" s="256">
        <v>5.9196169854291201</v>
      </c>
      <c r="O896" s="256">
        <v>-2.4299602474454147</v>
      </c>
      <c r="P896" s="256">
        <v>20.803147310932403</v>
      </c>
    </row>
    <row r="897" spans="2:16" x14ac:dyDescent="0.25">
      <c r="B897" s="239" t="s">
        <v>1945</v>
      </c>
      <c r="C897" s="247">
        <v>1</v>
      </c>
      <c r="D897" s="256">
        <v>9</v>
      </c>
      <c r="E897" s="256">
        <v>11.78738396057088</v>
      </c>
      <c r="F897" s="256">
        <v>-2.7873839605708799</v>
      </c>
      <c r="G897" s="256"/>
      <c r="H897" s="256"/>
      <c r="I897" s="256"/>
      <c r="J897" s="256">
        <v>-0.47685669787065282</v>
      </c>
      <c r="K897" s="256">
        <v>0.89689991351887144</v>
      </c>
      <c r="L897" s="256">
        <v>10.027323114474335</v>
      </c>
      <c r="M897" s="256">
        <v>13.547444806667425</v>
      </c>
      <c r="N897" s="256">
        <v>5.9137376186001687</v>
      </c>
      <c r="O897" s="256">
        <v>0.18236774895166441</v>
      </c>
      <c r="P897" s="256">
        <v>23.392400172190094</v>
      </c>
    </row>
    <row r="898" spans="2:16" x14ac:dyDescent="0.25">
      <c r="B898" s="239" t="s">
        <v>1946</v>
      </c>
      <c r="C898" s="247">
        <v>1</v>
      </c>
      <c r="D898" s="256">
        <v>15</v>
      </c>
      <c r="E898" s="256">
        <v>10.134288165689693</v>
      </c>
      <c r="F898" s="256">
        <v>4.8657118343103072</v>
      </c>
      <c r="G898" s="256"/>
      <c r="H898" s="256"/>
      <c r="I898" s="256"/>
      <c r="J898" s="256">
        <v>0.83241035713793932</v>
      </c>
      <c r="K898" s="256">
        <v>0.93470086065673275</v>
      </c>
      <c r="L898" s="256">
        <v>8.3000473960588881</v>
      </c>
      <c r="M898" s="256">
        <v>11.968528935320498</v>
      </c>
      <c r="N898" s="256">
        <v>5.9195885723324615</v>
      </c>
      <c r="O898" s="256">
        <v>-1.4822098561307619</v>
      </c>
      <c r="P898" s="256">
        <v>21.750786187510148</v>
      </c>
    </row>
    <row r="899" spans="2:16" x14ac:dyDescent="0.25">
      <c r="B899" s="239" t="s">
        <v>1947</v>
      </c>
      <c r="C899" s="247">
        <v>1</v>
      </c>
      <c r="D899" s="256">
        <v>19</v>
      </c>
      <c r="E899" s="256">
        <v>10.339310076443997</v>
      </c>
      <c r="F899" s="256">
        <v>8.6606899235560029</v>
      </c>
      <c r="G899" s="256"/>
      <c r="H899" s="256"/>
      <c r="I899" s="256"/>
      <c r="J899" s="256">
        <v>1.4816430232247988</v>
      </c>
      <c r="K899" s="256">
        <v>0.93473481773347533</v>
      </c>
      <c r="L899" s="256">
        <v>8.5050026700343029</v>
      </c>
      <c r="M899" s="256">
        <v>12.173617482853691</v>
      </c>
      <c r="N899" s="256">
        <v>5.91959393423737</v>
      </c>
      <c r="O899" s="256">
        <v>-1.2771984674857233</v>
      </c>
      <c r="P899" s="256">
        <v>21.955818620373719</v>
      </c>
    </row>
    <row r="900" spans="2:16" x14ac:dyDescent="0.25">
      <c r="B900" s="239" t="s">
        <v>1948</v>
      </c>
      <c r="C900" s="247">
        <v>1</v>
      </c>
      <c r="D900" s="256">
        <v>20</v>
      </c>
      <c r="E900" s="256">
        <v>11.485663226080089</v>
      </c>
      <c r="F900" s="256">
        <v>8.5143367739199114</v>
      </c>
      <c r="G900" s="256"/>
      <c r="H900" s="256"/>
      <c r="I900" s="256"/>
      <c r="J900" s="256">
        <v>1.4566053963152494</v>
      </c>
      <c r="K900" s="256">
        <v>0.886175984992711</v>
      </c>
      <c r="L900" s="256">
        <v>9.7466468314666308</v>
      </c>
      <c r="M900" s="256">
        <v>13.224679620693546</v>
      </c>
      <c r="N900" s="256">
        <v>5.9121206891566782</v>
      </c>
      <c r="O900" s="256">
        <v>-0.11617995122226255</v>
      </c>
      <c r="P900" s="256">
        <v>23.087506403382442</v>
      </c>
    </row>
    <row r="901" spans="2:16" x14ac:dyDescent="0.25">
      <c r="B901" s="239" t="s">
        <v>1949</v>
      </c>
      <c r="C901" s="247">
        <v>1</v>
      </c>
      <c r="D901" s="256">
        <v>3</v>
      </c>
      <c r="E901" s="256">
        <v>9.2704754466281525</v>
      </c>
      <c r="F901" s="256">
        <v>-6.2704754466281525</v>
      </c>
      <c r="G901" s="256"/>
      <c r="H901" s="256"/>
      <c r="I901" s="256"/>
      <c r="J901" s="256">
        <v>-1.0727328053310983</v>
      </c>
      <c r="K901" s="256">
        <v>0.88806225997015964</v>
      </c>
      <c r="L901" s="256">
        <v>7.5277574586900249</v>
      </c>
      <c r="M901" s="256">
        <v>11.013193434566281</v>
      </c>
      <c r="N901" s="256">
        <v>5.9124037196693484</v>
      </c>
      <c r="O901" s="256">
        <v>-2.331923144847055</v>
      </c>
      <c r="P901" s="256">
        <v>20.872874038103362</v>
      </c>
    </row>
    <row r="902" spans="2:16" x14ac:dyDescent="0.25">
      <c r="B902" s="239" t="s">
        <v>1950</v>
      </c>
      <c r="C902" s="247">
        <v>1</v>
      </c>
      <c r="D902" s="256">
        <v>10</v>
      </c>
      <c r="E902" s="256">
        <v>10.921476245311528</v>
      </c>
      <c r="F902" s="256">
        <v>-0.92147624531152772</v>
      </c>
      <c r="G902" s="256"/>
      <c r="H902" s="256"/>
      <c r="I902" s="256"/>
      <c r="J902" s="256">
        <v>-0.15764319724918965</v>
      </c>
      <c r="K902" s="256">
        <v>0.92995170613677491</v>
      </c>
      <c r="L902" s="256">
        <v>9.0965551342029833</v>
      </c>
      <c r="M902" s="256">
        <v>12.746397356420072</v>
      </c>
      <c r="N902" s="256">
        <v>5.9188405403865483</v>
      </c>
      <c r="O902" s="256">
        <v>-0.69355385158242555</v>
      </c>
      <c r="P902" s="256">
        <v>22.536506342205481</v>
      </c>
    </row>
    <row r="903" spans="2:16" x14ac:dyDescent="0.25">
      <c r="B903" s="239" t="s">
        <v>1951</v>
      </c>
      <c r="C903" s="247">
        <v>1</v>
      </c>
      <c r="D903" s="256">
        <v>20</v>
      </c>
      <c r="E903" s="256">
        <v>11.097260425295717</v>
      </c>
      <c r="F903" s="256">
        <v>8.9027395747042828</v>
      </c>
      <c r="G903" s="256"/>
      <c r="H903" s="256"/>
      <c r="I903" s="256"/>
      <c r="J903" s="256">
        <v>1.5230521003379758</v>
      </c>
      <c r="K903" s="256">
        <v>0.91173082736878086</v>
      </c>
      <c r="L903" s="256">
        <v>9.3080956508950177</v>
      </c>
      <c r="M903" s="256">
        <v>12.886425199696417</v>
      </c>
      <c r="N903" s="256">
        <v>5.9160050936718429</v>
      </c>
      <c r="O903" s="256">
        <v>-0.51220544010648972</v>
      </c>
      <c r="P903" s="256">
        <v>22.706726290697922</v>
      </c>
    </row>
    <row r="904" spans="2:16" x14ac:dyDescent="0.25">
      <c r="B904" s="239" t="s">
        <v>1952</v>
      </c>
      <c r="C904" s="247">
        <v>1</v>
      </c>
      <c r="D904" s="256">
        <v>16</v>
      </c>
      <c r="E904" s="256">
        <v>10.320022177293861</v>
      </c>
      <c r="F904" s="256">
        <v>5.6799778227061388</v>
      </c>
      <c r="G904" s="256"/>
      <c r="H904" s="256"/>
      <c r="I904" s="256"/>
      <c r="J904" s="256">
        <v>0.97171236787896942</v>
      </c>
      <c r="K904" s="256">
        <v>0.91197534985133399</v>
      </c>
      <c r="L904" s="256">
        <v>8.5303775562112243</v>
      </c>
      <c r="M904" s="256">
        <v>12.109666798376498</v>
      </c>
      <c r="N904" s="256">
        <v>5.9160427825965805</v>
      </c>
      <c r="O904" s="256">
        <v>-1.2895176482010626</v>
      </c>
      <c r="P904" s="256">
        <v>21.929562002788785</v>
      </c>
    </row>
    <row r="905" spans="2:16" x14ac:dyDescent="0.25">
      <c r="B905" s="239" t="s">
        <v>1953</v>
      </c>
      <c r="C905" s="247">
        <v>1</v>
      </c>
      <c r="D905" s="256">
        <v>19</v>
      </c>
      <c r="E905" s="256">
        <v>11.005234883007025</v>
      </c>
      <c r="F905" s="256">
        <v>7.9947651169929745</v>
      </c>
      <c r="G905" s="256"/>
      <c r="H905" s="256"/>
      <c r="I905" s="256"/>
      <c r="J905" s="256">
        <v>1.367718745558093</v>
      </c>
      <c r="K905" s="256">
        <v>0.86553606117065751</v>
      </c>
      <c r="L905" s="256">
        <v>9.3067219171909752</v>
      </c>
      <c r="M905" s="256">
        <v>12.703747848823076</v>
      </c>
      <c r="N905" s="256">
        <v>5.9090621793955975</v>
      </c>
      <c r="O905" s="256">
        <v>-0.59060632774728461</v>
      </c>
      <c r="P905" s="256">
        <v>22.601076093761336</v>
      </c>
    </row>
    <row r="906" spans="2:16" x14ac:dyDescent="0.25">
      <c r="B906" s="239" t="s">
        <v>1954</v>
      </c>
      <c r="C906" s="247">
        <v>1</v>
      </c>
      <c r="D906" s="256">
        <v>18</v>
      </c>
      <c r="E906" s="256">
        <v>9.9201726244950219</v>
      </c>
      <c r="F906" s="256">
        <v>8.0798273755049781</v>
      </c>
      <c r="G906" s="256"/>
      <c r="H906" s="256"/>
      <c r="I906" s="256"/>
      <c r="J906" s="256">
        <v>1.3822709236150932</v>
      </c>
      <c r="K906" s="256">
        <v>0.85343515788939273</v>
      </c>
      <c r="L906" s="256">
        <v>8.2454062615570933</v>
      </c>
      <c r="M906" s="256">
        <v>11.59493898743295</v>
      </c>
      <c r="N906" s="256">
        <v>5.907301815168946</v>
      </c>
      <c r="O906" s="256">
        <v>-1.6722140780098194</v>
      </c>
      <c r="P906" s="256">
        <v>21.512559326999863</v>
      </c>
    </row>
    <row r="907" spans="2:16" x14ac:dyDescent="0.25">
      <c r="B907" s="239" t="s">
        <v>1955</v>
      </c>
      <c r="C907" s="247">
        <v>1</v>
      </c>
      <c r="D907" s="256">
        <v>6</v>
      </c>
      <c r="E907" s="256">
        <v>10.922653637095991</v>
      </c>
      <c r="F907" s="256">
        <v>-4.9226536370959906</v>
      </c>
      <c r="G907" s="256"/>
      <c r="H907" s="256"/>
      <c r="I907" s="256"/>
      <c r="J907" s="256">
        <v>-0.84215177792218676</v>
      </c>
      <c r="K907" s="256">
        <v>0.85107107203932819</v>
      </c>
      <c r="L907" s="256">
        <v>9.2525265152582037</v>
      </c>
      <c r="M907" s="256">
        <v>12.592780758933777</v>
      </c>
      <c r="N907" s="256">
        <v>5.9069607359824907</v>
      </c>
      <c r="O907" s="256">
        <v>-0.66906373752460091</v>
      </c>
      <c r="P907" s="256">
        <v>22.514371011716584</v>
      </c>
    </row>
    <row r="908" spans="2:16" x14ac:dyDescent="0.25">
      <c r="B908" s="239" t="s">
        <v>1956</v>
      </c>
      <c r="C908" s="247">
        <v>1</v>
      </c>
      <c r="D908" s="256">
        <v>5</v>
      </c>
      <c r="E908" s="256">
        <v>8.8301801091304277</v>
      </c>
      <c r="F908" s="256">
        <v>-3.8301801091304277</v>
      </c>
      <c r="G908" s="256"/>
      <c r="H908" s="256"/>
      <c r="I908" s="256"/>
      <c r="J908" s="256">
        <v>-0.65525491461740371</v>
      </c>
      <c r="K908" s="256">
        <v>0.92787963784569916</v>
      </c>
      <c r="L908" s="256">
        <v>7.0093251889252262</v>
      </c>
      <c r="M908" s="256">
        <v>10.651035029335629</v>
      </c>
      <c r="N908" s="256">
        <v>5.9185153365607919</v>
      </c>
      <c r="O908" s="256">
        <v>-2.7842118134119769</v>
      </c>
      <c r="P908" s="256">
        <v>20.444572031672834</v>
      </c>
    </row>
    <row r="909" spans="2:16" x14ac:dyDescent="0.25">
      <c r="B909" s="239" t="s">
        <v>1957</v>
      </c>
      <c r="C909" s="247">
        <v>1</v>
      </c>
      <c r="D909" s="256">
        <v>11</v>
      </c>
      <c r="E909" s="256">
        <v>10.334749063815261</v>
      </c>
      <c r="F909" s="256">
        <v>0.66525093618473896</v>
      </c>
      <c r="G909" s="256"/>
      <c r="H909" s="256"/>
      <c r="I909" s="256"/>
      <c r="J909" s="256">
        <v>0.1138089940861408</v>
      </c>
      <c r="K909" s="256">
        <v>0.86868289066378945</v>
      </c>
      <c r="L909" s="256">
        <v>8.6300608143396627</v>
      </c>
      <c r="M909" s="256">
        <v>12.039437313290859</v>
      </c>
      <c r="N909" s="256">
        <v>5.9095239344052608</v>
      </c>
      <c r="O909" s="256">
        <v>-1.2619982869673247</v>
      </c>
      <c r="P909" s="256">
        <v>21.931496414597845</v>
      </c>
    </row>
    <row r="910" spans="2:16" x14ac:dyDescent="0.25">
      <c r="B910" s="239" t="s">
        <v>1958</v>
      </c>
      <c r="C910" s="247">
        <v>1</v>
      </c>
      <c r="D910" s="256">
        <v>14</v>
      </c>
      <c r="E910" s="256">
        <v>8.9461064288387853</v>
      </c>
      <c r="F910" s="256">
        <v>5.0538935711612147</v>
      </c>
      <c r="G910" s="256"/>
      <c r="H910" s="256"/>
      <c r="I910" s="256"/>
      <c r="J910" s="256">
        <v>0.86460388443939851</v>
      </c>
      <c r="K910" s="256">
        <v>0.8815773731567379</v>
      </c>
      <c r="L910" s="256">
        <v>7.2161142703935948</v>
      </c>
      <c r="M910" s="256">
        <v>10.676098587283976</v>
      </c>
      <c r="N910" s="256">
        <v>5.9114331453242848</v>
      </c>
      <c r="O910" s="256">
        <v>-2.6543875243627149</v>
      </c>
      <c r="P910" s="256">
        <v>20.546600382040285</v>
      </c>
    </row>
    <row r="911" spans="2:16" x14ac:dyDescent="0.25">
      <c r="B911" s="239" t="s">
        <v>1959</v>
      </c>
      <c r="C911" s="247">
        <v>1</v>
      </c>
      <c r="D911" s="256">
        <v>4</v>
      </c>
      <c r="E911" s="256">
        <v>8.560857698514198</v>
      </c>
      <c r="F911" s="256">
        <v>-4.560857698514198</v>
      </c>
      <c r="G911" s="256"/>
      <c r="H911" s="256"/>
      <c r="I911" s="256"/>
      <c r="J911" s="256">
        <v>-0.78025689045221913</v>
      </c>
      <c r="K911" s="256">
        <v>0.8803786041206435</v>
      </c>
      <c r="L911" s="256">
        <v>6.8332179836495452</v>
      </c>
      <c r="M911" s="256">
        <v>10.288497413378851</v>
      </c>
      <c r="N911" s="256">
        <v>5.9112544906618636</v>
      </c>
      <c r="O911" s="256">
        <v>-3.0392856658740346</v>
      </c>
      <c r="P911" s="256">
        <v>20.161001062902429</v>
      </c>
    </row>
    <row r="912" spans="2:16" x14ac:dyDescent="0.25">
      <c r="B912" s="239" t="s">
        <v>1960</v>
      </c>
      <c r="C912" s="247">
        <v>1</v>
      </c>
      <c r="D912" s="256">
        <v>3</v>
      </c>
      <c r="E912" s="256">
        <v>10.504482448423584</v>
      </c>
      <c r="F912" s="256">
        <v>-7.5044824484235839</v>
      </c>
      <c r="G912" s="256"/>
      <c r="H912" s="256"/>
      <c r="I912" s="256"/>
      <c r="J912" s="256">
        <v>-1.2838427608841596</v>
      </c>
      <c r="K912" s="256">
        <v>0.8648289268432483</v>
      </c>
      <c r="L912" s="256">
        <v>8.80735715075628</v>
      </c>
      <c r="M912" s="256">
        <v>12.201607746090888</v>
      </c>
      <c r="N912" s="256">
        <v>5.9089586425597425</v>
      </c>
      <c r="O912" s="256">
        <v>-1.091155583438443</v>
      </c>
      <c r="P912" s="256">
        <v>22.100120480285611</v>
      </c>
    </row>
    <row r="913" spans="2:16" x14ac:dyDescent="0.25">
      <c r="B913" s="239" t="s">
        <v>1961</v>
      </c>
      <c r="C913" s="247">
        <v>1</v>
      </c>
      <c r="D913" s="256">
        <v>17</v>
      </c>
      <c r="E913" s="256">
        <v>10.417273906345653</v>
      </c>
      <c r="F913" s="256">
        <v>6.5827260936543475</v>
      </c>
      <c r="G913" s="256"/>
      <c r="H913" s="256"/>
      <c r="I913" s="256"/>
      <c r="J913" s="256">
        <v>1.1261516434083578</v>
      </c>
      <c r="K913" s="256">
        <v>0.89025683700322</v>
      </c>
      <c r="L913" s="256">
        <v>8.670249318472111</v>
      </c>
      <c r="M913" s="256">
        <v>12.164298494219194</v>
      </c>
      <c r="N913" s="256">
        <v>5.9127337503567343</v>
      </c>
      <c r="O913" s="256">
        <v>-1.1857723316307105</v>
      </c>
      <c r="P913" s="256">
        <v>22.020320144322014</v>
      </c>
    </row>
    <row r="914" spans="2:16" x14ac:dyDescent="0.25">
      <c r="B914" s="239" t="s">
        <v>1962</v>
      </c>
      <c r="C914" s="247">
        <v>1</v>
      </c>
      <c r="D914" s="256">
        <v>7</v>
      </c>
      <c r="E914" s="256">
        <v>11.243416529303438</v>
      </c>
      <c r="F914" s="256">
        <v>-4.2434165293034383</v>
      </c>
      <c r="G914" s="256"/>
      <c r="H914" s="256"/>
      <c r="I914" s="256"/>
      <c r="J914" s="256">
        <v>-0.72595007450604454</v>
      </c>
      <c r="K914" s="256">
        <v>0.93005736525116633</v>
      </c>
      <c r="L914" s="256">
        <v>9.4182880745799924</v>
      </c>
      <c r="M914" s="256">
        <v>13.068544984026884</v>
      </c>
      <c r="N914" s="256">
        <v>5.9188571421715004</v>
      </c>
      <c r="O914" s="256">
        <v>-0.37164614664557938</v>
      </c>
      <c r="P914" s="256">
        <v>22.858479205252458</v>
      </c>
    </row>
    <row r="915" spans="2:16" x14ac:dyDescent="0.25">
      <c r="B915" s="239" t="s">
        <v>1963</v>
      </c>
      <c r="C915" s="247">
        <v>1</v>
      </c>
      <c r="D915" s="256">
        <v>6</v>
      </c>
      <c r="E915" s="256">
        <v>10.980599652931097</v>
      </c>
      <c r="F915" s="256">
        <v>-4.9805996529310974</v>
      </c>
      <c r="G915" s="256"/>
      <c r="H915" s="256"/>
      <c r="I915" s="256"/>
      <c r="J915" s="256">
        <v>-0.85206499625046839</v>
      </c>
      <c r="K915" s="256">
        <v>0.89735789475404348</v>
      </c>
      <c r="L915" s="256">
        <v>9.2196400723959346</v>
      </c>
      <c r="M915" s="256">
        <v>12.74155923346626</v>
      </c>
      <c r="N915" s="256">
        <v>5.9138070950999104</v>
      </c>
      <c r="O915" s="256">
        <v>-0.62455289816711357</v>
      </c>
      <c r="P915" s="256">
        <v>22.585752204029308</v>
      </c>
    </row>
    <row r="916" spans="2:16" x14ac:dyDescent="0.25">
      <c r="B916" s="239" t="s">
        <v>1964</v>
      </c>
      <c r="C916" s="247">
        <v>1</v>
      </c>
      <c r="D916" s="256">
        <v>2</v>
      </c>
      <c r="E916" s="256">
        <v>10.766504653211607</v>
      </c>
      <c r="F916" s="256">
        <v>-8.7665046532116069</v>
      </c>
      <c r="G916" s="256"/>
      <c r="H916" s="256"/>
      <c r="I916" s="256"/>
      <c r="J916" s="256">
        <v>-1.4997454674102468</v>
      </c>
      <c r="K916" s="256">
        <v>0.90903070852010026</v>
      </c>
      <c r="L916" s="256">
        <v>8.9826385452437361</v>
      </c>
      <c r="M916" s="256">
        <v>12.550370761179478</v>
      </c>
      <c r="N916" s="256">
        <v>5.9155895729681243</v>
      </c>
      <c r="O916" s="256">
        <v>-0.84214580156302254</v>
      </c>
      <c r="P916" s="256">
        <v>22.375155107986238</v>
      </c>
    </row>
    <row r="917" spans="2:16" x14ac:dyDescent="0.25">
      <c r="B917" s="239" t="s">
        <v>1965</v>
      </c>
      <c r="C917" s="247">
        <v>1</v>
      </c>
      <c r="D917" s="256">
        <v>6</v>
      </c>
      <c r="E917" s="256">
        <v>9.0577787628060484</v>
      </c>
      <c r="F917" s="256">
        <v>-3.0577787628060484</v>
      </c>
      <c r="G917" s="256"/>
      <c r="H917" s="256"/>
      <c r="I917" s="256"/>
      <c r="J917" s="256">
        <v>-0.5231149724173868</v>
      </c>
      <c r="K917" s="256">
        <v>0.89566912582808877</v>
      </c>
      <c r="L917" s="256">
        <v>7.3001331931430862</v>
      </c>
      <c r="M917" s="256">
        <v>10.815424332469011</v>
      </c>
      <c r="N917" s="256">
        <v>5.9135510777990481</v>
      </c>
      <c r="O917" s="256">
        <v>-2.546871384377992</v>
      </c>
      <c r="P917" s="256">
        <v>20.662428909990091</v>
      </c>
    </row>
    <row r="918" spans="2:16" x14ac:dyDescent="0.25">
      <c r="B918" s="239" t="s">
        <v>1966</v>
      </c>
      <c r="C918" s="247">
        <v>1</v>
      </c>
      <c r="D918" s="256">
        <v>14</v>
      </c>
      <c r="E918" s="256">
        <v>11.064704686034938</v>
      </c>
      <c r="F918" s="256">
        <v>2.9352953139650619</v>
      </c>
      <c r="G918" s="256"/>
      <c r="H918" s="256"/>
      <c r="I918" s="256"/>
      <c r="J918" s="256">
        <v>0.50216089727584823</v>
      </c>
      <c r="K918" s="256">
        <v>0.91253707778364457</v>
      </c>
      <c r="L918" s="256">
        <v>9.2739577397932536</v>
      </c>
      <c r="M918" s="256">
        <v>12.855451632276623</v>
      </c>
      <c r="N918" s="256">
        <v>5.9161294006391163</v>
      </c>
      <c r="O918" s="256">
        <v>-0.54500511720547884</v>
      </c>
      <c r="P918" s="256">
        <v>22.674414489275357</v>
      </c>
    </row>
    <row r="919" spans="2:16" x14ac:dyDescent="0.25">
      <c r="B919" s="239" t="s">
        <v>1967</v>
      </c>
      <c r="C919" s="247">
        <v>1</v>
      </c>
      <c r="D919" s="256">
        <v>18</v>
      </c>
      <c r="E919" s="256">
        <v>11.894885242677466</v>
      </c>
      <c r="F919" s="256">
        <v>6.1051147573225339</v>
      </c>
      <c r="G919" s="256"/>
      <c r="H919" s="256"/>
      <c r="I919" s="256"/>
      <c r="J919" s="256">
        <v>1.044443429566827</v>
      </c>
      <c r="K919" s="256">
        <v>0.88979656661536721</v>
      </c>
      <c r="L919" s="256">
        <v>10.148763881436091</v>
      </c>
      <c r="M919" s="256">
        <v>13.641006603918841</v>
      </c>
      <c r="N919" s="256">
        <v>5.9126644667812105</v>
      </c>
      <c r="O919" s="256">
        <v>0.2919749655889543</v>
      </c>
      <c r="P919" s="256">
        <v>23.49779551976598</v>
      </c>
    </row>
    <row r="920" spans="2:16" x14ac:dyDescent="0.25">
      <c r="B920" s="239" t="s">
        <v>1968</v>
      </c>
      <c r="C920" s="247">
        <v>1</v>
      </c>
      <c r="D920" s="256">
        <v>7</v>
      </c>
      <c r="E920" s="256">
        <v>10.546226504757147</v>
      </c>
      <c r="F920" s="256">
        <v>-3.5462265047571471</v>
      </c>
      <c r="G920" s="256"/>
      <c r="H920" s="256"/>
      <c r="I920" s="256"/>
      <c r="J920" s="256">
        <v>-0.60667704373728992</v>
      </c>
      <c r="K920" s="256">
        <v>0.9246595722714408</v>
      </c>
      <c r="L920" s="256">
        <v>8.7316905854278399</v>
      </c>
      <c r="M920" s="256">
        <v>12.360762424086454</v>
      </c>
      <c r="N920" s="256">
        <v>5.9180113628963102</v>
      </c>
      <c r="O920" s="256">
        <v>-1.0671764286004564</v>
      </c>
      <c r="P920" s="256">
        <v>22.159629438114749</v>
      </c>
    </row>
    <row r="921" spans="2:16" x14ac:dyDescent="0.25">
      <c r="B921" s="239" t="s">
        <v>1969</v>
      </c>
      <c r="C921" s="247">
        <v>1</v>
      </c>
      <c r="D921" s="256">
        <v>8</v>
      </c>
      <c r="E921" s="256">
        <v>10.148820436787606</v>
      </c>
      <c r="F921" s="256">
        <v>-2.1488204367876058</v>
      </c>
      <c r="G921" s="256"/>
      <c r="H921" s="256"/>
      <c r="I921" s="256"/>
      <c r="J921" s="256">
        <v>-0.36761330060665504</v>
      </c>
      <c r="K921" s="256">
        <v>0.90559640296011179</v>
      </c>
      <c r="L921" s="256">
        <v>8.3716937505306284</v>
      </c>
      <c r="M921" s="256">
        <v>11.925947123044583</v>
      </c>
      <c r="N921" s="256">
        <v>5.9150628070909717</v>
      </c>
      <c r="O921" s="256">
        <v>-1.4587963017590901</v>
      </c>
      <c r="P921" s="256">
        <v>21.756437175334302</v>
      </c>
    </row>
    <row r="922" spans="2:16" x14ac:dyDescent="0.25">
      <c r="B922" s="239" t="s">
        <v>1970</v>
      </c>
      <c r="C922" s="247">
        <v>1</v>
      </c>
      <c r="D922" s="256">
        <v>17</v>
      </c>
      <c r="E922" s="256">
        <v>10.857885567894964</v>
      </c>
      <c r="F922" s="256">
        <v>6.1421144321050356</v>
      </c>
      <c r="G922" s="256"/>
      <c r="H922" s="256"/>
      <c r="I922" s="256"/>
      <c r="J922" s="256">
        <v>1.0507732151251319</v>
      </c>
      <c r="K922" s="256">
        <v>0.95363515233420704</v>
      </c>
      <c r="L922" s="256">
        <v>8.9864884724269256</v>
      </c>
      <c r="M922" s="256">
        <v>12.729282663363003</v>
      </c>
      <c r="N922" s="256">
        <v>5.9226078015131245</v>
      </c>
      <c r="O922" s="256">
        <v>-0.76453733694329351</v>
      </c>
      <c r="P922" s="256">
        <v>22.480308472733221</v>
      </c>
    </row>
    <row r="923" spans="2:16" x14ac:dyDescent="0.25">
      <c r="B923" s="239" t="s">
        <v>1971</v>
      </c>
      <c r="C923" s="247">
        <v>1</v>
      </c>
      <c r="D923" s="256">
        <v>10</v>
      </c>
      <c r="E923" s="256">
        <v>9.0608556978906627</v>
      </c>
      <c r="F923" s="256">
        <v>0.9391443021093373</v>
      </c>
      <c r="G923" s="256"/>
      <c r="H923" s="256"/>
      <c r="I923" s="256"/>
      <c r="J923" s="256">
        <v>0.16066579167520806</v>
      </c>
      <c r="K923" s="256">
        <v>0.87890253706442678</v>
      </c>
      <c r="L923" s="256">
        <v>7.336112591435378</v>
      </c>
      <c r="M923" s="256">
        <v>10.785598804345947</v>
      </c>
      <c r="N923" s="256">
        <v>5.9110348363408347</v>
      </c>
      <c r="O923" s="256">
        <v>-2.5388566206648182</v>
      </c>
      <c r="P923" s="256">
        <v>20.660568016446142</v>
      </c>
    </row>
    <row r="924" spans="2:16" x14ac:dyDescent="0.25">
      <c r="B924" s="239" t="s">
        <v>1972</v>
      </c>
      <c r="C924" s="247">
        <v>1</v>
      </c>
      <c r="D924" s="256">
        <v>14</v>
      </c>
      <c r="E924" s="256">
        <v>11.400508325849136</v>
      </c>
      <c r="F924" s="256">
        <v>2.5994916741508636</v>
      </c>
      <c r="G924" s="256"/>
      <c r="H924" s="256"/>
      <c r="I924" s="256"/>
      <c r="J924" s="256">
        <v>0.44471268881950454</v>
      </c>
      <c r="K924" s="256">
        <v>0.90539043593972424</v>
      </c>
      <c r="L924" s="256">
        <v>9.6237858257033491</v>
      </c>
      <c r="M924" s="256">
        <v>13.177230825994924</v>
      </c>
      <c r="N924" s="256">
        <v>5.9150312770320799</v>
      </c>
      <c r="O924" s="256">
        <v>-0.20704653865643863</v>
      </c>
      <c r="P924" s="256">
        <v>23.008063190354711</v>
      </c>
    </row>
    <row r="925" spans="2:16" x14ac:dyDescent="0.25">
      <c r="B925" s="239" t="s">
        <v>1973</v>
      </c>
      <c r="C925" s="247">
        <v>1</v>
      </c>
      <c r="D925" s="256">
        <v>6</v>
      </c>
      <c r="E925" s="256">
        <v>10.510962072248695</v>
      </c>
      <c r="F925" s="256">
        <v>-4.5109620722486952</v>
      </c>
      <c r="G925" s="256"/>
      <c r="H925" s="256"/>
      <c r="I925" s="256"/>
      <c r="J925" s="256">
        <v>-0.77172090692224182</v>
      </c>
      <c r="K925" s="256">
        <v>0.9251435408539681</v>
      </c>
      <c r="L925" s="256">
        <v>8.6954764213607074</v>
      </c>
      <c r="M925" s="256">
        <v>12.326447723136683</v>
      </c>
      <c r="N925" s="256">
        <v>5.9180869998640988</v>
      </c>
      <c r="O925" s="256">
        <v>-1.1025892897836318</v>
      </c>
      <c r="P925" s="256">
        <v>22.12451343428102</v>
      </c>
    </row>
    <row r="926" spans="2:16" x14ac:dyDescent="0.25">
      <c r="B926" s="239" t="s">
        <v>1974</v>
      </c>
      <c r="C926" s="247">
        <v>1</v>
      </c>
      <c r="D926" s="256">
        <v>7</v>
      </c>
      <c r="E926" s="256">
        <v>8.8801514647910178</v>
      </c>
      <c r="F926" s="256">
        <v>-1.8801514647910178</v>
      </c>
      <c r="G926" s="256"/>
      <c r="H926" s="256"/>
      <c r="I926" s="256"/>
      <c r="J926" s="256">
        <v>-0.32165027555561165</v>
      </c>
      <c r="K926" s="256">
        <v>0.89006069358692486</v>
      </c>
      <c r="L926" s="256">
        <v>7.1335117853582481</v>
      </c>
      <c r="M926" s="256">
        <v>10.626791144223787</v>
      </c>
      <c r="N926" s="256">
        <v>5.9127042210011709</v>
      </c>
      <c r="O926" s="256">
        <v>-2.7228368252897628</v>
      </c>
      <c r="P926" s="256">
        <v>20.4831397548718</v>
      </c>
    </row>
    <row r="927" spans="2:16" x14ac:dyDescent="0.25">
      <c r="B927" s="239" t="s">
        <v>1975</v>
      </c>
      <c r="C927" s="247">
        <v>1</v>
      </c>
      <c r="D927" s="256">
        <v>12</v>
      </c>
      <c r="E927" s="256">
        <v>11.183662916095187</v>
      </c>
      <c r="F927" s="256">
        <v>0.81633708390481274</v>
      </c>
      <c r="G927" s="256"/>
      <c r="H927" s="256"/>
      <c r="I927" s="256"/>
      <c r="J927" s="256">
        <v>0.13965632711055712</v>
      </c>
      <c r="K927" s="256">
        <v>0.8806283892629817</v>
      </c>
      <c r="L927" s="256">
        <v>9.4555330271962426</v>
      </c>
      <c r="M927" s="256">
        <v>12.911792804994132</v>
      </c>
      <c r="N927" s="256">
        <v>5.9112916969772815</v>
      </c>
      <c r="O927" s="256">
        <v>-0.41655346132159821</v>
      </c>
      <c r="P927" s="256">
        <v>22.783879293511973</v>
      </c>
    </row>
    <row r="928" spans="2:16" x14ac:dyDescent="0.25">
      <c r="B928" s="239" t="s">
        <v>1976</v>
      </c>
      <c r="C928" s="247">
        <v>1</v>
      </c>
      <c r="D928" s="256">
        <v>18</v>
      </c>
      <c r="E928" s="256">
        <v>11.568409413692724</v>
      </c>
      <c r="F928" s="256">
        <v>6.4315905863072764</v>
      </c>
      <c r="G928" s="256"/>
      <c r="H928" s="256"/>
      <c r="I928" s="256"/>
      <c r="J928" s="256">
        <v>1.1002958660974453</v>
      </c>
      <c r="K928" s="256">
        <v>0.88373274416925052</v>
      </c>
      <c r="L928" s="256">
        <v>9.8341875925273623</v>
      </c>
      <c r="M928" s="256">
        <v>13.302631234858085</v>
      </c>
      <c r="N928" s="256">
        <v>5.9117549619291179</v>
      </c>
      <c r="O928" s="256">
        <v>-3.2716066836689706E-2</v>
      </c>
      <c r="P928" s="256">
        <v>23.169534894222139</v>
      </c>
    </row>
    <row r="929" spans="2:16" x14ac:dyDescent="0.25">
      <c r="B929" s="239" t="s">
        <v>1977</v>
      </c>
      <c r="C929" s="247">
        <v>1</v>
      </c>
      <c r="D929" s="256">
        <v>1</v>
      </c>
      <c r="E929" s="256">
        <v>10.983761899069529</v>
      </c>
      <c r="F929" s="256">
        <v>-9.9837618990695294</v>
      </c>
      <c r="G929" s="256"/>
      <c r="H929" s="256"/>
      <c r="I929" s="256"/>
      <c r="J929" s="256">
        <v>-1.707989928499867</v>
      </c>
      <c r="K929" s="256">
        <v>0.91671855988241457</v>
      </c>
      <c r="L929" s="256">
        <v>9.1848092848265814</v>
      </c>
      <c r="M929" s="256">
        <v>12.782714513312477</v>
      </c>
      <c r="N929" s="256">
        <v>5.9167758183667498</v>
      </c>
      <c r="O929" s="256">
        <v>-0.62721642311651671</v>
      </c>
      <c r="P929" s="256">
        <v>22.594740221255577</v>
      </c>
    </row>
    <row r="930" spans="2:16" x14ac:dyDescent="0.25">
      <c r="B930" s="239" t="s">
        <v>1978</v>
      </c>
      <c r="C930" s="247">
        <v>1</v>
      </c>
      <c r="D930" s="256">
        <v>4</v>
      </c>
      <c r="E930" s="256">
        <v>10.754765271060647</v>
      </c>
      <c r="F930" s="256">
        <v>-6.7547652710606467</v>
      </c>
      <c r="G930" s="256"/>
      <c r="H930" s="256"/>
      <c r="I930" s="256"/>
      <c r="J930" s="256">
        <v>-1.1555835534727141</v>
      </c>
      <c r="K930" s="256">
        <v>0.90680174366551003</v>
      </c>
      <c r="L930" s="256">
        <v>8.9752732450931827</v>
      </c>
      <c r="M930" s="256">
        <v>12.534257297028111</v>
      </c>
      <c r="N930" s="256">
        <v>5.9152474647381776</v>
      </c>
      <c r="O930" s="256">
        <v>-0.85321383645261939</v>
      </c>
      <c r="P930" s="256">
        <v>22.362744378573915</v>
      </c>
    </row>
    <row r="931" spans="2:16" x14ac:dyDescent="0.25">
      <c r="B931" s="239" t="s">
        <v>1979</v>
      </c>
      <c r="C931" s="247">
        <v>1</v>
      </c>
      <c r="D931" s="256">
        <v>1</v>
      </c>
      <c r="E931" s="256">
        <v>10.124671396184535</v>
      </c>
      <c r="F931" s="256">
        <v>-9.1246713961845352</v>
      </c>
      <c r="G931" s="256"/>
      <c r="H931" s="256"/>
      <c r="I931" s="256"/>
      <c r="J931" s="256">
        <v>-1.5610194837485547</v>
      </c>
      <c r="K931" s="256">
        <v>0.88367255692224533</v>
      </c>
      <c r="L931" s="256">
        <v>8.3905676854295912</v>
      </c>
      <c r="M931" s="256">
        <v>11.858775106939479</v>
      </c>
      <c r="N931" s="256">
        <v>5.9117459649949549</v>
      </c>
      <c r="O931" s="256">
        <v>-1.4764364289172036</v>
      </c>
      <c r="P931" s="256">
        <v>21.725779221286274</v>
      </c>
    </row>
    <row r="932" spans="2:16" x14ac:dyDescent="0.25">
      <c r="B932" s="239" t="s">
        <v>1980</v>
      </c>
      <c r="C932" s="247">
        <v>1</v>
      </c>
      <c r="D932" s="256">
        <v>9</v>
      </c>
      <c r="E932" s="256">
        <v>11.365526941236254</v>
      </c>
      <c r="F932" s="256">
        <v>-2.3655269412362543</v>
      </c>
      <c r="G932" s="256"/>
      <c r="H932" s="256"/>
      <c r="I932" s="256"/>
      <c r="J932" s="256">
        <v>-0.40468675355761125</v>
      </c>
      <c r="K932" s="256">
        <v>0.92010385980401099</v>
      </c>
      <c r="L932" s="256">
        <v>9.559931073097875</v>
      </c>
      <c r="M932" s="256">
        <v>13.171122809374634</v>
      </c>
      <c r="N932" s="256">
        <v>5.9173012665912887</v>
      </c>
      <c r="O932" s="256">
        <v>-0.24648251143907096</v>
      </c>
      <c r="P932" s="256">
        <v>22.977536393911578</v>
      </c>
    </row>
    <row r="933" spans="2:16" x14ac:dyDescent="0.25">
      <c r="B933" s="239" t="s">
        <v>1981</v>
      </c>
      <c r="C933" s="247">
        <v>1</v>
      </c>
      <c r="D933" s="256">
        <v>17</v>
      </c>
      <c r="E933" s="256">
        <v>11.109934326897951</v>
      </c>
      <c r="F933" s="256">
        <v>5.8900656731020486</v>
      </c>
      <c r="G933" s="256"/>
      <c r="H933" s="256"/>
      <c r="I933" s="256"/>
      <c r="J933" s="256">
        <v>1.0076535227466394</v>
      </c>
      <c r="K933" s="256">
        <v>0.84722222156099514</v>
      </c>
      <c r="L933" s="256">
        <v>9.4473601225343291</v>
      </c>
      <c r="M933" s="256">
        <v>12.772508531261574</v>
      </c>
      <c r="N933" s="256">
        <v>5.9064074241016744</v>
      </c>
      <c r="O933" s="256">
        <v>-0.48069723807718745</v>
      </c>
      <c r="P933" s="256">
        <v>22.70056589187309</v>
      </c>
    </row>
    <row r="934" spans="2:16" x14ac:dyDescent="0.25">
      <c r="B934" s="239" t="s">
        <v>1982</v>
      </c>
      <c r="C934" s="247">
        <v>1</v>
      </c>
      <c r="D934" s="256">
        <v>16</v>
      </c>
      <c r="E934" s="256">
        <v>11.628187292303435</v>
      </c>
      <c r="F934" s="256">
        <v>4.3718127076965647</v>
      </c>
      <c r="G934" s="256"/>
      <c r="H934" s="256"/>
      <c r="I934" s="256"/>
      <c r="J934" s="256">
        <v>0.74791568043398349</v>
      </c>
      <c r="K934" s="256">
        <v>0.91154303444515383</v>
      </c>
      <c r="L934" s="256">
        <v>9.8393910394814181</v>
      </c>
      <c r="M934" s="256">
        <v>13.416983545125452</v>
      </c>
      <c r="N934" s="256">
        <v>5.9159761553290693</v>
      </c>
      <c r="O934" s="256">
        <v>1.8778215003555587E-2</v>
      </c>
      <c r="P934" s="256">
        <v>23.237596369603317</v>
      </c>
    </row>
    <row r="935" spans="2:16" x14ac:dyDescent="0.25">
      <c r="B935" s="239" t="s">
        <v>1983</v>
      </c>
      <c r="C935" s="247">
        <v>1</v>
      </c>
      <c r="D935" s="256">
        <v>7</v>
      </c>
      <c r="E935" s="256">
        <v>10.226523763617175</v>
      </c>
      <c r="F935" s="256">
        <v>-3.2265237636171751</v>
      </c>
      <c r="G935" s="256"/>
      <c r="H935" s="256"/>
      <c r="I935" s="256"/>
      <c r="J935" s="256">
        <v>-0.55198332532722216</v>
      </c>
      <c r="K935" s="256">
        <v>0.89150687090628111</v>
      </c>
      <c r="L935" s="256">
        <v>8.4770461308766336</v>
      </c>
      <c r="M935" s="256">
        <v>11.976001396357717</v>
      </c>
      <c r="N935" s="256">
        <v>5.9129220921342895</v>
      </c>
      <c r="O935" s="256">
        <v>-1.3768920729993077</v>
      </c>
      <c r="P935" s="256">
        <v>21.829939600233658</v>
      </c>
    </row>
    <row r="936" spans="2:16" x14ac:dyDescent="0.25">
      <c r="B936" s="239" t="s">
        <v>1984</v>
      </c>
      <c r="C936" s="247">
        <v>1</v>
      </c>
      <c r="D936" s="256">
        <v>18</v>
      </c>
      <c r="E936" s="256">
        <v>10.456125723112793</v>
      </c>
      <c r="F936" s="256">
        <v>7.5438742768872071</v>
      </c>
      <c r="G936" s="256"/>
      <c r="H936" s="256"/>
      <c r="I936" s="256"/>
      <c r="J936" s="256">
        <v>1.2905817884131847</v>
      </c>
      <c r="K936" s="256">
        <v>0.88721432696873659</v>
      </c>
      <c r="L936" s="256">
        <v>8.7150717042011117</v>
      </c>
      <c r="M936" s="256">
        <v>12.197179742024474</v>
      </c>
      <c r="N936" s="256">
        <v>5.9122764168089459</v>
      </c>
      <c r="O936" s="256">
        <v>-1.1460230514354492</v>
      </c>
      <c r="P936" s="256">
        <v>22.058274497661035</v>
      </c>
    </row>
    <row r="937" spans="2:16" x14ac:dyDescent="0.25">
      <c r="B937" s="239" t="s">
        <v>1985</v>
      </c>
      <c r="C937" s="247">
        <v>1</v>
      </c>
      <c r="D937" s="256">
        <v>1</v>
      </c>
      <c r="E937" s="256">
        <v>10.452677035407223</v>
      </c>
      <c r="F937" s="256">
        <v>-9.4526770354072234</v>
      </c>
      <c r="G937" s="256"/>
      <c r="H937" s="256"/>
      <c r="I937" s="256"/>
      <c r="J937" s="256">
        <v>-1.617133635302562</v>
      </c>
      <c r="K937" s="256">
        <v>0.89832567138901864</v>
      </c>
      <c r="L937" s="256">
        <v>8.6898183067761448</v>
      </c>
      <c r="M937" s="256">
        <v>12.215535764038302</v>
      </c>
      <c r="N937" s="256">
        <v>5.9139540223655072</v>
      </c>
      <c r="O937" s="256">
        <v>-1.1527638432105949</v>
      </c>
      <c r="P937" s="256">
        <v>22.05811791402504</v>
      </c>
    </row>
    <row r="938" spans="2:16" x14ac:dyDescent="0.25">
      <c r="B938" s="239" t="s">
        <v>1986</v>
      </c>
      <c r="C938" s="247">
        <v>1</v>
      </c>
      <c r="D938" s="256">
        <v>16</v>
      </c>
      <c r="E938" s="256">
        <v>11.522621168120146</v>
      </c>
      <c r="F938" s="256">
        <v>4.4773788318798537</v>
      </c>
      <c r="G938" s="256"/>
      <c r="H938" s="256"/>
      <c r="I938" s="256"/>
      <c r="J938" s="256">
        <v>0.76597559399348336</v>
      </c>
      <c r="K938" s="256">
        <v>0.88792636168169403</v>
      </c>
      <c r="L938" s="256">
        <v>9.7801698646280464</v>
      </c>
      <c r="M938" s="256">
        <v>13.265072471612246</v>
      </c>
      <c r="N938" s="256">
        <v>5.9123833088312132</v>
      </c>
      <c r="O938" s="256">
        <v>-7.9737369480044507E-2</v>
      </c>
      <c r="P938" s="256">
        <v>23.124979705720335</v>
      </c>
    </row>
    <row r="939" spans="2:16" x14ac:dyDescent="0.25">
      <c r="B939" s="239" t="s">
        <v>1987</v>
      </c>
      <c r="C939" s="247">
        <v>1</v>
      </c>
      <c r="D939" s="256">
        <v>9</v>
      </c>
      <c r="E939" s="256">
        <v>10.01111486466613</v>
      </c>
      <c r="F939" s="256">
        <v>-1.0111148646661299</v>
      </c>
      <c r="G939" s="256"/>
      <c r="H939" s="256"/>
      <c r="I939" s="256"/>
      <c r="J939" s="256">
        <v>-0.17297828442475247</v>
      </c>
      <c r="K939" s="256">
        <v>0.86627080479075969</v>
      </c>
      <c r="L939" s="256">
        <v>8.3111600507038492</v>
      </c>
      <c r="M939" s="256">
        <v>11.711069678628411</v>
      </c>
      <c r="N939" s="256">
        <v>5.9091698464343922</v>
      </c>
      <c r="O939" s="256">
        <v>-1.5849376300191302</v>
      </c>
      <c r="P939" s="256">
        <v>21.60716735935139</v>
      </c>
    </row>
    <row r="940" spans="2:16" x14ac:dyDescent="0.25">
      <c r="B940" s="239" t="s">
        <v>1988</v>
      </c>
      <c r="C940" s="247">
        <v>1</v>
      </c>
      <c r="D940" s="256">
        <v>2</v>
      </c>
      <c r="E940" s="256">
        <v>9.9227570217117389</v>
      </c>
      <c r="F940" s="256">
        <v>-7.9227570217117389</v>
      </c>
      <c r="G940" s="256"/>
      <c r="H940" s="256"/>
      <c r="I940" s="256"/>
      <c r="J940" s="256">
        <v>-1.355399831830566</v>
      </c>
      <c r="K940" s="256">
        <v>0.94164788552008838</v>
      </c>
      <c r="L940" s="256">
        <v>8.0748835308881315</v>
      </c>
      <c r="M940" s="256">
        <v>11.770630512535346</v>
      </c>
      <c r="N940" s="256">
        <v>5.9206894790286961</v>
      </c>
      <c r="O940" s="256">
        <v>-1.6959014003295678</v>
      </c>
      <c r="P940" s="256">
        <v>21.541415443753046</v>
      </c>
    </row>
    <row r="941" spans="2:16" x14ac:dyDescent="0.25">
      <c r="B941" s="239" t="s">
        <v>1989</v>
      </c>
      <c r="C941" s="247">
        <v>1</v>
      </c>
      <c r="D941" s="256">
        <v>11</v>
      </c>
      <c r="E941" s="256">
        <v>10.656763456912554</v>
      </c>
      <c r="F941" s="256">
        <v>0.34323654308744622</v>
      </c>
      <c r="G941" s="256"/>
      <c r="H941" s="256"/>
      <c r="I941" s="256"/>
      <c r="J941" s="256">
        <v>5.8719805681774713E-2</v>
      </c>
      <c r="K941" s="256">
        <v>0.89557357096662571</v>
      </c>
      <c r="L941" s="256">
        <v>8.8993054024536633</v>
      </c>
      <c r="M941" s="256">
        <v>12.414221511371444</v>
      </c>
      <c r="N941" s="256">
        <v>5.9135366057707417</v>
      </c>
      <c r="O941" s="256">
        <v>-0.94785829061395255</v>
      </c>
      <c r="P941" s="256">
        <v>22.261385204439058</v>
      </c>
    </row>
    <row r="942" spans="2:16" x14ac:dyDescent="0.25">
      <c r="B942" s="239" t="s">
        <v>1990</v>
      </c>
      <c r="C942" s="247">
        <v>1</v>
      </c>
      <c r="D942" s="256">
        <v>5</v>
      </c>
      <c r="E942" s="256">
        <v>10.247086793735127</v>
      </c>
      <c r="F942" s="256">
        <v>-5.2470867937351269</v>
      </c>
      <c r="G942" s="256"/>
      <c r="H942" s="256"/>
      <c r="I942" s="256"/>
      <c r="J942" s="256">
        <v>-0.89765476062680316</v>
      </c>
      <c r="K942" s="256">
        <v>0.89396900525312428</v>
      </c>
      <c r="L942" s="256">
        <v>8.4927775112236468</v>
      </c>
      <c r="M942" s="256">
        <v>12.001396076246607</v>
      </c>
      <c r="N942" s="256">
        <v>5.9132938155591335</v>
      </c>
      <c r="O942" s="256">
        <v>-1.3570585064879221</v>
      </c>
      <c r="P942" s="256">
        <v>21.851232093958174</v>
      </c>
    </row>
    <row r="943" spans="2:16" x14ac:dyDescent="0.25">
      <c r="B943" s="239" t="s">
        <v>1991</v>
      </c>
      <c r="C943" s="247">
        <v>1</v>
      </c>
      <c r="D943" s="256">
        <v>20</v>
      </c>
      <c r="E943" s="256">
        <v>10.602255539119877</v>
      </c>
      <c r="F943" s="256">
        <v>9.3977444608801228</v>
      </c>
      <c r="G943" s="256"/>
      <c r="H943" s="256"/>
      <c r="I943" s="256"/>
      <c r="J943" s="256">
        <v>1.6077359468372951</v>
      </c>
      <c r="K943" s="256">
        <v>0.87467545793760582</v>
      </c>
      <c r="L943" s="256">
        <v>8.8858075794834619</v>
      </c>
      <c r="M943" s="256">
        <v>12.318703498756292</v>
      </c>
      <c r="N943" s="256">
        <v>5.91040779671716</v>
      </c>
      <c r="O943" s="256">
        <v>-0.99622628774534228</v>
      </c>
      <c r="P943" s="256">
        <v>22.200737365985098</v>
      </c>
    </row>
    <row r="944" spans="2:16" x14ac:dyDescent="0.25">
      <c r="B944" s="239" t="s">
        <v>1992</v>
      </c>
      <c r="C944" s="247">
        <v>1</v>
      </c>
      <c r="D944" s="256">
        <v>4</v>
      </c>
      <c r="E944" s="256">
        <v>10.397990499387873</v>
      </c>
      <c r="F944" s="256">
        <v>-6.3979904993878733</v>
      </c>
      <c r="G944" s="256"/>
      <c r="H944" s="256"/>
      <c r="I944" s="256"/>
      <c r="J944" s="256">
        <v>-1.0945476711149098</v>
      </c>
      <c r="K944" s="256">
        <v>0.90766134544123867</v>
      </c>
      <c r="L944" s="256">
        <v>8.6168116057934974</v>
      </c>
      <c r="M944" s="256">
        <v>12.179169392982249</v>
      </c>
      <c r="N944" s="256">
        <v>5.9153793018524885</v>
      </c>
      <c r="O944" s="256">
        <v>-1.210247322993645</v>
      </c>
      <c r="P944" s="256">
        <v>22.006228321769392</v>
      </c>
    </row>
    <row r="945" spans="2:16" x14ac:dyDescent="0.25">
      <c r="B945" s="239" t="s">
        <v>1993</v>
      </c>
      <c r="C945" s="247">
        <v>1</v>
      </c>
      <c r="D945" s="256">
        <v>16</v>
      </c>
      <c r="E945" s="256">
        <v>10.469482767110593</v>
      </c>
      <c r="F945" s="256">
        <v>5.530517232889407</v>
      </c>
      <c r="G945" s="256"/>
      <c r="H945" s="256"/>
      <c r="I945" s="256"/>
      <c r="J945" s="256">
        <v>0.94614313008109896</v>
      </c>
      <c r="K945" s="256">
        <v>0.91278641839906571</v>
      </c>
      <c r="L945" s="256">
        <v>8.6782465191665352</v>
      </c>
      <c r="M945" s="256">
        <v>12.260719015054651</v>
      </c>
      <c r="N945" s="256">
        <v>5.9161678654675134</v>
      </c>
      <c r="O945" s="256">
        <v>-1.1403025188424358</v>
      </c>
      <c r="P945" s="256">
        <v>22.079268053063622</v>
      </c>
    </row>
    <row r="946" spans="2:16" x14ac:dyDescent="0.25">
      <c r="B946" s="239" t="s">
        <v>1994</v>
      </c>
      <c r="C946" s="247">
        <v>1</v>
      </c>
      <c r="D946" s="256">
        <v>2</v>
      </c>
      <c r="E946" s="256">
        <v>9.7605019638369797</v>
      </c>
      <c r="F946" s="256">
        <v>-7.7605019638369797</v>
      </c>
      <c r="G946" s="256"/>
      <c r="H946" s="256"/>
      <c r="I946" s="256"/>
      <c r="J946" s="256">
        <v>-1.327641757519511</v>
      </c>
      <c r="K946" s="256">
        <v>0.87613278447816956</v>
      </c>
      <c r="L946" s="256">
        <v>8.0411941718543218</v>
      </c>
      <c r="M946" s="256">
        <v>11.479809755819637</v>
      </c>
      <c r="N946" s="256">
        <v>5.9106236407687227</v>
      </c>
      <c r="O946" s="256">
        <v>-1.8384034316542284</v>
      </c>
      <c r="P946" s="256">
        <v>21.359407359328188</v>
      </c>
    </row>
    <row r="947" spans="2:16" x14ac:dyDescent="0.25">
      <c r="B947" s="239" t="s">
        <v>1995</v>
      </c>
      <c r="C947" s="247">
        <v>1</v>
      </c>
      <c r="D947" s="256">
        <v>15</v>
      </c>
      <c r="E947" s="256">
        <v>11.431517526119194</v>
      </c>
      <c r="F947" s="256">
        <v>3.5684824738808061</v>
      </c>
      <c r="G947" s="256"/>
      <c r="H947" s="256"/>
      <c r="I947" s="256"/>
      <c r="J947" s="256">
        <v>0.61048452347253446</v>
      </c>
      <c r="K947" s="256">
        <v>0.90662435643149308</v>
      </c>
      <c r="L947" s="256">
        <v>9.6523736017854631</v>
      </c>
      <c r="M947" s="256">
        <v>13.210661450452925</v>
      </c>
      <c r="N947" s="256">
        <v>5.9152202740431781</v>
      </c>
      <c r="O947" s="256">
        <v>-0.1764082228454491</v>
      </c>
      <c r="P947" s="256">
        <v>23.039443275083837</v>
      </c>
    </row>
    <row r="948" spans="2:16" x14ac:dyDescent="0.25">
      <c r="B948" s="239" t="s">
        <v>1996</v>
      </c>
      <c r="C948" s="247">
        <v>1</v>
      </c>
      <c r="D948" s="256">
        <v>1</v>
      </c>
      <c r="E948" s="256">
        <v>10.905582299898692</v>
      </c>
      <c r="F948" s="256">
        <v>-9.9055822998986915</v>
      </c>
      <c r="G948" s="256"/>
      <c r="H948" s="256"/>
      <c r="I948" s="256"/>
      <c r="J948" s="256">
        <v>-1.6946152137031938</v>
      </c>
      <c r="K948" s="256">
        <v>0.91704426540561346</v>
      </c>
      <c r="L948" s="256">
        <v>9.1059905267818273</v>
      </c>
      <c r="M948" s="256">
        <v>12.705174073015556</v>
      </c>
      <c r="N948" s="256">
        <v>5.9168262904609561</v>
      </c>
      <c r="O948" s="256">
        <v>-0.70549506785029159</v>
      </c>
      <c r="P948" s="256">
        <v>22.516659667647673</v>
      </c>
    </row>
    <row r="949" spans="2:16" x14ac:dyDescent="0.25">
      <c r="B949" s="239" t="s">
        <v>1997</v>
      </c>
      <c r="C949" s="247">
        <v>1</v>
      </c>
      <c r="D949" s="256">
        <v>14</v>
      </c>
      <c r="E949" s="256">
        <v>10.782177576313499</v>
      </c>
      <c r="F949" s="256">
        <v>3.217822423686501</v>
      </c>
      <c r="G949" s="256"/>
      <c r="H949" s="256"/>
      <c r="I949" s="256"/>
      <c r="J949" s="256">
        <v>0.55049472803130395</v>
      </c>
      <c r="K949" s="256">
        <v>0.93016222010893879</v>
      </c>
      <c r="L949" s="256">
        <v>8.9568433562344012</v>
      </c>
      <c r="M949" s="256">
        <v>12.607511796392597</v>
      </c>
      <c r="N949" s="256">
        <v>5.918873619405522</v>
      </c>
      <c r="O949" s="256">
        <v>-0.83291743427399467</v>
      </c>
      <c r="P949" s="256">
        <v>22.397272586900993</v>
      </c>
    </row>
    <row r="950" spans="2:16" x14ac:dyDescent="0.25">
      <c r="B950" s="239" t="s">
        <v>1998</v>
      </c>
      <c r="C950" s="247">
        <v>1</v>
      </c>
      <c r="D950" s="256">
        <v>1</v>
      </c>
      <c r="E950" s="256">
        <v>9.9664001101069033</v>
      </c>
      <c r="F950" s="256">
        <v>-8.9664001101069033</v>
      </c>
      <c r="G950" s="256"/>
      <c r="H950" s="256"/>
      <c r="I950" s="256"/>
      <c r="J950" s="256">
        <v>-1.533942940324927</v>
      </c>
      <c r="K950" s="256">
        <v>0.9029009561754634</v>
      </c>
      <c r="L950" s="256">
        <v>8.1945629219052698</v>
      </c>
      <c r="M950" s="256">
        <v>11.738237298308537</v>
      </c>
      <c r="N950" s="256">
        <v>5.9146507338505794</v>
      </c>
      <c r="O950" s="256">
        <v>-1.640407983054498</v>
      </c>
      <c r="P950" s="256">
        <v>21.573208203268305</v>
      </c>
    </row>
    <row r="951" spans="2:16" x14ac:dyDescent="0.25">
      <c r="B951" s="239" t="s">
        <v>1999</v>
      </c>
      <c r="C951" s="247">
        <v>1</v>
      </c>
      <c r="D951" s="256">
        <v>19</v>
      </c>
      <c r="E951" s="256">
        <v>10.502756255654322</v>
      </c>
      <c r="F951" s="256">
        <v>8.4972437443456776</v>
      </c>
      <c r="G951" s="256"/>
      <c r="H951" s="256"/>
      <c r="I951" s="256"/>
      <c r="J951" s="256">
        <v>1.4536811757002663</v>
      </c>
      <c r="K951" s="256">
        <v>0.89019687079616683</v>
      </c>
      <c r="L951" s="256">
        <v>8.7558493444262275</v>
      </c>
      <c r="M951" s="256">
        <v>12.249663166882417</v>
      </c>
      <c r="N951" s="256">
        <v>5.9127247217802994</v>
      </c>
      <c r="O951" s="256">
        <v>-1.10027226480012</v>
      </c>
      <c r="P951" s="256">
        <v>22.105784776108763</v>
      </c>
    </row>
    <row r="952" spans="2:16" x14ac:dyDescent="0.25">
      <c r="B952" s="239" t="s">
        <v>2000</v>
      </c>
      <c r="C952" s="247">
        <v>1</v>
      </c>
      <c r="D952" s="256">
        <v>20</v>
      </c>
      <c r="E952" s="256">
        <v>9.8586504734095115</v>
      </c>
      <c r="F952" s="256">
        <v>10.141349526590488</v>
      </c>
      <c r="G952" s="256"/>
      <c r="H952" s="256"/>
      <c r="I952" s="256"/>
      <c r="J952" s="256">
        <v>1.7349495138128013</v>
      </c>
      <c r="K952" s="256">
        <v>0.88361601566442838</v>
      </c>
      <c r="L952" s="256">
        <v>8.1246577182389892</v>
      </c>
      <c r="M952" s="256">
        <v>11.592643228580034</v>
      </c>
      <c r="N952" s="256">
        <v>5.9117375136177444</v>
      </c>
      <c r="O952" s="256">
        <v>-1.7424407668560598</v>
      </c>
      <c r="P952" s="256">
        <v>21.459741713675083</v>
      </c>
    </row>
    <row r="953" spans="2:16" x14ac:dyDescent="0.25">
      <c r="B953" s="239" t="s">
        <v>2001</v>
      </c>
      <c r="C953" s="247">
        <v>1</v>
      </c>
      <c r="D953" s="256">
        <v>12</v>
      </c>
      <c r="E953" s="256">
        <v>10.326079989695806</v>
      </c>
      <c r="F953" s="256">
        <v>1.6739200103041938</v>
      </c>
      <c r="G953" s="256"/>
      <c r="H953" s="256"/>
      <c r="I953" s="256"/>
      <c r="J953" s="256">
        <v>0.28636886051743826</v>
      </c>
      <c r="K953" s="256">
        <v>0.91912883940061962</v>
      </c>
      <c r="L953" s="256">
        <v>8.5223974846989421</v>
      </c>
      <c r="M953" s="256">
        <v>12.12976249469267</v>
      </c>
      <c r="N953" s="256">
        <v>5.9171497353197475</v>
      </c>
      <c r="O953" s="256">
        <v>-1.2856321006384377</v>
      </c>
      <c r="P953" s="256">
        <v>21.93779208003005</v>
      </c>
    </row>
    <row r="954" spans="2:16" x14ac:dyDescent="0.25">
      <c r="B954" s="239" t="s">
        <v>2002</v>
      </c>
      <c r="C954" s="247">
        <v>1</v>
      </c>
      <c r="D954" s="256">
        <v>20</v>
      </c>
      <c r="E954" s="256">
        <v>9.6365734141459445</v>
      </c>
      <c r="F954" s="256">
        <v>10.363426585854056</v>
      </c>
      <c r="G954" s="256"/>
      <c r="H954" s="256"/>
      <c r="I954" s="256"/>
      <c r="J954" s="256">
        <v>1.7729417440370008</v>
      </c>
      <c r="K954" s="256">
        <v>0.96071649713431939</v>
      </c>
      <c r="L954" s="256">
        <v>7.7512800103691131</v>
      </c>
      <c r="M954" s="256">
        <v>11.521866817922776</v>
      </c>
      <c r="N954" s="256">
        <v>5.9237521348080282</v>
      </c>
      <c r="O954" s="256">
        <v>-1.9880951105177651</v>
      </c>
      <c r="P954" s="256">
        <v>21.261241938809654</v>
      </c>
    </row>
    <row r="955" spans="2:16" x14ac:dyDescent="0.25">
      <c r="B955" s="239" t="s">
        <v>2003</v>
      </c>
      <c r="C955" s="247">
        <v>1</v>
      </c>
      <c r="D955" s="256">
        <v>16</v>
      </c>
      <c r="E955" s="256">
        <v>11.215038841631435</v>
      </c>
      <c r="F955" s="256">
        <v>4.7849611583685654</v>
      </c>
      <c r="G955" s="256"/>
      <c r="H955" s="256"/>
      <c r="I955" s="256"/>
      <c r="J955" s="256">
        <v>0.81859579078285571</v>
      </c>
      <c r="K955" s="256">
        <v>0.89725522370912403</v>
      </c>
      <c r="L955" s="256">
        <v>9.4542807409754275</v>
      </c>
      <c r="M955" s="256">
        <v>12.975796942287442</v>
      </c>
      <c r="N955" s="256">
        <v>5.9137915167217336</v>
      </c>
      <c r="O955" s="256">
        <v>-0.39008313872743017</v>
      </c>
      <c r="P955" s="256">
        <v>22.820160821990299</v>
      </c>
    </row>
    <row r="956" spans="2:16" x14ac:dyDescent="0.25">
      <c r="B956" s="239" t="s">
        <v>2004</v>
      </c>
      <c r="C956" s="247">
        <v>1</v>
      </c>
      <c r="D956" s="256">
        <v>9</v>
      </c>
      <c r="E956" s="256">
        <v>9.4498155950649476</v>
      </c>
      <c r="F956" s="256">
        <v>-0.44981559506494762</v>
      </c>
      <c r="G956" s="256"/>
      <c r="H956" s="256"/>
      <c r="I956" s="256"/>
      <c r="J956" s="256">
        <v>-7.6953007675864896E-2</v>
      </c>
      <c r="K956" s="256">
        <v>0.92164119269736522</v>
      </c>
      <c r="L956" s="256">
        <v>7.6412028915002015</v>
      </c>
      <c r="M956" s="256">
        <v>11.258428298629694</v>
      </c>
      <c r="N956" s="256">
        <v>5.9175405072422826</v>
      </c>
      <c r="O956" s="256">
        <v>-2.1626633393176036</v>
      </c>
      <c r="P956" s="256">
        <v>21.062294529447499</v>
      </c>
    </row>
    <row r="957" spans="2:16" x14ac:dyDescent="0.25">
      <c r="B957" s="239" t="s">
        <v>2005</v>
      </c>
      <c r="C957" s="247">
        <v>1</v>
      </c>
      <c r="D957" s="256">
        <v>13</v>
      </c>
      <c r="E957" s="256">
        <v>11.956115593706034</v>
      </c>
      <c r="F957" s="256">
        <v>1.0438844062939658</v>
      </c>
      <c r="G957" s="256"/>
      <c r="H957" s="256"/>
      <c r="I957" s="256"/>
      <c r="J957" s="256">
        <v>0.17858439238563215</v>
      </c>
      <c r="K957" s="256">
        <v>0.93544574047012163</v>
      </c>
      <c r="L957" s="256">
        <v>10.120413084838964</v>
      </c>
      <c r="M957" s="256">
        <v>13.791818102573105</v>
      </c>
      <c r="N957" s="256">
        <v>5.9197062342771982</v>
      </c>
      <c r="O957" s="256">
        <v>0.33938667412443024</v>
      </c>
      <c r="P957" s="256">
        <v>23.572844513287638</v>
      </c>
    </row>
    <row r="958" spans="2:16" x14ac:dyDescent="0.25">
      <c r="B958" s="239" t="s">
        <v>2006</v>
      </c>
      <c r="C958" s="247">
        <v>1</v>
      </c>
      <c r="D958" s="256">
        <v>3</v>
      </c>
      <c r="E958" s="256">
        <v>11.165499170514039</v>
      </c>
      <c r="F958" s="256">
        <v>-8.165499170514039</v>
      </c>
      <c r="G958" s="256"/>
      <c r="H958" s="256"/>
      <c r="I958" s="256"/>
      <c r="J958" s="256">
        <v>-1.396927379218829</v>
      </c>
      <c r="K958" s="256">
        <v>0.90755389575653111</v>
      </c>
      <c r="L958" s="256">
        <v>9.3845311343187205</v>
      </c>
      <c r="M958" s="256">
        <v>12.946467206709357</v>
      </c>
      <c r="N958" s="256">
        <v>5.9153628156250475</v>
      </c>
      <c r="O958" s="256">
        <v>-0.44270629958047181</v>
      </c>
      <c r="P958" s="256">
        <v>22.77370464060855</v>
      </c>
    </row>
    <row r="959" spans="2:16" x14ac:dyDescent="0.25">
      <c r="B959" s="239" t="s">
        <v>2007</v>
      </c>
      <c r="C959" s="247">
        <v>1</v>
      </c>
      <c r="D959" s="256">
        <v>1</v>
      </c>
      <c r="E959" s="256">
        <v>10.238733474472767</v>
      </c>
      <c r="F959" s="256">
        <v>-9.2387334744727667</v>
      </c>
      <c r="G959" s="256"/>
      <c r="H959" s="256"/>
      <c r="I959" s="256"/>
      <c r="J959" s="256">
        <v>-1.5805328578563866</v>
      </c>
      <c r="K959" s="256">
        <v>0.94045297483877854</v>
      </c>
      <c r="L959" s="256">
        <v>8.3932048556611374</v>
      </c>
      <c r="M959" s="256">
        <v>12.084262093284396</v>
      </c>
      <c r="N959" s="256">
        <v>5.9204995536407017</v>
      </c>
      <c r="O959" s="256">
        <v>-1.3795522412787413</v>
      </c>
      <c r="P959" s="256">
        <v>21.857019190224275</v>
      </c>
    </row>
    <row r="960" spans="2:16" x14ac:dyDescent="0.25">
      <c r="B960" s="239" t="s">
        <v>2008</v>
      </c>
      <c r="C960" s="247">
        <v>1</v>
      </c>
      <c r="D960" s="256">
        <v>1</v>
      </c>
      <c r="E960" s="256">
        <v>10.927214649724727</v>
      </c>
      <c r="F960" s="256">
        <v>-9.9272146497247267</v>
      </c>
      <c r="G960" s="256"/>
      <c r="H960" s="256"/>
      <c r="I960" s="256"/>
      <c r="J960" s="256">
        <v>-1.6983160066514007</v>
      </c>
      <c r="K960" s="256">
        <v>0.89993588698702465</v>
      </c>
      <c r="L960" s="256">
        <v>9.1611960619108039</v>
      </c>
      <c r="M960" s="256">
        <v>12.693233237538649</v>
      </c>
      <c r="N960" s="256">
        <v>5.9141988271839283</v>
      </c>
      <c r="O960" s="256">
        <v>-0.678706629626042</v>
      </c>
      <c r="P960" s="256">
        <v>22.533135929075495</v>
      </c>
    </row>
    <row r="961" spans="2:16" x14ac:dyDescent="0.25">
      <c r="B961" s="239" t="s">
        <v>2009</v>
      </c>
      <c r="C961" s="247">
        <v>1</v>
      </c>
      <c r="D961" s="256">
        <v>18</v>
      </c>
      <c r="E961" s="256">
        <v>11.394820853212721</v>
      </c>
      <c r="F961" s="256">
        <v>6.6051791467872789</v>
      </c>
      <c r="G961" s="256"/>
      <c r="H961" s="256"/>
      <c r="I961" s="256"/>
      <c r="J961" s="256">
        <v>1.1299928396430852</v>
      </c>
      <c r="K961" s="256">
        <v>0.91915518540105223</v>
      </c>
      <c r="L961" s="256">
        <v>9.5910866472812106</v>
      </c>
      <c r="M961" s="256">
        <v>13.198555059144232</v>
      </c>
      <c r="N961" s="256">
        <v>5.9171538277812479</v>
      </c>
      <c r="O961" s="256">
        <v>-0.21689926809704474</v>
      </c>
      <c r="P961" s="256">
        <v>23.006540974522487</v>
      </c>
    </row>
    <row r="962" spans="2:16" x14ac:dyDescent="0.25">
      <c r="B962" s="239" t="s">
        <v>2010</v>
      </c>
      <c r="C962" s="247">
        <v>1</v>
      </c>
      <c r="D962" s="256">
        <v>2</v>
      </c>
      <c r="E962" s="256">
        <v>10.672763150706068</v>
      </c>
      <c r="F962" s="256">
        <v>-8.6727631507060678</v>
      </c>
      <c r="G962" s="256"/>
      <c r="H962" s="256"/>
      <c r="I962" s="256"/>
      <c r="J962" s="256">
        <v>-1.4837084721593057</v>
      </c>
      <c r="K962" s="256">
        <v>0.90260989790809809</v>
      </c>
      <c r="L962" s="256">
        <v>8.9014971302039747</v>
      </c>
      <c r="M962" s="256">
        <v>12.444029171208161</v>
      </c>
      <c r="N962" s="256">
        <v>5.9146063093479269</v>
      </c>
      <c r="O962" s="256">
        <v>-0.93395776458124935</v>
      </c>
      <c r="P962" s="256">
        <v>22.279484065993387</v>
      </c>
    </row>
    <row r="963" spans="2:16" x14ac:dyDescent="0.25">
      <c r="B963" s="239" t="s">
        <v>2011</v>
      </c>
      <c r="C963" s="247">
        <v>1</v>
      </c>
      <c r="D963" s="256">
        <v>16</v>
      </c>
      <c r="E963" s="256">
        <v>10.911475168026975</v>
      </c>
      <c r="F963" s="256">
        <v>5.0885248319730252</v>
      </c>
      <c r="G963" s="256"/>
      <c r="H963" s="256"/>
      <c r="I963" s="256"/>
      <c r="J963" s="256">
        <v>0.87052848934041649</v>
      </c>
      <c r="K963" s="256">
        <v>0.887165103161487</v>
      </c>
      <c r="L963" s="256">
        <v>9.1705177450615416</v>
      </c>
      <c r="M963" s="256">
        <v>12.652432590992408</v>
      </c>
      <c r="N963" s="256">
        <v>5.9122690303337997</v>
      </c>
      <c r="O963" s="256">
        <v>-0.69065911143045611</v>
      </c>
      <c r="P963" s="256">
        <v>22.513609447484406</v>
      </c>
    </row>
    <row r="964" spans="2:16" x14ac:dyDescent="0.25">
      <c r="B964" s="239" t="s">
        <v>2012</v>
      </c>
      <c r="C964" s="247">
        <v>1</v>
      </c>
      <c r="D964" s="256">
        <v>4</v>
      </c>
      <c r="E964" s="256">
        <v>10.395065320652332</v>
      </c>
      <c r="F964" s="256">
        <v>-6.395065320652332</v>
      </c>
      <c r="G964" s="256"/>
      <c r="H964" s="256"/>
      <c r="I964" s="256"/>
      <c r="J964" s="256">
        <v>-1.0940472409293871</v>
      </c>
      <c r="K964" s="256">
        <v>0.85859452218438992</v>
      </c>
      <c r="L964" s="256">
        <v>8.710174310638962</v>
      </c>
      <c r="M964" s="256">
        <v>12.079956330665702</v>
      </c>
      <c r="N964" s="256">
        <v>5.9080494006314535</v>
      </c>
      <c r="O964" s="256">
        <v>-1.1987884306077135</v>
      </c>
      <c r="P964" s="256">
        <v>21.988919071912377</v>
      </c>
    </row>
    <row r="965" spans="2:16" x14ac:dyDescent="0.25">
      <c r="B965" s="239" t="s">
        <v>2013</v>
      </c>
      <c r="C965" s="247">
        <v>1</v>
      </c>
      <c r="D965" s="256">
        <v>10</v>
      </c>
      <c r="E965" s="256">
        <v>12.709789800960831</v>
      </c>
      <c r="F965" s="256">
        <v>-2.7097898009608308</v>
      </c>
      <c r="G965" s="256"/>
      <c r="H965" s="256"/>
      <c r="I965" s="256"/>
      <c r="J965" s="256">
        <v>-0.463582138194232</v>
      </c>
      <c r="K965" s="256">
        <v>0.87336679175621246</v>
      </c>
      <c r="L965" s="256">
        <v>10.995909945158257</v>
      </c>
      <c r="M965" s="256">
        <v>14.423669656763405</v>
      </c>
      <c r="N965" s="256">
        <v>5.9102142702036762</v>
      </c>
      <c r="O965" s="256">
        <v>1.1116877471716595</v>
      </c>
      <c r="P965" s="256">
        <v>24.307891854750004</v>
      </c>
    </row>
    <row r="966" spans="2:16" x14ac:dyDescent="0.25">
      <c r="B966" s="239" t="s">
        <v>2014</v>
      </c>
      <c r="C966" s="247">
        <v>1</v>
      </c>
      <c r="D966" s="256">
        <v>6</v>
      </c>
      <c r="E966" s="256">
        <v>10.018590328800411</v>
      </c>
      <c r="F966" s="256">
        <v>-4.0185903288004106</v>
      </c>
      <c r="G966" s="256"/>
      <c r="H966" s="256"/>
      <c r="I966" s="256"/>
      <c r="J966" s="256">
        <v>-0.68748753002590712</v>
      </c>
      <c r="K966" s="256">
        <v>0.87422848418228949</v>
      </c>
      <c r="L966" s="256">
        <v>8.3030195027149141</v>
      </c>
      <c r="M966" s="256">
        <v>11.734161154885907</v>
      </c>
      <c r="N966" s="256">
        <v>5.9103416660403232</v>
      </c>
      <c r="O966" s="256">
        <v>-1.5797617243706963</v>
      </c>
      <c r="P966" s="256">
        <v>21.616942381971519</v>
      </c>
    </row>
    <row r="967" spans="2:16" x14ac:dyDescent="0.25">
      <c r="B967" s="239" t="s">
        <v>2015</v>
      </c>
      <c r="C967" s="247">
        <v>1</v>
      </c>
      <c r="D967" s="256">
        <v>4</v>
      </c>
      <c r="E967" s="256">
        <v>11.006606878415937</v>
      </c>
      <c r="F967" s="256">
        <v>-7.006606878415937</v>
      </c>
      <c r="G967" s="256"/>
      <c r="H967" s="256"/>
      <c r="I967" s="256"/>
      <c r="J967" s="256">
        <v>-1.1986678070124688</v>
      </c>
      <c r="K967" s="256">
        <v>0.92502195238689955</v>
      </c>
      <c r="L967" s="256">
        <v>9.1913598306284729</v>
      </c>
      <c r="M967" s="256">
        <v>12.821853926203401</v>
      </c>
      <c r="N967" s="256">
        <v>5.9180679937944536</v>
      </c>
      <c r="O967" s="256">
        <v>-0.60690718643471264</v>
      </c>
      <c r="P967" s="256">
        <v>22.620120943266585</v>
      </c>
    </row>
    <row r="968" spans="2:16" x14ac:dyDescent="0.25">
      <c r="B968" s="239" t="s">
        <v>2016</v>
      </c>
      <c r="C968" s="247">
        <v>1</v>
      </c>
      <c r="D968" s="256">
        <v>7</v>
      </c>
      <c r="E968" s="256">
        <v>9.8058488974327283</v>
      </c>
      <c r="F968" s="256">
        <v>-2.8058488974327283</v>
      </c>
      <c r="G968" s="256"/>
      <c r="H968" s="256"/>
      <c r="I968" s="256"/>
      <c r="J968" s="256">
        <v>-0.48001561997929826</v>
      </c>
      <c r="K968" s="256">
        <v>0.8861164342903074</v>
      </c>
      <c r="L968" s="256">
        <v>8.0669493640855929</v>
      </c>
      <c r="M968" s="256">
        <v>11.544748430779864</v>
      </c>
      <c r="N968" s="256">
        <v>5.9121117633123283</v>
      </c>
      <c r="O968" s="256">
        <v>-1.7959767639473654</v>
      </c>
      <c r="P968" s="256">
        <v>21.407674558812822</v>
      </c>
    </row>
    <row r="969" spans="2:16" x14ac:dyDescent="0.25">
      <c r="B969" s="239" t="s">
        <v>2017</v>
      </c>
      <c r="C969" s="247">
        <v>1</v>
      </c>
      <c r="D969" s="256">
        <v>2</v>
      </c>
      <c r="E969" s="256">
        <v>10.275418108128562</v>
      </c>
      <c r="F969" s="256">
        <v>-8.2754181081285623</v>
      </c>
      <c r="G969" s="256"/>
      <c r="H969" s="256"/>
      <c r="I969" s="256"/>
      <c r="J969" s="256">
        <v>-1.4157319581235512</v>
      </c>
      <c r="K969" s="256">
        <v>0.85528642810452038</v>
      </c>
      <c r="L969" s="256">
        <v>8.5970188446048734</v>
      </c>
      <c r="M969" s="256">
        <v>11.953817371652251</v>
      </c>
      <c r="N969" s="256">
        <v>5.9075695544679308</v>
      </c>
      <c r="O969" s="256">
        <v>-1.31749400133641</v>
      </c>
      <c r="P969" s="256">
        <v>21.868330217593535</v>
      </c>
    </row>
    <row r="970" spans="2:16" x14ac:dyDescent="0.25">
      <c r="B970" s="239" t="s">
        <v>2018</v>
      </c>
      <c r="C970" s="247">
        <v>1</v>
      </c>
      <c r="D970" s="256">
        <v>19</v>
      </c>
      <c r="E970" s="256">
        <v>11.261273296740381</v>
      </c>
      <c r="F970" s="256">
        <v>7.7387267032596192</v>
      </c>
      <c r="G970" s="256"/>
      <c r="H970" s="256"/>
      <c r="I970" s="256"/>
      <c r="J970" s="256">
        <v>1.3239165158588442</v>
      </c>
      <c r="K970" s="256">
        <v>0.92096749407480982</v>
      </c>
      <c r="L970" s="256">
        <v>9.4539826476766518</v>
      </c>
      <c r="M970" s="256">
        <v>13.06856394580411</v>
      </c>
      <c r="N970" s="256">
        <v>5.917435617893875</v>
      </c>
      <c r="O970" s="256">
        <v>-0.35099980460269364</v>
      </c>
      <c r="P970" s="256">
        <v>22.873546398083455</v>
      </c>
    </row>
    <row r="971" spans="2:16" x14ac:dyDescent="0.25">
      <c r="B971" s="239" t="s">
        <v>2019</v>
      </c>
      <c r="C971" s="247">
        <v>1</v>
      </c>
      <c r="D971" s="256">
        <v>18</v>
      </c>
      <c r="E971" s="256">
        <v>9.4572322503860367</v>
      </c>
      <c r="F971" s="256">
        <v>8.5427677496139633</v>
      </c>
      <c r="G971" s="256"/>
      <c r="H971" s="256"/>
      <c r="I971" s="256"/>
      <c r="J971" s="256">
        <v>1.4614692763470229</v>
      </c>
      <c r="K971" s="256">
        <v>0.89645807306451597</v>
      </c>
      <c r="L971" s="256">
        <v>7.6980384643395725</v>
      </c>
      <c r="M971" s="256">
        <v>11.216426036432502</v>
      </c>
      <c r="N971" s="256">
        <v>5.9136706235247143</v>
      </c>
      <c r="O971" s="256">
        <v>-2.1476524912582011</v>
      </c>
      <c r="P971" s="256">
        <v>21.062116992030276</v>
      </c>
    </row>
    <row r="972" spans="2:16" x14ac:dyDescent="0.25">
      <c r="B972" s="239" t="s">
        <v>2020</v>
      </c>
      <c r="C972" s="247">
        <v>1</v>
      </c>
      <c r="D972" s="256">
        <v>19</v>
      </c>
      <c r="E972" s="256">
        <v>11.360657053842266</v>
      </c>
      <c r="F972" s="256">
        <v>7.6393429461577345</v>
      </c>
      <c r="G972" s="256"/>
      <c r="H972" s="256"/>
      <c r="I972" s="256"/>
      <c r="J972" s="256">
        <v>1.306914261808463</v>
      </c>
      <c r="K972" s="256">
        <v>0.91614095269623508</v>
      </c>
      <c r="L972" s="256">
        <v>9.5628379259309533</v>
      </c>
      <c r="M972" s="256">
        <v>13.158476181753578</v>
      </c>
      <c r="N972" s="256">
        <v>5.9166863540316044</v>
      </c>
      <c r="O972" s="256">
        <v>-0.25014570508299805</v>
      </c>
      <c r="P972" s="256">
        <v>22.971459812767527</v>
      </c>
    </row>
    <row r="973" spans="2:16" x14ac:dyDescent="0.25">
      <c r="B973" s="239" t="s">
        <v>2021</v>
      </c>
      <c r="C973" s="247">
        <v>1</v>
      </c>
      <c r="D973" s="256">
        <v>20</v>
      </c>
      <c r="E973" s="256">
        <v>11.463272275755017</v>
      </c>
      <c r="F973" s="256">
        <v>8.5367277242449831</v>
      </c>
      <c r="G973" s="256"/>
      <c r="H973" s="256"/>
      <c r="I973" s="256"/>
      <c r="J973" s="256">
        <v>1.460435968201016</v>
      </c>
      <c r="K973" s="256">
        <v>0.92278551576892709</v>
      </c>
      <c r="L973" s="256">
        <v>9.6524139724269276</v>
      </c>
      <c r="M973" s="256">
        <v>13.274130579083106</v>
      </c>
      <c r="N973" s="256">
        <v>5.9177188404730385</v>
      </c>
      <c r="O973" s="256">
        <v>-0.1495566166688711</v>
      </c>
      <c r="P973" s="256">
        <v>23.076101168178905</v>
      </c>
    </row>
    <row r="974" spans="2:16" x14ac:dyDescent="0.25">
      <c r="B974" s="239" t="s">
        <v>2022</v>
      </c>
      <c r="C974" s="247">
        <v>1</v>
      </c>
      <c r="D974" s="256">
        <v>8</v>
      </c>
      <c r="E974" s="256">
        <v>11.119209933204862</v>
      </c>
      <c r="F974" s="256">
        <v>-3.1192099332048624</v>
      </c>
      <c r="G974" s="256"/>
      <c r="H974" s="256"/>
      <c r="I974" s="256"/>
      <c r="J974" s="256">
        <v>-0.53362441979782893</v>
      </c>
      <c r="K974" s="256">
        <v>0.86781041900818823</v>
      </c>
      <c r="L974" s="256">
        <v>9.4162338069853888</v>
      </c>
      <c r="M974" s="256">
        <v>12.822186059424336</v>
      </c>
      <c r="N974" s="256">
        <v>5.9093957466153677</v>
      </c>
      <c r="O974" s="256">
        <v>-0.47728586408046247</v>
      </c>
      <c r="P974" s="256">
        <v>22.715705730490185</v>
      </c>
    </row>
    <row r="975" spans="2:16" x14ac:dyDescent="0.25">
      <c r="B975" s="239" t="s">
        <v>2023</v>
      </c>
      <c r="C975" s="247">
        <v>1</v>
      </c>
      <c r="D975" s="256">
        <v>5</v>
      </c>
      <c r="E975" s="256">
        <v>10.72524065456253</v>
      </c>
      <c r="F975" s="256">
        <v>-5.7252406545625298</v>
      </c>
      <c r="G975" s="256"/>
      <c r="H975" s="256"/>
      <c r="I975" s="256"/>
      <c r="J975" s="256">
        <v>-0.97945578781702936</v>
      </c>
      <c r="K975" s="256">
        <v>0.87854889280935611</v>
      </c>
      <c r="L975" s="256">
        <v>9.0011915334643788</v>
      </c>
      <c r="M975" s="256">
        <v>12.449289775660681</v>
      </c>
      <c r="N975" s="256">
        <v>5.9109822638740157</v>
      </c>
      <c r="O975" s="256">
        <v>-0.87436849669519923</v>
      </c>
      <c r="P975" s="256">
        <v>22.324849805820257</v>
      </c>
    </row>
    <row r="976" spans="2:16" x14ac:dyDescent="0.25">
      <c r="B976" s="239" t="s">
        <v>2024</v>
      </c>
      <c r="C976" s="247">
        <v>1</v>
      </c>
      <c r="D976" s="256">
        <v>18</v>
      </c>
      <c r="E976" s="256">
        <v>8.4717355877151128</v>
      </c>
      <c r="F976" s="256">
        <v>9.5282644122848872</v>
      </c>
      <c r="G976" s="256"/>
      <c r="H976" s="256"/>
      <c r="I976" s="256"/>
      <c r="J976" s="256">
        <v>1.6300648810327718</v>
      </c>
      <c r="K976" s="256">
        <v>0.89300151069285671</v>
      </c>
      <c r="L976" s="256">
        <v>6.7193248997610313</v>
      </c>
      <c r="M976" s="256">
        <v>10.224146275669195</v>
      </c>
      <c r="N976" s="256">
        <v>5.9131476275226174</v>
      </c>
      <c r="O976" s="256">
        <v>-3.1321228356386648</v>
      </c>
      <c r="P976" s="256">
        <v>20.07559401106889</v>
      </c>
    </row>
    <row r="977" spans="2:16" x14ac:dyDescent="0.25">
      <c r="B977" s="239" t="s">
        <v>2025</v>
      </c>
      <c r="C977" s="247">
        <v>1</v>
      </c>
      <c r="D977" s="256">
        <v>7</v>
      </c>
      <c r="E977" s="256">
        <v>11.494473436321055</v>
      </c>
      <c r="F977" s="256">
        <v>-4.494473436321055</v>
      </c>
      <c r="G977" s="256"/>
      <c r="H977" s="256"/>
      <c r="I977" s="256"/>
      <c r="J977" s="256">
        <v>-0.76890008403165033</v>
      </c>
      <c r="K977" s="256">
        <v>0.86402344897837935</v>
      </c>
      <c r="L977" s="256">
        <v>9.7989287944560139</v>
      </c>
      <c r="M977" s="256">
        <v>13.190018078186096</v>
      </c>
      <c r="N977" s="256">
        <v>5.9088408073970928</v>
      </c>
      <c r="O977" s="256">
        <v>-0.1009333578599918</v>
      </c>
      <c r="P977" s="256">
        <v>23.089880230502104</v>
      </c>
    </row>
    <row r="978" spans="2:16" x14ac:dyDescent="0.25">
      <c r="B978" s="239" t="s">
        <v>2026</v>
      </c>
      <c r="C978" s="247">
        <v>1</v>
      </c>
      <c r="D978" s="256">
        <v>5</v>
      </c>
      <c r="E978" s="256">
        <v>8.8915685228187087</v>
      </c>
      <c r="F978" s="256">
        <v>-3.8915685228187087</v>
      </c>
      <c r="G978" s="256"/>
      <c r="H978" s="256"/>
      <c r="I978" s="256"/>
      <c r="J978" s="256">
        <v>-0.66575704731709662</v>
      </c>
      <c r="K978" s="256">
        <v>0.88718630600129234</v>
      </c>
      <c r="L978" s="256">
        <v>7.1505694917679081</v>
      </c>
      <c r="M978" s="256">
        <v>10.63256755386951</v>
      </c>
      <c r="N978" s="256">
        <v>5.9122722119615609</v>
      </c>
      <c r="O978" s="256">
        <v>-2.7105720002098987</v>
      </c>
      <c r="P978" s="256">
        <v>20.493709045847318</v>
      </c>
    </row>
    <row r="979" spans="2:16" x14ac:dyDescent="0.25">
      <c r="B979" s="239" t="s">
        <v>2027</v>
      </c>
      <c r="C979" s="247">
        <v>1</v>
      </c>
      <c r="D979" s="256">
        <v>11</v>
      </c>
      <c r="E979" s="256">
        <v>9.4144403748560066</v>
      </c>
      <c r="F979" s="256">
        <v>1.5855596251439934</v>
      </c>
      <c r="G979" s="256"/>
      <c r="H979" s="256"/>
      <c r="I979" s="256"/>
      <c r="J979" s="256">
        <v>0.27125244954352906</v>
      </c>
      <c r="K979" s="256">
        <v>0.87492734186174437</v>
      </c>
      <c r="L979" s="256">
        <v>7.6974981225722674</v>
      </c>
      <c r="M979" s="256">
        <v>11.131382627139747</v>
      </c>
      <c r="N979" s="256">
        <v>5.9104450780219491</v>
      </c>
      <c r="O979" s="256">
        <v>-2.1841146121956072</v>
      </c>
      <c r="P979" s="256">
        <v>21.01299536190762</v>
      </c>
    </row>
    <row r="980" spans="2:16" x14ac:dyDescent="0.25">
      <c r="B980" s="239" t="s">
        <v>2028</v>
      </c>
      <c r="C980" s="247">
        <v>1</v>
      </c>
      <c r="D980" s="256">
        <v>19</v>
      </c>
      <c r="E980" s="256">
        <v>10.271377139402068</v>
      </c>
      <c r="F980" s="256">
        <v>8.7286228605979321</v>
      </c>
      <c r="G980" s="256"/>
      <c r="H980" s="256"/>
      <c r="I980" s="256"/>
      <c r="J980" s="256">
        <v>1.4932647719658063</v>
      </c>
      <c r="K980" s="256">
        <v>0.87939602164753494</v>
      </c>
      <c r="L980" s="256">
        <v>8.5456656273534843</v>
      </c>
      <c r="M980" s="256">
        <v>11.997088651450651</v>
      </c>
      <c r="N980" s="256">
        <v>5.9111082319363897</v>
      </c>
      <c r="O980" s="256">
        <v>-1.3284792093981093</v>
      </c>
      <c r="P980" s="256">
        <v>21.871233488202243</v>
      </c>
    </row>
    <row r="981" spans="2:16" x14ac:dyDescent="0.25">
      <c r="B981" s="239" t="s">
        <v>2029</v>
      </c>
      <c r="C981" s="247">
        <v>1</v>
      </c>
      <c r="D981" s="256">
        <v>10</v>
      </c>
      <c r="E981" s="256">
        <v>10.540646954993939</v>
      </c>
      <c r="F981" s="256">
        <v>-0.54064695499393878</v>
      </c>
      <c r="G981" s="256"/>
      <c r="H981" s="256"/>
      <c r="I981" s="256"/>
      <c r="J981" s="256">
        <v>-9.2492145079083821E-2</v>
      </c>
      <c r="K981" s="256">
        <v>0.88502766540943778</v>
      </c>
      <c r="L981" s="256">
        <v>8.8038840028291432</v>
      </c>
      <c r="M981" s="256">
        <v>12.277409907158734</v>
      </c>
      <c r="N981" s="256">
        <v>5.9119486749562293</v>
      </c>
      <c r="O981" s="256">
        <v>-1.0608586646226339</v>
      </c>
      <c r="P981" s="256">
        <v>22.142152574610513</v>
      </c>
    </row>
    <row r="982" spans="2:16" x14ac:dyDescent="0.25">
      <c r="B982" s="239" t="s">
        <v>2030</v>
      </c>
      <c r="C982" s="247">
        <v>1</v>
      </c>
      <c r="D982" s="256">
        <v>5</v>
      </c>
      <c r="E982" s="256">
        <v>10.241331578643122</v>
      </c>
      <c r="F982" s="256">
        <v>-5.2413315786431216</v>
      </c>
      <c r="G982" s="256"/>
      <c r="H982" s="256"/>
      <c r="I982" s="256"/>
      <c r="J982" s="256">
        <v>-0.89667017690847439</v>
      </c>
      <c r="K982" s="256">
        <v>0.94398382281531801</v>
      </c>
      <c r="L982" s="256">
        <v>8.388874084955539</v>
      </c>
      <c r="M982" s="256">
        <v>12.093789072330704</v>
      </c>
      <c r="N982" s="256">
        <v>5.9210614440751801</v>
      </c>
      <c r="O982" s="256">
        <v>-1.37805678115887</v>
      </c>
      <c r="P982" s="256">
        <v>21.860719938445115</v>
      </c>
    </row>
    <row r="983" spans="2:16" x14ac:dyDescent="0.25">
      <c r="B983" s="239" t="s">
        <v>2031</v>
      </c>
      <c r="C983" s="247">
        <v>1</v>
      </c>
      <c r="D983" s="256">
        <v>10</v>
      </c>
      <c r="E983" s="256">
        <v>9.3353198539057782</v>
      </c>
      <c r="F983" s="256">
        <v>0.66468014609422177</v>
      </c>
      <c r="G983" s="256"/>
      <c r="H983" s="256"/>
      <c r="I983" s="256"/>
      <c r="J983" s="256">
        <v>0.11371134515022399</v>
      </c>
      <c r="K983" s="256">
        <v>0.92582440237727803</v>
      </c>
      <c r="L983" s="256">
        <v>7.5184980921644744</v>
      </c>
      <c r="M983" s="256">
        <v>11.152141615647082</v>
      </c>
      <c r="N983" s="256">
        <v>5.9181934735875164</v>
      </c>
      <c r="O983" s="256">
        <v>-2.2784404503160847</v>
      </c>
      <c r="P983" s="256">
        <v>20.949080158127643</v>
      </c>
    </row>
    <row r="984" spans="2:16" x14ac:dyDescent="0.25">
      <c r="B984" s="239" t="s">
        <v>2032</v>
      </c>
      <c r="C984" s="247">
        <v>1</v>
      </c>
      <c r="D984" s="256">
        <v>10</v>
      </c>
      <c r="E984" s="256">
        <v>12.178675190414866</v>
      </c>
      <c r="F984" s="256">
        <v>-2.1786751904148662</v>
      </c>
      <c r="G984" s="256"/>
      <c r="H984" s="256"/>
      <c r="I984" s="256"/>
      <c r="J984" s="256">
        <v>-0.37272075599558591</v>
      </c>
      <c r="K984" s="256">
        <v>0.86522187062124889</v>
      </c>
      <c r="L984" s="256">
        <v>10.480778786687731</v>
      </c>
      <c r="M984" s="256">
        <v>13.876571594142002</v>
      </c>
      <c r="N984" s="256">
        <v>5.909016166180117</v>
      </c>
      <c r="O984" s="256">
        <v>0.5829242751971595</v>
      </c>
      <c r="P984" s="256">
        <v>23.774426105632571</v>
      </c>
    </row>
    <row r="985" spans="2:16" x14ac:dyDescent="0.25">
      <c r="B985" s="239" t="s">
        <v>2033</v>
      </c>
      <c r="C985" s="247">
        <v>1</v>
      </c>
      <c r="D985" s="256">
        <v>20</v>
      </c>
      <c r="E985" s="256">
        <v>9.8838188641958684</v>
      </c>
      <c r="F985" s="256">
        <v>10.116181135804132</v>
      </c>
      <c r="G985" s="256"/>
      <c r="H985" s="256"/>
      <c r="I985" s="256"/>
      <c r="J985" s="256">
        <v>1.7306437863310939</v>
      </c>
      <c r="K985" s="256">
        <v>0.91009531600221072</v>
      </c>
      <c r="L985" s="256">
        <v>8.0978635889558408</v>
      </c>
      <c r="M985" s="256">
        <v>11.669774139435896</v>
      </c>
      <c r="N985" s="256">
        <v>5.9157532615032045</v>
      </c>
      <c r="O985" s="256">
        <v>-1.7251528101231113</v>
      </c>
      <c r="P985" s="256">
        <v>21.492790538514846</v>
      </c>
    </row>
    <row r="986" spans="2:16" x14ac:dyDescent="0.25">
      <c r="B986" s="239" t="s">
        <v>2034</v>
      </c>
      <c r="C986" s="247">
        <v>1</v>
      </c>
      <c r="D986" s="256">
        <v>18</v>
      </c>
      <c r="E986" s="256">
        <v>10.10466452400739</v>
      </c>
      <c r="F986" s="256">
        <v>7.89533547599261</v>
      </c>
      <c r="G986" s="256"/>
      <c r="H986" s="256"/>
      <c r="I986" s="256"/>
      <c r="J986" s="256">
        <v>1.3507086418376901</v>
      </c>
      <c r="K986" s="256">
        <v>0.90773795056658102</v>
      </c>
      <c r="L986" s="256">
        <v>8.3233353018426879</v>
      </c>
      <c r="M986" s="256">
        <v>11.885993746172092</v>
      </c>
      <c r="N986" s="256">
        <v>5.9153910566990797</v>
      </c>
      <c r="O986" s="256">
        <v>-1.5035963658813554</v>
      </c>
      <c r="P986" s="256">
        <v>21.712925413896137</v>
      </c>
    </row>
    <row r="987" spans="2:16" x14ac:dyDescent="0.25">
      <c r="B987" s="239" t="s">
        <v>2035</v>
      </c>
      <c r="C987" s="247">
        <v>1</v>
      </c>
      <c r="D987" s="256">
        <v>2</v>
      </c>
      <c r="E987" s="256">
        <v>10.125583217472938</v>
      </c>
      <c r="F987" s="256">
        <v>-8.1255832174729381</v>
      </c>
      <c r="G987" s="256"/>
      <c r="H987" s="256"/>
      <c r="I987" s="256"/>
      <c r="J987" s="256">
        <v>-1.390098686140018</v>
      </c>
      <c r="K987" s="256">
        <v>0.94667442545388436</v>
      </c>
      <c r="L987" s="256">
        <v>8.267845731798328</v>
      </c>
      <c r="M987" s="256">
        <v>11.983320703147548</v>
      </c>
      <c r="N987" s="256">
        <v>5.9214909975938559</v>
      </c>
      <c r="O987" s="256">
        <v>-1.4946480907095019</v>
      </c>
      <c r="P987" s="256">
        <v>21.745814525655376</v>
      </c>
    </row>
    <row r="988" spans="2:16" x14ac:dyDescent="0.25">
      <c r="B988" s="239" t="s">
        <v>2036</v>
      </c>
      <c r="C988" s="247">
        <v>1</v>
      </c>
      <c r="D988" s="256">
        <v>18</v>
      </c>
      <c r="E988" s="256">
        <v>9.6379269824977527</v>
      </c>
      <c r="F988" s="256">
        <v>8.3620730175022473</v>
      </c>
      <c r="G988" s="256"/>
      <c r="H988" s="256"/>
      <c r="I988" s="256"/>
      <c r="J988" s="256">
        <v>1.4305566017760722</v>
      </c>
      <c r="K988" s="256">
        <v>0.92802621190831702</v>
      </c>
      <c r="L988" s="256">
        <v>7.8167844278923493</v>
      </c>
      <c r="M988" s="256">
        <v>11.459069537103156</v>
      </c>
      <c r="N988" s="256">
        <v>5.9185383175886876</v>
      </c>
      <c r="O988" s="256">
        <v>-1.9765100376155083</v>
      </c>
      <c r="P988" s="256">
        <v>21.252364002611014</v>
      </c>
    </row>
    <row r="989" spans="2:16" x14ac:dyDescent="0.25">
      <c r="B989" s="239" t="s">
        <v>2037</v>
      </c>
      <c r="C989" s="247">
        <v>1</v>
      </c>
      <c r="D989" s="256">
        <v>15</v>
      </c>
      <c r="E989" s="256">
        <v>10.957285458900339</v>
      </c>
      <c r="F989" s="256">
        <v>4.0427145410996612</v>
      </c>
      <c r="G989" s="256"/>
      <c r="H989" s="256"/>
      <c r="I989" s="256"/>
      <c r="J989" s="256">
        <v>0.69161462280482777</v>
      </c>
      <c r="K989" s="256">
        <v>0.88029520821911322</v>
      </c>
      <c r="L989" s="256">
        <v>9.2298093987075127</v>
      </c>
      <c r="M989" s="256">
        <v>12.684761519093165</v>
      </c>
      <c r="N989" s="256">
        <v>5.9112420708671847</v>
      </c>
      <c r="O989" s="256">
        <v>-0.64283353309806479</v>
      </c>
      <c r="P989" s="256">
        <v>22.557404450898744</v>
      </c>
    </row>
    <row r="990" spans="2:16" x14ac:dyDescent="0.25">
      <c r="B990" s="239" t="s">
        <v>2038</v>
      </c>
      <c r="C990" s="247">
        <v>1</v>
      </c>
      <c r="D990" s="256">
        <v>19</v>
      </c>
      <c r="E990" s="256">
        <v>11.368420293726523</v>
      </c>
      <c r="F990" s="256">
        <v>7.6315797062734774</v>
      </c>
      <c r="G990" s="256"/>
      <c r="H990" s="256"/>
      <c r="I990" s="256"/>
      <c r="J990" s="256">
        <v>1.3055861516563092</v>
      </c>
      <c r="K990" s="256">
        <v>0.90009068496306965</v>
      </c>
      <c r="L990" s="256">
        <v>9.6020979330472169</v>
      </c>
      <c r="M990" s="256">
        <v>13.134742654405828</v>
      </c>
      <c r="N990" s="256">
        <v>5.9142223840445771</v>
      </c>
      <c r="O990" s="256">
        <v>-0.23754721319931882</v>
      </c>
      <c r="P990" s="256">
        <v>22.974387800652366</v>
      </c>
    </row>
    <row r="991" spans="2:16" x14ac:dyDescent="0.25">
      <c r="B991" s="239" t="s">
        <v>2039</v>
      </c>
      <c r="C991" s="247">
        <v>1</v>
      </c>
      <c r="D991" s="256">
        <v>10</v>
      </c>
      <c r="E991" s="256">
        <v>9.842459613539452</v>
      </c>
      <c r="F991" s="256">
        <v>0.15754038646054802</v>
      </c>
      <c r="G991" s="256"/>
      <c r="H991" s="256"/>
      <c r="I991" s="256"/>
      <c r="J991" s="256">
        <v>2.6951503464006932E-2</v>
      </c>
      <c r="K991" s="256">
        <v>0.88861972193309269</v>
      </c>
      <c r="L991" s="256">
        <v>8.0986476719066509</v>
      </c>
      <c r="M991" s="256">
        <v>11.586271555172253</v>
      </c>
      <c r="N991" s="256">
        <v>5.9124874779558798</v>
      </c>
      <c r="O991" s="256">
        <v>-1.7601033437456284</v>
      </c>
      <c r="P991" s="256">
        <v>21.445022570824534</v>
      </c>
    </row>
    <row r="992" spans="2:16" x14ac:dyDescent="0.25">
      <c r="B992" s="239" t="s">
        <v>2040</v>
      </c>
      <c r="C992" s="247">
        <v>1</v>
      </c>
      <c r="D992" s="256">
        <v>17</v>
      </c>
      <c r="E992" s="256">
        <v>11.153768794121275</v>
      </c>
      <c r="F992" s="256">
        <v>5.8462312058787251</v>
      </c>
      <c r="G992" s="256"/>
      <c r="H992" s="256"/>
      <c r="I992" s="256"/>
      <c r="J992" s="256">
        <v>1.000154462843621</v>
      </c>
      <c r="K992" s="256">
        <v>0.91362103493940583</v>
      </c>
      <c r="L992" s="256">
        <v>9.3608947091432118</v>
      </c>
      <c r="M992" s="256">
        <v>12.946642879099338</v>
      </c>
      <c r="N992" s="256">
        <v>5.9162966932246039</v>
      </c>
      <c r="O992" s="256">
        <v>-0.45626930118955222</v>
      </c>
      <c r="P992" s="256">
        <v>22.763806889432104</v>
      </c>
    </row>
    <row r="993" spans="2:16" x14ac:dyDescent="0.25">
      <c r="B993" s="239" t="s">
        <v>2041</v>
      </c>
      <c r="C993" s="247">
        <v>1</v>
      </c>
      <c r="D993" s="256">
        <v>9</v>
      </c>
      <c r="E993" s="256">
        <v>10.913257564828028</v>
      </c>
      <c r="F993" s="256">
        <v>-1.9132575648280277</v>
      </c>
      <c r="G993" s="256"/>
      <c r="H993" s="256"/>
      <c r="I993" s="256"/>
      <c r="J993" s="256">
        <v>-0.3273139608484662</v>
      </c>
      <c r="K993" s="256">
        <v>0.91557873624306241</v>
      </c>
      <c r="L993" s="256">
        <v>9.116541720740635</v>
      </c>
      <c r="M993" s="256">
        <v>12.70997340891542</v>
      </c>
      <c r="N993" s="256">
        <v>5.9165993263898713</v>
      </c>
      <c r="O993" s="256">
        <v>-0.697374412561377</v>
      </c>
      <c r="P993" s="256">
        <v>22.523889542217432</v>
      </c>
    </row>
    <row r="994" spans="2:16" x14ac:dyDescent="0.25">
      <c r="B994" s="239" t="s">
        <v>2042</v>
      </c>
      <c r="C994" s="247">
        <v>1</v>
      </c>
      <c r="D994" s="256">
        <v>11</v>
      </c>
      <c r="E994" s="256">
        <v>10.469482767110593</v>
      </c>
      <c r="F994" s="256">
        <v>0.530517232889407</v>
      </c>
      <c r="G994" s="256"/>
      <c r="H994" s="256"/>
      <c r="I994" s="256"/>
      <c r="J994" s="256">
        <v>9.0759184747301949E-2</v>
      </c>
      <c r="K994" s="256">
        <v>0.91278641839906571</v>
      </c>
      <c r="L994" s="256">
        <v>8.6782465191665352</v>
      </c>
      <c r="M994" s="256">
        <v>12.260719015054651</v>
      </c>
      <c r="N994" s="256">
        <v>5.9161678654675134</v>
      </c>
      <c r="O994" s="256">
        <v>-1.1403025188424358</v>
      </c>
      <c r="P994" s="256">
        <v>22.079268053063622</v>
      </c>
    </row>
    <row r="995" spans="2:16" x14ac:dyDescent="0.25">
      <c r="B995" s="239" t="s">
        <v>2043</v>
      </c>
      <c r="C995" s="247">
        <v>1</v>
      </c>
      <c r="D995" s="256">
        <v>20</v>
      </c>
      <c r="E995" s="256">
        <v>9.8572990194757804</v>
      </c>
      <c r="F995" s="256">
        <v>10.14270098052422</v>
      </c>
      <c r="G995" s="256"/>
      <c r="H995" s="256"/>
      <c r="I995" s="256"/>
      <c r="J995" s="256">
        <v>1.7351807162123556</v>
      </c>
      <c r="K995" s="256">
        <v>0.91631162232180796</v>
      </c>
      <c r="L995" s="256">
        <v>8.059144972449122</v>
      </c>
      <c r="M995" s="256">
        <v>11.655453066502439</v>
      </c>
      <c r="N995" s="256">
        <v>5.9167127829546242</v>
      </c>
      <c r="O995" s="256">
        <v>-1.7535556031099784</v>
      </c>
      <c r="P995" s="256">
        <v>21.468153642061537</v>
      </c>
    </row>
    <row r="996" spans="2:16" x14ac:dyDescent="0.25">
      <c r="B996" s="239" t="s">
        <v>2044</v>
      </c>
      <c r="C996" s="247">
        <v>1</v>
      </c>
      <c r="D996" s="256">
        <v>16</v>
      </c>
      <c r="E996" s="256">
        <v>12.698821577521942</v>
      </c>
      <c r="F996" s="256">
        <v>3.301178422478058</v>
      </c>
      <c r="G996" s="256"/>
      <c r="H996" s="256"/>
      <c r="I996" s="256"/>
      <c r="J996" s="256">
        <v>0.56475500465401629</v>
      </c>
      <c r="K996" s="256">
        <v>0.90489513873893579</v>
      </c>
      <c r="L996" s="256">
        <v>10.923071040018975</v>
      </c>
      <c r="M996" s="256">
        <v>14.474572115024909</v>
      </c>
      <c r="N996" s="256">
        <v>5.9149554841004504</v>
      </c>
      <c r="O996" s="256">
        <v>1.0914154477518281</v>
      </c>
      <c r="P996" s="256">
        <v>24.306227707292056</v>
      </c>
    </row>
    <row r="997" spans="2:16" x14ac:dyDescent="0.25">
      <c r="B997" s="239" t="s">
        <v>2045</v>
      </c>
      <c r="C997" s="247">
        <v>1</v>
      </c>
      <c r="D997" s="256">
        <v>17</v>
      </c>
      <c r="E997" s="256">
        <v>11.403875415638757</v>
      </c>
      <c r="F997" s="256">
        <v>5.5961245843612435</v>
      </c>
      <c r="G997" s="256"/>
      <c r="H997" s="256"/>
      <c r="I997" s="256"/>
      <c r="J997" s="256">
        <v>0.95736702511007499</v>
      </c>
      <c r="K997" s="256">
        <v>0.88234783466364208</v>
      </c>
      <c r="L997" s="256">
        <v>9.6723713168853038</v>
      </c>
      <c r="M997" s="256">
        <v>13.135379514392209</v>
      </c>
      <c r="N997" s="256">
        <v>5.9115480940369798</v>
      </c>
      <c r="O997" s="256">
        <v>-0.19684411092435816</v>
      </c>
      <c r="P997" s="256">
        <v>23.004594942201869</v>
      </c>
    </row>
    <row r="998" spans="2:16" x14ac:dyDescent="0.25">
      <c r="B998" s="239" t="s">
        <v>2046</v>
      </c>
      <c r="C998" s="247">
        <v>1</v>
      </c>
      <c r="D998" s="256">
        <v>14</v>
      </c>
      <c r="E998" s="256">
        <v>11.877123696107965</v>
      </c>
      <c r="F998" s="256">
        <v>2.1228763038920349</v>
      </c>
      <c r="G998" s="256"/>
      <c r="H998" s="256"/>
      <c r="I998" s="256"/>
      <c r="J998" s="256">
        <v>0.36317486165575946</v>
      </c>
      <c r="K998" s="256">
        <v>0.906585143322856</v>
      </c>
      <c r="L998" s="256">
        <v>10.09805672289902</v>
      </c>
      <c r="M998" s="256">
        <v>13.65619066931691</v>
      </c>
      <c r="N998" s="256">
        <v>5.9152142639865852</v>
      </c>
      <c r="O998" s="256">
        <v>0.2692097411742207</v>
      </c>
      <c r="P998" s="256">
        <v>23.485037651041708</v>
      </c>
    </row>
    <row r="999" spans="2:16" x14ac:dyDescent="0.25">
      <c r="B999" s="239" t="s">
        <v>2047</v>
      </c>
      <c r="C999" s="247">
        <v>1</v>
      </c>
      <c r="D999" s="256">
        <v>7</v>
      </c>
      <c r="E999" s="256">
        <v>10.224536570566949</v>
      </c>
      <c r="F999" s="256">
        <v>-3.2245365705669489</v>
      </c>
      <c r="G999" s="256"/>
      <c r="H999" s="256"/>
      <c r="I999" s="256"/>
      <c r="J999" s="256">
        <v>-0.55164336272093362</v>
      </c>
      <c r="K999" s="256">
        <v>0.87183930351493788</v>
      </c>
      <c r="L999" s="256">
        <v>8.513654231216119</v>
      </c>
      <c r="M999" s="256">
        <v>11.935418909917779</v>
      </c>
      <c r="N999" s="256">
        <v>5.9099887426229536</v>
      </c>
      <c r="O999" s="256">
        <v>-1.3731229118064352</v>
      </c>
      <c r="P999" s="256">
        <v>21.822196052940335</v>
      </c>
    </row>
    <row r="1000" spans="2:16" x14ac:dyDescent="0.25">
      <c r="B1000" s="239" t="s">
        <v>2048</v>
      </c>
      <c r="C1000" s="247">
        <v>1</v>
      </c>
      <c r="D1000" s="256">
        <v>20</v>
      </c>
      <c r="E1000" s="256">
        <v>11.259154794731641</v>
      </c>
      <c r="F1000" s="256">
        <v>8.740845205268359</v>
      </c>
      <c r="G1000" s="256"/>
      <c r="H1000" s="256"/>
      <c r="I1000" s="256"/>
      <c r="J1000" s="256">
        <v>1.4953557314468902</v>
      </c>
      <c r="K1000" s="256">
        <v>0.9319875799958719</v>
      </c>
      <c r="L1000" s="256">
        <v>9.4302385200457799</v>
      </c>
      <c r="M1000" s="256">
        <v>13.088071069417502</v>
      </c>
      <c r="N1000" s="256">
        <v>5.9191607526779668</v>
      </c>
      <c r="O1000" s="256">
        <v>-0.35650368121338616</v>
      </c>
      <c r="P1000" s="256">
        <v>22.874813270676668</v>
      </c>
    </row>
    <row r="1001" spans="2:16" x14ac:dyDescent="0.25">
      <c r="B1001" s="239" t="s">
        <v>2049</v>
      </c>
      <c r="C1001" s="247">
        <v>1</v>
      </c>
      <c r="D1001" s="256">
        <v>4</v>
      </c>
      <c r="E1001" s="256">
        <v>9.5005037276791988</v>
      </c>
      <c r="F1001" s="256">
        <v>-5.5005037276791988</v>
      </c>
      <c r="G1001" s="256"/>
      <c r="H1001" s="256"/>
      <c r="I1001" s="256"/>
      <c r="J1001" s="256">
        <v>-0.94100851598109803</v>
      </c>
      <c r="K1001" s="256">
        <v>0.90661877348852427</v>
      </c>
      <c r="L1001" s="256">
        <v>7.7213707592159917</v>
      </c>
      <c r="M1001" s="256">
        <v>11.279636696142406</v>
      </c>
      <c r="N1001" s="256">
        <v>5.9152194183494551</v>
      </c>
      <c r="O1001" s="256">
        <v>-2.1074203420869111</v>
      </c>
      <c r="P1001" s="256">
        <v>21.108427797445309</v>
      </c>
    </row>
    <row r="1002" spans="2:16" x14ac:dyDescent="0.25">
      <c r="B1002" s="239" t="s">
        <v>2050</v>
      </c>
      <c r="C1002" s="247">
        <v>1</v>
      </c>
      <c r="D1002" s="256">
        <v>20</v>
      </c>
      <c r="E1002" s="256">
        <v>10.815768936645791</v>
      </c>
      <c r="F1002" s="256">
        <v>9.1842310633542095</v>
      </c>
      <c r="G1002" s="256"/>
      <c r="H1002" s="256"/>
      <c r="I1002" s="256"/>
      <c r="J1002" s="256">
        <v>1.5712087603658274</v>
      </c>
      <c r="K1002" s="256">
        <v>0.86067334651529437</v>
      </c>
      <c r="L1002" s="256">
        <v>9.1267984777936064</v>
      </c>
      <c r="M1002" s="256">
        <v>12.504739395497975</v>
      </c>
      <c r="N1002" s="256">
        <v>5.9083518663141987</v>
      </c>
      <c r="O1002" s="256">
        <v>-0.77867836802803403</v>
      </c>
      <c r="P1002" s="256">
        <v>22.410216241319617</v>
      </c>
    </row>
    <row r="1003" spans="2:16" x14ac:dyDescent="0.25">
      <c r="B1003" s="239" t="s">
        <v>2051</v>
      </c>
      <c r="C1003" s="247">
        <v>1</v>
      </c>
      <c r="D1003" s="256">
        <v>13</v>
      </c>
      <c r="E1003" s="256">
        <v>10.502820701992395</v>
      </c>
      <c r="F1003" s="256">
        <v>2.4971792980076053</v>
      </c>
      <c r="G1003" s="256"/>
      <c r="H1003" s="256"/>
      <c r="I1003" s="256"/>
      <c r="J1003" s="256">
        <v>0.42720941602712537</v>
      </c>
      <c r="K1003" s="256">
        <v>0.87653353558230229</v>
      </c>
      <c r="L1003" s="256">
        <v>8.7827264829884122</v>
      </c>
      <c r="M1003" s="256">
        <v>12.222914920996377</v>
      </c>
      <c r="N1003" s="256">
        <v>5.9106830574627365</v>
      </c>
      <c r="O1003" s="256">
        <v>-1.0962012917893933</v>
      </c>
      <c r="P1003" s="256">
        <v>22.101842695774181</v>
      </c>
    </row>
    <row r="1004" spans="2:16" x14ac:dyDescent="0.25">
      <c r="B1004" s="239" t="s">
        <v>2052</v>
      </c>
      <c r="C1004" s="247">
        <v>1</v>
      </c>
      <c r="D1004" s="256">
        <v>12</v>
      </c>
      <c r="E1004" s="256">
        <v>12.507227166648306</v>
      </c>
      <c r="F1004" s="256">
        <v>-0.50722716664830614</v>
      </c>
      <c r="G1004" s="256"/>
      <c r="H1004" s="256"/>
      <c r="I1004" s="256"/>
      <c r="J1004" s="256">
        <v>-8.6774794997622279E-2</v>
      </c>
      <c r="K1004" s="256">
        <v>0.93170085638227207</v>
      </c>
      <c r="L1004" s="256">
        <v>10.67887355341256</v>
      </c>
      <c r="M1004" s="256">
        <v>14.335580779884053</v>
      </c>
      <c r="N1004" s="256">
        <v>5.9191156140558778</v>
      </c>
      <c r="O1004" s="256">
        <v>0.89165726995296879</v>
      </c>
      <c r="P1004" s="256">
        <v>24.122797063343643</v>
      </c>
    </row>
    <row r="1005" spans="2:16" x14ac:dyDescent="0.25">
      <c r="B1005" s="239" t="s">
        <v>2053</v>
      </c>
      <c r="C1005" s="247">
        <v>1</v>
      </c>
      <c r="D1005" s="256">
        <v>7</v>
      </c>
      <c r="E1005" s="256">
        <v>11.314433098587465</v>
      </c>
      <c r="F1005" s="256">
        <v>-4.3144330985874646</v>
      </c>
      <c r="G1005" s="256"/>
      <c r="H1005" s="256"/>
      <c r="I1005" s="256"/>
      <c r="J1005" s="256">
        <v>-0.73809936114969277</v>
      </c>
      <c r="K1005" s="256">
        <v>0.87642165626309998</v>
      </c>
      <c r="L1005" s="256">
        <v>9.594558429620502</v>
      </c>
      <c r="M1005" s="256">
        <v>13.034307767554427</v>
      </c>
      <c r="N1005" s="256">
        <v>5.9106664671882463</v>
      </c>
      <c r="O1005" s="256">
        <v>-0.28455633872719055</v>
      </c>
      <c r="P1005" s="256">
        <v>22.913422535902122</v>
      </c>
    </row>
    <row r="1006" spans="2:16" x14ac:dyDescent="0.25">
      <c r="B1006" s="239" t="s">
        <v>2054</v>
      </c>
      <c r="C1006" s="247">
        <v>1</v>
      </c>
      <c r="D1006" s="256">
        <v>18</v>
      </c>
      <c r="E1006" s="256">
        <v>10.332131505037657</v>
      </c>
      <c r="F1006" s="256">
        <v>7.6678684949623435</v>
      </c>
      <c r="G1006" s="256"/>
      <c r="H1006" s="256"/>
      <c r="I1006" s="256"/>
      <c r="J1006" s="256">
        <v>1.3117943211043226</v>
      </c>
      <c r="K1006" s="256">
        <v>0.93609923407530005</v>
      </c>
      <c r="L1006" s="256">
        <v>8.4951465916454971</v>
      </c>
      <c r="M1006" s="256">
        <v>12.169116418429816</v>
      </c>
      <c r="N1006" s="256">
        <v>5.9198095360250402</v>
      </c>
      <c r="O1006" s="256">
        <v>-1.2848001321035873</v>
      </c>
      <c r="P1006" s="256">
        <v>21.9490631421789</v>
      </c>
    </row>
    <row r="1007" spans="2:16" x14ac:dyDescent="0.25">
      <c r="B1007" s="239" t="s">
        <v>2055</v>
      </c>
      <c r="C1007" s="247">
        <v>1</v>
      </c>
      <c r="D1007" s="256">
        <v>7</v>
      </c>
      <c r="E1007" s="256">
        <v>10.611239490720525</v>
      </c>
      <c r="F1007" s="256">
        <v>-3.611239490720525</v>
      </c>
      <c r="G1007" s="256"/>
      <c r="H1007" s="256"/>
      <c r="I1007" s="256"/>
      <c r="J1007" s="256">
        <v>-0.61779925662354684</v>
      </c>
      <c r="K1007" s="256">
        <v>0.86499050103340902</v>
      </c>
      <c r="L1007" s="256">
        <v>8.9137971226626949</v>
      </c>
      <c r="M1007" s="256">
        <v>12.308681858778355</v>
      </c>
      <c r="N1007" s="256">
        <v>5.9089822925487478</v>
      </c>
      <c r="O1007" s="256">
        <v>-0.98444495147004751</v>
      </c>
      <c r="P1007" s="256">
        <v>22.206923932911096</v>
      </c>
    </row>
    <row r="1008" spans="2:16" x14ac:dyDescent="0.25">
      <c r="B1008" s="239" t="s">
        <v>2056</v>
      </c>
      <c r="C1008" s="247">
        <v>1</v>
      </c>
      <c r="D1008" s="256">
        <v>14</v>
      </c>
      <c r="E1008" s="256">
        <v>9.8771882585855231</v>
      </c>
      <c r="F1008" s="256">
        <v>4.1228117414144769</v>
      </c>
      <c r="G1008" s="256"/>
      <c r="H1008" s="256"/>
      <c r="I1008" s="256"/>
      <c r="J1008" s="256">
        <v>0.70531739464792342</v>
      </c>
      <c r="K1008" s="256">
        <v>0.8760043973791084</v>
      </c>
      <c r="L1008" s="256">
        <v>8.1581324112209828</v>
      </c>
      <c r="M1008" s="256">
        <v>11.596244105950063</v>
      </c>
      <c r="N1008" s="256">
        <v>5.9106046112901316</v>
      </c>
      <c r="O1008" s="256">
        <v>-1.7216797937866968</v>
      </c>
      <c r="P1008" s="256">
        <v>21.476056310957745</v>
      </c>
    </row>
    <row r="1009" spans="2:16" x14ac:dyDescent="0.25">
      <c r="B1009" s="239" t="s">
        <v>2057</v>
      </c>
      <c r="C1009" s="247">
        <v>1</v>
      </c>
      <c r="D1009" s="256">
        <v>15</v>
      </c>
      <c r="E1009" s="256">
        <v>9.9224184681239329</v>
      </c>
      <c r="F1009" s="256">
        <v>5.0775815318760671</v>
      </c>
      <c r="G1009" s="256"/>
      <c r="H1009" s="256"/>
      <c r="I1009" s="256"/>
      <c r="J1009" s="256">
        <v>0.86865634469803499</v>
      </c>
      <c r="K1009" s="256">
        <v>0.89668468996261885</v>
      </c>
      <c r="L1009" s="256">
        <v>8.1627799730041346</v>
      </c>
      <c r="M1009" s="256">
        <v>11.682056963243731</v>
      </c>
      <c r="N1009" s="256">
        <v>5.9137049808043347</v>
      </c>
      <c r="O1009" s="256">
        <v>-1.6825336956503847</v>
      </c>
      <c r="P1009" s="256">
        <v>21.527370631898251</v>
      </c>
    </row>
    <row r="1010" spans="2:16" x14ac:dyDescent="0.25">
      <c r="B1010" s="239" t="s">
        <v>2058</v>
      </c>
      <c r="C1010" s="247">
        <v>1</v>
      </c>
      <c r="D1010" s="256">
        <v>6</v>
      </c>
      <c r="E1010" s="256">
        <v>9.831504185169786</v>
      </c>
      <c r="F1010" s="256">
        <v>-3.831504185169786</v>
      </c>
      <c r="G1010" s="256"/>
      <c r="H1010" s="256"/>
      <c r="I1010" s="256"/>
      <c r="J1010" s="256">
        <v>-0.65548143329469732</v>
      </c>
      <c r="K1010" s="256">
        <v>0.89152863160052009</v>
      </c>
      <c r="L1010" s="256">
        <v>8.0819838496200056</v>
      </c>
      <c r="M1010" s="256">
        <v>11.581024520719566</v>
      </c>
      <c r="N1010" s="256">
        <v>5.9129253730907285</v>
      </c>
      <c r="O1010" s="256">
        <v>-1.771918089938751</v>
      </c>
      <c r="P1010" s="256">
        <v>21.434926460278323</v>
      </c>
    </row>
    <row r="1011" spans="2:16" x14ac:dyDescent="0.25">
      <c r="B1011" s="239" t="s">
        <v>2059</v>
      </c>
      <c r="C1011" s="247">
        <v>1</v>
      </c>
      <c r="D1011" s="256">
        <v>14</v>
      </c>
      <c r="E1011" s="256">
        <v>10.665434781049294</v>
      </c>
      <c r="F1011" s="256">
        <v>3.334565218950706</v>
      </c>
      <c r="G1011" s="256"/>
      <c r="H1011" s="256"/>
      <c r="I1011" s="256"/>
      <c r="J1011" s="256">
        <v>0.57046671059178233</v>
      </c>
      <c r="K1011" s="256">
        <v>0.89158032824821931</v>
      </c>
      <c r="L1011" s="256">
        <v>8.9158129968940241</v>
      </c>
      <c r="M1011" s="256">
        <v>12.415056565204564</v>
      </c>
      <c r="N1011" s="256">
        <v>5.9129331679375365</v>
      </c>
      <c r="O1011" s="256">
        <v>-0.93800279053152558</v>
      </c>
      <c r="P1011" s="256">
        <v>22.268872352630112</v>
      </c>
    </row>
    <row r="1012" spans="2:16" x14ac:dyDescent="0.25">
      <c r="B1012" s="239" t="s">
        <v>2060</v>
      </c>
      <c r="C1012" s="247">
        <v>1</v>
      </c>
      <c r="D1012" s="256">
        <v>1</v>
      </c>
      <c r="E1012" s="256">
        <v>9.1738345434948751</v>
      </c>
      <c r="F1012" s="256">
        <v>-8.1738345434948751</v>
      </c>
      <c r="G1012" s="256"/>
      <c r="H1012" s="256"/>
      <c r="I1012" s="256"/>
      <c r="J1012" s="256">
        <v>-1.3983533680640643</v>
      </c>
      <c r="K1012" s="256">
        <v>0.9269584077092522</v>
      </c>
      <c r="L1012" s="256">
        <v>7.3547874293435775</v>
      </c>
      <c r="M1012" s="256">
        <v>10.992881657646173</v>
      </c>
      <c r="N1012" s="256">
        <v>5.9183709799571966</v>
      </c>
      <c r="O1012" s="256">
        <v>-2.4402740961504819</v>
      </c>
      <c r="P1012" s="256">
        <v>20.787943183140232</v>
      </c>
    </row>
    <row r="1013" spans="2:16" x14ac:dyDescent="0.25">
      <c r="B1013" s="239" t="s">
        <v>2061</v>
      </c>
      <c r="C1013" s="247">
        <v>1</v>
      </c>
      <c r="D1013" s="256">
        <v>20</v>
      </c>
      <c r="E1013" s="256">
        <v>10.257116943891974</v>
      </c>
      <c r="F1013" s="256">
        <v>9.7428830561080257</v>
      </c>
      <c r="G1013" s="256"/>
      <c r="H1013" s="256"/>
      <c r="I1013" s="256"/>
      <c r="J1013" s="256">
        <v>1.6667811494918969</v>
      </c>
      <c r="K1013" s="256">
        <v>0.85008065299219759</v>
      </c>
      <c r="L1013" s="256">
        <v>8.5889334032273013</v>
      </c>
      <c r="M1013" s="256">
        <v>11.925300484556647</v>
      </c>
      <c r="N1013" s="256">
        <v>5.906818118358502</v>
      </c>
      <c r="O1013" s="256">
        <v>-1.3343205603750121</v>
      </c>
      <c r="P1013" s="256">
        <v>21.848554448158961</v>
      </c>
    </row>
    <row r="1014" spans="2:16" x14ac:dyDescent="0.25">
      <c r="B1014" s="239" t="s">
        <v>2062</v>
      </c>
      <c r="C1014" s="247">
        <v>1</v>
      </c>
      <c r="D1014" s="256">
        <v>12</v>
      </c>
      <c r="E1014" s="256">
        <v>11.711099079825019</v>
      </c>
      <c r="F1014" s="256">
        <v>0.28890092017498148</v>
      </c>
      <c r="G1014" s="256"/>
      <c r="H1014" s="256"/>
      <c r="I1014" s="256"/>
      <c r="J1014" s="256">
        <v>4.9424241781967998E-2</v>
      </c>
      <c r="K1014" s="256">
        <v>0.92897746800855974</v>
      </c>
      <c r="L1014" s="256">
        <v>9.8880897967347394</v>
      </c>
      <c r="M1014" s="256">
        <v>13.534108362915298</v>
      </c>
      <c r="N1014" s="256">
        <v>5.9186875490132289</v>
      </c>
      <c r="O1014" s="256">
        <v>9.6369210550570017E-2</v>
      </c>
      <c r="P1014" s="256">
        <v>23.325828949099467</v>
      </c>
    </row>
    <row r="1015" spans="2:16" x14ac:dyDescent="0.25">
      <c r="B1015" s="239" t="s">
        <v>2063</v>
      </c>
      <c r="C1015" s="247">
        <v>1</v>
      </c>
      <c r="D1015" s="256">
        <v>20</v>
      </c>
      <c r="E1015" s="256">
        <v>10.043033031079949</v>
      </c>
      <c r="F1015" s="256">
        <v>9.9569669689200513</v>
      </c>
      <c r="G1015" s="256"/>
      <c r="H1015" s="256"/>
      <c r="I1015" s="256"/>
      <c r="J1015" s="256">
        <v>1.7034059378866262</v>
      </c>
      <c r="K1015" s="256">
        <v>0.93564566561504947</v>
      </c>
      <c r="L1015" s="256">
        <v>8.2069381925733786</v>
      </c>
      <c r="M1015" s="256">
        <v>11.879127869586519</v>
      </c>
      <c r="N1015" s="256">
        <v>5.9197378302050554</v>
      </c>
      <c r="O1015" s="256">
        <v>-1.5737578918028934</v>
      </c>
      <c r="P1015" s="256">
        <v>21.659823953962793</v>
      </c>
    </row>
    <row r="1016" spans="2:16" x14ac:dyDescent="0.25">
      <c r="B1016" s="239" t="s">
        <v>2064</v>
      </c>
      <c r="C1016" s="247">
        <v>1</v>
      </c>
      <c r="D1016" s="256">
        <v>1</v>
      </c>
      <c r="E1016" s="256">
        <v>10.301355672142982</v>
      </c>
      <c r="F1016" s="256">
        <v>-9.3013556721429822</v>
      </c>
      <c r="G1016" s="256"/>
      <c r="H1016" s="256"/>
      <c r="I1016" s="256"/>
      <c r="J1016" s="256">
        <v>-1.5912460623581111</v>
      </c>
      <c r="K1016" s="256">
        <v>0.91568265684726213</v>
      </c>
      <c r="L1016" s="256">
        <v>8.504435896062958</v>
      </c>
      <c r="M1016" s="256">
        <v>12.098275448223006</v>
      </c>
      <c r="N1016" s="256">
        <v>5.9166154087305269</v>
      </c>
      <c r="O1016" s="256">
        <v>-1.3093078649530021</v>
      </c>
      <c r="P1016" s="256">
        <v>21.912019209238967</v>
      </c>
    </row>
    <row r="1017" spans="2:16" x14ac:dyDescent="0.25">
      <c r="B1017" s="239" t="s">
        <v>2065</v>
      </c>
      <c r="C1017" s="247">
        <v>1</v>
      </c>
      <c r="D1017" s="256">
        <v>18</v>
      </c>
      <c r="E1017" s="256">
        <v>10.505774775712451</v>
      </c>
      <c r="F1017" s="256">
        <v>7.4942252242875487</v>
      </c>
      <c r="G1017" s="256"/>
      <c r="H1017" s="256"/>
      <c r="I1017" s="256"/>
      <c r="J1017" s="256">
        <v>1.2820879879142286</v>
      </c>
      <c r="K1017" s="256">
        <v>0.91815029914488777</v>
      </c>
      <c r="L1017" s="256">
        <v>8.7040125411543308</v>
      </c>
      <c r="M1017" s="256">
        <v>12.307537010270572</v>
      </c>
      <c r="N1017" s="256">
        <v>5.916997814651995</v>
      </c>
      <c r="O1017" s="256">
        <v>-1.1056391881363368</v>
      </c>
      <c r="P1017" s="256">
        <v>22.117188739561239</v>
      </c>
    </row>
    <row r="1018" spans="2:16" x14ac:dyDescent="0.25">
      <c r="B1018" s="239" t="s">
        <v>2066</v>
      </c>
      <c r="C1018" s="247">
        <v>1</v>
      </c>
      <c r="D1018" s="256">
        <v>12</v>
      </c>
      <c r="E1018" s="256">
        <v>10.721338330488736</v>
      </c>
      <c r="F1018" s="256">
        <v>1.2786616695112638</v>
      </c>
      <c r="G1018" s="256"/>
      <c r="H1018" s="256"/>
      <c r="I1018" s="256"/>
      <c r="J1018" s="256">
        <v>0.2187493327227289</v>
      </c>
      <c r="K1018" s="256">
        <v>0.8895436510528073</v>
      </c>
      <c r="L1018" s="256">
        <v>8.9757132863640443</v>
      </c>
      <c r="M1018" s="256">
        <v>12.466963374613428</v>
      </c>
      <c r="N1018" s="256">
        <v>5.9126264108182065</v>
      </c>
      <c r="O1018" s="256">
        <v>-0.881497266237524</v>
      </c>
      <c r="P1018" s="256">
        <v>22.324173927214996</v>
      </c>
    </row>
    <row r="1019" spans="2:16" x14ac:dyDescent="0.25">
      <c r="B1019" s="239" t="s">
        <v>2067</v>
      </c>
      <c r="C1019" s="247">
        <v>1</v>
      </c>
      <c r="D1019" s="256">
        <v>1</v>
      </c>
      <c r="E1019" s="256">
        <v>10.484994709084823</v>
      </c>
      <c r="F1019" s="256">
        <v>-9.4849947090848232</v>
      </c>
      <c r="G1019" s="256"/>
      <c r="H1019" s="256"/>
      <c r="I1019" s="256"/>
      <c r="J1019" s="256">
        <v>-1.6226624391454332</v>
      </c>
      <c r="K1019" s="256">
        <v>0.904170160763483</v>
      </c>
      <c r="L1019" s="256">
        <v>8.7106668557962745</v>
      </c>
      <c r="M1019" s="256">
        <v>12.259322562373372</v>
      </c>
      <c r="N1019" s="256">
        <v>5.91484461726525</v>
      </c>
      <c r="O1019" s="256">
        <v>-1.1221938575293287</v>
      </c>
      <c r="P1019" s="256">
        <v>22.092183275698975</v>
      </c>
    </row>
    <row r="1020" spans="2:16" x14ac:dyDescent="0.25">
      <c r="B1020" s="239" t="s">
        <v>2068</v>
      </c>
      <c r="C1020" s="247">
        <v>1</v>
      </c>
      <c r="D1020" s="256">
        <v>10</v>
      </c>
      <c r="E1020" s="256">
        <v>10.866485532505804</v>
      </c>
      <c r="F1020" s="256">
        <v>-0.86648553250580385</v>
      </c>
      <c r="G1020" s="256"/>
      <c r="H1020" s="256"/>
      <c r="I1020" s="256"/>
      <c r="J1020" s="256">
        <v>-0.14823556267389409</v>
      </c>
      <c r="K1020" s="256">
        <v>0.8788319284739341</v>
      </c>
      <c r="L1020" s="256">
        <v>9.1418809871247824</v>
      </c>
      <c r="M1020" s="256">
        <v>12.591090077886825</v>
      </c>
      <c r="N1020" s="256">
        <v>5.9110243380721963</v>
      </c>
      <c r="O1020" s="256">
        <v>-0.73320618442924612</v>
      </c>
      <c r="P1020" s="256">
        <v>22.466177249440854</v>
      </c>
    </row>
    <row r="1021" spans="2:16" x14ac:dyDescent="0.25">
      <c r="B1021" s="239" t="s">
        <v>2069</v>
      </c>
      <c r="C1021" s="247">
        <v>1</v>
      </c>
      <c r="D1021" s="256">
        <v>14</v>
      </c>
      <c r="E1021" s="256">
        <v>10.838718822833147</v>
      </c>
      <c r="F1021" s="256">
        <v>3.1612811771668525</v>
      </c>
      <c r="G1021" s="256"/>
      <c r="H1021" s="256"/>
      <c r="I1021" s="256"/>
      <c r="J1021" s="256">
        <v>0.54082183312689047</v>
      </c>
      <c r="K1021" s="256">
        <v>0.88501100751304462</v>
      </c>
      <c r="L1021" s="256">
        <v>9.1019885598355366</v>
      </c>
      <c r="M1021" s="256">
        <v>12.575449085830758</v>
      </c>
      <c r="N1021" s="256">
        <v>5.9119461812668668</v>
      </c>
      <c r="O1021" s="256">
        <v>-0.76278190321063732</v>
      </c>
      <c r="P1021" s="256">
        <v>22.440219548876932</v>
      </c>
    </row>
    <row r="1022" spans="2:16" x14ac:dyDescent="0.25">
      <c r="B1022" s="239" t="s">
        <v>2070</v>
      </c>
      <c r="C1022" s="247">
        <v>1</v>
      </c>
      <c r="D1022" s="256">
        <v>20</v>
      </c>
      <c r="E1022" s="256">
        <v>10.569818488366813</v>
      </c>
      <c r="F1022" s="256">
        <v>9.4301815116331866</v>
      </c>
      <c r="G1022" s="256"/>
      <c r="H1022" s="256"/>
      <c r="I1022" s="256"/>
      <c r="J1022" s="256">
        <v>1.6132851733269249</v>
      </c>
      <c r="K1022" s="256">
        <v>0.9086631211661006</v>
      </c>
      <c r="L1022" s="256">
        <v>8.7866737274517668</v>
      </c>
      <c r="M1022" s="256">
        <v>12.35296324928186</v>
      </c>
      <c r="N1022" s="256">
        <v>5.9155330980854082</v>
      </c>
      <c r="O1022" s="256">
        <v>-1.0387211410767403</v>
      </c>
      <c r="P1022" s="256">
        <v>22.178358117810369</v>
      </c>
    </row>
    <row r="1023" spans="2:16" x14ac:dyDescent="0.25">
      <c r="B1023" s="239" t="s">
        <v>2071</v>
      </c>
      <c r="C1023" s="247">
        <v>1</v>
      </c>
      <c r="D1023" s="256">
        <v>2</v>
      </c>
      <c r="E1023" s="256">
        <v>9.5140209708460244</v>
      </c>
      <c r="F1023" s="256">
        <v>-7.5140209708460244</v>
      </c>
      <c r="G1023" s="256"/>
      <c r="H1023" s="256"/>
      <c r="I1023" s="256"/>
      <c r="J1023" s="256">
        <v>-1.285474580672632</v>
      </c>
      <c r="K1023" s="256">
        <v>0.89726092299553306</v>
      </c>
      <c r="L1023" s="256">
        <v>7.7532516860091425</v>
      </c>
      <c r="M1023" s="256">
        <v>11.274790255682905</v>
      </c>
      <c r="N1023" s="256">
        <v>5.9137923814343898</v>
      </c>
      <c r="O1023" s="256">
        <v>-2.0911027064099716</v>
      </c>
      <c r="P1023" s="256">
        <v>21.119144648102022</v>
      </c>
    </row>
    <row r="1024" spans="2:16" x14ac:dyDescent="0.25">
      <c r="B1024" s="239" t="s">
        <v>2072</v>
      </c>
      <c r="C1024" s="247">
        <v>1</v>
      </c>
      <c r="D1024" s="256">
        <v>3</v>
      </c>
      <c r="E1024" s="256">
        <v>10.715378550765733</v>
      </c>
      <c r="F1024" s="256">
        <v>-7.7153785507657329</v>
      </c>
      <c r="G1024" s="256"/>
      <c r="H1024" s="256"/>
      <c r="I1024" s="256"/>
      <c r="J1024" s="256">
        <v>-1.3199221888995492</v>
      </c>
      <c r="K1024" s="256">
        <v>0.94571413459756692</v>
      </c>
      <c r="L1024" s="256">
        <v>8.8595255232247379</v>
      </c>
      <c r="M1024" s="256">
        <v>12.571231578306728</v>
      </c>
      <c r="N1024" s="256">
        <v>5.9213375508540516</v>
      </c>
      <c r="O1024" s="256">
        <v>-0.90455163619390255</v>
      </c>
      <c r="P1024" s="256">
        <v>22.33530873772537</v>
      </c>
    </row>
    <row r="1025" spans="2:16" x14ac:dyDescent="0.25">
      <c r="B1025" s="239" t="s">
        <v>2073</v>
      </c>
      <c r="C1025" s="247">
        <v>1</v>
      </c>
      <c r="D1025" s="256">
        <v>11</v>
      </c>
      <c r="E1025" s="256">
        <v>9.9263305616869228</v>
      </c>
      <c r="F1025" s="256">
        <v>1.0736694383130772</v>
      </c>
      <c r="G1025" s="256"/>
      <c r="H1025" s="256"/>
      <c r="I1025" s="256"/>
      <c r="J1025" s="256">
        <v>0.18367992002571235</v>
      </c>
      <c r="K1025" s="256">
        <v>0.88152652779715168</v>
      </c>
      <c r="L1025" s="256">
        <v>8.196438181294182</v>
      </c>
      <c r="M1025" s="256">
        <v>11.656222942079664</v>
      </c>
      <c r="N1025" s="256">
        <v>5.9114255629236112</v>
      </c>
      <c r="O1025" s="256">
        <v>-1.6741485119429065</v>
      </c>
      <c r="P1025" s="256">
        <v>21.526809635316752</v>
      </c>
    </row>
    <row r="1026" spans="2:16" x14ac:dyDescent="0.25">
      <c r="B1026" s="239" t="s">
        <v>2074</v>
      </c>
      <c r="C1026" s="247">
        <v>1</v>
      </c>
      <c r="D1026" s="256">
        <v>10</v>
      </c>
      <c r="E1026" s="256">
        <v>11.449278172904753</v>
      </c>
      <c r="F1026" s="256">
        <v>-1.4492781729047532</v>
      </c>
      <c r="G1026" s="256"/>
      <c r="H1026" s="256"/>
      <c r="I1026" s="256"/>
      <c r="J1026" s="256">
        <v>-0.24793785628508491</v>
      </c>
      <c r="K1026" s="256">
        <v>0.92191345545731218</v>
      </c>
      <c r="L1026" s="256">
        <v>9.640131185618479</v>
      </c>
      <c r="M1026" s="256">
        <v>13.258425160191027</v>
      </c>
      <c r="N1026" s="256">
        <v>5.9175829175542507</v>
      </c>
      <c r="O1026" s="256">
        <v>-0.16328398673898903</v>
      </c>
      <c r="P1026" s="256">
        <v>23.061840332548496</v>
      </c>
    </row>
    <row r="1027" spans="2:16" x14ac:dyDescent="0.25">
      <c r="B1027" s="239" t="s">
        <v>2075</v>
      </c>
      <c r="C1027" s="247">
        <v>1</v>
      </c>
      <c r="D1027" s="256">
        <v>11</v>
      </c>
      <c r="E1027" s="256">
        <v>12.125022883994502</v>
      </c>
      <c r="F1027" s="256">
        <v>-1.125022883994502</v>
      </c>
      <c r="G1027" s="256"/>
      <c r="H1027" s="256"/>
      <c r="I1027" s="256"/>
      <c r="J1027" s="256">
        <v>-0.19246530262040473</v>
      </c>
      <c r="K1027" s="256">
        <v>0.88487945433058057</v>
      </c>
      <c r="L1027" s="256">
        <v>10.388550778682207</v>
      </c>
      <c r="M1027" s="256">
        <v>13.861494989306797</v>
      </c>
      <c r="N1027" s="256">
        <v>5.9119264893495611</v>
      </c>
      <c r="O1027" s="256">
        <v>0.52356080102795666</v>
      </c>
      <c r="P1027" s="256">
        <v>23.726484966961046</v>
      </c>
    </row>
    <row r="1028" spans="2:16" x14ac:dyDescent="0.25">
      <c r="B1028" s="239" t="s">
        <v>2076</v>
      </c>
      <c r="C1028" s="247">
        <v>1</v>
      </c>
      <c r="D1028" s="256">
        <v>19</v>
      </c>
      <c r="E1028" s="256">
        <v>12.013998546787006</v>
      </c>
      <c r="F1028" s="256">
        <v>6.9860014532129942</v>
      </c>
      <c r="G1028" s="256"/>
      <c r="H1028" s="256"/>
      <c r="I1028" s="256"/>
      <c r="J1028" s="256">
        <v>1.1951426970313941</v>
      </c>
      <c r="K1028" s="256">
        <v>0.93080117702087195</v>
      </c>
      <c r="L1028" s="256">
        <v>10.187410448737708</v>
      </c>
      <c r="M1028" s="256">
        <v>13.840586644836304</v>
      </c>
      <c r="N1028" s="256">
        <v>5.9189740663327859</v>
      </c>
      <c r="O1028" s="256">
        <v>0.39870642089029751</v>
      </c>
      <c r="P1028" s="256">
        <v>23.629290672683716</v>
      </c>
    </row>
    <row r="1029" spans="2:16" x14ac:dyDescent="0.25">
      <c r="B1029" s="239" t="s">
        <v>2077</v>
      </c>
      <c r="C1029" s="247">
        <v>1</v>
      </c>
      <c r="D1029" s="256">
        <v>11</v>
      </c>
      <c r="E1029" s="256">
        <v>10.917983296015583</v>
      </c>
      <c r="F1029" s="256">
        <v>8.201670398441685E-2</v>
      </c>
      <c r="G1029" s="256"/>
      <c r="H1029" s="256"/>
      <c r="I1029" s="256"/>
      <c r="J1029" s="256">
        <v>1.4031154367492926E-2</v>
      </c>
      <c r="K1029" s="256">
        <v>0.88413331886959923</v>
      </c>
      <c r="L1029" s="256">
        <v>9.1829753940006267</v>
      </c>
      <c r="M1029" s="256">
        <v>12.65299119803054</v>
      </c>
      <c r="N1029" s="256">
        <v>5.9118148560583332</v>
      </c>
      <c r="O1029" s="256">
        <v>-0.68325971971497701</v>
      </c>
      <c r="P1029" s="256">
        <v>22.519226311746145</v>
      </c>
    </row>
    <row r="1030" spans="2:16" x14ac:dyDescent="0.25">
      <c r="B1030" s="239" t="s">
        <v>2078</v>
      </c>
      <c r="C1030" s="247">
        <v>1</v>
      </c>
      <c r="D1030" s="256">
        <v>9</v>
      </c>
      <c r="E1030" s="256">
        <v>9.9181118812034228</v>
      </c>
      <c r="F1030" s="256">
        <v>-0.9181118812034228</v>
      </c>
      <c r="G1030" s="256"/>
      <c r="H1030" s="256"/>
      <c r="I1030" s="256"/>
      <c r="J1030" s="256">
        <v>-0.15706763264032361</v>
      </c>
      <c r="K1030" s="256">
        <v>0.8805682169117256</v>
      </c>
      <c r="L1030" s="256">
        <v>8.1901000734837339</v>
      </c>
      <c r="M1030" s="256">
        <v>11.646123688923112</v>
      </c>
      <c r="N1030" s="256">
        <v>5.9112827331647511</v>
      </c>
      <c r="O1030" s="256">
        <v>-1.6820869057830059</v>
      </c>
      <c r="P1030" s="256">
        <v>21.518310668189851</v>
      </c>
    </row>
    <row r="1031" spans="2:16" x14ac:dyDescent="0.25">
      <c r="B1031" s="239" t="s">
        <v>2079</v>
      </c>
      <c r="C1031" s="247">
        <v>1</v>
      </c>
      <c r="D1031" s="256">
        <v>15</v>
      </c>
      <c r="E1031" s="256">
        <v>11.151398579910291</v>
      </c>
      <c r="F1031" s="256">
        <v>3.8486014200897092</v>
      </c>
      <c r="G1031" s="256"/>
      <c r="H1031" s="256"/>
      <c r="I1031" s="256"/>
      <c r="J1031" s="256">
        <v>0.65840637334671781</v>
      </c>
      <c r="K1031" s="256">
        <v>0.89746187048765869</v>
      </c>
      <c r="L1031" s="256">
        <v>9.3902349591974872</v>
      </c>
      <c r="M1031" s="256">
        <v>12.912562200623094</v>
      </c>
      <c r="N1031" s="256">
        <v>5.9138228732145706</v>
      </c>
      <c r="O1031" s="256">
        <v>-0.45378493388667707</v>
      </c>
      <c r="P1031" s="256">
        <v>22.756582093707259</v>
      </c>
    </row>
    <row r="1032" spans="2:16" x14ac:dyDescent="0.25">
      <c r="B1032" s="239" t="s">
        <v>2080</v>
      </c>
      <c r="C1032" s="247">
        <v>1</v>
      </c>
      <c r="D1032" s="256">
        <v>6</v>
      </c>
      <c r="E1032" s="256">
        <v>10.738508438104981</v>
      </c>
      <c r="F1032" s="256">
        <v>-4.7385084381049811</v>
      </c>
      <c r="G1032" s="256"/>
      <c r="H1032" s="256"/>
      <c r="I1032" s="256"/>
      <c r="J1032" s="256">
        <v>-0.81064880855674537</v>
      </c>
      <c r="K1032" s="256">
        <v>0.91780731742869404</v>
      </c>
      <c r="L1032" s="256">
        <v>8.9374192649224966</v>
      </c>
      <c r="M1032" s="256">
        <v>12.539597611287466</v>
      </c>
      <c r="N1032" s="256">
        <v>5.9169446033153195</v>
      </c>
      <c r="O1032" s="256">
        <v>-0.87280110473892059</v>
      </c>
      <c r="P1032" s="256">
        <v>22.349817980948885</v>
      </c>
    </row>
    <row r="1033" spans="2:16" x14ac:dyDescent="0.25">
      <c r="B1033" s="239" t="s">
        <v>2081</v>
      </c>
      <c r="C1033" s="247">
        <v>1</v>
      </c>
      <c r="D1033" s="256">
        <v>18</v>
      </c>
      <c r="E1033" s="256">
        <v>10.317925800985925</v>
      </c>
      <c r="F1033" s="256">
        <v>7.6820741990140746</v>
      </c>
      <c r="G1033" s="256"/>
      <c r="H1033" s="256"/>
      <c r="I1033" s="256"/>
      <c r="J1033" s="256">
        <v>1.3142245873399254</v>
      </c>
      <c r="K1033" s="256">
        <v>0.88253120898968362</v>
      </c>
      <c r="L1033" s="256">
        <v>8.5860618516331133</v>
      </c>
      <c r="M1033" s="256">
        <v>12.049789750338737</v>
      </c>
      <c r="N1033" s="256">
        <v>5.9115754669645746</v>
      </c>
      <c r="O1033" s="256">
        <v>-1.2828474417358997</v>
      </c>
      <c r="P1033" s="256">
        <v>21.91869904370775</v>
      </c>
    </row>
    <row r="1034" spans="2:16" x14ac:dyDescent="0.25">
      <c r="B1034" s="239" t="s">
        <v>2082</v>
      </c>
      <c r="C1034" s="247">
        <v>1</v>
      </c>
      <c r="D1034" s="256">
        <v>1</v>
      </c>
      <c r="E1034" s="256">
        <v>11.284707991195145</v>
      </c>
      <c r="F1034" s="256">
        <v>-10.284707991195145</v>
      </c>
      <c r="G1034" s="256"/>
      <c r="H1034" s="256"/>
      <c r="I1034" s="256"/>
      <c r="J1034" s="256">
        <v>-1.7594748196229064</v>
      </c>
      <c r="K1034" s="256">
        <v>0.92197399336251118</v>
      </c>
      <c r="L1034" s="256">
        <v>9.4754422053728931</v>
      </c>
      <c r="M1034" s="256">
        <v>13.093973777017396</v>
      </c>
      <c r="N1034" s="256">
        <v>5.9175923491918105</v>
      </c>
      <c r="O1034" s="256">
        <v>-0.327872676930685</v>
      </c>
      <c r="P1034" s="256">
        <v>22.897288659320974</v>
      </c>
    </row>
    <row r="1035" spans="2:16" x14ac:dyDescent="0.25">
      <c r="B1035" s="239" t="s">
        <v>2083</v>
      </c>
      <c r="C1035" s="247">
        <v>1</v>
      </c>
      <c r="D1035" s="256">
        <v>13</v>
      </c>
      <c r="E1035" s="256">
        <v>10.071494912914371</v>
      </c>
      <c r="F1035" s="256">
        <v>2.9285050870856288</v>
      </c>
      <c r="G1035" s="256"/>
      <c r="H1035" s="256"/>
      <c r="I1035" s="256"/>
      <c r="J1035" s="256">
        <v>0.50099924706428001</v>
      </c>
      <c r="K1035" s="256">
        <v>0.91237738929054246</v>
      </c>
      <c r="L1035" s="256">
        <v>8.2810613366039867</v>
      </c>
      <c r="M1035" s="256">
        <v>11.861928489224756</v>
      </c>
      <c r="N1035" s="256">
        <v>5.9161047714915647</v>
      </c>
      <c r="O1035" s="256">
        <v>-1.5381665585137387</v>
      </c>
      <c r="P1035" s="256">
        <v>21.681156384342479</v>
      </c>
    </row>
    <row r="1036" spans="2:16" x14ac:dyDescent="0.25">
      <c r="B1036" s="239" t="s">
        <v>2084</v>
      </c>
      <c r="C1036" s="247">
        <v>1</v>
      </c>
      <c r="D1036" s="256">
        <v>18</v>
      </c>
      <c r="E1036" s="256">
        <v>10.424653370520369</v>
      </c>
      <c r="F1036" s="256">
        <v>7.5753466294796308</v>
      </c>
      <c r="G1036" s="256"/>
      <c r="H1036" s="256"/>
      <c r="I1036" s="256"/>
      <c r="J1036" s="256">
        <v>1.2959659774390735</v>
      </c>
      <c r="K1036" s="256">
        <v>0.93497930325928391</v>
      </c>
      <c r="L1036" s="256">
        <v>8.5898661899520121</v>
      </c>
      <c r="M1036" s="256">
        <v>12.259440551088726</v>
      </c>
      <c r="N1036" s="256">
        <v>5.9196325447024032</v>
      </c>
      <c r="O1036" s="256">
        <v>-1.1919309419167732</v>
      </c>
      <c r="P1036" s="256">
        <v>22.041237682957512</v>
      </c>
    </row>
    <row r="1037" spans="2:16" x14ac:dyDescent="0.25">
      <c r="B1037" s="239" t="s">
        <v>2085</v>
      </c>
      <c r="C1037" s="247">
        <v>1</v>
      </c>
      <c r="D1037" s="256">
        <v>19</v>
      </c>
      <c r="E1037" s="256">
        <v>10.439603814289848</v>
      </c>
      <c r="F1037" s="256">
        <v>8.560396185710152</v>
      </c>
      <c r="G1037" s="256"/>
      <c r="H1037" s="256"/>
      <c r="I1037" s="256"/>
      <c r="J1037" s="256">
        <v>1.4644850925906274</v>
      </c>
      <c r="K1037" s="256">
        <v>0.89288300690002353</v>
      </c>
      <c r="L1037" s="256">
        <v>8.6874256761250308</v>
      </c>
      <c r="M1037" s="256">
        <v>12.191781952454665</v>
      </c>
      <c r="N1037" s="256">
        <v>5.9131297322811598</v>
      </c>
      <c r="O1037" s="256">
        <v>-1.1642194917522364</v>
      </c>
      <c r="P1037" s="256">
        <v>22.043427120331934</v>
      </c>
    </row>
    <row r="1038" spans="2:16" x14ac:dyDescent="0.25">
      <c r="B1038" s="239" t="s">
        <v>2086</v>
      </c>
      <c r="C1038" s="247">
        <v>1</v>
      </c>
      <c r="D1038" s="256">
        <v>3</v>
      </c>
      <c r="E1038" s="256">
        <v>9.987006199304961</v>
      </c>
      <c r="F1038" s="256">
        <v>-6.987006199304961</v>
      </c>
      <c r="G1038" s="256"/>
      <c r="H1038" s="256"/>
      <c r="I1038" s="256"/>
      <c r="J1038" s="256">
        <v>-1.195314585766635</v>
      </c>
      <c r="K1038" s="256">
        <v>0.89752275112168822</v>
      </c>
      <c r="L1038" s="256">
        <v>8.2257231074910617</v>
      </c>
      <c r="M1038" s="256">
        <v>11.74828929111886</v>
      </c>
      <c r="N1038" s="256">
        <v>5.9138321125609981</v>
      </c>
      <c r="O1038" s="256">
        <v>-1.6181954456253091</v>
      </c>
      <c r="P1038" s="256">
        <v>21.592207844235233</v>
      </c>
    </row>
    <row r="1039" spans="2:16" x14ac:dyDescent="0.25">
      <c r="B1039" s="239" t="s">
        <v>2087</v>
      </c>
      <c r="C1039" s="247">
        <v>1</v>
      </c>
      <c r="D1039" s="256">
        <v>20</v>
      </c>
      <c r="E1039" s="256">
        <v>10.11557041487424</v>
      </c>
      <c r="F1039" s="256">
        <v>9.8844295851257602</v>
      </c>
      <c r="G1039" s="256"/>
      <c r="H1039" s="256"/>
      <c r="I1039" s="256"/>
      <c r="J1039" s="256">
        <v>1.6909964751797957</v>
      </c>
      <c r="K1039" s="256">
        <v>0.89900923184890846</v>
      </c>
      <c r="L1039" s="256">
        <v>8.3513702790434756</v>
      </c>
      <c r="M1039" s="256">
        <v>11.879770550705004</v>
      </c>
      <c r="N1039" s="256">
        <v>5.9140578933356913</v>
      </c>
      <c r="O1039" s="256">
        <v>-1.4900742983352764</v>
      </c>
      <c r="P1039" s="256">
        <v>21.721215128083756</v>
      </c>
    </row>
    <row r="1040" spans="2:16" x14ac:dyDescent="0.25">
      <c r="B1040" s="239" t="s">
        <v>2088</v>
      </c>
      <c r="C1040" s="247">
        <v>1</v>
      </c>
      <c r="D1040" s="256">
        <v>6</v>
      </c>
      <c r="E1040" s="256">
        <v>11.094473227673127</v>
      </c>
      <c r="F1040" s="256">
        <v>-5.0944732276731273</v>
      </c>
      <c r="G1040" s="256"/>
      <c r="H1040" s="256"/>
      <c r="I1040" s="256"/>
      <c r="J1040" s="256">
        <v>-0.8715461217768885</v>
      </c>
      <c r="K1040" s="256">
        <v>0.90090756385456616</v>
      </c>
      <c r="L1040" s="256">
        <v>9.3265478380144948</v>
      </c>
      <c r="M1040" s="256">
        <v>12.86239861733176</v>
      </c>
      <c r="N1040" s="256">
        <v>5.9143467606648672</v>
      </c>
      <c r="O1040" s="256">
        <v>-0.51173835377679744</v>
      </c>
      <c r="P1040" s="256">
        <v>22.700684809123054</v>
      </c>
    </row>
    <row r="1041" spans="2:16" x14ac:dyDescent="0.25">
      <c r="B1041" s="239" t="s">
        <v>2089</v>
      </c>
      <c r="C1041" s="247">
        <v>1</v>
      </c>
      <c r="D1041" s="256">
        <v>12</v>
      </c>
      <c r="E1041" s="256">
        <v>9.8262976402556639</v>
      </c>
      <c r="F1041" s="256">
        <v>2.1737023597443361</v>
      </c>
      <c r="G1041" s="256"/>
      <c r="H1041" s="256"/>
      <c r="I1041" s="256"/>
      <c r="J1041" s="256">
        <v>0.37187002009189896</v>
      </c>
      <c r="K1041" s="256">
        <v>0.945682887182975</v>
      </c>
      <c r="L1041" s="256">
        <v>7.9705059320995133</v>
      </c>
      <c r="M1041" s="256">
        <v>11.682089348411814</v>
      </c>
      <c r="N1041" s="256">
        <v>5.9213325603184428</v>
      </c>
      <c r="O1041" s="256">
        <v>-1.7936227533633851</v>
      </c>
      <c r="P1041" s="256">
        <v>21.446218033874715</v>
      </c>
    </row>
    <row r="1042" spans="2:16" x14ac:dyDescent="0.25">
      <c r="B1042" s="239" t="s">
        <v>2090</v>
      </c>
      <c r="C1042" s="247">
        <v>1</v>
      </c>
      <c r="D1042" s="256">
        <v>12</v>
      </c>
      <c r="E1042" s="256">
        <v>10.822634048777482</v>
      </c>
      <c r="F1042" s="256">
        <v>1.1773659512225176</v>
      </c>
      <c r="G1042" s="256"/>
      <c r="H1042" s="256"/>
      <c r="I1042" s="256"/>
      <c r="J1042" s="256">
        <v>0.20141998649167919</v>
      </c>
      <c r="K1042" s="256">
        <v>0.91723932637766514</v>
      </c>
      <c r="L1042" s="256">
        <v>9.0226594913896712</v>
      </c>
      <c r="M1042" s="256">
        <v>12.622608606165294</v>
      </c>
      <c r="N1042" s="256">
        <v>5.9168565259460522</v>
      </c>
      <c r="O1042" s="256">
        <v>-0.78850265256344088</v>
      </c>
      <c r="P1042" s="256">
        <v>22.433770750118406</v>
      </c>
    </row>
    <row r="1043" spans="2:16" x14ac:dyDescent="0.25">
      <c r="B1043" s="239" t="s">
        <v>2091</v>
      </c>
      <c r="C1043" s="247">
        <v>1</v>
      </c>
      <c r="D1043" s="256">
        <v>13</v>
      </c>
      <c r="E1043" s="256">
        <v>10.909351597875334</v>
      </c>
      <c r="F1043" s="256">
        <v>2.0906484021246659</v>
      </c>
      <c r="G1043" s="256"/>
      <c r="H1043" s="256"/>
      <c r="I1043" s="256"/>
      <c r="J1043" s="256">
        <v>0.35766141570303905</v>
      </c>
      <c r="K1043" s="256">
        <v>0.89790428634643149</v>
      </c>
      <c r="L1043" s="256">
        <v>9.1473197879487937</v>
      </c>
      <c r="M1043" s="256">
        <v>12.671383407801875</v>
      </c>
      <c r="N1043" s="256">
        <v>5.9138900289247793</v>
      </c>
      <c r="O1043" s="256">
        <v>-0.69596370112347117</v>
      </c>
      <c r="P1043" s="256">
        <v>22.514666896874139</v>
      </c>
    </row>
    <row r="1044" spans="2:16" x14ac:dyDescent="0.25">
      <c r="B1044" s="239" t="s">
        <v>2092</v>
      </c>
      <c r="C1044" s="247">
        <v>1</v>
      </c>
      <c r="D1044" s="256">
        <v>4</v>
      </c>
      <c r="E1044" s="256">
        <v>9.963506757616635</v>
      </c>
      <c r="F1044" s="256">
        <v>-5.963506757616635</v>
      </c>
      <c r="G1044" s="256"/>
      <c r="H1044" s="256"/>
      <c r="I1044" s="256"/>
      <c r="J1044" s="256">
        <v>-1.0202175876709754</v>
      </c>
      <c r="K1044" s="256">
        <v>0.91794468176240629</v>
      </c>
      <c r="L1044" s="256">
        <v>8.1621480230463366</v>
      </c>
      <c r="M1044" s="256">
        <v>11.764865492186933</v>
      </c>
      <c r="N1044" s="256">
        <v>5.9169659121506282</v>
      </c>
      <c r="O1044" s="256">
        <v>-1.6478446013163737</v>
      </c>
      <c r="P1044" s="256">
        <v>21.574858116549642</v>
      </c>
    </row>
    <row r="1045" spans="2:16" x14ac:dyDescent="0.25">
      <c r="B1045" s="239" t="s">
        <v>2093</v>
      </c>
      <c r="C1045" s="247">
        <v>1</v>
      </c>
      <c r="D1045" s="256">
        <v>19</v>
      </c>
      <c r="E1045" s="256">
        <v>12.786478178743582</v>
      </c>
      <c r="F1045" s="256">
        <v>6.2135218212564176</v>
      </c>
      <c r="G1045" s="256"/>
      <c r="H1045" s="256"/>
      <c r="I1045" s="256"/>
      <c r="J1045" s="256">
        <v>1.0629893619767907</v>
      </c>
      <c r="K1045" s="256">
        <v>0.92912375245572776</v>
      </c>
      <c r="L1045" s="256">
        <v>10.963181829589439</v>
      </c>
      <c r="M1045" s="256">
        <v>14.609774527897725</v>
      </c>
      <c r="N1045" s="256">
        <v>5.9187105110956431</v>
      </c>
      <c r="O1045" s="256">
        <v>1.1717032490765611</v>
      </c>
      <c r="P1045" s="256">
        <v>24.401253108410604</v>
      </c>
    </row>
    <row r="1046" spans="2:16" x14ac:dyDescent="0.25">
      <c r="B1046" s="239" t="s">
        <v>2094</v>
      </c>
      <c r="C1046" s="247">
        <v>1</v>
      </c>
      <c r="D1046" s="256">
        <v>12</v>
      </c>
      <c r="E1046" s="256">
        <v>10.110797075799127</v>
      </c>
      <c r="F1046" s="256">
        <v>1.8892029242008732</v>
      </c>
      <c r="G1046" s="256"/>
      <c r="H1046" s="256"/>
      <c r="I1046" s="256"/>
      <c r="J1046" s="256">
        <v>0.32319877016781784</v>
      </c>
      <c r="K1046" s="256">
        <v>0.90997733111146306</v>
      </c>
      <c r="L1046" s="256">
        <v>8.3250733320639032</v>
      </c>
      <c r="M1046" s="256">
        <v>11.89652081953435</v>
      </c>
      <c r="N1046" s="256">
        <v>5.9157351115405241</v>
      </c>
      <c r="O1046" s="256">
        <v>-1.4981389813476476</v>
      </c>
      <c r="P1046" s="256">
        <v>21.719733132945901</v>
      </c>
    </row>
    <row r="1047" spans="2:16" x14ac:dyDescent="0.25">
      <c r="B1047" s="239" t="s">
        <v>2095</v>
      </c>
      <c r="C1047" s="247">
        <v>1</v>
      </c>
      <c r="D1047" s="256">
        <v>8</v>
      </c>
      <c r="E1047" s="256">
        <v>11.710862458885595</v>
      </c>
      <c r="F1047" s="256">
        <v>-3.710862458885595</v>
      </c>
      <c r="G1047" s="256"/>
      <c r="H1047" s="256"/>
      <c r="I1047" s="256"/>
      <c r="J1047" s="256">
        <v>-0.63484243413452701</v>
      </c>
      <c r="K1047" s="256">
        <v>0.87942564718788696</v>
      </c>
      <c r="L1047" s="256">
        <v>9.985092810190066</v>
      </c>
      <c r="M1047" s="256">
        <v>13.436632107581124</v>
      </c>
      <c r="N1047" s="256">
        <v>5.9111126394028783</v>
      </c>
      <c r="O1047" s="256">
        <v>0.11099746094956764</v>
      </c>
      <c r="P1047" s="256">
        <v>23.310727456821624</v>
      </c>
    </row>
    <row r="1048" spans="2:16" x14ac:dyDescent="0.25">
      <c r="B1048" s="239" t="s">
        <v>2096</v>
      </c>
      <c r="C1048" s="247">
        <v>1</v>
      </c>
      <c r="D1048" s="256">
        <v>16</v>
      </c>
      <c r="E1048" s="256">
        <v>11.357063956928622</v>
      </c>
      <c r="F1048" s="256">
        <v>4.6429360430713782</v>
      </c>
      <c r="G1048" s="256"/>
      <c r="H1048" s="256"/>
      <c r="I1048" s="256"/>
      <c r="J1048" s="256">
        <v>0.7942985900909767</v>
      </c>
      <c r="K1048" s="256">
        <v>0.91191786102944861</v>
      </c>
      <c r="L1048" s="256">
        <v>9.5675321509137117</v>
      </c>
      <c r="M1048" s="256">
        <v>13.146595762943532</v>
      </c>
      <c r="N1048" s="256">
        <v>5.9160339207987276</v>
      </c>
      <c r="O1048" s="256">
        <v>-0.2524584783277799</v>
      </c>
      <c r="P1048" s="256">
        <v>22.966586392185022</v>
      </c>
    </row>
    <row r="1049" spans="2:16" x14ac:dyDescent="0.25">
      <c r="B1049" s="239" t="s">
        <v>2097</v>
      </c>
      <c r="C1049" s="247">
        <v>1</v>
      </c>
      <c r="D1049" s="256">
        <v>8</v>
      </c>
      <c r="E1049" s="256">
        <v>10.225831555778482</v>
      </c>
      <c r="F1049" s="256">
        <v>-2.2258315557784822</v>
      </c>
      <c r="G1049" s="256"/>
      <c r="H1049" s="256"/>
      <c r="I1049" s="256"/>
      <c r="J1049" s="256">
        <v>-0.3807881155660523</v>
      </c>
      <c r="K1049" s="256">
        <v>0.8769622591648748</v>
      </c>
      <c r="L1049" s="256">
        <v>8.5048960170462777</v>
      </c>
      <c r="M1049" s="256">
        <v>11.946767094510687</v>
      </c>
      <c r="N1049" s="256">
        <v>5.910746650870446</v>
      </c>
      <c r="O1049" s="256">
        <v>-1.3733152326044564</v>
      </c>
      <c r="P1049" s="256">
        <v>21.824978344161423</v>
      </c>
    </row>
    <row r="1050" spans="2:16" x14ac:dyDescent="0.25">
      <c r="B1050" s="239" t="s">
        <v>2098</v>
      </c>
      <c r="C1050" s="247">
        <v>1</v>
      </c>
      <c r="D1050" s="256">
        <v>6</v>
      </c>
      <c r="E1050" s="256">
        <v>10.897367389959022</v>
      </c>
      <c r="F1050" s="256">
        <v>-4.8973673899590224</v>
      </c>
      <c r="G1050" s="256"/>
      <c r="H1050" s="256"/>
      <c r="I1050" s="256"/>
      <c r="J1050" s="256">
        <v>-0.83782588795444568</v>
      </c>
      <c r="K1050" s="256">
        <v>0.89826290026811018</v>
      </c>
      <c r="L1050" s="256">
        <v>9.1346318422877264</v>
      </c>
      <c r="M1050" s="256">
        <v>12.660102937630318</v>
      </c>
      <c r="N1050" s="256">
        <v>5.9139444877995526</v>
      </c>
      <c r="O1050" s="256">
        <v>-0.70805477819181029</v>
      </c>
      <c r="P1050" s="256">
        <v>22.502789558109853</v>
      </c>
    </row>
    <row r="1051" spans="2:16" x14ac:dyDescent="0.25">
      <c r="B1051" s="239" t="s">
        <v>2099</v>
      </c>
      <c r="C1051" s="247">
        <v>1</v>
      </c>
      <c r="D1051" s="256">
        <v>8</v>
      </c>
      <c r="E1051" s="256">
        <v>9.316764683937329</v>
      </c>
      <c r="F1051" s="256">
        <v>-1.316764683937329</v>
      </c>
      <c r="G1051" s="256"/>
      <c r="H1051" s="256"/>
      <c r="I1051" s="256"/>
      <c r="J1051" s="256">
        <v>-0.22526787408450455</v>
      </c>
      <c r="K1051" s="256">
        <v>0.91989277460626617</v>
      </c>
      <c r="L1051" s="256">
        <v>7.5115830457326815</v>
      </c>
      <c r="M1051" s="256">
        <v>11.121946322141977</v>
      </c>
      <c r="N1051" s="256">
        <v>5.917268447818592</v>
      </c>
      <c r="O1051" s="256">
        <v>-2.2951803657472389</v>
      </c>
      <c r="P1051" s="256">
        <v>20.928709733621897</v>
      </c>
    </row>
    <row r="1052" spans="2:16" x14ac:dyDescent="0.25">
      <c r="B1052" s="239" t="s">
        <v>2100</v>
      </c>
      <c r="C1052" s="247">
        <v>1</v>
      </c>
      <c r="D1052" s="256">
        <v>16</v>
      </c>
      <c r="E1052" s="256">
        <v>10.383936918054017</v>
      </c>
      <c r="F1052" s="256">
        <v>5.6160630819459829</v>
      </c>
      <c r="G1052" s="256"/>
      <c r="H1052" s="256"/>
      <c r="I1052" s="256"/>
      <c r="J1052" s="256">
        <v>0.96077803925568761</v>
      </c>
      <c r="K1052" s="256">
        <v>0.89813775970669729</v>
      </c>
      <c r="L1052" s="256">
        <v>8.6214469440516233</v>
      </c>
      <c r="M1052" s="256">
        <v>12.146426892056411</v>
      </c>
      <c r="N1052" s="256">
        <v>5.9139254816228108</v>
      </c>
      <c r="O1052" s="256">
        <v>-1.221447952704974</v>
      </c>
      <c r="P1052" s="256">
        <v>21.989321788813008</v>
      </c>
    </row>
    <row r="1053" spans="2:16" x14ac:dyDescent="0.25">
      <c r="B1053" s="239" t="s">
        <v>2101</v>
      </c>
      <c r="C1053" s="247">
        <v>1</v>
      </c>
      <c r="D1053" s="256">
        <v>1</v>
      </c>
      <c r="E1053" s="256">
        <v>10.047971656415758</v>
      </c>
      <c r="F1053" s="256">
        <v>-9.0479716564157577</v>
      </c>
      <c r="G1053" s="256"/>
      <c r="H1053" s="256"/>
      <c r="I1053" s="256"/>
      <c r="J1053" s="256">
        <v>-1.5478979385466562</v>
      </c>
      <c r="K1053" s="256">
        <v>0.90533559512482986</v>
      </c>
      <c r="L1053" s="256">
        <v>8.2713567749346719</v>
      </c>
      <c r="M1053" s="256">
        <v>11.824586537896844</v>
      </c>
      <c r="N1053" s="256">
        <v>5.9150228830137817</v>
      </c>
      <c r="O1053" s="256">
        <v>-1.5595667358137852</v>
      </c>
      <c r="P1053" s="256">
        <v>21.655510048645301</v>
      </c>
    </row>
    <row r="1054" spans="2:16" x14ac:dyDescent="0.25">
      <c r="B1054" s="239" t="s">
        <v>2102</v>
      </c>
      <c r="C1054" s="247">
        <v>1</v>
      </c>
      <c r="D1054" s="256">
        <v>5</v>
      </c>
      <c r="E1054" s="256">
        <v>9.6636161295869965</v>
      </c>
      <c r="F1054" s="256">
        <v>-4.6636161295869965</v>
      </c>
      <c r="G1054" s="256"/>
      <c r="H1054" s="256"/>
      <c r="I1054" s="256"/>
      <c r="J1054" s="256">
        <v>-0.79783647288969139</v>
      </c>
      <c r="K1054" s="256">
        <v>0.90079707996253433</v>
      </c>
      <c r="L1054" s="256">
        <v>7.8959075516032886</v>
      </c>
      <c r="M1054" s="256">
        <v>11.431324707570704</v>
      </c>
      <c r="N1054" s="256">
        <v>5.9143299321263489</v>
      </c>
      <c r="O1054" s="256">
        <v>-1.9425624278305964</v>
      </c>
      <c r="P1054" s="256">
        <v>21.269794687004591</v>
      </c>
    </row>
    <row r="1055" spans="2:16" x14ac:dyDescent="0.25">
      <c r="B1055" s="239" t="s">
        <v>2103</v>
      </c>
      <c r="C1055" s="247">
        <v>1</v>
      </c>
      <c r="D1055" s="256">
        <v>6</v>
      </c>
      <c r="E1055" s="256">
        <v>11.116688717277972</v>
      </c>
      <c r="F1055" s="256">
        <v>-5.116688717277972</v>
      </c>
      <c r="G1055" s="256"/>
      <c r="H1055" s="256"/>
      <c r="I1055" s="256"/>
      <c r="J1055" s="256">
        <v>-0.87534667640603137</v>
      </c>
      <c r="K1055" s="256">
        <v>0.90762860547211888</v>
      </c>
      <c r="L1055" s="256">
        <v>9.3355740720315801</v>
      </c>
      <c r="M1055" s="256">
        <v>12.897803362524364</v>
      </c>
      <c r="N1055" s="256">
        <v>5.9153742782894048</v>
      </c>
      <c r="O1055" s="256">
        <v>-0.49153924695041518</v>
      </c>
      <c r="P1055" s="256">
        <v>22.724916681506357</v>
      </c>
    </row>
    <row r="1056" spans="2:16" x14ac:dyDescent="0.25">
      <c r="B1056" s="239" t="s">
        <v>2104</v>
      </c>
      <c r="C1056" s="247">
        <v>1</v>
      </c>
      <c r="D1056" s="256">
        <v>1</v>
      </c>
      <c r="E1056" s="256">
        <v>9.2961585947392713</v>
      </c>
      <c r="F1056" s="256">
        <v>-8.2961585947392713</v>
      </c>
      <c r="G1056" s="256"/>
      <c r="H1056" s="256"/>
      <c r="I1056" s="256"/>
      <c r="J1056" s="256">
        <v>-1.4192801739765935</v>
      </c>
      <c r="K1056" s="256">
        <v>0.91941385363056305</v>
      </c>
      <c r="L1056" s="256">
        <v>7.491916782757154</v>
      </c>
      <c r="M1056" s="256">
        <v>11.10040040672139</v>
      </c>
      <c r="N1056" s="256">
        <v>5.9171940141442416</v>
      </c>
      <c r="O1056" s="256">
        <v>-2.3156403875927634</v>
      </c>
      <c r="P1056" s="256">
        <v>20.907957577071308</v>
      </c>
    </row>
    <row r="1057" spans="2:16" x14ac:dyDescent="0.25">
      <c r="B1057" s="239" t="s">
        <v>2105</v>
      </c>
      <c r="C1057" s="247">
        <v>1</v>
      </c>
      <c r="D1057" s="256">
        <v>7</v>
      </c>
      <c r="E1057" s="256">
        <v>10.532124558904021</v>
      </c>
      <c r="F1057" s="256">
        <v>-3.5321245589040213</v>
      </c>
      <c r="G1057" s="256"/>
      <c r="H1057" s="256"/>
      <c r="I1057" s="256"/>
      <c r="J1057" s="256">
        <v>-0.60426452812114384</v>
      </c>
      <c r="K1057" s="256">
        <v>0.93214877734559309</v>
      </c>
      <c r="L1057" s="256">
        <v>8.7028919533327826</v>
      </c>
      <c r="M1057" s="256">
        <v>12.36135716447526</v>
      </c>
      <c r="N1057" s="256">
        <v>5.9191861357693014</v>
      </c>
      <c r="O1057" s="256">
        <v>-1.0835837283795247</v>
      </c>
      <c r="P1057" s="256">
        <v>22.147832846187569</v>
      </c>
    </row>
    <row r="1058" spans="2:16" x14ac:dyDescent="0.25">
      <c r="B1058" s="239" t="s">
        <v>2106</v>
      </c>
      <c r="C1058" s="247">
        <v>1</v>
      </c>
      <c r="D1058" s="256">
        <v>8</v>
      </c>
      <c r="E1058" s="256">
        <v>10.819594251482798</v>
      </c>
      <c r="F1058" s="256">
        <v>-2.8195942514827976</v>
      </c>
      <c r="G1058" s="256"/>
      <c r="H1058" s="256"/>
      <c r="I1058" s="256"/>
      <c r="J1058" s="256">
        <v>-0.48236713101476991</v>
      </c>
      <c r="K1058" s="256">
        <v>0.91794230462133219</v>
      </c>
      <c r="L1058" s="256">
        <v>9.0182401817729456</v>
      </c>
      <c r="M1058" s="256">
        <v>12.62094832119265</v>
      </c>
      <c r="N1058" s="256">
        <v>5.9169655433668158</v>
      </c>
      <c r="O1058" s="256">
        <v>-0.79175638375524926</v>
      </c>
      <c r="P1058" s="256">
        <v>22.430944886720845</v>
      </c>
    </row>
    <row r="1059" spans="2:16" x14ac:dyDescent="0.25">
      <c r="B1059" s="239" t="s">
        <v>2107</v>
      </c>
      <c r="C1059" s="247">
        <v>1</v>
      </c>
      <c r="D1059" s="256">
        <v>20</v>
      </c>
      <c r="E1059" s="256">
        <v>11.455528257579383</v>
      </c>
      <c r="F1059" s="256">
        <v>8.5444717424206171</v>
      </c>
      <c r="G1059" s="256"/>
      <c r="H1059" s="256"/>
      <c r="I1059" s="256"/>
      <c r="J1059" s="256">
        <v>1.461760789964978</v>
      </c>
      <c r="K1059" s="256">
        <v>0.87852964350750928</v>
      </c>
      <c r="L1059" s="256">
        <v>9.7315169109775663</v>
      </c>
      <c r="M1059" s="256">
        <v>13.179539604181199</v>
      </c>
      <c r="N1059" s="256">
        <v>5.910979402882238</v>
      </c>
      <c r="O1059" s="256">
        <v>-0.14407527931766495</v>
      </c>
      <c r="P1059" s="256">
        <v>23.055131794476431</v>
      </c>
    </row>
    <row r="1060" spans="2:16" x14ac:dyDescent="0.25">
      <c r="B1060" s="239" t="s">
        <v>2108</v>
      </c>
      <c r="C1060" s="247">
        <v>1</v>
      </c>
      <c r="D1060" s="256">
        <v>11</v>
      </c>
      <c r="E1060" s="256">
        <v>11.128551528274668</v>
      </c>
      <c r="F1060" s="256">
        <v>-0.12855152827466831</v>
      </c>
      <c r="G1060" s="256"/>
      <c r="H1060" s="256"/>
      <c r="I1060" s="256"/>
      <c r="J1060" s="256">
        <v>-2.1992182686854989E-2</v>
      </c>
      <c r="K1060" s="256">
        <v>0.88180064640889477</v>
      </c>
      <c r="L1060" s="256">
        <v>9.3981212222689994</v>
      </c>
      <c r="M1060" s="256">
        <v>12.858981834280337</v>
      </c>
      <c r="N1060" s="256">
        <v>5.911466446389066</v>
      </c>
      <c r="O1060" s="256">
        <v>-0.47200777435921815</v>
      </c>
      <c r="P1060" s="256">
        <v>22.729110830908553</v>
      </c>
    </row>
    <row r="1061" spans="2:16" x14ac:dyDescent="0.25">
      <c r="B1061" s="239" t="s">
        <v>2109</v>
      </c>
      <c r="C1061" s="247">
        <v>1</v>
      </c>
      <c r="D1061" s="256">
        <v>13</v>
      </c>
      <c r="E1061" s="256">
        <v>11.597635729265829</v>
      </c>
      <c r="F1061" s="256">
        <v>1.4023642707341715</v>
      </c>
      <c r="G1061" s="256"/>
      <c r="H1061" s="256"/>
      <c r="I1061" s="256"/>
      <c r="J1061" s="256">
        <v>0.23991197653914972</v>
      </c>
      <c r="K1061" s="256">
        <v>0.92638775063186463</v>
      </c>
      <c r="L1061" s="256">
        <v>9.7797084626731241</v>
      </c>
      <c r="M1061" s="256">
        <v>13.415562995858533</v>
      </c>
      <c r="N1061" s="256">
        <v>5.9182816282513464</v>
      </c>
      <c r="O1061" s="256">
        <v>-1.6297568140522856E-2</v>
      </c>
      <c r="P1061" s="256">
        <v>23.21156902667218</v>
      </c>
    </row>
    <row r="1062" spans="2:16" x14ac:dyDescent="0.25">
      <c r="B1062" s="239" t="s">
        <v>2110</v>
      </c>
      <c r="C1062" s="247">
        <v>1</v>
      </c>
      <c r="D1062" s="256">
        <v>14</v>
      </c>
      <c r="E1062" s="256">
        <v>12.094740376152023</v>
      </c>
      <c r="F1062" s="256">
        <v>1.9052596238479769</v>
      </c>
      <c r="G1062" s="256"/>
      <c r="H1062" s="256"/>
      <c r="I1062" s="256"/>
      <c r="J1062" s="256">
        <v>0.32594569878645369</v>
      </c>
      <c r="K1062" s="256">
        <v>0.89119861268738942</v>
      </c>
      <c r="L1062" s="256">
        <v>10.345867663997804</v>
      </c>
      <c r="M1062" s="256">
        <v>13.843613088306242</v>
      </c>
      <c r="N1062" s="256">
        <v>5.9128756230815949</v>
      </c>
      <c r="O1062" s="256">
        <v>0.49141572959919166</v>
      </c>
      <c r="P1062" s="256">
        <v>23.698065022704853</v>
      </c>
    </row>
    <row r="1063" spans="2:16" x14ac:dyDescent="0.25">
      <c r="B1063" s="239" t="s">
        <v>2111</v>
      </c>
      <c r="C1063" s="247">
        <v>1</v>
      </c>
      <c r="D1063" s="256">
        <v>20</v>
      </c>
      <c r="E1063" s="256">
        <v>10.442065936442109</v>
      </c>
      <c r="F1063" s="256">
        <v>9.5579340635578909</v>
      </c>
      <c r="G1063" s="256"/>
      <c r="H1063" s="256"/>
      <c r="I1063" s="256"/>
      <c r="J1063" s="256">
        <v>1.6351406697052877</v>
      </c>
      <c r="K1063" s="256">
        <v>0.89995200365790917</v>
      </c>
      <c r="L1063" s="256">
        <v>8.6760157215525613</v>
      </c>
      <c r="M1063" s="256">
        <v>12.208116151331657</v>
      </c>
      <c r="N1063" s="256">
        <v>5.9142012796035708</v>
      </c>
      <c r="O1063" s="256">
        <v>-1.1638601554944632</v>
      </c>
      <c r="P1063" s="256">
        <v>22.04799202837868</v>
      </c>
    </row>
    <row r="1064" spans="2:16" x14ac:dyDescent="0.25">
      <c r="B1064" s="239" t="s">
        <v>2112</v>
      </c>
      <c r="C1064" s="247">
        <v>1</v>
      </c>
      <c r="D1064" s="256">
        <v>16</v>
      </c>
      <c r="E1064" s="256">
        <v>8.7614057123096298</v>
      </c>
      <c r="F1064" s="256">
        <v>7.2385942876903702</v>
      </c>
      <c r="G1064" s="256"/>
      <c r="H1064" s="256"/>
      <c r="I1064" s="256"/>
      <c r="J1064" s="256">
        <v>1.238355468095055</v>
      </c>
      <c r="K1064" s="256">
        <v>0.90232179963544823</v>
      </c>
      <c r="L1064" s="256">
        <v>6.9907050508647472</v>
      </c>
      <c r="M1064" s="256">
        <v>10.532106373754512</v>
      </c>
      <c r="N1064" s="256">
        <v>5.9145623504088602</v>
      </c>
      <c r="O1064" s="256">
        <v>-2.8452289387175167</v>
      </c>
      <c r="P1064" s="256">
        <v>20.368040363336775</v>
      </c>
    </row>
    <row r="1065" spans="2:16" x14ac:dyDescent="0.25">
      <c r="B1065" s="239" t="s">
        <v>2113</v>
      </c>
      <c r="C1065" s="247">
        <v>1</v>
      </c>
      <c r="D1065" s="256">
        <v>14</v>
      </c>
      <c r="E1065" s="256">
        <v>11.719081139369095</v>
      </c>
      <c r="F1065" s="256">
        <v>2.280918860630905</v>
      </c>
      <c r="G1065" s="256"/>
      <c r="H1065" s="256"/>
      <c r="I1065" s="256"/>
      <c r="J1065" s="256">
        <v>0.39021227479854648</v>
      </c>
      <c r="K1065" s="256">
        <v>0.88563267031693294</v>
      </c>
      <c r="L1065" s="256">
        <v>9.981130936059186</v>
      </c>
      <c r="M1065" s="256">
        <v>13.457031342679004</v>
      </c>
      <c r="N1065" s="256">
        <v>5.912039275369315</v>
      </c>
      <c r="O1065" s="256">
        <v>0.11739772707208118</v>
      </c>
      <c r="P1065" s="256">
        <v>23.320764551666109</v>
      </c>
    </row>
    <row r="1066" spans="2:16" x14ac:dyDescent="0.25">
      <c r="B1066" s="239" t="s">
        <v>2114</v>
      </c>
      <c r="C1066" s="247">
        <v>1</v>
      </c>
      <c r="D1066" s="256">
        <v>17</v>
      </c>
      <c r="E1066" s="256">
        <v>9.825474233141902</v>
      </c>
      <c r="F1066" s="256">
        <v>7.174525766858098</v>
      </c>
      <c r="G1066" s="256"/>
      <c r="H1066" s="256"/>
      <c r="I1066" s="256"/>
      <c r="J1066" s="256">
        <v>1.2273948312708129</v>
      </c>
      <c r="K1066" s="256">
        <v>0.91770518171881832</v>
      </c>
      <c r="L1066" s="256">
        <v>8.0245854893063608</v>
      </c>
      <c r="M1066" s="256">
        <v>11.626362976977443</v>
      </c>
      <c r="N1066" s="256">
        <v>5.9169287613871271</v>
      </c>
      <c r="O1066" s="256">
        <v>-1.7858042217766723</v>
      </c>
      <c r="P1066" s="256">
        <v>21.436752688060476</v>
      </c>
    </row>
    <row r="1067" spans="2:16" x14ac:dyDescent="0.25">
      <c r="B1067" s="239" t="s">
        <v>2115</v>
      </c>
      <c r="C1067" s="247">
        <v>1</v>
      </c>
      <c r="D1067" s="256">
        <v>19</v>
      </c>
      <c r="E1067" s="256">
        <v>10.275418108128562</v>
      </c>
      <c r="F1067" s="256">
        <v>8.7245818918714377</v>
      </c>
      <c r="G1067" s="256"/>
      <c r="H1067" s="256"/>
      <c r="I1067" s="256"/>
      <c r="J1067" s="256">
        <v>1.4925734560113586</v>
      </c>
      <c r="K1067" s="256">
        <v>0.85528642810452038</v>
      </c>
      <c r="L1067" s="256">
        <v>8.5970188446048734</v>
      </c>
      <c r="M1067" s="256">
        <v>11.953817371652251</v>
      </c>
      <c r="N1067" s="256">
        <v>5.9075695544679308</v>
      </c>
      <c r="O1067" s="256">
        <v>-1.31749400133641</v>
      </c>
      <c r="P1067" s="256">
        <v>21.868330217593535</v>
      </c>
    </row>
    <row r="1068" spans="2:16" x14ac:dyDescent="0.25">
      <c r="B1068" s="239" t="s">
        <v>2116</v>
      </c>
      <c r="C1068" s="247">
        <v>1</v>
      </c>
      <c r="D1068" s="256">
        <v>9</v>
      </c>
      <c r="E1068" s="256">
        <v>10.663431823832109</v>
      </c>
      <c r="F1068" s="256">
        <v>-1.6634318238321093</v>
      </c>
      <c r="G1068" s="256"/>
      <c r="H1068" s="256"/>
      <c r="I1068" s="256"/>
      <c r="J1068" s="256">
        <v>-0.28457457525266061</v>
      </c>
      <c r="K1068" s="256">
        <v>0.90213424271125209</v>
      </c>
      <c r="L1068" s="256">
        <v>8.8930992208447162</v>
      </c>
      <c r="M1068" s="256">
        <v>12.433764426819502</v>
      </c>
      <c r="N1068" s="256">
        <v>5.9145337397506523</v>
      </c>
      <c r="O1068" s="256">
        <v>-0.94314668213522168</v>
      </c>
      <c r="P1068" s="256">
        <v>22.27001032979944</v>
      </c>
    </row>
    <row r="1069" spans="2:16" x14ac:dyDescent="0.25">
      <c r="B1069" s="239" t="s">
        <v>2117</v>
      </c>
      <c r="C1069" s="247">
        <v>1</v>
      </c>
      <c r="D1069" s="256">
        <v>14</v>
      </c>
      <c r="E1069" s="256">
        <v>10.783913488086304</v>
      </c>
      <c r="F1069" s="256">
        <v>3.2160865119136961</v>
      </c>
      <c r="G1069" s="256"/>
      <c r="H1069" s="256"/>
      <c r="I1069" s="256"/>
      <c r="J1069" s="256">
        <v>0.5501977538191094</v>
      </c>
      <c r="K1069" s="256">
        <v>0.88764320584197154</v>
      </c>
      <c r="L1069" s="256">
        <v>9.0420178447066952</v>
      </c>
      <c r="M1069" s="256">
        <v>12.525809131465913</v>
      </c>
      <c r="N1069" s="256">
        <v>5.9123407908927277</v>
      </c>
      <c r="O1069" s="256">
        <v>-0.81836161304828359</v>
      </c>
      <c r="P1069" s="256">
        <v>22.386188589220893</v>
      </c>
    </row>
    <row r="1070" spans="2:16" x14ac:dyDescent="0.25">
      <c r="B1070" s="239" t="s">
        <v>2118</v>
      </c>
      <c r="C1070" s="247">
        <v>1</v>
      </c>
      <c r="D1070" s="256">
        <v>19</v>
      </c>
      <c r="E1070" s="256">
        <v>11.477609487298189</v>
      </c>
      <c r="F1070" s="256">
        <v>7.5223905127018114</v>
      </c>
      <c r="G1070" s="256"/>
      <c r="H1070" s="256"/>
      <c r="I1070" s="256"/>
      <c r="J1070" s="256">
        <v>1.2869064150192799</v>
      </c>
      <c r="K1070" s="256">
        <v>0.88080508813553648</v>
      </c>
      <c r="L1070" s="256">
        <v>9.7491328475941152</v>
      </c>
      <c r="M1070" s="256">
        <v>13.206086127002262</v>
      </c>
      <c r="N1070" s="256">
        <v>5.9113180230860598</v>
      </c>
      <c r="O1070" s="256">
        <v>-0.12265855201820486</v>
      </c>
      <c r="P1070" s="256">
        <v>23.077877526614582</v>
      </c>
    </row>
    <row r="1071" spans="2:16" x14ac:dyDescent="0.25">
      <c r="B1071" s="239" t="s">
        <v>2119</v>
      </c>
      <c r="C1071" s="247">
        <v>1</v>
      </c>
      <c r="D1071" s="256">
        <v>7</v>
      </c>
      <c r="E1071" s="256">
        <v>9.501857296031007</v>
      </c>
      <c r="F1071" s="256">
        <v>-2.501857296031007</v>
      </c>
      <c r="G1071" s="256"/>
      <c r="H1071" s="256"/>
      <c r="I1071" s="256"/>
      <c r="J1071" s="256">
        <v>-0.42800971290822959</v>
      </c>
      <c r="K1071" s="256">
        <v>0.87506833500959913</v>
      </c>
      <c r="L1071" s="256">
        <v>7.784638361237473</v>
      </c>
      <c r="M1071" s="256">
        <v>11.219076230824541</v>
      </c>
      <c r="N1071" s="256">
        <v>5.9104659509816235</v>
      </c>
      <c r="O1071" s="256">
        <v>-2.0967386517549222</v>
      </c>
      <c r="P1071" s="256">
        <v>21.100453243816936</v>
      </c>
    </row>
    <row r="1072" spans="2:16" x14ac:dyDescent="0.25">
      <c r="B1072" s="239" t="s">
        <v>2120</v>
      </c>
      <c r="C1072" s="247">
        <v>1</v>
      </c>
      <c r="D1072" s="256">
        <v>14</v>
      </c>
      <c r="E1072" s="256">
        <v>11.539463071842226</v>
      </c>
      <c r="F1072" s="256">
        <v>2.460536928157774</v>
      </c>
      <c r="G1072" s="256"/>
      <c r="H1072" s="256"/>
      <c r="I1072" s="256"/>
      <c r="J1072" s="256">
        <v>0.42094075704941963</v>
      </c>
      <c r="K1072" s="256">
        <v>0.87348701639393445</v>
      </c>
      <c r="L1072" s="256">
        <v>9.8253472892942035</v>
      </c>
      <c r="M1072" s="256">
        <v>13.253578854390248</v>
      </c>
      <c r="N1072" s="256">
        <v>5.9102320372879955</v>
      </c>
      <c r="O1072" s="256">
        <v>-5.8673847765291498E-2</v>
      </c>
      <c r="P1072" s="256">
        <v>23.137599991449743</v>
      </c>
    </row>
    <row r="1073" spans="2:16" x14ac:dyDescent="0.25">
      <c r="B1073" s="239" t="s">
        <v>2121</v>
      </c>
      <c r="C1073" s="247">
        <v>1</v>
      </c>
      <c r="D1073" s="256">
        <v>19</v>
      </c>
      <c r="E1073" s="256">
        <v>11.746711386487128</v>
      </c>
      <c r="F1073" s="256">
        <v>7.253288613512872</v>
      </c>
      <c r="G1073" s="256"/>
      <c r="H1073" s="256"/>
      <c r="I1073" s="256"/>
      <c r="J1073" s="256">
        <v>1.2408693261742694</v>
      </c>
      <c r="K1073" s="256">
        <v>0.88086433300407774</v>
      </c>
      <c r="L1073" s="256">
        <v>10.018118485679803</v>
      </c>
      <c r="M1073" s="256">
        <v>13.475304287294453</v>
      </c>
      <c r="N1073" s="256">
        <v>5.9113268510492087</v>
      </c>
      <c r="O1073" s="256">
        <v>0.14642602332884813</v>
      </c>
      <c r="P1073" s="256">
        <v>23.346996749645406</v>
      </c>
    </row>
    <row r="1074" spans="2:16" x14ac:dyDescent="0.25">
      <c r="B1074" s="239" t="s">
        <v>2122</v>
      </c>
      <c r="C1074" s="247">
        <v>1</v>
      </c>
      <c r="D1074" s="256">
        <v>14</v>
      </c>
      <c r="E1074" s="256">
        <v>11.756578165738398</v>
      </c>
      <c r="F1074" s="256">
        <v>2.2434218342616017</v>
      </c>
      <c r="G1074" s="256"/>
      <c r="H1074" s="256"/>
      <c r="I1074" s="256"/>
      <c r="J1074" s="256">
        <v>0.38379740392773448</v>
      </c>
      <c r="K1074" s="256">
        <v>0.91092769434935983</v>
      </c>
      <c r="L1074" s="256">
        <v>9.9689894456558932</v>
      </c>
      <c r="M1074" s="256">
        <v>13.544166885820903</v>
      </c>
      <c r="N1074" s="256">
        <v>5.91588137398894</v>
      </c>
      <c r="O1074" s="256">
        <v>0.14735508569773081</v>
      </c>
      <c r="P1074" s="256">
        <v>23.365801245779068</v>
      </c>
    </row>
    <row r="1075" spans="2:16" x14ac:dyDescent="0.25">
      <c r="B1075" s="239" t="s">
        <v>2123</v>
      </c>
      <c r="C1075" s="247">
        <v>1</v>
      </c>
      <c r="D1075" s="256">
        <v>18</v>
      </c>
      <c r="E1075" s="256">
        <v>8.9557849500412381</v>
      </c>
      <c r="F1075" s="256">
        <v>9.0442150499587619</v>
      </c>
      <c r="G1075" s="256"/>
      <c r="H1075" s="256"/>
      <c r="I1075" s="256"/>
      <c r="J1075" s="256">
        <v>1.5472552703762059</v>
      </c>
      <c r="K1075" s="256">
        <v>0.90939197868976029</v>
      </c>
      <c r="L1075" s="256">
        <v>7.171209891753608</v>
      </c>
      <c r="M1075" s="256">
        <v>10.740360008328867</v>
      </c>
      <c r="N1075" s="256">
        <v>5.9156450990303595</v>
      </c>
      <c r="O1075" s="256">
        <v>-2.6529744681155982</v>
      </c>
      <c r="P1075" s="256">
        <v>20.564544368198074</v>
      </c>
    </row>
    <row r="1076" spans="2:16" x14ac:dyDescent="0.25">
      <c r="B1076" s="239" t="s">
        <v>2124</v>
      </c>
      <c r="C1076" s="247">
        <v>1</v>
      </c>
      <c r="D1076" s="256">
        <v>13</v>
      </c>
      <c r="E1076" s="256">
        <v>9.7474742826652445</v>
      </c>
      <c r="F1076" s="256">
        <v>3.2525257173347555</v>
      </c>
      <c r="G1076" s="256"/>
      <c r="H1076" s="256"/>
      <c r="I1076" s="256"/>
      <c r="J1076" s="256">
        <v>0.55643165607868827</v>
      </c>
      <c r="K1076" s="256">
        <v>0.87697665816479775</v>
      </c>
      <c r="L1076" s="256">
        <v>8.0265104875851403</v>
      </c>
      <c r="M1076" s="256">
        <v>11.468438077745349</v>
      </c>
      <c r="N1076" s="256">
        <v>5.910748787230137</v>
      </c>
      <c r="O1076" s="256">
        <v>-1.8516766980729251</v>
      </c>
      <c r="P1076" s="256">
        <v>21.346625263403414</v>
      </c>
    </row>
    <row r="1077" spans="2:16" x14ac:dyDescent="0.25">
      <c r="B1077" s="239" t="s">
        <v>2125</v>
      </c>
      <c r="C1077" s="247">
        <v>1</v>
      </c>
      <c r="D1077" s="256">
        <v>15</v>
      </c>
      <c r="E1077" s="256">
        <v>10.401930432784024</v>
      </c>
      <c r="F1077" s="256">
        <v>4.5980695672159762</v>
      </c>
      <c r="G1077" s="256"/>
      <c r="H1077" s="256"/>
      <c r="I1077" s="256"/>
      <c r="J1077" s="256">
        <v>0.78662297746489318</v>
      </c>
      <c r="K1077" s="256">
        <v>0.89264759235534064</v>
      </c>
      <c r="L1077" s="256">
        <v>8.6502142680417169</v>
      </c>
      <c r="M1077" s="256">
        <v>12.153646597526331</v>
      </c>
      <c r="N1077" s="256">
        <v>5.9130941892476576</v>
      </c>
      <c r="O1077" s="256">
        <v>-1.2018231242251129</v>
      </c>
      <c r="P1077" s="256">
        <v>22.005683989793162</v>
      </c>
    </row>
    <row r="1078" spans="2:16" x14ac:dyDescent="0.25">
      <c r="B1078" s="239" t="s">
        <v>2126</v>
      </c>
      <c r="C1078" s="247">
        <v>1</v>
      </c>
      <c r="D1078" s="256">
        <v>11</v>
      </c>
      <c r="E1078" s="256">
        <v>11.67042186735028</v>
      </c>
      <c r="F1078" s="256">
        <v>-0.67042186735027975</v>
      </c>
      <c r="G1078" s="256"/>
      <c r="H1078" s="256"/>
      <c r="I1078" s="256"/>
      <c r="J1078" s="256">
        <v>-0.11469362038642676</v>
      </c>
      <c r="K1078" s="256">
        <v>0.89033376900466377</v>
      </c>
      <c r="L1078" s="256">
        <v>9.9232463094504162</v>
      </c>
      <c r="M1078" s="256">
        <v>13.417597425250143</v>
      </c>
      <c r="N1078" s="256">
        <v>5.9127453341917811</v>
      </c>
      <c r="O1078" s="256">
        <v>6.7352897456780525E-2</v>
      </c>
      <c r="P1078" s="256">
        <v>23.273490837243777</v>
      </c>
    </row>
    <row r="1079" spans="2:16" x14ac:dyDescent="0.25">
      <c r="B1079" s="239" t="s">
        <v>2127</v>
      </c>
      <c r="C1079" s="247">
        <v>1</v>
      </c>
      <c r="D1079" s="256">
        <v>6</v>
      </c>
      <c r="E1079" s="256">
        <v>10.25694553249636</v>
      </c>
      <c r="F1079" s="256">
        <v>-4.2569455324963599</v>
      </c>
      <c r="G1079" s="256"/>
      <c r="H1079" s="256"/>
      <c r="I1079" s="256"/>
      <c r="J1079" s="256">
        <v>-0.72826457293156355</v>
      </c>
      <c r="K1079" s="256">
        <v>0.92690792489649776</v>
      </c>
      <c r="L1079" s="256">
        <v>8.4379974849418922</v>
      </c>
      <c r="M1079" s="256">
        <v>12.075893580050828</v>
      </c>
      <c r="N1079" s="256">
        <v>5.9183630733516646</v>
      </c>
      <c r="O1079" s="256">
        <v>-1.3571475913633293</v>
      </c>
      <c r="P1079" s="256">
        <v>21.871038656356049</v>
      </c>
    </row>
    <row r="1080" spans="2:16" x14ac:dyDescent="0.25">
      <c r="B1080" s="239" t="s">
        <v>2128</v>
      </c>
      <c r="C1080" s="247">
        <v>1</v>
      </c>
      <c r="D1080" s="256">
        <v>16</v>
      </c>
      <c r="E1080" s="256">
        <v>11.763732884268549</v>
      </c>
      <c r="F1080" s="256">
        <v>4.2362671157314509</v>
      </c>
      <c r="G1080" s="256"/>
      <c r="H1080" s="256"/>
      <c r="I1080" s="256"/>
      <c r="J1080" s="256">
        <v>0.72472697578843859</v>
      </c>
      <c r="K1080" s="256">
        <v>0.89482057765290035</v>
      </c>
      <c r="L1080" s="256">
        <v>10.007752490838369</v>
      </c>
      <c r="M1080" s="256">
        <v>13.519713277698729</v>
      </c>
      <c r="N1080" s="256">
        <v>5.9134226157926264</v>
      </c>
      <c r="O1080" s="256">
        <v>0.1593348286995333</v>
      </c>
      <c r="P1080" s="256">
        <v>23.368130939837563</v>
      </c>
    </row>
    <row r="1081" spans="2:16" x14ac:dyDescent="0.25">
      <c r="B1081" s="239" t="s">
        <v>2129</v>
      </c>
      <c r="C1081" s="247">
        <v>1</v>
      </c>
      <c r="D1081" s="256">
        <v>12</v>
      </c>
      <c r="E1081" s="256">
        <v>11.122774741239976</v>
      </c>
      <c r="F1081" s="256">
        <v>0.87722525876002422</v>
      </c>
      <c r="G1081" s="256"/>
      <c r="H1081" s="256"/>
      <c r="I1081" s="256"/>
      <c r="J1081" s="256">
        <v>0.15007288055692208</v>
      </c>
      <c r="K1081" s="256">
        <v>0.91511761783168366</v>
      </c>
      <c r="L1081" s="256">
        <v>9.3269637879314189</v>
      </c>
      <c r="M1081" s="256">
        <v>12.918585694548533</v>
      </c>
      <c r="N1081" s="256">
        <v>5.9165279870243639</v>
      </c>
      <c r="O1081" s="256">
        <v>-0.48771724101494129</v>
      </c>
      <c r="P1081" s="256">
        <v>22.733266723494893</v>
      </c>
    </row>
    <row r="1082" spans="2:16" x14ac:dyDescent="0.25">
      <c r="B1082" s="239" t="s">
        <v>2130</v>
      </c>
      <c r="C1082" s="247">
        <v>1</v>
      </c>
      <c r="D1082" s="256">
        <v>20</v>
      </c>
      <c r="E1082" s="256">
        <v>11.669623257298873</v>
      </c>
      <c r="F1082" s="256">
        <v>8.3303767427011266</v>
      </c>
      <c r="G1082" s="256"/>
      <c r="H1082" s="256"/>
      <c r="I1082" s="256"/>
      <c r="J1082" s="256">
        <v>1.4251341048577189</v>
      </c>
      <c r="K1082" s="256">
        <v>0.87639952042638758</v>
      </c>
      <c r="L1082" s="256">
        <v>9.9497920273142384</v>
      </c>
      <c r="M1082" s="256">
        <v>13.389454487283508</v>
      </c>
      <c r="N1082" s="256">
        <v>5.910663184971737</v>
      </c>
      <c r="O1082" s="256">
        <v>7.0640260949012657E-2</v>
      </c>
      <c r="P1082" s="256">
        <v>23.268606253648734</v>
      </c>
    </row>
    <row r="1083" spans="2:16" x14ac:dyDescent="0.25">
      <c r="B1083" s="239" t="s">
        <v>2131</v>
      </c>
      <c r="C1083" s="247">
        <v>1</v>
      </c>
      <c r="D1083" s="256">
        <v>6</v>
      </c>
      <c r="E1083" s="256">
        <v>10.265253319192855</v>
      </c>
      <c r="F1083" s="256">
        <v>-4.2652533191928548</v>
      </c>
      <c r="G1083" s="256"/>
      <c r="H1083" s="256"/>
      <c r="I1083" s="256"/>
      <c r="J1083" s="256">
        <v>-0.72968584240385137</v>
      </c>
      <c r="K1083" s="256">
        <v>0.87352387038175983</v>
      </c>
      <c r="L1083" s="256">
        <v>8.5510652150178412</v>
      </c>
      <c r="M1083" s="256">
        <v>11.979441423367868</v>
      </c>
      <c r="N1083" s="256">
        <v>5.9102374841374488</v>
      </c>
      <c r="O1083" s="256">
        <v>-1.3328942892176308</v>
      </c>
      <c r="P1083" s="256">
        <v>21.86340092760334</v>
      </c>
    </row>
    <row r="1084" spans="2:16" x14ac:dyDescent="0.25">
      <c r="B1084" s="239" t="s">
        <v>2132</v>
      </c>
      <c r="C1084" s="247">
        <v>1</v>
      </c>
      <c r="D1084" s="256">
        <v>17</v>
      </c>
      <c r="E1084" s="256">
        <v>10.290546094320186</v>
      </c>
      <c r="F1084" s="256">
        <v>6.7094539056798137</v>
      </c>
      <c r="G1084" s="256"/>
      <c r="H1084" s="256"/>
      <c r="I1084" s="256"/>
      <c r="J1084" s="256">
        <v>1.1478318305751305</v>
      </c>
      <c r="K1084" s="256">
        <v>0.91102513784005823</v>
      </c>
      <c r="L1084" s="256">
        <v>8.50276615282033</v>
      </c>
      <c r="M1084" s="256">
        <v>12.078326035820043</v>
      </c>
      <c r="N1084" s="256">
        <v>5.9158963791257477</v>
      </c>
      <c r="O1084" s="256">
        <v>-1.3187064315408978</v>
      </c>
      <c r="P1084" s="256">
        <v>21.899798620181272</v>
      </c>
    </row>
    <row r="1085" spans="2:16" x14ac:dyDescent="0.25">
      <c r="B1085" s="239" t="s">
        <v>2133</v>
      </c>
      <c r="C1085" s="247">
        <v>1</v>
      </c>
      <c r="D1085" s="256">
        <v>17</v>
      </c>
      <c r="E1085" s="256">
        <v>10.206370341268775</v>
      </c>
      <c r="F1085" s="256">
        <v>6.7936296587312253</v>
      </c>
      <c r="G1085" s="256"/>
      <c r="H1085" s="256"/>
      <c r="I1085" s="256"/>
      <c r="J1085" s="256">
        <v>1.1622323481244425</v>
      </c>
      <c r="K1085" s="256">
        <v>0.88223011040893229</v>
      </c>
      <c r="L1085" s="256">
        <v>8.4750972625524827</v>
      </c>
      <c r="M1085" s="256">
        <v>11.937643419985067</v>
      </c>
      <c r="N1085" s="256">
        <v>5.9115305238566425</v>
      </c>
      <c r="O1085" s="256">
        <v>-1.3943147058769547</v>
      </c>
      <c r="P1085" s="256">
        <v>21.807055388414504</v>
      </c>
    </row>
    <row r="1086" spans="2:16" x14ac:dyDescent="0.25">
      <c r="B1086" s="239" t="s">
        <v>2134</v>
      </c>
      <c r="C1086" s="247">
        <v>1</v>
      </c>
      <c r="D1086" s="256">
        <v>12</v>
      </c>
      <c r="E1086" s="256">
        <v>11.43561089375816</v>
      </c>
      <c r="F1086" s="256">
        <v>0.56438910624184047</v>
      </c>
      <c r="G1086" s="256"/>
      <c r="H1086" s="256"/>
      <c r="I1086" s="256"/>
      <c r="J1086" s="256">
        <v>9.6553876080112205E-2</v>
      </c>
      <c r="K1086" s="256">
        <v>0.93450186927199486</v>
      </c>
      <c r="L1086" s="256">
        <v>9.6017606213720406</v>
      </c>
      <c r="M1086" s="256">
        <v>13.269461166144279</v>
      </c>
      <c r="N1086" s="256">
        <v>5.9195571549271726</v>
      </c>
      <c r="O1086" s="256">
        <v>-0.18082547509065172</v>
      </c>
      <c r="P1086" s="256">
        <v>23.052047262606969</v>
      </c>
    </row>
    <row r="1087" spans="2:16" x14ac:dyDescent="0.25">
      <c r="B1087" s="239" t="s">
        <v>2135</v>
      </c>
      <c r="C1087" s="247">
        <v>1</v>
      </c>
      <c r="D1087" s="256">
        <v>13</v>
      </c>
      <c r="E1087" s="256">
        <v>10.967600515691775</v>
      </c>
      <c r="F1087" s="256">
        <v>2.0323994843082254</v>
      </c>
      <c r="G1087" s="256"/>
      <c r="H1087" s="256"/>
      <c r="I1087" s="256"/>
      <c r="J1087" s="256">
        <v>0.34769637787638885</v>
      </c>
      <c r="K1087" s="256">
        <v>0.90709069606621207</v>
      </c>
      <c r="L1087" s="256">
        <v>9.1875414545410141</v>
      </c>
      <c r="M1087" s="256">
        <v>12.747659576842535</v>
      </c>
      <c r="N1087" s="256">
        <v>5.9152917677546997</v>
      </c>
      <c r="O1087" s="256">
        <v>-0.64046553129329808</v>
      </c>
      <c r="P1087" s="256">
        <v>22.575666562676847</v>
      </c>
    </row>
    <row r="1088" spans="2:16" x14ac:dyDescent="0.25">
      <c r="B1088" s="239" t="s">
        <v>2136</v>
      </c>
      <c r="C1088" s="247">
        <v>1</v>
      </c>
      <c r="D1088" s="256">
        <v>17</v>
      </c>
      <c r="E1088" s="256">
        <v>9.5950941090078423</v>
      </c>
      <c r="F1088" s="256">
        <v>7.4049058909921577</v>
      </c>
      <c r="G1088" s="256"/>
      <c r="H1088" s="256"/>
      <c r="I1088" s="256"/>
      <c r="J1088" s="256">
        <v>1.2668075231724694</v>
      </c>
      <c r="K1088" s="256">
        <v>0.89637986085086208</v>
      </c>
      <c r="L1088" s="256">
        <v>7.8360538052539548</v>
      </c>
      <c r="M1088" s="256">
        <v>11.354134412761729</v>
      </c>
      <c r="N1088" s="256">
        <v>5.9136587677778341</v>
      </c>
      <c r="O1088" s="256">
        <v>-2.0097673671241889</v>
      </c>
      <c r="P1088" s="256">
        <v>21.199955585139875</v>
      </c>
    </row>
    <row r="1089" spans="2:16" x14ac:dyDescent="0.25">
      <c r="B1089" s="239" t="s">
        <v>2137</v>
      </c>
      <c r="C1089" s="247">
        <v>1</v>
      </c>
      <c r="D1089" s="256">
        <v>10</v>
      </c>
      <c r="E1089" s="256">
        <v>10.906155554899202</v>
      </c>
      <c r="F1089" s="256">
        <v>-0.90615555489920219</v>
      </c>
      <c r="G1089" s="256"/>
      <c r="H1089" s="256"/>
      <c r="I1089" s="256"/>
      <c r="J1089" s="256">
        <v>-0.15502218272716312</v>
      </c>
      <c r="K1089" s="256">
        <v>0.87773613051013777</v>
      </c>
      <c r="L1089" s="256">
        <v>9.1837013844510356</v>
      </c>
      <c r="M1089" s="256">
        <v>12.628609725347369</v>
      </c>
      <c r="N1089" s="256">
        <v>5.9108615177129247</v>
      </c>
      <c r="O1089" s="256">
        <v>-0.69321664618465562</v>
      </c>
      <c r="P1089" s="256">
        <v>22.50552775598306</v>
      </c>
    </row>
    <row r="1090" spans="2:16" x14ac:dyDescent="0.25">
      <c r="B1090" s="239" t="s">
        <v>2138</v>
      </c>
      <c r="C1090" s="247">
        <v>1</v>
      </c>
      <c r="D1090" s="256">
        <v>8</v>
      </c>
      <c r="E1090" s="256">
        <v>11.883158086797222</v>
      </c>
      <c r="F1090" s="256">
        <v>-3.8831580867972217</v>
      </c>
      <c r="G1090" s="256"/>
      <c r="H1090" s="256"/>
      <c r="I1090" s="256"/>
      <c r="J1090" s="256">
        <v>-0.66431821692788928</v>
      </c>
      <c r="K1090" s="256">
        <v>0.92646514793642465</v>
      </c>
      <c r="L1090" s="256">
        <v>10.065078937075423</v>
      </c>
      <c r="M1090" s="256">
        <v>13.70123723651902</v>
      </c>
      <c r="N1090" s="256">
        <v>5.9182937437337033</v>
      </c>
      <c r="O1090" s="256">
        <v>0.26920101417826636</v>
      </c>
      <c r="P1090" s="256">
        <v>23.497115159416175</v>
      </c>
    </row>
    <row r="1091" spans="2:16" x14ac:dyDescent="0.25">
      <c r="B1091" s="239" t="s">
        <v>2139</v>
      </c>
      <c r="C1091" s="247">
        <v>1</v>
      </c>
      <c r="D1091" s="256">
        <v>9</v>
      </c>
      <c r="E1091" s="256">
        <v>11.613184473575258</v>
      </c>
      <c r="F1091" s="256">
        <v>-2.6131844735752576</v>
      </c>
      <c r="G1091" s="256"/>
      <c r="H1091" s="256"/>
      <c r="I1091" s="256"/>
      <c r="J1091" s="256">
        <v>-0.44705520897836504</v>
      </c>
      <c r="K1091" s="256">
        <v>0.89092948149624884</v>
      </c>
      <c r="L1091" s="256">
        <v>9.8648398998062135</v>
      </c>
      <c r="M1091" s="256">
        <v>13.361529047344302</v>
      </c>
      <c r="N1091" s="256">
        <v>5.9128350651591672</v>
      </c>
      <c r="O1091" s="256">
        <v>9.9394171864890524E-3</v>
      </c>
      <c r="P1091" s="256">
        <v>23.216429529964024</v>
      </c>
    </row>
    <row r="1092" spans="2:16" x14ac:dyDescent="0.25">
      <c r="B1092" s="239" t="s">
        <v>2140</v>
      </c>
      <c r="C1092" s="247">
        <v>1</v>
      </c>
      <c r="D1092" s="256">
        <v>17</v>
      </c>
      <c r="E1092" s="256">
        <v>9.7730698452015634</v>
      </c>
      <c r="F1092" s="256">
        <v>7.2269301547984366</v>
      </c>
      <c r="G1092" s="256"/>
      <c r="H1092" s="256"/>
      <c r="I1092" s="256"/>
      <c r="J1092" s="256">
        <v>1.2363600056926549</v>
      </c>
      <c r="K1092" s="256">
        <v>0.93319457546986539</v>
      </c>
      <c r="L1092" s="256">
        <v>7.9417849835160039</v>
      </c>
      <c r="M1092" s="256">
        <v>11.604354706887122</v>
      </c>
      <c r="N1092" s="256">
        <v>5.9193509173272547</v>
      </c>
      <c r="O1092" s="256">
        <v>-1.8429618065554774</v>
      </c>
      <c r="P1092" s="256">
        <v>21.389101496958602</v>
      </c>
    </row>
    <row r="1093" spans="2:16" x14ac:dyDescent="0.25">
      <c r="B1093" s="239" t="s">
        <v>2141</v>
      </c>
      <c r="C1093" s="247">
        <v>1</v>
      </c>
      <c r="D1093" s="256">
        <v>18</v>
      </c>
      <c r="E1093" s="256">
        <v>10.88383068678192</v>
      </c>
      <c r="F1093" s="256">
        <v>7.1161693132180801</v>
      </c>
      <c r="G1093" s="256"/>
      <c r="H1093" s="256"/>
      <c r="I1093" s="256"/>
      <c r="J1093" s="256">
        <v>1.2174113965607556</v>
      </c>
      <c r="K1093" s="256">
        <v>0.9338672889109163</v>
      </c>
      <c r="L1093" s="256">
        <v>9.0512257038984547</v>
      </c>
      <c r="M1093" s="256">
        <v>12.716435669665385</v>
      </c>
      <c r="N1093" s="256">
        <v>5.9194570088881004</v>
      </c>
      <c r="O1093" s="256">
        <v>-0.73240915721545008</v>
      </c>
      <c r="P1093" s="256">
        <v>22.50007053077929</v>
      </c>
    </row>
    <row r="1094" spans="2:16" x14ac:dyDescent="0.25">
      <c r="B1094" s="239" t="s">
        <v>2142</v>
      </c>
      <c r="C1094" s="247">
        <v>1</v>
      </c>
      <c r="D1094" s="256">
        <v>16</v>
      </c>
      <c r="E1094" s="256">
        <v>10.700758345004569</v>
      </c>
      <c r="F1094" s="256">
        <v>5.2992416549954307</v>
      </c>
      <c r="G1094" s="256"/>
      <c r="H1094" s="256"/>
      <c r="I1094" s="256"/>
      <c r="J1094" s="256">
        <v>0.90657724682543828</v>
      </c>
      <c r="K1094" s="256">
        <v>0.88670646102552242</v>
      </c>
      <c r="L1094" s="256">
        <v>8.9607009534180158</v>
      </c>
      <c r="M1094" s="256">
        <v>12.440815736591123</v>
      </c>
      <c r="N1094" s="256">
        <v>5.9122002262102935</v>
      </c>
      <c r="O1094" s="256">
        <v>-0.90124091443333754</v>
      </c>
      <c r="P1094" s="256">
        <v>22.302757604442476</v>
      </c>
    </row>
    <row r="1095" spans="2:16" x14ac:dyDescent="0.25">
      <c r="B1095" s="239" t="s">
        <v>2143</v>
      </c>
      <c r="C1095" s="247">
        <v>1</v>
      </c>
      <c r="D1095" s="256">
        <v>1</v>
      </c>
      <c r="E1095" s="256">
        <v>11.074935865058928</v>
      </c>
      <c r="F1095" s="256">
        <v>-10.074935865058928</v>
      </c>
      <c r="G1095" s="256"/>
      <c r="H1095" s="256"/>
      <c r="I1095" s="256"/>
      <c r="J1095" s="256">
        <v>-1.7235876778478152</v>
      </c>
      <c r="K1095" s="256">
        <v>0.91864319493439484</v>
      </c>
      <c r="L1095" s="256">
        <v>9.2722063803458674</v>
      </c>
      <c r="M1095" s="256">
        <v>12.877665349771988</v>
      </c>
      <c r="N1095" s="256">
        <v>5.9170743181386447</v>
      </c>
      <c r="O1095" s="256">
        <v>-0.53662822790617781</v>
      </c>
      <c r="P1095" s="256">
        <v>22.686499958024033</v>
      </c>
    </row>
    <row r="1096" spans="2:16" x14ac:dyDescent="0.25">
      <c r="B1096" s="239" t="s">
        <v>2144</v>
      </c>
      <c r="C1096" s="247">
        <v>1</v>
      </c>
      <c r="D1096" s="256">
        <v>8</v>
      </c>
      <c r="E1096" s="256">
        <v>9.8838795854256567</v>
      </c>
      <c r="F1096" s="256">
        <v>-1.8838795854256567</v>
      </c>
      <c r="G1096" s="256"/>
      <c r="H1096" s="256"/>
      <c r="I1096" s="256"/>
      <c r="J1096" s="256">
        <v>-0.3222880704630392</v>
      </c>
      <c r="K1096" s="256">
        <v>0.9267778033238746</v>
      </c>
      <c r="L1096" s="256">
        <v>8.0651868861901654</v>
      </c>
      <c r="M1096" s="256">
        <v>11.702572284661148</v>
      </c>
      <c r="N1096" s="256">
        <v>5.9183426956801393</v>
      </c>
      <c r="O1096" s="256">
        <v>-1.7301735496445971</v>
      </c>
      <c r="P1096" s="256">
        <v>21.497932720495911</v>
      </c>
    </row>
    <row r="1097" spans="2:16" x14ac:dyDescent="0.25">
      <c r="B1097" s="239" t="s">
        <v>2145</v>
      </c>
      <c r="C1097" s="247">
        <v>1</v>
      </c>
      <c r="D1097" s="256">
        <v>12</v>
      </c>
      <c r="E1097" s="256">
        <v>12.354623621444091</v>
      </c>
      <c r="F1097" s="256">
        <v>-0.35462362144409099</v>
      </c>
      <c r="G1097" s="256"/>
      <c r="H1097" s="256"/>
      <c r="I1097" s="256"/>
      <c r="J1097" s="256">
        <v>-6.0667870483881087E-2</v>
      </c>
      <c r="K1097" s="256">
        <v>0.90599649908773661</v>
      </c>
      <c r="L1097" s="256">
        <v>10.576711793480339</v>
      </c>
      <c r="M1097" s="256">
        <v>14.132535449407843</v>
      </c>
      <c r="N1097" s="256">
        <v>5.9151240750415264</v>
      </c>
      <c r="O1097" s="256">
        <v>0.74688665173306212</v>
      </c>
      <c r="P1097" s="256">
        <v>23.962360591155118</v>
      </c>
    </row>
    <row r="1098" spans="2:16" x14ac:dyDescent="0.25">
      <c r="B1098" s="239" t="s">
        <v>2146</v>
      </c>
      <c r="C1098" s="247">
        <v>1</v>
      </c>
      <c r="D1098" s="256">
        <v>10</v>
      </c>
      <c r="E1098" s="256">
        <v>9.8504317929260115</v>
      </c>
      <c r="F1098" s="256">
        <v>0.14956820707398855</v>
      </c>
      <c r="G1098" s="256"/>
      <c r="H1098" s="256"/>
      <c r="I1098" s="256"/>
      <c r="J1098" s="256">
        <v>2.5587648612690129E-2</v>
      </c>
      <c r="K1098" s="256">
        <v>0.90407608759316815</v>
      </c>
      <c r="L1098" s="256">
        <v>8.0762885471965049</v>
      </c>
      <c r="M1098" s="256">
        <v>11.624575038655518</v>
      </c>
      <c r="N1098" s="256">
        <v>5.9148302375414294</v>
      </c>
      <c r="O1098" s="256">
        <v>-1.7567285551673315</v>
      </c>
      <c r="P1098" s="256">
        <v>21.457592141019354</v>
      </c>
    </row>
    <row r="1099" spans="2:16" x14ac:dyDescent="0.25">
      <c r="B1099" s="239" t="s">
        <v>2147</v>
      </c>
      <c r="C1099" s="247">
        <v>1</v>
      </c>
      <c r="D1099" s="256">
        <v>18</v>
      </c>
      <c r="E1099" s="256">
        <v>12.036500102105988</v>
      </c>
      <c r="F1099" s="256">
        <v>5.9634998978940121</v>
      </c>
      <c r="G1099" s="256"/>
      <c r="H1099" s="256"/>
      <c r="I1099" s="256"/>
      <c r="J1099" s="256">
        <v>1.0202164141316552</v>
      </c>
      <c r="K1099" s="256">
        <v>0.91035301798830937</v>
      </c>
      <c r="L1099" s="256">
        <v>10.25003911695468</v>
      </c>
      <c r="M1099" s="256">
        <v>13.822961087257296</v>
      </c>
      <c r="N1099" s="256">
        <v>5.9157929125466397</v>
      </c>
      <c r="O1099" s="256">
        <v>0.42745061726656353</v>
      </c>
      <c r="P1099" s="256">
        <v>23.645549586945414</v>
      </c>
    </row>
    <row r="1100" spans="2:16" x14ac:dyDescent="0.25">
      <c r="B1100" s="239" t="s">
        <v>2148</v>
      </c>
      <c r="C1100" s="247">
        <v>1</v>
      </c>
      <c r="D1100" s="256">
        <v>9</v>
      </c>
      <c r="E1100" s="256">
        <v>10.652390532786313</v>
      </c>
      <c r="F1100" s="256">
        <v>-1.6523905327863133</v>
      </c>
      <c r="G1100" s="256"/>
      <c r="H1100" s="256"/>
      <c r="I1100" s="256"/>
      <c r="J1100" s="256">
        <v>-0.28268566663339428</v>
      </c>
      <c r="K1100" s="256">
        <v>0.91987686906603772</v>
      </c>
      <c r="L1100" s="256">
        <v>8.8472401073381519</v>
      </c>
      <c r="M1100" s="256">
        <v>12.457540958234475</v>
      </c>
      <c r="N1100" s="256">
        <v>5.9172659751797001</v>
      </c>
      <c r="O1100" s="256">
        <v>-0.95954966463454738</v>
      </c>
      <c r="P1100" s="256">
        <v>22.264330730207174</v>
      </c>
    </row>
    <row r="1101" spans="2:16" x14ac:dyDescent="0.25">
      <c r="B1101" s="239" t="s">
        <v>2149</v>
      </c>
      <c r="C1101" s="247">
        <v>1</v>
      </c>
      <c r="D1101" s="256">
        <v>8</v>
      </c>
      <c r="E1101" s="256">
        <v>10.666296685906229</v>
      </c>
      <c r="F1101" s="256">
        <v>-2.6662966859062287</v>
      </c>
      <c r="G1101" s="256"/>
      <c r="H1101" s="256"/>
      <c r="I1101" s="256"/>
      <c r="J1101" s="256">
        <v>-0.45614147572417951</v>
      </c>
      <c r="K1101" s="256">
        <v>0.92516925147692464</v>
      </c>
      <c r="L1101" s="256">
        <v>8.850760580937342</v>
      </c>
      <c r="M1101" s="256">
        <v>12.481832790875115</v>
      </c>
      <c r="N1101" s="256">
        <v>5.918091019125594</v>
      </c>
      <c r="O1101" s="256">
        <v>-0.94726256345519744</v>
      </c>
      <c r="P1101" s="256">
        <v>22.279855935267655</v>
      </c>
    </row>
    <row r="1102" spans="2:16" x14ac:dyDescent="0.25">
      <c r="B1102" s="239" t="s">
        <v>2150</v>
      </c>
      <c r="C1102" s="247">
        <v>1</v>
      </c>
      <c r="D1102" s="256">
        <v>8</v>
      </c>
      <c r="E1102" s="256">
        <v>10.45806764347877</v>
      </c>
      <c r="F1102" s="256">
        <v>-2.4580676434787705</v>
      </c>
      <c r="G1102" s="256"/>
      <c r="H1102" s="256"/>
      <c r="I1102" s="256"/>
      <c r="J1102" s="256">
        <v>-0.42051831975524395</v>
      </c>
      <c r="K1102" s="256">
        <v>0.95147603834919348</v>
      </c>
      <c r="L1102" s="256">
        <v>8.590907555875269</v>
      </c>
      <c r="M1102" s="256">
        <v>12.325227731082272</v>
      </c>
      <c r="N1102" s="256">
        <v>5.9222605327973632</v>
      </c>
      <c r="O1102" s="256">
        <v>-1.1636737872501985</v>
      </c>
      <c r="P1102" s="256">
        <v>22.079809074207738</v>
      </c>
    </row>
    <row r="1103" spans="2:16" x14ac:dyDescent="0.25">
      <c r="B1103" s="239" t="s">
        <v>2151</v>
      </c>
      <c r="C1103" s="247">
        <v>1</v>
      </c>
      <c r="D1103" s="256">
        <v>3</v>
      </c>
      <c r="E1103" s="256">
        <v>8.6123175107234307</v>
      </c>
      <c r="F1103" s="256">
        <v>-5.6123175107234307</v>
      </c>
      <c r="G1103" s="256"/>
      <c r="H1103" s="256"/>
      <c r="I1103" s="256"/>
      <c r="J1103" s="256">
        <v>-0.96013725895771251</v>
      </c>
      <c r="K1103" s="256">
        <v>0.87335147263179425</v>
      </c>
      <c r="L1103" s="256">
        <v>6.8984677169051194</v>
      </c>
      <c r="M1103" s="256">
        <v>10.326167304541741</v>
      </c>
      <c r="N1103" s="256">
        <v>5.9102120064786812</v>
      </c>
      <c r="O1103" s="256">
        <v>-2.9857801007710432</v>
      </c>
      <c r="P1103" s="256">
        <v>20.210415122217903</v>
      </c>
    </row>
    <row r="1104" spans="2:16" x14ac:dyDescent="0.25">
      <c r="B1104" s="239" t="s">
        <v>2152</v>
      </c>
      <c r="C1104" s="247">
        <v>1</v>
      </c>
      <c r="D1104" s="256">
        <v>2</v>
      </c>
      <c r="E1104" s="256">
        <v>9.8595955568037024</v>
      </c>
      <c r="F1104" s="256">
        <v>-7.8595955568037024</v>
      </c>
      <c r="G1104" s="256"/>
      <c r="H1104" s="256"/>
      <c r="I1104" s="256"/>
      <c r="J1104" s="256">
        <v>-1.3445943712213464</v>
      </c>
      <c r="K1104" s="256">
        <v>0.93140272724021855</v>
      </c>
      <c r="L1104" s="256">
        <v>8.0318269870294401</v>
      </c>
      <c r="M1104" s="256">
        <v>11.687364126577965</v>
      </c>
      <c r="N1104" s="256">
        <v>5.9190686942362101</v>
      </c>
      <c r="O1104" s="256">
        <v>-1.7558822652506869</v>
      </c>
      <c r="P1104" s="256">
        <v>21.475073378858092</v>
      </c>
    </row>
    <row r="1105" spans="2:16" x14ac:dyDescent="0.25">
      <c r="B1105" s="239" t="s">
        <v>2153</v>
      </c>
      <c r="C1105" s="247">
        <v>1</v>
      </c>
      <c r="D1105" s="256">
        <v>9</v>
      </c>
      <c r="E1105" s="256">
        <v>10.377071805922325</v>
      </c>
      <c r="F1105" s="256">
        <v>-1.3770718059223253</v>
      </c>
      <c r="G1105" s="256"/>
      <c r="H1105" s="256"/>
      <c r="I1105" s="256"/>
      <c r="J1105" s="256">
        <v>-0.23558502287155506</v>
      </c>
      <c r="K1105" s="256">
        <v>0.89425778287191326</v>
      </c>
      <c r="L1105" s="256">
        <v>8.6221958312165441</v>
      </c>
      <c r="M1105" s="256">
        <v>12.131947780628106</v>
      </c>
      <c r="N1105" s="256">
        <v>5.9133374797151248</v>
      </c>
      <c r="O1105" s="256">
        <v>-1.2271591800836976</v>
      </c>
      <c r="P1105" s="256">
        <v>21.98130279192835</v>
      </c>
    </row>
    <row r="1106" spans="2:16" x14ac:dyDescent="0.25">
      <c r="B1106" s="239" t="s">
        <v>2154</v>
      </c>
      <c r="C1106" s="247">
        <v>1</v>
      </c>
      <c r="D1106" s="256">
        <v>19</v>
      </c>
      <c r="E1106" s="256">
        <v>11.032003317309417</v>
      </c>
      <c r="F1106" s="256">
        <v>7.9679966826905826</v>
      </c>
      <c r="G1106" s="256"/>
      <c r="H1106" s="256"/>
      <c r="I1106" s="256"/>
      <c r="J1106" s="256">
        <v>1.3631392877692954</v>
      </c>
      <c r="K1106" s="256">
        <v>0.93584407673773506</v>
      </c>
      <c r="L1106" s="256">
        <v>9.1955191202543567</v>
      </c>
      <c r="M1106" s="256">
        <v>12.868487514364478</v>
      </c>
      <c r="N1106" s="256">
        <v>5.9197691933674017</v>
      </c>
      <c r="O1106" s="256">
        <v>-0.58484915209965571</v>
      </c>
      <c r="P1106" s="256">
        <v>22.648855786718492</v>
      </c>
    </row>
    <row r="1107" spans="2:16" x14ac:dyDescent="0.25">
      <c r="B1107" s="239" t="s">
        <v>2155</v>
      </c>
      <c r="C1107" s="247">
        <v>1</v>
      </c>
      <c r="D1107" s="256">
        <v>18</v>
      </c>
      <c r="E1107" s="256">
        <v>12.088857487374668</v>
      </c>
      <c r="F1107" s="256">
        <v>5.9111425126253323</v>
      </c>
      <c r="G1107" s="256"/>
      <c r="H1107" s="256"/>
      <c r="I1107" s="256"/>
      <c r="J1107" s="256">
        <v>1.0112592807759582</v>
      </c>
      <c r="K1107" s="256">
        <v>0.9057980271861269</v>
      </c>
      <c r="L1107" s="256">
        <v>10.311335137230913</v>
      </c>
      <c r="M1107" s="256">
        <v>13.866379837518423</v>
      </c>
      <c r="N1107" s="256">
        <v>5.9150936791255395</v>
      </c>
      <c r="O1107" s="256">
        <v>0.48118016608238001</v>
      </c>
      <c r="P1107" s="256">
        <v>23.696534808666954</v>
      </c>
    </row>
    <row r="1108" spans="2:16" x14ac:dyDescent="0.25">
      <c r="B1108" s="239" t="s">
        <v>2156</v>
      </c>
      <c r="C1108" s="247">
        <v>1</v>
      </c>
      <c r="D1108" s="256">
        <v>15</v>
      </c>
      <c r="E1108" s="256">
        <v>10.78820180755428</v>
      </c>
      <c r="F1108" s="256">
        <v>4.2117981924457197</v>
      </c>
      <c r="G1108" s="256"/>
      <c r="H1108" s="256"/>
      <c r="I1108" s="256"/>
      <c r="J1108" s="256">
        <v>0.72054091096079487</v>
      </c>
      <c r="K1108" s="256">
        <v>0.89397514933229005</v>
      </c>
      <c r="L1108" s="256">
        <v>9.0338804680083289</v>
      </c>
      <c r="M1108" s="256">
        <v>12.542523147100232</v>
      </c>
      <c r="N1108" s="256">
        <v>5.9132947444212789</v>
      </c>
      <c r="O1108" s="256">
        <v>-0.81594531545174576</v>
      </c>
      <c r="P1108" s="256">
        <v>22.392348930560306</v>
      </c>
    </row>
    <row r="1109" spans="2:16" x14ac:dyDescent="0.25">
      <c r="B1109" s="239" t="s">
        <v>2157</v>
      </c>
      <c r="C1109" s="247">
        <v>1</v>
      </c>
      <c r="D1109" s="256">
        <v>1</v>
      </c>
      <c r="E1109" s="256">
        <v>10.887281135662104</v>
      </c>
      <c r="F1109" s="256">
        <v>-9.8872811356621035</v>
      </c>
      <c r="G1109" s="256"/>
      <c r="H1109" s="256"/>
      <c r="I1109" s="256"/>
      <c r="J1109" s="256">
        <v>-1.691484309289415</v>
      </c>
      <c r="K1109" s="256">
        <v>0.91352664126004979</v>
      </c>
      <c r="L1109" s="256">
        <v>9.0945922872044687</v>
      </c>
      <c r="M1109" s="256">
        <v>12.679969984119738</v>
      </c>
      <c r="N1109" s="256">
        <v>5.9162821172649043</v>
      </c>
      <c r="O1109" s="256">
        <v>-0.72272835603802577</v>
      </c>
      <c r="P1109" s="256">
        <v>22.497290627362233</v>
      </c>
    </row>
    <row r="1110" spans="2:16" x14ac:dyDescent="0.25">
      <c r="B1110" s="239" t="s">
        <v>2158</v>
      </c>
      <c r="C1110" s="247">
        <v>1</v>
      </c>
      <c r="D1110" s="256">
        <v>11</v>
      </c>
      <c r="E1110" s="256">
        <v>11.623416313162172</v>
      </c>
      <c r="F1110" s="256">
        <v>-0.62341631316217239</v>
      </c>
      <c r="G1110" s="256"/>
      <c r="H1110" s="256"/>
      <c r="I1110" s="256"/>
      <c r="J1110" s="256">
        <v>-0.10665206110762178</v>
      </c>
      <c r="K1110" s="256">
        <v>0.91172591261068958</v>
      </c>
      <c r="L1110" s="256">
        <v>9.8342611833975724</v>
      </c>
      <c r="M1110" s="256">
        <v>13.412571442926772</v>
      </c>
      <c r="N1110" s="256">
        <v>5.916004336247771</v>
      </c>
      <c r="O1110" s="256">
        <v>1.3951934115837616E-2</v>
      </c>
      <c r="P1110" s="256">
        <v>23.232880692208507</v>
      </c>
    </row>
    <row r="1111" spans="2:16" x14ac:dyDescent="0.25">
      <c r="B1111" s="239" t="s">
        <v>2159</v>
      </c>
      <c r="C1111" s="247">
        <v>1</v>
      </c>
      <c r="D1111" s="256">
        <v>8</v>
      </c>
      <c r="E1111" s="256">
        <v>10.576702342656374</v>
      </c>
      <c r="F1111" s="256">
        <v>-2.5767023426563735</v>
      </c>
      <c r="G1111" s="256"/>
      <c r="H1111" s="256"/>
      <c r="I1111" s="256"/>
      <c r="J1111" s="256">
        <v>-0.4408139631624492</v>
      </c>
      <c r="K1111" s="256">
        <v>0.91018804715210333</v>
      </c>
      <c r="L1111" s="256">
        <v>8.7905650934149229</v>
      </c>
      <c r="M1111" s="256">
        <v>12.362839591897824</v>
      </c>
      <c r="N1111" s="256">
        <v>5.9157675282211013</v>
      </c>
      <c r="O1111" s="256">
        <v>-1.0322973284225512</v>
      </c>
      <c r="P1111" s="256">
        <v>22.185702013735298</v>
      </c>
    </row>
    <row r="1112" spans="2:16" x14ac:dyDescent="0.25">
      <c r="B1112" s="239" t="s">
        <v>2160</v>
      </c>
      <c r="C1112" s="247">
        <v>1</v>
      </c>
      <c r="D1112" s="256">
        <v>16</v>
      </c>
      <c r="E1112" s="256">
        <v>10.31884162690802</v>
      </c>
      <c r="F1112" s="256">
        <v>5.6811583730919804</v>
      </c>
      <c r="G1112" s="256"/>
      <c r="H1112" s="256"/>
      <c r="I1112" s="256"/>
      <c r="J1112" s="256">
        <v>0.97191433264831073</v>
      </c>
      <c r="K1112" s="256">
        <v>0.90135754523872369</v>
      </c>
      <c r="L1112" s="256">
        <v>8.5500332015797547</v>
      </c>
      <c r="M1112" s="256">
        <v>12.087650052236285</v>
      </c>
      <c r="N1112" s="256">
        <v>5.9144153211568948</v>
      </c>
      <c r="O1112" s="256">
        <v>-1.2875044964632369</v>
      </c>
      <c r="P1112" s="256">
        <v>21.925187750279278</v>
      </c>
    </row>
    <row r="1113" spans="2:16" x14ac:dyDescent="0.25">
      <c r="B1113" s="239" t="s">
        <v>2161</v>
      </c>
      <c r="C1113" s="247">
        <v>1</v>
      </c>
      <c r="D1113" s="256">
        <v>13</v>
      </c>
      <c r="E1113" s="256">
        <v>9.1468822275422088</v>
      </c>
      <c r="F1113" s="256">
        <v>3.8531177724577912</v>
      </c>
      <c r="G1113" s="256"/>
      <c r="H1113" s="256"/>
      <c r="I1113" s="256"/>
      <c r="J1113" s="256">
        <v>0.65917901640814336</v>
      </c>
      <c r="K1113" s="256">
        <v>0.91646522607343428</v>
      </c>
      <c r="L1113" s="256">
        <v>7.3484267511754693</v>
      </c>
      <c r="M1113" s="256">
        <v>10.945337703908947</v>
      </c>
      <c r="N1113" s="256">
        <v>5.9167365732621953</v>
      </c>
      <c r="O1113" s="256">
        <v>-2.4640190807308162</v>
      </c>
      <c r="P1113" s="256">
        <v>20.757783535815236</v>
      </c>
    </row>
    <row r="1114" spans="2:16" x14ac:dyDescent="0.25">
      <c r="B1114" s="239" t="s">
        <v>2162</v>
      </c>
      <c r="C1114" s="247">
        <v>1</v>
      </c>
      <c r="D1114" s="256">
        <v>8</v>
      </c>
      <c r="E1114" s="256">
        <v>10.317225364113234</v>
      </c>
      <c r="F1114" s="256">
        <v>-2.3172253641132343</v>
      </c>
      <c r="G1114" s="256"/>
      <c r="H1114" s="256"/>
      <c r="I1114" s="256"/>
      <c r="J1114" s="256">
        <v>-0.3964234748365445</v>
      </c>
      <c r="K1114" s="256">
        <v>0.91568593784876395</v>
      </c>
      <c r="L1114" s="256">
        <v>8.5202991494527254</v>
      </c>
      <c r="M1114" s="256">
        <v>12.114151578773743</v>
      </c>
      <c r="N1114" s="256">
        <v>5.9166159165143215</v>
      </c>
      <c r="O1114" s="256">
        <v>-1.2934391694488685</v>
      </c>
      <c r="P1114" s="256">
        <v>21.927889897675335</v>
      </c>
    </row>
    <row r="1115" spans="2:16" x14ac:dyDescent="0.25">
      <c r="B1115" s="239" t="s">
        <v>2163</v>
      </c>
      <c r="C1115" s="247">
        <v>1</v>
      </c>
      <c r="D1115" s="256">
        <v>14</v>
      </c>
      <c r="E1115" s="256">
        <v>10.112943925720678</v>
      </c>
      <c r="F1115" s="256">
        <v>3.8870560742793216</v>
      </c>
      <c r="G1115" s="256"/>
      <c r="H1115" s="256"/>
      <c r="I1115" s="256"/>
      <c r="J1115" s="256">
        <v>0.66498507211014934</v>
      </c>
      <c r="K1115" s="256">
        <v>0.93900934055191532</v>
      </c>
      <c r="L1115" s="256">
        <v>8.2702482698139299</v>
      </c>
      <c r="M1115" s="256">
        <v>11.955639581627427</v>
      </c>
      <c r="N1115" s="256">
        <v>5.9202704083867976</v>
      </c>
      <c r="O1115" s="256">
        <v>-1.5048921193558886</v>
      </c>
      <c r="P1115" s="256">
        <v>21.730779970797244</v>
      </c>
    </row>
    <row r="1116" spans="2:16" x14ac:dyDescent="0.25">
      <c r="B1116" s="239" t="s">
        <v>2164</v>
      </c>
      <c r="C1116" s="247">
        <v>1</v>
      </c>
      <c r="D1116" s="256">
        <v>16</v>
      </c>
      <c r="E1116" s="256">
        <v>10.568727960682072</v>
      </c>
      <c r="F1116" s="256">
        <v>5.4312720393179283</v>
      </c>
      <c r="G1116" s="256"/>
      <c r="H1116" s="256"/>
      <c r="I1116" s="256"/>
      <c r="J1116" s="256">
        <v>0.92916458103458133</v>
      </c>
      <c r="K1116" s="256">
        <v>0.92309310902384567</v>
      </c>
      <c r="L1116" s="256">
        <v>8.7572660416814365</v>
      </c>
      <c r="M1116" s="256">
        <v>12.380189879682707</v>
      </c>
      <c r="N1116" s="256">
        <v>5.9177668131402354</v>
      </c>
      <c r="O1116" s="256">
        <v>-1.0441950724725082</v>
      </c>
      <c r="P1116" s="256">
        <v>22.181650993836652</v>
      </c>
    </row>
    <row r="1117" spans="2:16" x14ac:dyDescent="0.25">
      <c r="B1117" s="239" t="s">
        <v>2165</v>
      </c>
      <c r="C1117" s="247">
        <v>1</v>
      </c>
      <c r="D1117" s="256">
        <v>17</v>
      </c>
      <c r="E1117" s="256">
        <v>11.540855563833849</v>
      </c>
      <c r="F1117" s="256">
        <v>5.4591444361661505</v>
      </c>
      <c r="G1117" s="256"/>
      <c r="H1117" s="256"/>
      <c r="I1117" s="256"/>
      <c r="J1117" s="256">
        <v>0.93393290119096972</v>
      </c>
      <c r="K1117" s="256">
        <v>0.86981805268441448</v>
      </c>
      <c r="L1117" s="256">
        <v>9.8339396920824953</v>
      </c>
      <c r="M1117" s="256">
        <v>13.247771435585204</v>
      </c>
      <c r="N1117" s="256">
        <v>5.9096909066001366</v>
      </c>
      <c r="O1117" s="256">
        <v>-5.6219450290161177E-2</v>
      </c>
      <c r="P1117" s="256">
        <v>23.13793057795786</v>
      </c>
    </row>
    <row r="1118" spans="2:16" x14ac:dyDescent="0.25">
      <c r="B1118" s="239" t="s">
        <v>2166</v>
      </c>
      <c r="C1118" s="247">
        <v>1</v>
      </c>
      <c r="D1118" s="256">
        <v>9</v>
      </c>
      <c r="E1118" s="256">
        <v>12.891177622634508</v>
      </c>
      <c r="F1118" s="256">
        <v>-3.8911776226345083</v>
      </c>
      <c r="G1118" s="256"/>
      <c r="H1118" s="256"/>
      <c r="I1118" s="256"/>
      <c r="J1118" s="256">
        <v>-0.66569017336873804</v>
      </c>
      <c r="K1118" s="256">
        <v>0.93603491143228956</v>
      </c>
      <c r="L1118" s="256">
        <v>11.054318934882215</v>
      </c>
      <c r="M1118" s="256">
        <v>14.728036310386802</v>
      </c>
      <c r="N1118" s="256">
        <v>5.9197993650289096</v>
      </c>
      <c r="O1118" s="256">
        <v>1.2742659448797973</v>
      </c>
      <c r="P1118" s="256">
        <v>24.508089300389219</v>
      </c>
    </row>
    <row r="1119" spans="2:16" x14ac:dyDescent="0.25">
      <c r="B1119" s="239" t="s">
        <v>2167</v>
      </c>
      <c r="C1119" s="247">
        <v>1</v>
      </c>
      <c r="D1119" s="256">
        <v>6</v>
      </c>
      <c r="E1119" s="256">
        <v>11.382207161612548</v>
      </c>
      <c r="F1119" s="256">
        <v>-5.3822071616125484</v>
      </c>
      <c r="G1119" s="256"/>
      <c r="H1119" s="256"/>
      <c r="I1119" s="256"/>
      <c r="J1119" s="256">
        <v>-0.92077071930079168</v>
      </c>
      <c r="K1119" s="256">
        <v>0.91748157174069844</v>
      </c>
      <c r="L1119" s="256">
        <v>9.5817572261226793</v>
      </c>
      <c r="M1119" s="256">
        <v>13.182657097102418</v>
      </c>
      <c r="N1119" s="256">
        <v>5.9168940839988347</v>
      </c>
      <c r="O1119" s="256">
        <v>-0.22900324300023556</v>
      </c>
      <c r="P1119" s="256">
        <v>22.993417566225332</v>
      </c>
    </row>
    <row r="1120" spans="2:16" x14ac:dyDescent="0.25">
      <c r="B1120" s="239" t="s">
        <v>2168</v>
      </c>
      <c r="C1120" s="247">
        <v>1</v>
      </c>
      <c r="D1120" s="256">
        <v>15</v>
      </c>
      <c r="E1120" s="256">
        <v>10.224536570566949</v>
      </c>
      <c r="F1120" s="256">
        <v>4.7754634294330511</v>
      </c>
      <c r="G1120" s="256"/>
      <c r="H1120" s="256"/>
      <c r="I1120" s="256"/>
      <c r="J1120" s="256">
        <v>0.81697094981314156</v>
      </c>
      <c r="K1120" s="256">
        <v>0.87183930351493788</v>
      </c>
      <c r="L1120" s="256">
        <v>8.513654231216119</v>
      </c>
      <c r="M1120" s="256">
        <v>11.935418909917779</v>
      </c>
      <c r="N1120" s="256">
        <v>5.9099887426229536</v>
      </c>
      <c r="O1120" s="256">
        <v>-1.3731229118064352</v>
      </c>
      <c r="P1120" s="256">
        <v>21.822196052940335</v>
      </c>
    </row>
    <row r="1121" spans="2:16" x14ac:dyDescent="0.25">
      <c r="B1121" s="239" t="s">
        <v>2169</v>
      </c>
      <c r="C1121" s="247">
        <v>1</v>
      </c>
      <c r="D1121" s="256">
        <v>18</v>
      </c>
      <c r="E1121" s="256">
        <v>10.712191313763563</v>
      </c>
      <c r="F1121" s="256">
        <v>7.2878086862364366</v>
      </c>
      <c r="G1121" s="256"/>
      <c r="H1121" s="256"/>
      <c r="I1121" s="256"/>
      <c r="J1121" s="256">
        <v>1.2467749093741678</v>
      </c>
      <c r="K1121" s="256">
        <v>0.91320564871922594</v>
      </c>
      <c r="L1121" s="256">
        <v>8.9201323755049131</v>
      </c>
      <c r="M1121" s="256">
        <v>12.504250252022214</v>
      </c>
      <c r="N1121" s="256">
        <v>5.916232561658588</v>
      </c>
      <c r="O1121" s="256">
        <v>-0.89772093087357874</v>
      </c>
      <c r="P1121" s="256">
        <v>22.322103558400705</v>
      </c>
    </row>
    <row r="1122" spans="2:16" x14ac:dyDescent="0.25">
      <c r="B1122" s="239" t="s">
        <v>2170</v>
      </c>
      <c r="C1122" s="247">
        <v>1</v>
      </c>
      <c r="D1122" s="256">
        <v>20</v>
      </c>
      <c r="E1122" s="256">
        <v>12.204075210750799</v>
      </c>
      <c r="F1122" s="256">
        <v>7.7959247892492005</v>
      </c>
      <c r="G1122" s="256"/>
      <c r="H1122" s="256"/>
      <c r="I1122" s="256"/>
      <c r="J1122" s="256">
        <v>1.3337017807507061</v>
      </c>
      <c r="K1122" s="256">
        <v>0.87824431742612341</v>
      </c>
      <c r="L1122" s="256">
        <v>10.480623783106102</v>
      </c>
      <c r="M1122" s="256">
        <v>13.927526638395497</v>
      </c>
      <c r="N1122" s="256">
        <v>5.9109370025291179</v>
      </c>
      <c r="O1122" s="256">
        <v>0.6045548795718716</v>
      </c>
      <c r="P1122" s="256">
        <v>23.803595541929727</v>
      </c>
    </row>
    <row r="1123" spans="2:16" x14ac:dyDescent="0.25">
      <c r="B1123" s="239" t="s">
        <v>2171</v>
      </c>
      <c r="C1123" s="247">
        <v>1</v>
      </c>
      <c r="D1123" s="256">
        <v>6</v>
      </c>
      <c r="E1123" s="256">
        <v>10.613384738000921</v>
      </c>
      <c r="F1123" s="256">
        <v>-4.6133847380009207</v>
      </c>
      <c r="G1123" s="256"/>
      <c r="H1123" s="256"/>
      <c r="I1123" s="256"/>
      <c r="J1123" s="256">
        <v>-0.78924304770679055</v>
      </c>
      <c r="K1123" s="256">
        <v>0.86334757626913772</v>
      </c>
      <c r="L1123" s="256">
        <v>8.9191664170269309</v>
      </c>
      <c r="M1123" s="256">
        <v>12.307603058974911</v>
      </c>
      <c r="N1123" s="256">
        <v>5.9087420153723444</v>
      </c>
      <c r="O1123" s="256">
        <v>-0.98182818842292718</v>
      </c>
      <c r="P1123" s="256">
        <v>22.208597664424769</v>
      </c>
    </row>
    <row r="1124" spans="2:16" x14ac:dyDescent="0.25">
      <c r="B1124" s="239" t="s">
        <v>2172</v>
      </c>
      <c r="C1124" s="247">
        <v>1</v>
      </c>
      <c r="D1124" s="256">
        <v>15</v>
      </c>
      <c r="E1124" s="256">
        <v>10.299713196442461</v>
      </c>
      <c r="F1124" s="256">
        <v>4.7002868035575389</v>
      </c>
      <c r="G1124" s="256"/>
      <c r="H1124" s="256"/>
      <c r="I1124" s="256"/>
      <c r="J1124" s="256">
        <v>0.80410997404548579</v>
      </c>
      <c r="K1124" s="256">
        <v>0.91204469004889044</v>
      </c>
      <c r="L1124" s="256">
        <v>8.5099325033578754</v>
      </c>
      <c r="M1124" s="256">
        <v>12.089493889527047</v>
      </c>
      <c r="N1124" s="256">
        <v>5.916053471988147</v>
      </c>
      <c r="O1124" s="256">
        <v>-1.3098476057292157</v>
      </c>
      <c r="P1124" s="256">
        <v>21.90927399861414</v>
      </c>
    </row>
    <row r="1125" spans="2:16" x14ac:dyDescent="0.25">
      <c r="B1125" s="239" t="s">
        <v>2173</v>
      </c>
      <c r="C1125" s="247">
        <v>1</v>
      </c>
      <c r="D1125" s="256">
        <v>5</v>
      </c>
      <c r="E1125" s="256">
        <v>12.607569959128842</v>
      </c>
      <c r="F1125" s="256">
        <v>-7.6075699591288419</v>
      </c>
      <c r="G1125" s="256"/>
      <c r="H1125" s="256"/>
      <c r="I1125" s="256"/>
      <c r="J1125" s="256">
        <v>-1.3014786412085002</v>
      </c>
      <c r="K1125" s="256">
        <v>0.9166823833752783</v>
      </c>
      <c r="L1125" s="256">
        <v>10.808688337036521</v>
      </c>
      <c r="M1125" s="256">
        <v>14.406451581221162</v>
      </c>
      <c r="N1125" s="256">
        <v>5.9167702134498361</v>
      </c>
      <c r="O1125" s="256">
        <v>0.99660263593460918</v>
      </c>
      <c r="P1125" s="256">
        <v>24.218537282323076</v>
      </c>
    </row>
    <row r="1126" spans="2:16" x14ac:dyDescent="0.25">
      <c r="B1126" s="239" t="s">
        <v>2174</v>
      </c>
      <c r="C1126" s="247">
        <v>1</v>
      </c>
      <c r="D1126" s="256">
        <v>19</v>
      </c>
      <c r="E1126" s="256">
        <v>10.607442835656121</v>
      </c>
      <c r="F1126" s="256">
        <v>8.392557164343879</v>
      </c>
      <c r="G1126" s="256"/>
      <c r="H1126" s="256"/>
      <c r="I1126" s="256"/>
      <c r="J1126" s="256">
        <v>1.4357717317351781</v>
      </c>
      <c r="K1126" s="256">
        <v>0.92523618008187436</v>
      </c>
      <c r="L1126" s="256">
        <v>8.7917753911528234</v>
      </c>
      <c r="M1126" s="256">
        <v>12.423110280159419</v>
      </c>
      <c r="N1126" s="256">
        <v>5.9181014823766862</v>
      </c>
      <c r="O1126" s="256">
        <v>-1.00613694660791</v>
      </c>
      <c r="P1126" s="256">
        <v>22.221022617920152</v>
      </c>
    </row>
    <row r="1127" spans="2:16" x14ac:dyDescent="0.25">
      <c r="B1127" s="239" t="s">
        <v>2175</v>
      </c>
      <c r="C1127" s="247">
        <v>1</v>
      </c>
      <c r="D1127" s="256">
        <v>11</v>
      </c>
      <c r="E1127" s="256">
        <v>11.079363223609764</v>
      </c>
      <c r="F1127" s="256">
        <v>-7.9363223609764333E-2</v>
      </c>
      <c r="G1127" s="256"/>
      <c r="H1127" s="256"/>
      <c r="I1127" s="256"/>
      <c r="J1127" s="256">
        <v>-1.3577205465145712E-2</v>
      </c>
      <c r="K1127" s="256">
        <v>0.87996574558786078</v>
      </c>
      <c r="L1127" s="256">
        <v>9.3525336951745839</v>
      </c>
      <c r="M1127" s="256">
        <v>12.806192752044945</v>
      </c>
      <c r="N1127" s="256">
        <v>5.9111930166578581</v>
      </c>
      <c r="O1127" s="256">
        <v>-0.52065950525841664</v>
      </c>
      <c r="P1127" s="256">
        <v>22.679385952477944</v>
      </c>
    </row>
    <row r="1128" spans="2:16" x14ac:dyDescent="0.25">
      <c r="B1128" s="239" t="s">
        <v>2176</v>
      </c>
      <c r="C1128" s="247">
        <v>1</v>
      </c>
      <c r="D1128" s="256">
        <v>13</v>
      </c>
      <c r="E1128" s="256">
        <v>11.340170045056045</v>
      </c>
      <c r="F1128" s="256">
        <v>1.6598299549439552</v>
      </c>
      <c r="G1128" s="256"/>
      <c r="H1128" s="256"/>
      <c r="I1128" s="256"/>
      <c r="J1128" s="256">
        <v>0.2839583790886358</v>
      </c>
      <c r="K1128" s="256">
        <v>0.87642694595530179</v>
      </c>
      <c r="L1128" s="256">
        <v>9.620284995688781</v>
      </c>
      <c r="M1128" s="256">
        <v>13.060055094423308</v>
      </c>
      <c r="N1128" s="256">
        <v>5.9106672515354113</v>
      </c>
      <c r="O1128" s="256">
        <v>-0.25882093144789309</v>
      </c>
      <c r="P1128" s="256">
        <v>22.939161021559983</v>
      </c>
    </row>
    <row r="1129" spans="2:16" x14ac:dyDescent="0.25">
      <c r="B1129" s="239" t="s">
        <v>2177</v>
      </c>
      <c r="C1129" s="247">
        <v>1</v>
      </c>
      <c r="D1129" s="256">
        <v>15</v>
      </c>
      <c r="E1129" s="256">
        <v>10.030362679809643</v>
      </c>
      <c r="F1129" s="256">
        <v>4.9696373201903565</v>
      </c>
      <c r="G1129" s="256"/>
      <c r="H1129" s="256"/>
      <c r="I1129" s="256"/>
      <c r="J1129" s="256">
        <v>0.85018959556450102</v>
      </c>
      <c r="K1129" s="256">
        <v>0.92816861476608969</v>
      </c>
      <c r="L1129" s="256">
        <v>8.2089406763041346</v>
      </c>
      <c r="M1129" s="256">
        <v>11.851784683315152</v>
      </c>
      <c r="N1129" s="256">
        <v>5.9185606480134538</v>
      </c>
      <c r="O1129" s="256">
        <v>-1.58411816114217</v>
      </c>
      <c r="P1129" s="256">
        <v>21.644843520761455</v>
      </c>
    </row>
    <row r="1130" spans="2:16" x14ac:dyDescent="0.25">
      <c r="B1130" s="239" t="s">
        <v>2178</v>
      </c>
      <c r="C1130" s="247">
        <v>1</v>
      </c>
      <c r="D1130" s="256">
        <v>8</v>
      </c>
      <c r="E1130" s="256">
        <v>9.3235475028965453</v>
      </c>
      <c r="F1130" s="256">
        <v>-1.3235475028965453</v>
      </c>
      <c r="G1130" s="256"/>
      <c r="H1130" s="256"/>
      <c r="I1130" s="256"/>
      <c r="J1130" s="256">
        <v>-0.22642825697286839</v>
      </c>
      <c r="K1130" s="256">
        <v>0.86254905937474646</v>
      </c>
      <c r="L1130" s="256">
        <v>7.6308961776369939</v>
      </c>
      <c r="M1130" s="256">
        <v>11.016198828156096</v>
      </c>
      <c r="N1130" s="256">
        <v>5.908625393998582</v>
      </c>
      <c r="O1130" s="256">
        <v>-2.2714365677645976</v>
      </c>
      <c r="P1130" s="256">
        <v>20.918531573557686</v>
      </c>
    </row>
    <row r="1131" spans="2:16" x14ac:dyDescent="0.25">
      <c r="B1131" s="239" t="s">
        <v>2179</v>
      </c>
      <c r="C1131" s="247">
        <v>1</v>
      </c>
      <c r="D1131" s="256">
        <v>7</v>
      </c>
      <c r="E1131" s="256">
        <v>11.726163319179472</v>
      </c>
      <c r="F1131" s="256">
        <v>-4.7261633191794719</v>
      </c>
      <c r="G1131" s="256"/>
      <c r="H1131" s="256"/>
      <c r="I1131" s="256"/>
      <c r="J1131" s="256">
        <v>-0.80853684525032199</v>
      </c>
      <c r="K1131" s="256">
        <v>0.90800444286171234</v>
      </c>
      <c r="L1131" s="256">
        <v>9.9443111371533881</v>
      </c>
      <c r="M1131" s="256">
        <v>13.508015501205556</v>
      </c>
      <c r="N1131" s="256">
        <v>5.9154319567579545</v>
      </c>
      <c r="O1131" s="256">
        <v>0.11782216772403054</v>
      </c>
      <c r="P1131" s="256">
        <v>23.334504470634911</v>
      </c>
    </row>
    <row r="1132" spans="2:16" x14ac:dyDescent="0.25">
      <c r="B1132" s="239" t="s">
        <v>2180</v>
      </c>
      <c r="C1132" s="247">
        <v>1</v>
      </c>
      <c r="D1132" s="256">
        <v>18</v>
      </c>
      <c r="E1132" s="256">
        <v>8.5826600096889418</v>
      </c>
      <c r="F1132" s="256">
        <v>9.4173399903110582</v>
      </c>
      <c r="G1132" s="256"/>
      <c r="H1132" s="256"/>
      <c r="I1132" s="256"/>
      <c r="J1132" s="256">
        <v>1.6110882870924028</v>
      </c>
      <c r="K1132" s="256">
        <v>0.92904495511478147</v>
      </c>
      <c r="L1132" s="256">
        <v>6.7595182910710339</v>
      </c>
      <c r="M1132" s="256">
        <v>10.40580172830685</v>
      </c>
      <c r="N1132" s="256">
        <v>5.9186981419397338</v>
      </c>
      <c r="O1132" s="256">
        <v>-3.0320906469608939</v>
      </c>
      <c r="P1132" s="256">
        <v>20.197410666338776</v>
      </c>
    </row>
    <row r="1133" spans="2:16" x14ac:dyDescent="0.25">
      <c r="B1133" s="239" t="s">
        <v>2181</v>
      </c>
      <c r="C1133" s="247">
        <v>1</v>
      </c>
      <c r="D1133" s="256">
        <v>9</v>
      </c>
      <c r="E1133" s="256">
        <v>11.647973295681972</v>
      </c>
      <c r="F1133" s="256">
        <v>-2.6479732956819717</v>
      </c>
      <c r="G1133" s="256"/>
      <c r="H1133" s="256"/>
      <c r="I1133" s="256"/>
      <c r="J1133" s="256">
        <v>-0.45300676895979636</v>
      </c>
      <c r="K1133" s="256">
        <v>0.90626015138010707</v>
      </c>
      <c r="L1133" s="256">
        <v>9.8695440810290354</v>
      </c>
      <c r="M1133" s="256">
        <v>13.426402510334908</v>
      </c>
      <c r="N1133" s="256">
        <v>5.9151644633734515</v>
      </c>
      <c r="O1133" s="256">
        <v>4.0157068608344559E-2</v>
      </c>
      <c r="P1133" s="256">
        <v>23.255789522755599</v>
      </c>
    </row>
    <row r="1134" spans="2:16" x14ac:dyDescent="0.25">
      <c r="B1134" s="239" t="s">
        <v>2182</v>
      </c>
      <c r="C1134" s="247">
        <v>1</v>
      </c>
      <c r="D1134" s="256">
        <v>8</v>
      </c>
      <c r="E1134" s="256">
        <v>12.607569959128842</v>
      </c>
      <c r="F1134" s="256">
        <v>-4.6075699591288419</v>
      </c>
      <c r="G1134" s="256"/>
      <c r="H1134" s="256"/>
      <c r="I1134" s="256"/>
      <c r="J1134" s="256">
        <v>-0.78824827400822206</v>
      </c>
      <c r="K1134" s="256">
        <v>0.9166823833752783</v>
      </c>
      <c r="L1134" s="256">
        <v>10.808688337036521</v>
      </c>
      <c r="M1134" s="256">
        <v>14.406451581221162</v>
      </c>
      <c r="N1134" s="256">
        <v>5.9167702134498361</v>
      </c>
      <c r="O1134" s="256">
        <v>0.99660263593460918</v>
      </c>
      <c r="P1134" s="256">
        <v>24.218537282323076</v>
      </c>
    </row>
    <row r="1135" spans="2:16" x14ac:dyDescent="0.25">
      <c r="B1135" s="239" t="s">
        <v>2183</v>
      </c>
      <c r="C1135" s="247">
        <v>1</v>
      </c>
      <c r="D1135" s="256">
        <v>5</v>
      </c>
      <c r="E1135" s="256">
        <v>11.645223752726583</v>
      </c>
      <c r="F1135" s="256">
        <v>-6.6452237527265829</v>
      </c>
      <c r="G1135" s="256"/>
      <c r="H1135" s="256"/>
      <c r="I1135" s="256"/>
      <c r="J1135" s="256">
        <v>-1.136843542246625</v>
      </c>
      <c r="K1135" s="256">
        <v>0.91006985288293463</v>
      </c>
      <c r="L1135" s="256">
        <v>9.859318445870521</v>
      </c>
      <c r="M1135" s="256">
        <v>13.431129059582645</v>
      </c>
      <c r="N1135" s="256">
        <v>5.9157493442422835</v>
      </c>
      <c r="O1135" s="256">
        <v>3.6259765572543401E-2</v>
      </c>
      <c r="P1135" s="256">
        <v>23.254187739880621</v>
      </c>
    </row>
    <row r="1136" spans="2:16" x14ac:dyDescent="0.25">
      <c r="B1136" s="239" t="s">
        <v>2184</v>
      </c>
      <c r="C1136" s="247">
        <v>1</v>
      </c>
      <c r="D1136" s="256">
        <v>11</v>
      </c>
      <c r="E1136" s="256">
        <v>10.677180790253361</v>
      </c>
      <c r="F1136" s="256">
        <v>0.32281920974663869</v>
      </c>
      <c r="G1136" s="256"/>
      <c r="H1136" s="256"/>
      <c r="I1136" s="256"/>
      <c r="J1136" s="256">
        <v>5.5226873852523665E-2</v>
      </c>
      <c r="K1136" s="256">
        <v>0.90525329555675793</v>
      </c>
      <c r="L1136" s="256">
        <v>8.9007274120183233</v>
      </c>
      <c r="M1136" s="256">
        <v>12.453634168488399</v>
      </c>
      <c r="N1136" s="256">
        <v>5.9150102870487897</v>
      </c>
      <c r="O1136" s="256">
        <v>-0.9303328838727829</v>
      </c>
      <c r="P1136" s="256">
        <v>22.284694464379506</v>
      </c>
    </row>
    <row r="1137" spans="2:16" x14ac:dyDescent="0.25">
      <c r="B1137" s="239" t="s">
        <v>2185</v>
      </c>
      <c r="C1137" s="247">
        <v>1</v>
      </c>
      <c r="D1137" s="256">
        <v>5</v>
      </c>
      <c r="E1137" s="256">
        <v>9.5589166856960723</v>
      </c>
      <c r="F1137" s="256">
        <v>-4.5589166856960723</v>
      </c>
      <c r="G1137" s="256"/>
      <c r="H1137" s="256"/>
      <c r="I1137" s="256"/>
      <c r="J1137" s="256">
        <v>-0.77992482821175679</v>
      </c>
      <c r="K1137" s="256">
        <v>0.88863002359851084</v>
      </c>
      <c r="L1137" s="256">
        <v>7.8150845282535926</v>
      </c>
      <c r="M1137" s="256">
        <v>11.302748843138552</v>
      </c>
      <c r="N1137" s="256">
        <v>5.9124890262576661</v>
      </c>
      <c r="O1137" s="256">
        <v>-2.0436493099495987</v>
      </c>
      <c r="P1137" s="256">
        <v>21.161482681341745</v>
      </c>
    </row>
    <row r="1138" spans="2:16" x14ac:dyDescent="0.25">
      <c r="B1138" s="239" t="s">
        <v>2186</v>
      </c>
      <c r="C1138" s="247">
        <v>1</v>
      </c>
      <c r="D1138" s="256">
        <v>19</v>
      </c>
      <c r="E1138" s="256">
        <v>10.72524065456253</v>
      </c>
      <c r="F1138" s="256">
        <v>8.2747593454374702</v>
      </c>
      <c r="G1138" s="256"/>
      <c r="H1138" s="256"/>
      <c r="I1138" s="256"/>
      <c r="J1138" s="256">
        <v>1.4156192591176022</v>
      </c>
      <c r="K1138" s="256">
        <v>0.87854889280935611</v>
      </c>
      <c r="L1138" s="256">
        <v>9.0011915334643788</v>
      </c>
      <c r="M1138" s="256">
        <v>12.449289775660681</v>
      </c>
      <c r="N1138" s="256">
        <v>5.9109822638740157</v>
      </c>
      <c r="O1138" s="256">
        <v>-0.87436849669519923</v>
      </c>
      <c r="P1138" s="256">
        <v>22.324849805820257</v>
      </c>
    </row>
    <row r="1139" spans="2:16" x14ac:dyDescent="0.25">
      <c r="B1139" s="239" t="s">
        <v>2187</v>
      </c>
      <c r="C1139" s="247">
        <v>1</v>
      </c>
      <c r="D1139" s="256">
        <v>12</v>
      </c>
      <c r="E1139" s="256">
        <v>10.737013005571763</v>
      </c>
      <c r="F1139" s="256">
        <v>1.2629869944282373</v>
      </c>
      <c r="G1139" s="256"/>
      <c r="H1139" s="256"/>
      <c r="I1139" s="256"/>
      <c r="J1139" s="256">
        <v>0.21606775963985997</v>
      </c>
      <c r="K1139" s="256">
        <v>0.8977586184852574</v>
      </c>
      <c r="L1139" s="256">
        <v>8.9752670517314179</v>
      </c>
      <c r="M1139" s="256">
        <v>12.498758959412108</v>
      </c>
      <c r="N1139" s="256">
        <v>5.9138679139663912</v>
      </c>
      <c r="O1139" s="256">
        <v>-0.86825889541597689</v>
      </c>
      <c r="P1139" s="256">
        <v>22.342284906559502</v>
      </c>
    </row>
    <row r="1140" spans="2:16" x14ac:dyDescent="0.25">
      <c r="B1140" s="239" t="s">
        <v>2188</v>
      </c>
      <c r="C1140" s="247">
        <v>1</v>
      </c>
      <c r="D1140" s="256">
        <v>10</v>
      </c>
      <c r="E1140" s="256">
        <v>11.035275118942019</v>
      </c>
      <c r="F1140" s="256">
        <v>-1.0352751189420193</v>
      </c>
      <c r="G1140" s="256"/>
      <c r="H1140" s="256"/>
      <c r="I1140" s="256"/>
      <c r="J1140" s="256">
        <v>-0.17711154314930808</v>
      </c>
      <c r="K1140" s="256">
        <v>0.87296835445128707</v>
      </c>
      <c r="L1140" s="256">
        <v>9.3221771496013055</v>
      </c>
      <c r="M1140" s="256">
        <v>12.748373088282733</v>
      </c>
      <c r="N1140" s="256">
        <v>5.9101554052875818</v>
      </c>
      <c r="O1140" s="256">
        <v>-0.56271141935599722</v>
      </c>
      <c r="P1140" s="256">
        <v>22.633261657240034</v>
      </c>
    </row>
    <row r="1141" spans="2:16" x14ac:dyDescent="0.25">
      <c r="B1141" s="239" t="s">
        <v>2189</v>
      </c>
      <c r="C1141" s="247">
        <v>1</v>
      </c>
      <c r="D1141" s="256">
        <v>1</v>
      </c>
      <c r="E1141" s="256">
        <v>11.864760609258564</v>
      </c>
      <c r="F1141" s="256">
        <v>-10.864760609258564</v>
      </c>
      <c r="G1141" s="256"/>
      <c r="H1141" s="256"/>
      <c r="I1141" s="256"/>
      <c r="J1141" s="256">
        <v>-1.8587083590109637</v>
      </c>
      <c r="K1141" s="256">
        <v>0.90622727418513782</v>
      </c>
      <c r="L1141" s="256">
        <v>10.086395912243239</v>
      </c>
      <c r="M1141" s="256">
        <v>13.643125306273889</v>
      </c>
      <c r="N1141" s="256">
        <v>5.915159426359839</v>
      </c>
      <c r="O1141" s="256">
        <v>0.25695426673315325</v>
      </c>
      <c r="P1141" s="256">
        <v>23.472566951783975</v>
      </c>
    </row>
    <row r="1142" spans="2:16" x14ac:dyDescent="0.25">
      <c r="B1142" s="239" t="s">
        <v>2190</v>
      </c>
      <c r="C1142" s="247">
        <v>1</v>
      </c>
      <c r="D1142" s="256">
        <v>1</v>
      </c>
      <c r="E1142" s="256">
        <v>10.228642603086131</v>
      </c>
      <c r="F1142" s="256">
        <v>-9.228642603086131</v>
      </c>
      <c r="G1142" s="256"/>
      <c r="H1142" s="256"/>
      <c r="I1142" s="256"/>
      <c r="J1142" s="256">
        <v>-1.5788065439806753</v>
      </c>
      <c r="K1142" s="256">
        <v>0.86134851460534201</v>
      </c>
      <c r="L1142" s="256">
        <v>8.5383472060753896</v>
      </c>
      <c r="M1142" s="256">
        <v>11.918938000096873</v>
      </c>
      <c r="N1142" s="256">
        <v>5.9084502562338175</v>
      </c>
      <c r="O1142" s="256">
        <v>-1.3659977802607557</v>
      </c>
      <c r="P1142" s="256">
        <v>21.823282986433018</v>
      </c>
    </row>
    <row r="1143" spans="2:16" x14ac:dyDescent="0.25">
      <c r="B1143" s="239" t="s">
        <v>2191</v>
      </c>
      <c r="C1143" s="247">
        <v>1</v>
      </c>
      <c r="D1143" s="256">
        <v>10</v>
      </c>
      <c r="E1143" s="256">
        <v>10.071494912914371</v>
      </c>
      <c r="F1143" s="256">
        <v>-7.1494912914371156E-2</v>
      </c>
      <c r="G1143" s="256"/>
      <c r="H1143" s="256"/>
      <c r="I1143" s="256"/>
      <c r="J1143" s="256">
        <v>-1.2231120135998206E-2</v>
      </c>
      <c r="K1143" s="256">
        <v>0.91237738929054246</v>
      </c>
      <c r="L1143" s="256">
        <v>8.2810613366039867</v>
      </c>
      <c r="M1143" s="256">
        <v>11.861928489224756</v>
      </c>
      <c r="N1143" s="256">
        <v>5.9161047714915647</v>
      </c>
      <c r="O1143" s="256">
        <v>-1.5381665585137387</v>
      </c>
      <c r="P1143" s="256">
        <v>21.681156384342479</v>
      </c>
    </row>
    <row r="1144" spans="2:16" x14ac:dyDescent="0.25">
      <c r="B1144" s="239" t="s">
        <v>2192</v>
      </c>
      <c r="C1144" s="247">
        <v>1</v>
      </c>
      <c r="D1144" s="256">
        <v>14</v>
      </c>
      <c r="E1144" s="256">
        <v>11.26745557839628</v>
      </c>
      <c r="F1144" s="256">
        <v>2.7325444216037198</v>
      </c>
      <c r="G1144" s="256"/>
      <c r="H1144" s="256"/>
      <c r="I1144" s="256"/>
      <c r="J1144" s="256">
        <v>0.46747492563024962</v>
      </c>
      <c r="K1144" s="256">
        <v>0.90088897628236064</v>
      </c>
      <c r="L1144" s="256">
        <v>9.4995666646672028</v>
      </c>
      <c r="M1144" s="256">
        <v>13.035344492125358</v>
      </c>
      <c r="N1144" s="256">
        <v>5.9143439293267104</v>
      </c>
      <c r="O1144" s="256">
        <v>-0.33875044688471689</v>
      </c>
      <c r="P1144" s="256">
        <v>22.873661603677277</v>
      </c>
    </row>
    <row r="1145" spans="2:16" x14ac:dyDescent="0.25">
      <c r="B1145" s="239" t="s">
        <v>2193</v>
      </c>
      <c r="C1145" s="247">
        <v>1</v>
      </c>
      <c r="D1145" s="256">
        <v>13</v>
      </c>
      <c r="E1145" s="256">
        <v>10.956190112577538</v>
      </c>
      <c r="F1145" s="256">
        <v>2.0438098874224622</v>
      </c>
      <c r="G1145" s="256"/>
      <c r="H1145" s="256"/>
      <c r="I1145" s="256"/>
      <c r="J1145" s="256">
        <v>0.34964843300312981</v>
      </c>
      <c r="K1145" s="256">
        <v>0.92292726993778695</v>
      </c>
      <c r="L1145" s="256">
        <v>9.1450536333252224</v>
      </c>
      <c r="M1145" s="256">
        <v>12.767326591829853</v>
      </c>
      <c r="N1145" s="256">
        <v>5.9177409467102775</v>
      </c>
      <c r="O1145" s="256">
        <v>-0.65668216074318408</v>
      </c>
      <c r="P1145" s="256">
        <v>22.56906238589826</v>
      </c>
    </row>
    <row r="1146" spans="2:16" x14ac:dyDescent="0.25">
      <c r="B1146" s="239" t="s">
        <v>2194</v>
      </c>
      <c r="C1146" s="247">
        <v>1</v>
      </c>
      <c r="D1146" s="256">
        <v>8</v>
      </c>
      <c r="E1146" s="256">
        <v>11.579621940955745</v>
      </c>
      <c r="F1146" s="256">
        <v>-3.5796219409557448</v>
      </c>
      <c r="G1146" s="256"/>
      <c r="H1146" s="256"/>
      <c r="I1146" s="256"/>
      <c r="J1146" s="256">
        <v>-0.61239022773162977</v>
      </c>
      <c r="K1146" s="256">
        <v>0.88680051595844001</v>
      </c>
      <c r="L1146" s="256">
        <v>9.8393799775989006</v>
      </c>
      <c r="M1146" s="256">
        <v>13.319863904312589</v>
      </c>
      <c r="N1146" s="256">
        <v>5.9122143332156689</v>
      </c>
      <c r="O1146" s="256">
        <v>-2.2405001825022808E-2</v>
      </c>
      <c r="P1146" s="256">
        <v>23.181648883736514</v>
      </c>
    </row>
    <row r="1147" spans="2:16" x14ac:dyDescent="0.25">
      <c r="B1147" s="239" t="s">
        <v>2195</v>
      </c>
      <c r="C1147" s="247">
        <v>1</v>
      </c>
      <c r="D1147" s="256">
        <v>18</v>
      </c>
      <c r="E1147" s="256">
        <v>10.229993216543692</v>
      </c>
      <c r="F1147" s="256">
        <v>7.7700067834563082</v>
      </c>
      <c r="G1147" s="256"/>
      <c r="H1147" s="256"/>
      <c r="I1147" s="256"/>
      <c r="J1147" s="256">
        <v>1.3292678115406444</v>
      </c>
      <c r="K1147" s="256">
        <v>0.93081066074191976</v>
      </c>
      <c r="L1147" s="256">
        <v>8.4033865078045729</v>
      </c>
      <c r="M1147" s="256">
        <v>12.056599925282811</v>
      </c>
      <c r="N1147" s="256">
        <v>5.9189755577234342</v>
      </c>
      <c r="O1147" s="256">
        <v>-1.3853018360321787</v>
      </c>
      <c r="P1147" s="256">
        <v>21.845288269119564</v>
      </c>
    </row>
    <row r="1148" spans="2:16" x14ac:dyDescent="0.25">
      <c r="B1148" s="239" t="s">
        <v>2196</v>
      </c>
      <c r="C1148" s="247">
        <v>1</v>
      </c>
      <c r="D1148" s="256">
        <v>5</v>
      </c>
      <c r="E1148" s="256">
        <v>10.655992880786265</v>
      </c>
      <c r="F1148" s="256">
        <v>-5.6559928807862647</v>
      </c>
      <c r="G1148" s="256"/>
      <c r="H1148" s="256"/>
      <c r="I1148" s="256"/>
      <c r="J1148" s="256">
        <v>-0.96760910102936459</v>
      </c>
      <c r="K1148" s="256">
        <v>0.93303961544615988</v>
      </c>
      <c r="L1148" s="256">
        <v>8.8250121099656091</v>
      </c>
      <c r="M1148" s="256">
        <v>12.48697365160692</v>
      </c>
      <c r="N1148" s="256">
        <v>5.9193264896243516</v>
      </c>
      <c r="O1148" s="256">
        <v>-0.9599908344699557</v>
      </c>
      <c r="P1148" s="256">
        <v>22.271976596042485</v>
      </c>
    </row>
    <row r="1149" spans="2:16" x14ac:dyDescent="0.25">
      <c r="B1149" s="239" t="s">
        <v>2197</v>
      </c>
      <c r="C1149" s="247">
        <v>1</v>
      </c>
      <c r="D1149" s="256">
        <v>9</v>
      </c>
      <c r="E1149" s="256">
        <v>10.633830376165406</v>
      </c>
      <c r="F1149" s="256">
        <v>-1.6338303761654061</v>
      </c>
      <c r="G1149" s="256"/>
      <c r="H1149" s="256"/>
      <c r="I1149" s="256"/>
      <c r="J1149" s="256">
        <v>-0.27951045463411334</v>
      </c>
      <c r="K1149" s="256">
        <v>0.88890855804288338</v>
      </c>
      <c r="L1149" s="256">
        <v>8.8894516275565767</v>
      </c>
      <c r="M1149" s="256">
        <v>12.378209124774235</v>
      </c>
      <c r="N1149" s="256">
        <v>5.9125308955927256</v>
      </c>
      <c r="O1149" s="256">
        <v>-0.96881778313774802</v>
      </c>
      <c r="P1149" s="256">
        <v>22.23647853546856</v>
      </c>
    </row>
    <row r="1150" spans="2:16" x14ac:dyDescent="0.25">
      <c r="B1150" s="239" t="s">
        <v>2198</v>
      </c>
      <c r="C1150" s="247">
        <v>1</v>
      </c>
      <c r="D1150" s="256">
        <v>5</v>
      </c>
      <c r="E1150" s="256">
        <v>10.916898422003985</v>
      </c>
      <c r="F1150" s="256">
        <v>-5.9168984220039853</v>
      </c>
      <c r="G1150" s="256"/>
      <c r="H1150" s="256"/>
      <c r="I1150" s="256"/>
      <c r="J1150" s="256">
        <v>-1.0122439832706174</v>
      </c>
      <c r="K1150" s="256">
        <v>0.90707464480806099</v>
      </c>
      <c r="L1150" s="256">
        <v>9.136870859564036</v>
      </c>
      <c r="M1150" s="256">
        <v>12.696925984443935</v>
      </c>
      <c r="N1150" s="256">
        <v>5.9152893063678897</v>
      </c>
      <c r="O1150" s="256">
        <v>-0.69116279479827014</v>
      </c>
      <c r="P1150" s="256">
        <v>22.524959638806241</v>
      </c>
    </row>
    <row r="1151" spans="2:16" x14ac:dyDescent="0.25">
      <c r="B1151" s="239" t="s">
        <v>2199</v>
      </c>
      <c r="C1151" s="247">
        <v>1</v>
      </c>
      <c r="D1151" s="256">
        <v>9</v>
      </c>
      <c r="E1151" s="256">
        <v>11.265755437491448</v>
      </c>
      <c r="F1151" s="256">
        <v>-2.2657554374914479</v>
      </c>
      <c r="G1151" s="256"/>
      <c r="H1151" s="256"/>
      <c r="I1151" s="256"/>
      <c r="J1151" s="256">
        <v>-0.38761816505658758</v>
      </c>
      <c r="K1151" s="256">
        <v>0.88574644238449052</v>
      </c>
      <c r="L1151" s="256">
        <v>9.5275819698479491</v>
      </c>
      <c r="M1151" s="256">
        <v>13.003928905134947</v>
      </c>
      <c r="N1151" s="256">
        <v>5.912056319671982</v>
      </c>
      <c r="O1151" s="256">
        <v>-0.33596142224972425</v>
      </c>
      <c r="P1151" s="256">
        <v>22.86747229723262</v>
      </c>
    </row>
    <row r="1152" spans="2:16" x14ac:dyDescent="0.25">
      <c r="B1152" s="239" t="s">
        <v>2200</v>
      </c>
      <c r="C1152" s="247">
        <v>1</v>
      </c>
      <c r="D1152" s="256">
        <v>3</v>
      </c>
      <c r="E1152" s="256">
        <v>11.122885346885091</v>
      </c>
      <c r="F1152" s="256">
        <v>-8.1228853468850915</v>
      </c>
      <c r="G1152" s="256"/>
      <c r="H1152" s="256"/>
      <c r="I1152" s="256"/>
      <c r="J1152" s="256">
        <v>-1.3896371431025316</v>
      </c>
      <c r="K1152" s="256">
        <v>0.88880093354594347</v>
      </c>
      <c r="L1152" s="256">
        <v>9.3787177987238142</v>
      </c>
      <c r="M1152" s="256">
        <v>12.867052895046369</v>
      </c>
      <c r="N1152" s="256">
        <v>5.9125147159435283</v>
      </c>
      <c r="O1152" s="256">
        <v>-0.47973106175488667</v>
      </c>
      <c r="P1152" s="256">
        <v>22.72550175552507</v>
      </c>
    </row>
    <row r="1153" spans="2:16" x14ac:dyDescent="0.25">
      <c r="B1153" s="239" t="s">
        <v>2201</v>
      </c>
      <c r="C1153" s="247">
        <v>1</v>
      </c>
      <c r="D1153" s="256">
        <v>10</v>
      </c>
      <c r="E1153" s="256">
        <v>9.8095840582728968</v>
      </c>
      <c r="F1153" s="256">
        <v>0.19041594172710319</v>
      </c>
      <c r="G1153" s="256"/>
      <c r="H1153" s="256"/>
      <c r="I1153" s="256"/>
      <c r="J1153" s="256">
        <v>3.2575747897795979E-2</v>
      </c>
      <c r="K1153" s="256">
        <v>0.89436852965485625</v>
      </c>
      <c r="L1153" s="256">
        <v>8.0544907559996251</v>
      </c>
      <c r="M1153" s="256">
        <v>11.564677360546169</v>
      </c>
      <c r="N1153" s="256">
        <v>5.9133542286602134</v>
      </c>
      <c r="O1153" s="256">
        <v>-1.7946797955726908</v>
      </c>
      <c r="P1153" s="256">
        <v>21.413847912118484</v>
      </c>
    </row>
    <row r="1154" spans="2:16" x14ac:dyDescent="0.25">
      <c r="B1154" s="239" t="s">
        <v>2202</v>
      </c>
      <c r="C1154" s="247">
        <v>1</v>
      </c>
      <c r="D1154" s="256">
        <v>3</v>
      </c>
      <c r="E1154" s="256">
        <v>11.574510907857906</v>
      </c>
      <c r="F1154" s="256">
        <v>-8.5745109078579063</v>
      </c>
      <c r="G1154" s="256"/>
      <c r="H1154" s="256"/>
      <c r="I1154" s="256"/>
      <c r="J1154" s="256">
        <v>-1.4668997939342345</v>
      </c>
      <c r="K1154" s="256">
        <v>0.9089052266802885</v>
      </c>
      <c r="L1154" s="256">
        <v>9.7908910432777532</v>
      </c>
      <c r="M1154" s="256">
        <v>13.358130772438059</v>
      </c>
      <c r="N1154" s="256">
        <v>5.9155702918538111</v>
      </c>
      <c r="O1154" s="256">
        <v>-3.4101709992155449E-2</v>
      </c>
      <c r="P1154" s="256">
        <v>23.18312352570797</v>
      </c>
    </row>
    <row r="1155" spans="2:16" x14ac:dyDescent="0.25">
      <c r="B1155" s="239" t="s">
        <v>2203</v>
      </c>
      <c r="C1155" s="247">
        <v>1</v>
      </c>
      <c r="D1155" s="256">
        <v>18</v>
      </c>
      <c r="E1155" s="256">
        <v>10.022143999326143</v>
      </c>
      <c r="F1155" s="256">
        <v>7.9778560006738566</v>
      </c>
      <c r="G1155" s="256"/>
      <c r="H1155" s="256"/>
      <c r="I1155" s="256"/>
      <c r="J1155" s="256">
        <v>1.364825988232262</v>
      </c>
      <c r="K1155" s="256">
        <v>0.93709563968377885</v>
      </c>
      <c r="L1155" s="256">
        <v>8.1832037568366331</v>
      </c>
      <c r="M1155" s="256">
        <v>11.861084241815654</v>
      </c>
      <c r="N1155" s="256">
        <v>5.919967179359273</v>
      </c>
      <c r="O1155" s="256">
        <v>-1.5950969943620787</v>
      </c>
      <c r="P1155" s="256">
        <v>21.639384993014367</v>
      </c>
    </row>
    <row r="1156" spans="2:16" x14ac:dyDescent="0.25">
      <c r="B1156" s="239" t="s">
        <v>2204</v>
      </c>
      <c r="C1156" s="247">
        <v>1</v>
      </c>
      <c r="D1156" s="256">
        <v>1</v>
      </c>
      <c r="E1156" s="256">
        <v>10.796481209267569</v>
      </c>
      <c r="F1156" s="256">
        <v>-9.7964812092675686</v>
      </c>
      <c r="G1156" s="256"/>
      <c r="H1156" s="256"/>
      <c r="I1156" s="256"/>
      <c r="J1156" s="256">
        <v>-1.6759505494343399</v>
      </c>
      <c r="K1156" s="256">
        <v>0.93476254430251338</v>
      </c>
      <c r="L1156" s="256">
        <v>8.962119392719325</v>
      </c>
      <c r="M1156" s="256">
        <v>12.630843025815812</v>
      </c>
      <c r="N1156" s="256">
        <v>5.9195983124708338</v>
      </c>
      <c r="O1156" s="256">
        <v>-0.82003592643162193</v>
      </c>
      <c r="P1156" s="256">
        <v>22.412998344966759</v>
      </c>
    </row>
    <row r="1157" spans="2:16" x14ac:dyDescent="0.25">
      <c r="B1157" s="239" t="s">
        <v>2205</v>
      </c>
      <c r="C1157" s="247">
        <v>1</v>
      </c>
      <c r="D1157" s="256">
        <v>2</v>
      </c>
      <c r="E1157" s="256">
        <v>10.551343714274932</v>
      </c>
      <c r="F1157" s="256">
        <v>-8.5513437142749318</v>
      </c>
      <c r="G1157" s="256"/>
      <c r="H1157" s="256"/>
      <c r="I1157" s="256"/>
      <c r="J1157" s="256">
        <v>-1.4629364248443713</v>
      </c>
      <c r="K1157" s="256">
        <v>0.91492673653970547</v>
      </c>
      <c r="L1157" s="256">
        <v>8.7559073431055836</v>
      </c>
      <c r="M1157" s="256">
        <v>12.34678008544428</v>
      </c>
      <c r="N1157" s="256">
        <v>5.9164984661547768</v>
      </c>
      <c r="O1157" s="256">
        <v>-1.0590903367371354</v>
      </c>
      <c r="P1157" s="256">
        <v>22.161777765286999</v>
      </c>
    </row>
    <row r="1158" spans="2:16" x14ac:dyDescent="0.25">
      <c r="B1158" s="239" t="s">
        <v>2206</v>
      </c>
      <c r="C1158" s="247">
        <v>1</v>
      </c>
      <c r="D1158" s="256">
        <v>7</v>
      </c>
      <c r="E1158" s="256">
        <v>10.006939274885729</v>
      </c>
      <c r="F1158" s="256">
        <v>-3.0069392748857293</v>
      </c>
      <c r="G1158" s="256"/>
      <c r="H1158" s="256"/>
      <c r="I1158" s="256"/>
      <c r="J1158" s="256">
        <v>-0.51441751606618036</v>
      </c>
      <c r="K1158" s="256">
        <v>0.87331971593483704</v>
      </c>
      <c r="L1158" s="256">
        <v>8.2931517998591513</v>
      </c>
      <c r="M1158" s="256">
        <v>11.720726749912307</v>
      </c>
      <c r="N1158" s="256">
        <v>5.9102073138780113</v>
      </c>
      <c r="O1158" s="256">
        <v>-1.5911491279305174</v>
      </c>
      <c r="P1158" s="256">
        <v>21.605027677701976</v>
      </c>
    </row>
    <row r="1159" spans="2:16" x14ac:dyDescent="0.25">
      <c r="B1159" s="239" t="s">
        <v>2207</v>
      </c>
      <c r="C1159" s="247">
        <v>1</v>
      </c>
      <c r="D1159" s="256">
        <v>2</v>
      </c>
      <c r="E1159" s="256">
        <v>10.942766271005926</v>
      </c>
      <c r="F1159" s="256">
        <v>-8.9427662710059259</v>
      </c>
      <c r="G1159" s="256"/>
      <c r="H1159" s="256"/>
      <c r="I1159" s="256"/>
      <c r="J1159" s="256">
        <v>-1.5298997390182112</v>
      </c>
      <c r="K1159" s="256">
        <v>0.88724568023356376</v>
      </c>
      <c r="L1159" s="256">
        <v>9.2016507249907313</v>
      </c>
      <c r="M1159" s="256">
        <v>12.68388181702112</v>
      </c>
      <c r="N1159" s="256">
        <v>5.9122811218572613</v>
      </c>
      <c r="O1159" s="256">
        <v>-0.65939173664758677</v>
      </c>
      <c r="P1159" s="256">
        <v>22.544924278659437</v>
      </c>
    </row>
    <row r="1160" spans="2:16" x14ac:dyDescent="0.25">
      <c r="B1160" s="239" t="s">
        <v>2208</v>
      </c>
      <c r="C1160" s="247">
        <v>1</v>
      </c>
      <c r="D1160" s="256">
        <v>10</v>
      </c>
      <c r="E1160" s="256">
        <v>10.682141333619189</v>
      </c>
      <c r="F1160" s="256">
        <v>-0.68214133361918883</v>
      </c>
      <c r="G1160" s="256"/>
      <c r="H1160" s="256"/>
      <c r="I1160" s="256"/>
      <c r="J1160" s="256">
        <v>-0.11669854904528791</v>
      </c>
      <c r="K1160" s="256">
        <v>0.95926879078990657</v>
      </c>
      <c r="L1160" s="256">
        <v>8.7996888836824017</v>
      </c>
      <c r="M1160" s="256">
        <v>12.564593783555976</v>
      </c>
      <c r="N1160" s="256">
        <v>5.9235175174688361</v>
      </c>
      <c r="O1160" s="256">
        <v>-0.94206678204425032</v>
      </c>
      <c r="P1160" s="256">
        <v>22.306349449282628</v>
      </c>
    </row>
    <row r="1161" spans="2:16" x14ac:dyDescent="0.25">
      <c r="B1161" s="239" t="s">
        <v>2209</v>
      </c>
      <c r="C1161" s="247">
        <v>1</v>
      </c>
      <c r="D1161" s="256">
        <v>4</v>
      </c>
      <c r="E1161" s="256">
        <v>11.1355952520348</v>
      </c>
      <c r="F1161" s="256">
        <v>-7.1355952520348005</v>
      </c>
      <c r="G1161" s="256"/>
      <c r="H1161" s="256"/>
      <c r="I1161" s="256"/>
      <c r="J1161" s="256">
        <v>-1.2207347237981274</v>
      </c>
      <c r="K1161" s="256">
        <v>0.89655971609017271</v>
      </c>
      <c r="L1161" s="256">
        <v>9.3762020034763651</v>
      </c>
      <c r="M1161" s="256">
        <v>12.894988500593236</v>
      </c>
      <c r="N1161" s="256">
        <v>5.9136860325259342</v>
      </c>
      <c r="O1161" s="256">
        <v>-0.46931972796637744</v>
      </c>
      <c r="P1161" s="256">
        <v>22.74051023203598</v>
      </c>
    </row>
    <row r="1162" spans="2:16" x14ac:dyDescent="0.25">
      <c r="B1162" s="239" t="s">
        <v>2210</v>
      </c>
      <c r="C1162" s="247">
        <v>1</v>
      </c>
      <c r="D1162" s="256">
        <v>9</v>
      </c>
      <c r="E1162" s="256">
        <v>10.897619878894542</v>
      </c>
      <c r="F1162" s="256">
        <v>-1.8976198788945418</v>
      </c>
      <c r="G1162" s="256"/>
      <c r="H1162" s="256"/>
      <c r="I1162" s="256"/>
      <c r="J1162" s="256">
        <v>-0.32463871575053105</v>
      </c>
      <c r="K1162" s="256">
        <v>0.9339757723896267</v>
      </c>
      <c r="L1162" s="256">
        <v>9.0648020099125848</v>
      </c>
      <c r="M1162" s="256">
        <v>12.730437747876499</v>
      </c>
      <c r="N1162" s="256">
        <v>5.9194741244630364</v>
      </c>
      <c r="O1162" s="256">
        <v>-0.71865355241045137</v>
      </c>
      <c r="P1162" s="256">
        <v>22.513893310199535</v>
      </c>
    </row>
    <row r="1163" spans="2:16" x14ac:dyDescent="0.25">
      <c r="B1163" s="239" t="s">
        <v>2211</v>
      </c>
      <c r="C1163" s="247">
        <v>1</v>
      </c>
      <c r="D1163" s="256">
        <v>2</v>
      </c>
      <c r="E1163" s="256">
        <v>11.39412492897506</v>
      </c>
      <c r="F1163" s="256">
        <v>-9.3941249289750601</v>
      </c>
      <c r="G1163" s="256"/>
      <c r="H1163" s="256"/>
      <c r="I1163" s="256"/>
      <c r="J1163" s="256">
        <v>-1.6071167289410524</v>
      </c>
      <c r="K1163" s="256">
        <v>0.9038087354131995</v>
      </c>
      <c r="L1163" s="256">
        <v>9.620506330530036</v>
      </c>
      <c r="M1163" s="256">
        <v>13.167743527420084</v>
      </c>
      <c r="N1163" s="256">
        <v>5.9147893789200845</v>
      </c>
      <c r="O1163" s="256">
        <v>-0.21295523886787571</v>
      </c>
      <c r="P1163" s="256">
        <v>23.001205096817998</v>
      </c>
    </row>
    <row r="1164" spans="2:16" x14ac:dyDescent="0.25">
      <c r="B1164" s="239" t="s">
        <v>2212</v>
      </c>
      <c r="C1164" s="247">
        <v>1</v>
      </c>
      <c r="D1164" s="256">
        <v>12</v>
      </c>
      <c r="E1164" s="256">
        <v>10.765397726866313</v>
      </c>
      <c r="F1164" s="256">
        <v>1.234602273133687</v>
      </c>
      <c r="G1164" s="256"/>
      <c r="H1164" s="256"/>
      <c r="I1164" s="256"/>
      <c r="J1164" s="256">
        <v>0.21121179266223344</v>
      </c>
      <c r="K1164" s="256">
        <v>0.95168328245231537</v>
      </c>
      <c r="L1164" s="256">
        <v>8.8978309470265966</v>
      </c>
      <c r="M1164" s="256">
        <v>12.632964506706029</v>
      </c>
      <c r="N1164" s="256">
        <v>5.9222938323656189</v>
      </c>
      <c r="O1164" s="256">
        <v>-0.85640905035828574</v>
      </c>
      <c r="P1164" s="256">
        <v>22.38720450409091</v>
      </c>
    </row>
    <row r="1165" spans="2:16" x14ac:dyDescent="0.25">
      <c r="B1165" s="239" t="s">
        <v>2213</v>
      </c>
      <c r="C1165" s="247">
        <v>1</v>
      </c>
      <c r="D1165" s="256">
        <v>20</v>
      </c>
      <c r="E1165" s="256">
        <v>10.638866255226601</v>
      </c>
      <c r="F1165" s="256">
        <v>9.3611337447733991</v>
      </c>
      <c r="G1165" s="256"/>
      <c r="H1165" s="256"/>
      <c r="I1165" s="256"/>
      <c r="J1165" s="256">
        <v>1.6014727030803222</v>
      </c>
      <c r="K1165" s="256">
        <v>0.86077197379009629</v>
      </c>
      <c r="L1165" s="256">
        <v>8.949702251919657</v>
      </c>
      <c r="M1165" s="256">
        <v>12.328030258533545</v>
      </c>
      <c r="N1165" s="256">
        <v>5.9083662342173016</v>
      </c>
      <c r="O1165" s="256">
        <v>-0.95560924477126186</v>
      </c>
      <c r="P1165" s="256">
        <v>22.233341755224465</v>
      </c>
    </row>
    <row r="1166" spans="2:16" x14ac:dyDescent="0.25">
      <c r="B1166" s="239" t="s">
        <v>2214</v>
      </c>
      <c r="C1166" s="247">
        <v>1</v>
      </c>
      <c r="D1166" s="256">
        <v>5</v>
      </c>
      <c r="E1166" s="256">
        <v>11.017780832151608</v>
      </c>
      <c r="F1166" s="256">
        <v>-6.0177808321516082</v>
      </c>
      <c r="G1166" s="256"/>
      <c r="H1166" s="256"/>
      <c r="I1166" s="256"/>
      <c r="J1166" s="256">
        <v>-1.0295026220719885</v>
      </c>
      <c r="K1166" s="256">
        <v>0.88784047177239944</v>
      </c>
      <c r="L1166" s="256">
        <v>9.2754980775289493</v>
      </c>
      <c r="M1166" s="256">
        <v>12.760063586774267</v>
      </c>
      <c r="N1166" s="256">
        <v>5.9123704104270791</v>
      </c>
      <c r="O1166" s="256">
        <v>-0.58455239384385216</v>
      </c>
      <c r="P1166" s="256">
        <v>22.620114058147067</v>
      </c>
    </row>
    <row r="1167" spans="2:16" x14ac:dyDescent="0.25">
      <c r="B1167" s="239" t="s">
        <v>2215</v>
      </c>
      <c r="C1167" s="247">
        <v>1</v>
      </c>
      <c r="D1167" s="256">
        <v>11</v>
      </c>
      <c r="E1167" s="256">
        <v>11.540855563833849</v>
      </c>
      <c r="F1167" s="256">
        <v>-0.54085556383384947</v>
      </c>
      <c r="G1167" s="256"/>
      <c r="H1167" s="256"/>
      <c r="I1167" s="256"/>
      <c r="J1167" s="256">
        <v>-9.2527833209586685E-2</v>
      </c>
      <c r="K1167" s="256">
        <v>0.86981805268441448</v>
      </c>
      <c r="L1167" s="256">
        <v>9.8339396920824953</v>
      </c>
      <c r="M1167" s="256">
        <v>13.247771435585204</v>
      </c>
      <c r="N1167" s="256">
        <v>5.9096909066001366</v>
      </c>
      <c r="O1167" s="256">
        <v>-5.6219450290161177E-2</v>
      </c>
      <c r="P1167" s="256">
        <v>23.13793057795786</v>
      </c>
    </row>
    <row r="1168" spans="2:16" x14ac:dyDescent="0.25">
      <c r="B1168" s="239" t="s">
        <v>2216</v>
      </c>
      <c r="C1168" s="247">
        <v>1</v>
      </c>
      <c r="D1168" s="256">
        <v>1</v>
      </c>
      <c r="E1168" s="256">
        <v>11.08970074356222</v>
      </c>
      <c r="F1168" s="256">
        <v>-10.08970074356222</v>
      </c>
      <c r="G1168" s="256"/>
      <c r="H1168" s="256"/>
      <c r="I1168" s="256"/>
      <c r="J1168" s="256">
        <v>-1.7261136058531195</v>
      </c>
      <c r="K1168" s="256">
        <v>0.86989551553294431</v>
      </c>
      <c r="L1168" s="256">
        <v>9.3826328600594202</v>
      </c>
      <c r="M1168" s="256">
        <v>12.79676862706502</v>
      </c>
      <c r="N1168" s="256">
        <v>5.9097023084687574</v>
      </c>
      <c r="O1168" s="256">
        <v>-0.50739664539116625</v>
      </c>
      <c r="P1168" s="256">
        <v>22.686798132515605</v>
      </c>
    </row>
    <row r="1169" spans="2:16" x14ac:dyDescent="0.25">
      <c r="B1169" s="239" t="s">
        <v>2217</v>
      </c>
      <c r="C1169" s="247">
        <v>1</v>
      </c>
      <c r="D1169" s="256">
        <v>2</v>
      </c>
      <c r="E1169" s="256">
        <v>8.781665407025173</v>
      </c>
      <c r="F1169" s="256">
        <v>-6.781665407025173</v>
      </c>
      <c r="G1169" s="256"/>
      <c r="H1169" s="256"/>
      <c r="I1169" s="256"/>
      <c r="J1169" s="256">
        <v>-1.1601855423589844</v>
      </c>
      <c r="K1169" s="256">
        <v>0.89995210084259691</v>
      </c>
      <c r="L1169" s="256">
        <v>7.0156150014220779</v>
      </c>
      <c r="M1169" s="256">
        <v>10.547715812628269</v>
      </c>
      <c r="N1169" s="256">
        <v>5.9142012943919688</v>
      </c>
      <c r="O1169" s="256">
        <v>-2.8242607139318956</v>
      </c>
      <c r="P1169" s="256">
        <v>20.387591527982242</v>
      </c>
    </row>
    <row r="1170" spans="2:16" x14ac:dyDescent="0.25">
      <c r="B1170" s="239" t="s">
        <v>2218</v>
      </c>
      <c r="C1170" s="247">
        <v>1</v>
      </c>
      <c r="D1170" s="256">
        <v>16</v>
      </c>
      <c r="E1170" s="256">
        <v>10.545076303301951</v>
      </c>
      <c r="F1170" s="256">
        <v>5.4549236966980494</v>
      </c>
      <c r="G1170" s="256"/>
      <c r="H1170" s="256"/>
      <c r="I1170" s="256"/>
      <c r="J1170" s="256">
        <v>0.93321083063527965</v>
      </c>
      <c r="K1170" s="256">
        <v>0.91163679856401159</v>
      </c>
      <c r="L1170" s="256">
        <v>8.7560960493981153</v>
      </c>
      <c r="M1170" s="256">
        <v>12.334056557205786</v>
      </c>
      <c r="N1170" s="256">
        <v>5.9159906033793419</v>
      </c>
      <c r="O1170" s="256">
        <v>-1.0643611266013835</v>
      </c>
      <c r="P1170" s="256">
        <v>22.154513733205285</v>
      </c>
    </row>
    <row r="1171" spans="2:16" x14ac:dyDescent="0.25">
      <c r="B1171" s="239" t="s">
        <v>2219</v>
      </c>
      <c r="C1171" s="247">
        <v>1</v>
      </c>
      <c r="D1171" s="256">
        <v>15</v>
      </c>
      <c r="E1171" s="256">
        <v>10.998327476702649</v>
      </c>
      <c r="F1171" s="256">
        <v>4.0016725232973513</v>
      </c>
      <c r="G1171" s="256"/>
      <c r="H1171" s="256"/>
      <c r="I1171" s="256"/>
      <c r="J1171" s="256">
        <v>0.68459328618238779</v>
      </c>
      <c r="K1171" s="256">
        <v>0.93188957704421971</v>
      </c>
      <c r="L1171" s="256">
        <v>9.1696035213106182</v>
      </c>
      <c r="M1171" s="256">
        <v>12.827051432094679</v>
      </c>
      <c r="N1171" s="256">
        <v>5.9191453226441642</v>
      </c>
      <c r="O1171" s="256">
        <v>-0.61730071961146216</v>
      </c>
      <c r="P1171" s="256">
        <v>22.613955673016761</v>
      </c>
    </row>
    <row r="1172" spans="2:16" x14ac:dyDescent="0.25">
      <c r="B1172" s="239" t="s">
        <v>2220</v>
      </c>
      <c r="C1172" s="247">
        <v>1</v>
      </c>
      <c r="D1172" s="256">
        <v>5</v>
      </c>
      <c r="E1172" s="256">
        <v>8.9557849500412381</v>
      </c>
      <c r="F1172" s="256">
        <v>-3.9557849500412381</v>
      </c>
      <c r="G1172" s="256"/>
      <c r="H1172" s="256"/>
      <c r="I1172" s="256"/>
      <c r="J1172" s="256">
        <v>-0.67674298749166628</v>
      </c>
      <c r="K1172" s="256">
        <v>0.90939197868976029</v>
      </c>
      <c r="L1172" s="256">
        <v>7.171209891753608</v>
      </c>
      <c r="M1172" s="256">
        <v>10.740360008328867</v>
      </c>
      <c r="N1172" s="256">
        <v>5.9156450990303595</v>
      </c>
      <c r="O1172" s="256">
        <v>-2.6529744681155982</v>
      </c>
      <c r="P1172" s="256">
        <v>20.564544368198074</v>
      </c>
    </row>
    <row r="1173" spans="2:16" x14ac:dyDescent="0.25">
      <c r="B1173" s="239" t="s">
        <v>2221</v>
      </c>
      <c r="C1173" s="247">
        <v>1</v>
      </c>
      <c r="D1173" s="256">
        <v>1</v>
      </c>
      <c r="E1173" s="256">
        <v>10.856144056368397</v>
      </c>
      <c r="F1173" s="256">
        <v>-9.8561440563683966</v>
      </c>
      <c r="G1173" s="256"/>
      <c r="H1173" s="256"/>
      <c r="I1173" s="256"/>
      <c r="J1173" s="256">
        <v>-1.6861574777429305</v>
      </c>
      <c r="K1173" s="256">
        <v>0.86027157149815925</v>
      </c>
      <c r="L1173" s="256">
        <v>9.1679620338466652</v>
      </c>
      <c r="M1173" s="256">
        <v>12.544326078890128</v>
      </c>
      <c r="N1173" s="256">
        <v>5.9082933528646446</v>
      </c>
      <c r="O1173" s="256">
        <v>-0.73818842252611994</v>
      </c>
      <c r="P1173" s="256">
        <v>22.450476535262915</v>
      </c>
    </row>
    <row r="1174" spans="2:16" x14ac:dyDescent="0.25">
      <c r="B1174" s="239" t="s">
        <v>2222</v>
      </c>
      <c r="C1174" s="247">
        <v>1</v>
      </c>
      <c r="D1174" s="256">
        <v>20</v>
      </c>
      <c r="E1174" s="256">
        <v>11.173122938589815</v>
      </c>
      <c r="F1174" s="256">
        <v>8.826877061410185</v>
      </c>
      <c r="G1174" s="256"/>
      <c r="H1174" s="256"/>
      <c r="I1174" s="256"/>
      <c r="J1174" s="256">
        <v>1.5100737851530872</v>
      </c>
      <c r="K1174" s="256">
        <v>0.90529199889261747</v>
      </c>
      <c r="L1174" s="256">
        <v>9.3965936095992539</v>
      </c>
      <c r="M1174" s="256">
        <v>12.949652267580376</v>
      </c>
      <c r="N1174" s="256">
        <v>5.9150162104626238</v>
      </c>
      <c r="O1174" s="256">
        <v>-0.43440235954097872</v>
      </c>
      <c r="P1174" s="256">
        <v>22.780648236720609</v>
      </c>
    </row>
    <row r="1175" spans="2:16" x14ac:dyDescent="0.25">
      <c r="B1175" s="239" t="s">
        <v>2223</v>
      </c>
      <c r="C1175" s="247">
        <v>1</v>
      </c>
      <c r="D1175" s="256">
        <v>18</v>
      </c>
      <c r="E1175" s="256">
        <v>10.507231991378973</v>
      </c>
      <c r="F1175" s="256">
        <v>7.4927680086210273</v>
      </c>
      <c r="G1175" s="256"/>
      <c r="H1175" s="256"/>
      <c r="I1175" s="256"/>
      <c r="J1175" s="256">
        <v>1.2818386921370224</v>
      </c>
      <c r="K1175" s="256">
        <v>0.89003889180353146</v>
      </c>
      <c r="L1175" s="256">
        <v>8.7606350953880874</v>
      </c>
      <c r="M1175" s="256">
        <v>12.253828887369858</v>
      </c>
      <c r="N1175" s="256">
        <v>5.9127009391393619</v>
      </c>
      <c r="O1175" s="256">
        <v>-1.0957498584330718</v>
      </c>
      <c r="P1175" s="256">
        <v>22.110213841191019</v>
      </c>
    </row>
    <row r="1176" spans="2:16" x14ac:dyDescent="0.25">
      <c r="B1176" s="239" t="s">
        <v>2224</v>
      </c>
      <c r="C1176" s="247">
        <v>1</v>
      </c>
      <c r="D1176" s="256">
        <v>5</v>
      </c>
      <c r="E1176" s="256">
        <v>12.096579792698041</v>
      </c>
      <c r="F1176" s="256">
        <v>-7.0965797926980407</v>
      </c>
      <c r="G1176" s="256"/>
      <c r="H1176" s="256"/>
      <c r="I1176" s="256"/>
      <c r="J1176" s="256">
        <v>-1.2140600842908298</v>
      </c>
      <c r="K1176" s="256">
        <v>0.90900953003848484</v>
      </c>
      <c r="L1176" s="256">
        <v>10.312755245015447</v>
      </c>
      <c r="M1176" s="256">
        <v>13.880404340380634</v>
      </c>
      <c r="N1176" s="256">
        <v>5.9155863185721014</v>
      </c>
      <c r="O1176" s="256">
        <v>0.48793572429376475</v>
      </c>
      <c r="P1176" s="256">
        <v>23.705223861102318</v>
      </c>
    </row>
    <row r="1177" spans="2:16" x14ac:dyDescent="0.25">
      <c r="B1177" s="239" t="s">
        <v>2225</v>
      </c>
      <c r="C1177" s="247">
        <v>1</v>
      </c>
      <c r="D1177" s="256">
        <v>4</v>
      </c>
      <c r="E1177" s="256">
        <v>10.262442271885206</v>
      </c>
      <c r="F1177" s="256">
        <v>-6.262442271885206</v>
      </c>
      <c r="G1177" s="256"/>
      <c r="H1177" s="256"/>
      <c r="I1177" s="256"/>
      <c r="J1177" s="256">
        <v>-1.0713585155900629</v>
      </c>
      <c r="K1177" s="256">
        <v>0.89627375175870416</v>
      </c>
      <c r="L1177" s="256">
        <v>8.5036101947747902</v>
      </c>
      <c r="M1177" s="256">
        <v>12.021274348995622</v>
      </c>
      <c r="N1177" s="256">
        <v>5.9136426849166543</v>
      </c>
      <c r="O1177" s="256">
        <v>-1.34238764351878</v>
      </c>
      <c r="P1177" s="256">
        <v>21.867272187289192</v>
      </c>
    </row>
    <row r="1178" spans="2:16" x14ac:dyDescent="0.25">
      <c r="B1178" s="239" t="s">
        <v>2226</v>
      </c>
      <c r="C1178" s="247">
        <v>1</v>
      </c>
      <c r="D1178" s="256">
        <v>6</v>
      </c>
      <c r="E1178" s="256">
        <v>10.952678416668274</v>
      </c>
      <c r="F1178" s="256">
        <v>-4.9526784166682738</v>
      </c>
      <c r="G1178" s="256"/>
      <c r="H1178" s="256"/>
      <c r="I1178" s="256"/>
      <c r="J1178" s="256">
        <v>-0.84728832080385019</v>
      </c>
      <c r="K1178" s="256">
        <v>0.92114631016379711</v>
      </c>
      <c r="L1178" s="256">
        <v>9.1450368620105813</v>
      </c>
      <c r="M1178" s="256">
        <v>12.760319971325966</v>
      </c>
      <c r="N1178" s="256">
        <v>5.9174634507958741</v>
      </c>
      <c r="O1178" s="256">
        <v>-0.65964930347931094</v>
      </c>
      <c r="P1178" s="256">
        <v>22.56500613681586</v>
      </c>
    </row>
    <row r="1179" spans="2:16" x14ac:dyDescent="0.25">
      <c r="B1179" s="239" t="s">
        <v>2227</v>
      </c>
      <c r="C1179" s="247">
        <v>1</v>
      </c>
      <c r="D1179" s="256">
        <v>2</v>
      </c>
      <c r="E1179" s="256">
        <v>11.303325002580525</v>
      </c>
      <c r="F1179" s="256">
        <v>-9.3033250025805252</v>
      </c>
      <c r="G1179" s="256"/>
      <c r="H1179" s="256"/>
      <c r="I1179" s="256"/>
      <c r="J1179" s="256">
        <v>-1.5915829690859773</v>
      </c>
      <c r="K1179" s="256">
        <v>0.88932696414102885</v>
      </c>
      <c r="L1179" s="256">
        <v>9.5581251810961003</v>
      </c>
      <c r="M1179" s="256">
        <v>13.04852482406495</v>
      </c>
      <c r="N1179" s="256">
        <v>5.9125938145559207</v>
      </c>
      <c r="O1179" s="256">
        <v>-0.29944662780555298</v>
      </c>
      <c r="P1179" s="256">
        <v>22.906096632966602</v>
      </c>
    </row>
    <row r="1180" spans="2:16" x14ac:dyDescent="0.25">
      <c r="B1180" s="239" t="s">
        <v>2228</v>
      </c>
      <c r="C1180" s="247">
        <v>1</v>
      </c>
      <c r="D1180" s="256">
        <v>20</v>
      </c>
      <c r="E1180" s="256">
        <v>11.485273861554415</v>
      </c>
      <c r="F1180" s="256">
        <v>8.5147261384455852</v>
      </c>
      <c r="G1180" s="256"/>
      <c r="H1180" s="256"/>
      <c r="I1180" s="256"/>
      <c r="J1180" s="256">
        <v>1.4566720075480781</v>
      </c>
      <c r="K1180" s="256">
        <v>0.90532999139418469</v>
      </c>
      <c r="L1180" s="256">
        <v>9.7086699767372284</v>
      </c>
      <c r="M1180" s="256">
        <v>13.261877746371601</v>
      </c>
      <c r="N1180" s="256">
        <v>5.9150220253262313</v>
      </c>
      <c r="O1180" s="256">
        <v>-0.12226284756394357</v>
      </c>
      <c r="P1180" s="256">
        <v>23.092810570672775</v>
      </c>
    </row>
    <row r="1181" spans="2:16" x14ac:dyDescent="0.25">
      <c r="B1181" s="239" t="s">
        <v>2229</v>
      </c>
      <c r="C1181" s="247">
        <v>1</v>
      </c>
      <c r="D1181" s="256">
        <v>20</v>
      </c>
      <c r="E1181" s="256">
        <v>10.520676185265414</v>
      </c>
      <c r="F1181" s="256">
        <v>9.4793238147345864</v>
      </c>
      <c r="G1181" s="256"/>
      <c r="H1181" s="256"/>
      <c r="I1181" s="256"/>
      <c r="J1181" s="256">
        <v>1.6216922807488579</v>
      </c>
      <c r="K1181" s="256">
        <v>0.8954414137981952</v>
      </c>
      <c r="L1181" s="256">
        <v>8.763477473743432</v>
      </c>
      <c r="M1181" s="256">
        <v>12.277874896787395</v>
      </c>
      <c r="N1181" s="256">
        <v>5.9135165927155002</v>
      </c>
      <c r="O1181" s="256">
        <v>-1.0839062889883344</v>
      </c>
      <c r="P1181" s="256">
        <v>22.125258659519162</v>
      </c>
    </row>
    <row r="1182" spans="2:16" x14ac:dyDescent="0.25">
      <c r="B1182" s="239" t="s">
        <v>2230</v>
      </c>
      <c r="C1182" s="247">
        <v>1</v>
      </c>
      <c r="D1182" s="256">
        <v>3</v>
      </c>
      <c r="E1182" s="256">
        <v>10.702733986716865</v>
      </c>
      <c r="F1182" s="256">
        <v>-7.7027339867168649</v>
      </c>
      <c r="G1182" s="256"/>
      <c r="H1182" s="256"/>
      <c r="I1182" s="256"/>
      <c r="J1182" s="256">
        <v>-1.3177589974829198</v>
      </c>
      <c r="K1182" s="256">
        <v>0.92555838676801727</v>
      </c>
      <c r="L1182" s="256">
        <v>8.8864342493968511</v>
      </c>
      <c r="M1182" s="256">
        <v>12.519033724036879</v>
      </c>
      <c r="N1182" s="256">
        <v>5.9181518647372719</v>
      </c>
      <c r="O1182" s="256">
        <v>-0.91094466501840188</v>
      </c>
      <c r="P1182" s="256">
        <v>22.316412638452132</v>
      </c>
    </row>
    <row r="1183" spans="2:16" x14ac:dyDescent="0.25">
      <c r="B1183" s="239" t="s">
        <v>2231</v>
      </c>
      <c r="C1183" s="247">
        <v>1</v>
      </c>
      <c r="D1183" s="256">
        <v>12</v>
      </c>
      <c r="E1183" s="256">
        <v>10.409050908013008</v>
      </c>
      <c r="F1183" s="256">
        <v>1.5909490919869924</v>
      </c>
      <c r="G1183" s="256"/>
      <c r="H1183" s="256"/>
      <c r="I1183" s="256"/>
      <c r="J1183" s="256">
        <v>0.2721744622258111</v>
      </c>
      <c r="K1183" s="256">
        <v>0.87515521521956585</v>
      </c>
      <c r="L1183" s="256">
        <v>8.691661481001157</v>
      </c>
      <c r="M1183" s="256">
        <v>12.126440335024858</v>
      </c>
      <c r="N1183" s="256">
        <v>5.9104788145718485</v>
      </c>
      <c r="O1183" s="256">
        <v>-1.1895702830594406</v>
      </c>
      <c r="P1183" s="256">
        <v>22.007672099085454</v>
      </c>
    </row>
    <row r="1184" spans="2:16" x14ac:dyDescent="0.25">
      <c r="B1184" s="239" t="s">
        <v>2232</v>
      </c>
      <c r="C1184" s="247">
        <v>1</v>
      </c>
      <c r="D1184" s="256">
        <v>3</v>
      </c>
      <c r="E1184" s="256">
        <v>9.0563189220870957</v>
      </c>
      <c r="F1184" s="256">
        <v>-6.0563189220870957</v>
      </c>
      <c r="G1184" s="256"/>
      <c r="H1184" s="256"/>
      <c r="I1184" s="256"/>
      <c r="J1184" s="256">
        <v>-1.0360955947549177</v>
      </c>
      <c r="K1184" s="256">
        <v>0.90367049404062505</v>
      </c>
      <c r="L1184" s="256">
        <v>7.2829716061157477</v>
      </c>
      <c r="M1184" s="256">
        <v>10.829666238058444</v>
      </c>
      <c r="N1184" s="256">
        <v>5.9147682565402562</v>
      </c>
      <c r="O1184" s="256">
        <v>-2.5507197955637384</v>
      </c>
      <c r="P1184" s="256">
        <v>20.663357639737931</v>
      </c>
    </row>
    <row r="1185" spans="2:16" x14ac:dyDescent="0.25">
      <c r="B1185" s="239" t="s">
        <v>2233</v>
      </c>
      <c r="C1185" s="247">
        <v>1</v>
      </c>
      <c r="D1185" s="256">
        <v>8</v>
      </c>
      <c r="E1185" s="256">
        <v>11.546706590491556</v>
      </c>
      <c r="F1185" s="256">
        <v>-3.5467065904915565</v>
      </c>
      <c r="G1185" s="256"/>
      <c r="H1185" s="256"/>
      <c r="I1185" s="256"/>
      <c r="J1185" s="256">
        <v>-0.60675917526320944</v>
      </c>
      <c r="K1185" s="256">
        <v>0.93678717517225485</v>
      </c>
      <c r="L1185" s="256">
        <v>9.7083716734134562</v>
      </c>
      <c r="M1185" s="256">
        <v>13.385041507569657</v>
      </c>
      <c r="N1185" s="256">
        <v>5.9199183590944768</v>
      </c>
      <c r="O1185" s="256">
        <v>-7.0438599155135506E-2</v>
      </c>
      <c r="P1185" s="256">
        <v>23.163851780138248</v>
      </c>
    </row>
    <row r="1186" spans="2:16" x14ac:dyDescent="0.25">
      <c r="B1186" s="239" t="s">
        <v>2234</v>
      </c>
      <c r="C1186" s="247">
        <v>1</v>
      </c>
      <c r="D1186" s="256">
        <v>8</v>
      </c>
      <c r="E1186" s="256">
        <v>10.014316312391699</v>
      </c>
      <c r="F1186" s="256">
        <v>-2.0143163123916992</v>
      </c>
      <c r="G1186" s="256"/>
      <c r="H1186" s="256"/>
      <c r="I1186" s="256"/>
      <c r="J1186" s="256">
        <v>-0.34460276688876734</v>
      </c>
      <c r="K1186" s="256">
        <v>0.89798046370002693</v>
      </c>
      <c r="L1186" s="256">
        <v>8.2521350133466953</v>
      </c>
      <c r="M1186" s="256">
        <v>11.776497611436703</v>
      </c>
      <c r="N1186" s="256">
        <v>5.9139015953906053</v>
      </c>
      <c r="O1186" s="256">
        <v>-1.591021684439184</v>
      </c>
      <c r="P1186" s="256">
        <v>21.619654309222582</v>
      </c>
    </row>
    <row r="1187" spans="2:16" x14ac:dyDescent="0.25">
      <c r="B1187" s="239" t="s">
        <v>2235</v>
      </c>
      <c r="C1187" s="247">
        <v>1</v>
      </c>
      <c r="D1187" s="256">
        <v>14</v>
      </c>
      <c r="E1187" s="256">
        <v>8.2924911953344207</v>
      </c>
      <c r="F1187" s="256">
        <v>5.7075088046655793</v>
      </c>
      <c r="G1187" s="256"/>
      <c r="H1187" s="256"/>
      <c r="I1187" s="256"/>
      <c r="J1187" s="256">
        <v>0.97642227987244534</v>
      </c>
      <c r="K1187" s="256">
        <v>0.89005496655131566</v>
      </c>
      <c r="L1187" s="256">
        <v>6.545862754537076</v>
      </c>
      <c r="M1187" s="256">
        <v>10.039119636131765</v>
      </c>
      <c r="N1187" s="256">
        <v>5.9127033588925544</v>
      </c>
      <c r="O1187" s="256">
        <v>-3.3104954029593507</v>
      </c>
      <c r="P1187" s="256">
        <v>19.895477793628192</v>
      </c>
    </row>
    <row r="1188" spans="2:16" x14ac:dyDescent="0.25">
      <c r="B1188" s="239" t="s">
        <v>2236</v>
      </c>
      <c r="C1188" s="247">
        <v>1</v>
      </c>
      <c r="D1188" s="256">
        <v>15</v>
      </c>
      <c r="E1188" s="256">
        <v>10.095246424141109</v>
      </c>
      <c r="F1188" s="256">
        <v>4.9047535758588907</v>
      </c>
      <c r="G1188" s="256"/>
      <c r="H1188" s="256"/>
      <c r="I1188" s="256"/>
      <c r="J1188" s="256">
        <v>0.83908949292164536</v>
      </c>
      <c r="K1188" s="256">
        <v>0.84415952750486034</v>
      </c>
      <c r="L1188" s="256">
        <v>8.4386823975136256</v>
      </c>
      <c r="M1188" s="256">
        <v>11.751810450768593</v>
      </c>
      <c r="N1188" s="256">
        <v>5.9059688853442038</v>
      </c>
      <c r="O1188" s="256">
        <v>-1.4945245599766945</v>
      </c>
      <c r="P1188" s="256">
        <v>21.685017408258915</v>
      </c>
    </row>
    <row r="1189" spans="2:16" x14ac:dyDescent="0.25">
      <c r="B1189" s="239" t="s">
        <v>2237</v>
      </c>
      <c r="C1189" s="247">
        <v>1</v>
      </c>
      <c r="D1189" s="256">
        <v>18</v>
      </c>
      <c r="E1189" s="256">
        <v>11.764608588173081</v>
      </c>
      <c r="F1189" s="256">
        <v>6.2353914118269191</v>
      </c>
      <c r="G1189" s="256"/>
      <c r="H1189" s="256"/>
      <c r="I1189" s="256"/>
      <c r="J1189" s="256">
        <v>1.0667307413097968</v>
      </c>
      <c r="K1189" s="256">
        <v>0.89109326159321667</v>
      </c>
      <c r="L1189" s="256">
        <v>10.015942615180224</v>
      </c>
      <c r="M1189" s="256">
        <v>13.513274561165938</v>
      </c>
      <c r="N1189" s="256">
        <v>5.912859745303745</v>
      </c>
      <c r="O1189" s="256">
        <v>0.1613150998963242</v>
      </c>
      <c r="P1189" s="256">
        <v>23.367902076449838</v>
      </c>
    </row>
    <row r="1190" spans="2:16" x14ac:dyDescent="0.25">
      <c r="B1190" s="239" t="s">
        <v>2238</v>
      </c>
      <c r="C1190" s="247">
        <v>1</v>
      </c>
      <c r="D1190" s="256">
        <v>20</v>
      </c>
      <c r="E1190" s="256">
        <v>8.9557849500412381</v>
      </c>
      <c r="F1190" s="256">
        <v>11.044215049958762</v>
      </c>
      <c r="G1190" s="256"/>
      <c r="H1190" s="256"/>
      <c r="I1190" s="256"/>
      <c r="J1190" s="256">
        <v>1.8894088485097247</v>
      </c>
      <c r="K1190" s="256">
        <v>0.90939197868976029</v>
      </c>
      <c r="L1190" s="256">
        <v>7.171209891753608</v>
      </c>
      <c r="M1190" s="256">
        <v>10.740360008328867</v>
      </c>
      <c r="N1190" s="256">
        <v>5.9156450990303595</v>
      </c>
      <c r="O1190" s="256">
        <v>-2.6529744681155982</v>
      </c>
      <c r="P1190" s="256">
        <v>20.564544368198074</v>
      </c>
    </row>
    <row r="1191" spans="2:16" x14ac:dyDescent="0.25">
      <c r="B1191" s="239" t="s">
        <v>2239</v>
      </c>
      <c r="C1191" s="247">
        <v>1</v>
      </c>
      <c r="D1191" s="256">
        <v>14</v>
      </c>
      <c r="E1191" s="256">
        <v>9.9201726244950219</v>
      </c>
      <c r="F1191" s="256">
        <v>4.0798273755049781</v>
      </c>
      <c r="G1191" s="256"/>
      <c r="H1191" s="256"/>
      <c r="I1191" s="256"/>
      <c r="J1191" s="256">
        <v>0.69796376734805576</v>
      </c>
      <c r="K1191" s="256">
        <v>0.85343515788939273</v>
      </c>
      <c r="L1191" s="256">
        <v>8.2454062615570933</v>
      </c>
      <c r="M1191" s="256">
        <v>11.59493898743295</v>
      </c>
      <c r="N1191" s="256">
        <v>5.907301815168946</v>
      </c>
      <c r="O1191" s="256">
        <v>-1.6722140780098194</v>
      </c>
      <c r="P1191" s="256">
        <v>21.512559326999863</v>
      </c>
    </row>
    <row r="1192" spans="2:16" x14ac:dyDescent="0.25">
      <c r="B1192" s="239" t="s">
        <v>2240</v>
      </c>
      <c r="C1192" s="247">
        <v>1</v>
      </c>
      <c r="D1192" s="256">
        <v>19</v>
      </c>
      <c r="E1192" s="256">
        <v>10.861455372324187</v>
      </c>
      <c r="F1192" s="256">
        <v>8.1385446276758131</v>
      </c>
      <c r="G1192" s="256"/>
      <c r="H1192" s="256"/>
      <c r="I1192" s="256"/>
      <c r="J1192" s="256">
        <v>1.3923160825793028</v>
      </c>
      <c r="K1192" s="256">
        <v>0.9430299202707545</v>
      </c>
      <c r="L1192" s="256">
        <v>9.0108698004579484</v>
      </c>
      <c r="M1192" s="256">
        <v>12.712040944190425</v>
      </c>
      <c r="N1192" s="256">
        <v>5.9209094400524735</v>
      </c>
      <c r="O1192" s="256">
        <v>-0.75763469741803036</v>
      </c>
      <c r="P1192" s="256">
        <v>22.480545442066404</v>
      </c>
    </row>
    <row r="1193" spans="2:16" x14ac:dyDescent="0.25">
      <c r="B1193" s="239" t="s">
        <v>2241</v>
      </c>
      <c r="C1193" s="247">
        <v>1</v>
      </c>
      <c r="D1193" s="256">
        <v>12</v>
      </c>
      <c r="E1193" s="256">
        <v>10.525401141889132</v>
      </c>
      <c r="F1193" s="256">
        <v>1.474598858110868</v>
      </c>
      <c r="G1193" s="256"/>
      <c r="H1193" s="256"/>
      <c r="I1193" s="256"/>
      <c r="J1193" s="256">
        <v>0.25226963780711725</v>
      </c>
      <c r="K1193" s="256">
        <v>0.91947681913268198</v>
      </c>
      <c r="L1193" s="256">
        <v>8.7210357674969128</v>
      </c>
      <c r="M1193" s="256">
        <v>12.329766516281351</v>
      </c>
      <c r="N1193" s="256">
        <v>5.917203798053519</v>
      </c>
      <c r="O1193" s="256">
        <v>-1.0864170402169027</v>
      </c>
      <c r="P1193" s="256">
        <v>22.137219323995168</v>
      </c>
    </row>
    <row r="1194" spans="2:16" x14ac:dyDescent="0.25">
      <c r="B1194" s="239" t="s">
        <v>2242</v>
      </c>
      <c r="C1194" s="247">
        <v>1</v>
      </c>
      <c r="D1194" s="256">
        <v>10</v>
      </c>
      <c r="E1194" s="256">
        <v>11.357063956928622</v>
      </c>
      <c r="F1194" s="256">
        <v>-1.3570639569286218</v>
      </c>
      <c r="G1194" s="256"/>
      <c r="H1194" s="256"/>
      <c r="I1194" s="256"/>
      <c r="J1194" s="256">
        <v>-0.23216214430957968</v>
      </c>
      <c r="K1194" s="256">
        <v>0.91191786102944861</v>
      </c>
      <c r="L1194" s="256">
        <v>9.5675321509137117</v>
      </c>
      <c r="M1194" s="256">
        <v>13.146595762943532</v>
      </c>
      <c r="N1194" s="256">
        <v>5.9160339207987276</v>
      </c>
      <c r="O1194" s="256">
        <v>-0.2524584783277799</v>
      </c>
      <c r="P1194" s="256">
        <v>22.966586392185022</v>
      </c>
    </row>
    <row r="1195" spans="2:16" x14ac:dyDescent="0.25">
      <c r="B1195" s="239" t="s">
        <v>2243</v>
      </c>
      <c r="C1195" s="247">
        <v>1</v>
      </c>
      <c r="D1195" s="256">
        <v>10</v>
      </c>
      <c r="E1195" s="256">
        <v>11.946383006187245</v>
      </c>
      <c r="F1195" s="256">
        <v>-1.9463830061872454</v>
      </c>
      <c r="G1195" s="256"/>
      <c r="H1195" s="256"/>
      <c r="I1195" s="256"/>
      <c r="J1195" s="256">
        <v>-0.33298095499262043</v>
      </c>
      <c r="K1195" s="256">
        <v>0.93943047091467768</v>
      </c>
      <c r="L1195" s="256">
        <v>10.102860931355233</v>
      </c>
      <c r="M1195" s="256">
        <v>13.789905081019258</v>
      </c>
      <c r="N1195" s="256">
        <v>5.9203372181371234</v>
      </c>
      <c r="O1195" s="256">
        <v>0.32841585481451929</v>
      </c>
      <c r="P1195" s="256">
        <v>23.564350157559971</v>
      </c>
    </row>
    <row r="1196" spans="2:16" x14ac:dyDescent="0.25">
      <c r="B1196" s="239" t="s">
        <v>2244</v>
      </c>
      <c r="C1196" s="247">
        <v>1</v>
      </c>
      <c r="D1196" s="256">
        <v>18</v>
      </c>
      <c r="E1196" s="256">
        <v>10.59080382764474</v>
      </c>
      <c r="F1196" s="256">
        <v>7.4091961723552604</v>
      </c>
      <c r="G1196" s="256"/>
      <c r="H1196" s="256"/>
      <c r="I1196" s="256"/>
      <c r="J1196" s="256">
        <v>1.267541490732262</v>
      </c>
      <c r="K1196" s="256">
        <v>0.8900422792606949</v>
      </c>
      <c r="L1196" s="256">
        <v>8.8442002841666252</v>
      </c>
      <c r="M1196" s="256">
        <v>12.337407371122854</v>
      </c>
      <c r="N1196" s="256">
        <v>5.9127014490542482</v>
      </c>
      <c r="O1196" s="256">
        <v>-1.0121790228154399</v>
      </c>
      <c r="P1196" s="256">
        <v>22.193786678104921</v>
      </c>
    </row>
    <row r="1197" spans="2:16" x14ac:dyDescent="0.25">
      <c r="B1197" s="239" t="s">
        <v>2245</v>
      </c>
      <c r="C1197" s="247">
        <v>1</v>
      </c>
      <c r="D1197" s="256">
        <v>2</v>
      </c>
      <c r="E1197" s="256">
        <v>9.7839401442541476</v>
      </c>
      <c r="F1197" s="256">
        <v>-7.7839401442541476</v>
      </c>
      <c r="G1197" s="256"/>
      <c r="H1197" s="256"/>
      <c r="I1197" s="256"/>
      <c r="J1197" s="256">
        <v>-1.3316514861668476</v>
      </c>
      <c r="K1197" s="256">
        <v>0.95706182291917041</v>
      </c>
      <c r="L1197" s="256">
        <v>7.9058186098178824</v>
      </c>
      <c r="M1197" s="256">
        <v>11.662061678690412</v>
      </c>
      <c r="N1197" s="256">
        <v>5.9231605161151935</v>
      </c>
      <c r="O1197" s="256">
        <v>-1.8395673981401011</v>
      </c>
      <c r="P1197" s="256">
        <v>21.407447686648396</v>
      </c>
    </row>
    <row r="1198" spans="2:16" x14ac:dyDescent="0.25">
      <c r="B1198" s="239" t="s">
        <v>2246</v>
      </c>
      <c r="C1198" s="247">
        <v>1</v>
      </c>
      <c r="D1198" s="256">
        <v>19</v>
      </c>
      <c r="E1198" s="256">
        <v>11.455765155376517</v>
      </c>
      <c r="F1198" s="256">
        <v>7.5442348446234835</v>
      </c>
      <c r="G1198" s="256"/>
      <c r="H1198" s="256"/>
      <c r="I1198" s="256"/>
      <c r="J1198" s="256">
        <v>1.2906434731837479</v>
      </c>
      <c r="K1198" s="256">
        <v>0.90449308169151676</v>
      </c>
      <c r="L1198" s="256">
        <v>9.6808036076553439</v>
      </c>
      <c r="M1198" s="256">
        <v>13.230726703097689</v>
      </c>
      <c r="N1198" s="256">
        <v>5.9148939890419383</v>
      </c>
      <c r="O1198" s="256">
        <v>-0.15152029755654617</v>
      </c>
      <c r="P1198" s="256">
        <v>23.063050608309581</v>
      </c>
    </row>
    <row r="1199" spans="2:16" x14ac:dyDescent="0.25">
      <c r="B1199" s="239" t="s">
        <v>2247</v>
      </c>
      <c r="C1199" s="247">
        <v>1</v>
      </c>
      <c r="D1199" s="256">
        <v>19</v>
      </c>
      <c r="E1199" s="256">
        <v>11.23038039933788</v>
      </c>
      <c r="F1199" s="256">
        <v>7.7696196006621197</v>
      </c>
      <c r="G1199" s="256"/>
      <c r="H1199" s="256"/>
      <c r="I1199" s="256"/>
      <c r="J1199" s="256">
        <v>1.3292015735514329</v>
      </c>
      <c r="K1199" s="256">
        <v>0.89898829060344354</v>
      </c>
      <c r="L1199" s="256">
        <v>9.4662213582442831</v>
      </c>
      <c r="M1199" s="256">
        <v>12.994539440431478</v>
      </c>
      <c r="N1199" s="256">
        <v>5.9140547100461234</v>
      </c>
      <c r="O1199" s="256">
        <v>-0.37525806703935771</v>
      </c>
      <c r="P1199" s="256">
        <v>22.836018865715118</v>
      </c>
    </row>
    <row r="1200" spans="2:16" x14ac:dyDescent="0.25">
      <c r="B1200" s="239" t="s">
        <v>2248</v>
      </c>
      <c r="C1200" s="247">
        <v>1</v>
      </c>
      <c r="D1200" s="256">
        <v>16</v>
      </c>
      <c r="E1200" s="256">
        <v>11.127292353952084</v>
      </c>
      <c r="F1200" s="256">
        <v>4.8727076460479157</v>
      </c>
      <c r="G1200" s="256"/>
      <c r="H1200" s="256"/>
      <c r="I1200" s="256"/>
      <c r="J1200" s="256">
        <v>0.83360717814692498</v>
      </c>
      <c r="K1200" s="256">
        <v>0.87801027467940995</v>
      </c>
      <c r="L1200" s="256">
        <v>9.4043002077373377</v>
      </c>
      <c r="M1200" s="256">
        <v>12.850284500166831</v>
      </c>
      <c r="N1200" s="256">
        <v>5.9109022330959977</v>
      </c>
      <c r="O1200" s="256">
        <v>-0.4721597462938778</v>
      </c>
      <c r="P1200" s="256">
        <v>22.726744454198048</v>
      </c>
    </row>
    <row r="1201" spans="2:16" x14ac:dyDescent="0.25">
      <c r="B1201" s="239" t="s">
        <v>2249</v>
      </c>
      <c r="C1201" s="247">
        <v>1</v>
      </c>
      <c r="D1201" s="256">
        <v>20</v>
      </c>
      <c r="E1201" s="256">
        <v>10.098549183384891</v>
      </c>
      <c r="F1201" s="256">
        <v>9.9014508166151085</v>
      </c>
      <c r="G1201" s="256"/>
      <c r="H1201" s="256"/>
      <c r="I1201" s="256"/>
      <c r="J1201" s="256">
        <v>1.6939084128089554</v>
      </c>
      <c r="K1201" s="256">
        <v>0.88222910145291</v>
      </c>
      <c r="L1201" s="256">
        <v>8.3672780846264114</v>
      </c>
      <c r="M1201" s="256">
        <v>11.829820282143372</v>
      </c>
      <c r="N1201" s="256">
        <v>5.9115303732812743</v>
      </c>
      <c r="O1201" s="256">
        <v>-1.5021355682743458</v>
      </c>
      <c r="P1201" s="256">
        <v>21.699233935044127</v>
      </c>
    </row>
    <row r="1202" spans="2:16" x14ac:dyDescent="0.25">
      <c r="B1202" s="239" t="s">
        <v>2250</v>
      </c>
      <c r="C1202" s="247">
        <v>1</v>
      </c>
      <c r="D1202" s="256">
        <v>3</v>
      </c>
      <c r="E1202" s="256">
        <v>9.7522282716263557</v>
      </c>
      <c r="F1202" s="256">
        <v>-6.7522282716263557</v>
      </c>
      <c r="G1202" s="256"/>
      <c r="H1202" s="256"/>
      <c r="I1202" s="256"/>
      <c r="J1202" s="256">
        <v>-1.1551495317556315</v>
      </c>
      <c r="K1202" s="256">
        <v>0.94441893036407065</v>
      </c>
      <c r="L1202" s="256">
        <v>7.8989169304259592</v>
      </c>
      <c r="M1202" s="256">
        <v>11.605539612826753</v>
      </c>
      <c r="N1202" s="256">
        <v>5.921130828043462</v>
      </c>
      <c r="O1202" s="256">
        <v>-1.8672962460724971</v>
      </c>
      <c r="P1202" s="256">
        <v>21.371752789325207</v>
      </c>
    </row>
    <row r="1203" spans="2:16" x14ac:dyDescent="0.25">
      <c r="B1203" s="239" t="s">
        <v>2251</v>
      </c>
      <c r="C1203" s="247">
        <v>1</v>
      </c>
      <c r="D1203" s="256">
        <v>4</v>
      </c>
      <c r="E1203" s="256">
        <v>10.463918065134221</v>
      </c>
      <c r="F1203" s="256">
        <v>-6.4639180651342212</v>
      </c>
      <c r="G1203" s="256"/>
      <c r="H1203" s="256"/>
      <c r="I1203" s="256"/>
      <c r="J1203" s="256">
        <v>-1.1058263473737826</v>
      </c>
      <c r="K1203" s="256">
        <v>0.9106767606351609</v>
      </c>
      <c r="L1203" s="256">
        <v>8.6768217730235229</v>
      </c>
      <c r="M1203" s="256">
        <v>12.251014357244919</v>
      </c>
      <c r="N1203" s="256">
        <v>5.9158427403995102</v>
      </c>
      <c r="O1203" s="256">
        <v>-1.1452292010201077</v>
      </c>
      <c r="P1203" s="256">
        <v>22.07306533128855</v>
      </c>
    </row>
    <row r="1204" spans="2:16" x14ac:dyDescent="0.25">
      <c r="B1204" s="239" t="s">
        <v>2252</v>
      </c>
      <c r="C1204" s="247">
        <v>1</v>
      </c>
      <c r="D1204" s="256">
        <v>13</v>
      </c>
      <c r="E1204" s="256">
        <v>9.6095386054940608</v>
      </c>
      <c r="F1204" s="256">
        <v>3.3904613945059392</v>
      </c>
      <c r="G1204" s="256"/>
      <c r="H1204" s="256"/>
      <c r="I1204" s="256"/>
      <c r="J1204" s="256">
        <v>0.58002924882688345</v>
      </c>
      <c r="K1204" s="256">
        <v>0.93448289782475158</v>
      </c>
      <c r="L1204" s="256">
        <v>7.7757255623472172</v>
      </c>
      <c r="M1204" s="256">
        <v>11.443351648640904</v>
      </c>
      <c r="N1204" s="256">
        <v>5.9195541599941102</v>
      </c>
      <c r="O1204" s="256">
        <v>-2.0068918861500133</v>
      </c>
      <c r="P1204" s="256">
        <v>21.225969097138133</v>
      </c>
    </row>
    <row r="1205" spans="2:16" x14ac:dyDescent="0.25">
      <c r="B1205" s="239" t="s">
        <v>2253</v>
      </c>
      <c r="C1205" s="247">
        <v>1</v>
      </c>
      <c r="D1205" s="256">
        <v>19</v>
      </c>
      <c r="E1205" s="256">
        <v>10.897367389959022</v>
      </c>
      <c r="F1205" s="256">
        <v>8.1026326100409776</v>
      </c>
      <c r="G1205" s="256"/>
      <c r="H1205" s="256"/>
      <c r="I1205" s="256"/>
      <c r="J1205" s="256">
        <v>1.3861723699134265</v>
      </c>
      <c r="K1205" s="256">
        <v>0.89826290026811018</v>
      </c>
      <c r="L1205" s="256">
        <v>9.1346318422877264</v>
      </c>
      <c r="M1205" s="256">
        <v>12.660102937630318</v>
      </c>
      <c r="N1205" s="256">
        <v>5.9139444877995526</v>
      </c>
      <c r="O1205" s="256">
        <v>-0.70805477819181029</v>
      </c>
      <c r="P1205" s="256">
        <v>22.502789558109853</v>
      </c>
    </row>
    <row r="1206" spans="2:16" x14ac:dyDescent="0.25">
      <c r="B1206" s="239" t="s">
        <v>2254</v>
      </c>
      <c r="C1206" s="247">
        <v>1</v>
      </c>
      <c r="D1206" s="256">
        <v>2</v>
      </c>
      <c r="E1206" s="256">
        <v>10.799712460108985</v>
      </c>
      <c r="F1206" s="256">
        <v>-8.7997124601089851</v>
      </c>
      <c r="G1206" s="256"/>
      <c r="H1206" s="256"/>
      <c r="I1206" s="256"/>
      <c r="J1206" s="256">
        <v>-1.5054265523861992</v>
      </c>
      <c r="K1206" s="256">
        <v>0.87776583135336961</v>
      </c>
      <c r="L1206" s="256">
        <v>9.0772000052408064</v>
      </c>
      <c r="M1206" s="256">
        <v>12.522224914977164</v>
      </c>
      <c r="N1206" s="256">
        <v>5.9108659282264302</v>
      </c>
      <c r="O1206" s="256">
        <v>-0.79966839609013718</v>
      </c>
      <c r="P1206" s="256">
        <v>22.399093316308107</v>
      </c>
    </row>
    <row r="1207" spans="2:16" x14ac:dyDescent="0.25">
      <c r="B1207" s="239" t="s">
        <v>2255</v>
      </c>
      <c r="C1207" s="247">
        <v>1</v>
      </c>
      <c r="D1207" s="256">
        <v>17</v>
      </c>
      <c r="E1207" s="256">
        <v>9.9020137740350069</v>
      </c>
      <c r="F1207" s="256">
        <v>7.0979862259649931</v>
      </c>
      <c r="G1207" s="256"/>
      <c r="H1207" s="256"/>
      <c r="I1207" s="256"/>
      <c r="J1207" s="256">
        <v>1.2143006923781767</v>
      </c>
      <c r="K1207" s="256">
        <v>0.91703072211624703</v>
      </c>
      <c r="L1207" s="256">
        <v>8.1024485780344762</v>
      </c>
      <c r="M1207" s="256">
        <v>11.701578970035538</v>
      </c>
      <c r="N1207" s="256">
        <v>5.9168241914122879</v>
      </c>
      <c r="O1207" s="256">
        <v>-1.7090594745772485</v>
      </c>
      <c r="P1207" s="256">
        <v>21.513087022647262</v>
      </c>
    </row>
    <row r="1208" spans="2:16" x14ac:dyDescent="0.25">
      <c r="B1208" s="239" t="s">
        <v>2256</v>
      </c>
      <c r="C1208" s="247">
        <v>1</v>
      </c>
      <c r="D1208" s="256">
        <v>5</v>
      </c>
      <c r="E1208" s="256">
        <v>8.9422304018138909</v>
      </c>
      <c r="F1208" s="256">
        <v>-3.9422304018138909</v>
      </c>
      <c r="G1208" s="256"/>
      <c r="H1208" s="256"/>
      <c r="I1208" s="256"/>
      <c r="J1208" s="256">
        <v>-0.67442411890368115</v>
      </c>
      <c r="K1208" s="256">
        <v>0.89226759719974202</v>
      </c>
      <c r="L1208" s="256">
        <v>7.1912599329792259</v>
      </c>
      <c r="M1208" s="256">
        <v>10.693200870648555</v>
      </c>
      <c r="N1208" s="256">
        <v>5.9130368366677066</v>
      </c>
      <c r="O1208" s="256">
        <v>-2.6614106074863297</v>
      </c>
      <c r="P1208" s="256">
        <v>20.545871411114113</v>
      </c>
    </row>
    <row r="1209" spans="2:16" x14ac:dyDescent="0.25">
      <c r="B1209" s="239" t="s">
        <v>2257</v>
      </c>
      <c r="C1209" s="247">
        <v>1</v>
      </c>
      <c r="D1209" s="256">
        <v>18</v>
      </c>
      <c r="E1209" s="256">
        <v>10.804451080877051</v>
      </c>
      <c r="F1209" s="256">
        <v>7.1955489191229489</v>
      </c>
      <c r="G1209" s="256"/>
      <c r="H1209" s="256"/>
      <c r="I1209" s="256"/>
      <c r="J1209" s="256">
        <v>1.2309914046563453</v>
      </c>
      <c r="K1209" s="256">
        <v>0.91112840336368017</v>
      </c>
      <c r="L1209" s="256">
        <v>9.0164684929033374</v>
      </c>
      <c r="M1209" s="256">
        <v>12.592433668850765</v>
      </c>
      <c r="N1209" s="256">
        <v>5.9159122824964774</v>
      </c>
      <c r="O1209" s="256">
        <v>-0.80483265348313182</v>
      </c>
      <c r="P1209" s="256">
        <v>22.413734815237234</v>
      </c>
    </row>
    <row r="1210" spans="2:16" x14ac:dyDescent="0.25">
      <c r="B1210" s="239" t="s">
        <v>2258</v>
      </c>
      <c r="C1210" s="247">
        <v>1</v>
      </c>
      <c r="D1210" s="256">
        <v>5</v>
      </c>
      <c r="E1210" s="256">
        <v>11.401839016811156</v>
      </c>
      <c r="F1210" s="256">
        <v>-6.4018390168111559</v>
      </c>
      <c r="G1210" s="256"/>
      <c r="H1210" s="256"/>
      <c r="I1210" s="256"/>
      <c r="J1210" s="256">
        <v>-1.0952060631183524</v>
      </c>
      <c r="K1210" s="256">
        <v>0.89027895398024304</v>
      </c>
      <c r="L1210" s="256">
        <v>9.6547710269652143</v>
      </c>
      <c r="M1210" s="256">
        <v>13.148907006657097</v>
      </c>
      <c r="N1210" s="256">
        <v>5.9127370804625494</v>
      </c>
      <c r="O1210" s="256">
        <v>-0.20121375610714587</v>
      </c>
      <c r="P1210" s="256">
        <v>23.004891789729456</v>
      </c>
    </row>
    <row r="1211" spans="2:16" x14ac:dyDescent="0.25">
      <c r="B1211" s="239" t="s">
        <v>2259</v>
      </c>
      <c r="C1211" s="247">
        <v>1</v>
      </c>
      <c r="D1211" s="256">
        <v>19</v>
      </c>
      <c r="E1211" s="256">
        <v>12.204075210750799</v>
      </c>
      <c r="F1211" s="256">
        <v>6.7959247892492005</v>
      </c>
      <c r="G1211" s="256"/>
      <c r="H1211" s="256"/>
      <c r="I1211" s="256"/>
      <c r="J1211" s="256">
        <v>1.1626249916839468</v>
      </c>
      <c r="K1211" s="256">
        <v>0.87824431742612341</v>
      </c>
      <c r="L1211" s="256">
        <v>10.480623783106102</v>
      </c>
      <c r="M1211" s="256">
        <v>13.927526638395497</v>
      </c>
      <c r="N1211" s="256">
        <v>5.9109370025291179</v>
      </c>
      <c r="O1211" s="256">
        <v>0.6045548795718716</v>
      </c>
      <c r="P1211" s="256">
        <v>23.803595541929727</v>
      </c>
    </row>
    <row r="1212" spans="2:16" x14ac:dyDescent="0.25">
      <c r="B1212" s="239" t="s">
        <v>2260</v>
      </c>
      <c r="C1212" s="247">
        <v>1</v>
      </c>
      <c r="D1212" s="256">
        <v>8</v>
      </c>
      <c r="E1212" s="256">
        <v>9.475337451310919</v>
      </c>
      <c r="F1212" s="256">
        <v>-1.475337451310919</v>
      </c>
      <c r="G1212" s="256"/>
      <c r="H1212" s="256"/>
      <c r="I1212" s="256"/>
      <c r="J1212" s="256">
        <v>-0.25239599396020851</v>
      </c>
      <c r="K1212" s="256">
        <v>0.96222757878230758</v>
      </c>
      <c r="L1212" s="256">
        <v>7.5870787270966664</v>
      </c>
      <c r="M1212" s="256">
        <v>11.363596175525171</v>
      </c>
      <c r="N1212" s="256">
        <v>5.9239973902885792</v>
      </c>
      <c r="O1212" s="256">
        <v>-2.1498123584572966</v>
      </c>
      <c r="P1212" s="256">
        <v>21.100487261079135</v>
      </c>
    </row>
    <row r="1213" spans="2:16" x14ac:dyDescent="0.25">
      <c r="B1213" s="239" t="s">
        <v>2261</v>
      </c>
      <c r="C1213" s="247">
        <v>1</v>
      </c>
      <c r="D1213" s="256">
        <v>3</v>
      </c>
      <c r="E1213" s="256">
        <v>10.599811443083327</v>
      </c>
      <c r="F1213" s="256">
        <v>-7.5998114430833272</v>
      </c>
      <c r="G1213" s="256"/>
      <c r="H1213" s="256"/>
      <c r="I1213" s="256"/>
      <c r="J1213" s="256">
        <v>-1.3001513391955106</v>
      </c>
      <c r="K1213" s="256">
        <v>0.90731828108291346</v>
      </c>
      <c r="L1213" s="256">
        <v>8.8193057730400728</v>
      </c>
      <c r="M1213" s="256">
        <v>12.380317113126582</v>
      </c>
      <c r="N1213" s="256">
        <v>5.9153266714496748</v>
      </c>
      <c r="O1213" s="256">
        <v>-1.0083230983078479</v>
      </c>
      <c r="P1213" s="256">
        <v>22.207945984474502</v>
      </c>
    </row>
    <row r="1214" spans="2:16" x14ac:dyDescent="0.25">
      <c r="B1214" s="239" t="s">
        <v>2262</v>
      </c>
      <c r="C1214" s="247">
        <v>1</v>
      </c>
      <c r="D1214" s="256">
        <v>7</v>
      </c>
      <c r="E1214" s="256">
        <v>9.988295901541397</v>
      </c>
      <c r="F1214" s="256">
        <v>-2.988295901541397</v>
      </c>
      <c r="G1214" s="256"/>
      <c r="H1214" s="256"/>
      <c r="I1214" s="256"/>
      <c r="J1214" s="256">
        <v>-0.51122806761705919</v>
      </c>
      <c r="K1214" s="256">
        <v>0.89895613404403196</v>
      </c>
      <c r="L1214" s="256">
        <v>8.2241999639226826</v>
      </c>
      <c r="M1214" s="256">
        <v>11.752391839160111</v>
      </c>
      <c r="N1214" s="256">
        <v>5.9140498220518936</v>
      </c>
      <c r="O1214" s="256">
        <v>-1.6173329727206784</v>
      </c>
      <c r="P1214" s="256">
        <v>21.593924775803472</v>
      </c>
    </row>
    <row r="1215" spans="2:16" x14ac:dyDescent="0.25">
      <c r="B1215" s="239" t="s">
        <v>2263</v>
      </c>
      <c r="C1215" s="247">
        <v>1</v>
      </c>
      <c r="D1215" s="256">
        <v>6</v>
      </c>
      <c r="E1215" s="256">
        <v>9.4475537291835838</v>
      </c>
      <c r="F1215" s="256">
        <v>-3.4475537291835838</v>
      </c>
      <c r="G1215" s="256"/>
      <c r="H1215" s="256"/>
      <c r="I1215" s="256"/>
      <c r="J1215" s="256">
        <v>-0.58979642212385974</v>
      </c>
      <c r="K1215" s="256">
        <v>0.88825342946002006</v>
      </c>
      <c r="L1215" s="256">
        <v>7.7044605935517172</v>
      </c>
      <c r="M1215" s="256">
        <v>11.19064686481545</v>
      </c>
      <c r="N1215" s="256">
        <v>5.9124324369690786</v>
      </c>
      <c r="O1215" s="256">
        <v>-2.154901216622914</v>
      </c>
      <c r="P1215" s="256">
        <v>21.050008674990082</v>
      </c>
    </row>
    <row r="1216" spans="2:16" x14ac:dyDescent="0.25">
      <c r="B1216" s="239" t="s">
        <v>2264</v>
      </c>
      <c r="C1216" s="247">
        <v>1</v>
      </c>
      <c r="D1216" s="256">
        <v>2</v>
      </c>
      <c r="E1216" s="256">
        <v>10.705241864647901</v>
      </c>
      <c r="F1216" s="256">
        <v>-8.7052418646479008</v>
      </c>
      <c r="G1216" s="256"/>
      <c r="H1216" s="256"/>
      <c r="I1216" s="256"/>
      <c r="J1216" s="256">
        <v>-1.4892648262534922</v>
      </c>
      <c r="K1216" s="256">
        <v>0.88640227879744227</v>
      </c>
      <c r="L1216" s="256">
        <v>8.9657813949939413</v>
      </c>
      <c r="M1216" s="256">
        <v>12.44470233430186</v>
      </c>
      <c r="N1216" s="256">
        <v>5.9121546128830165</v>
      </c>
      <c r="O1216" s="256">
        <v>-0.89666788398708341</v>
      </c>
      <c r="P1216" s="256">
        <v>22.307151613282883</v>
      </c>
    </row>
    <row r="1217" spans="2:16" x14ac:dyDescent="0.25">
      <c r="B1217" s="239" t="s">
        <v>2265</v>
      </c>
      <c r="C1217" s="247">
        <v>1</v>
      </c>
      <c r="D1217" s="256">
        <v>4</v>
      </c>
      <c r="E1217" s="256">
        <v>8.8884308665043061</v>
      </c>
      <c r="F1217" s="256">
        <v>-4.8884308665043061</v>
      </c>
      <c r="G1217" s="256"/>
      <c r="H1217" s="256"/>
      <c r="I1217" s="256"/>
      <c r="J1217" s="256">
        <v>-0.83629705621639305</v>
      </c>
      <c r="K1217" s="256">
        <v>0.88729754468926536</v>
      </c>
      <c r="L1217" s="256">
        <v>7.1472135425801078</v>
      </c>
      <c r="M1217" s="256">
        <v>10.629648190428505</v>
      </c>
      <c r="N1217" s="256">
        <v>5.912288905287717</v>
      </c>
      <c r="O1217" s="256">
        <v>-2.7137424152182383</v>
      </c>
      <c r="P1217" s="256">
        <v>20.490604148226851</v>
      </c>
    </row>
    <row r="1218" spans="2:16" x14ac:dyDescent="0.25">
      <c r="B1218" s="239" t="s">
        <v>2266</v>
      </c>
      <c r="C1218" s="247">
        <v>1</v>
      </c>
      <c r="D1218" s="256">
        <v>1</v>
      </c>
      <c r="E1218" s="256">
        <v>10.602255539119877</v>
      </c>
      <c r="F1218" s="256">
        <v>-9.6022555391198772</v>
      </c>
      <c r="G1218" s="256"/>
      <c r="H1218" s="256"/>
      <c r="I1218" s="256"/>
      <c r="J1218" s="256">
        <v>-1.6427230454311332</v>
      </c>
      <c r="K1218" s="256">
        <v>0.87467545793760582</v>
      </c>
      <c r="L1218" s="256">
        <v>8.8858075794834619</v>
      </c>
      <c r="M1218" s="256">
        <v>12.318703498756292</v>
      </c>
      <c r="N1218" s="256">
        <v>5.91040779671716</v>
      </c>
      <c r="O1218" s="256">
        <v>-0.99622628774534228</v>
      </c>
      <c r="P1218" s="256">
        <v>22.200737365985098</v>
      </c>
    </row>
    <row r="1219" spans="2:16" ht="15.75" thickBot="1" x14ac:dyDescent="0.3">
      <c r="B1219" s="273" t="s">
        <v>2267</v>
      </c>
      <c r="C1219" s="248">
        <v>1</v>
      </c>
      <c r="D1219" s="257">
        <v>1</v>
      </c>
      <c r="E1219" s="257">
        <v>8.3498521789193223</v>
      </c>
      <c r="F1219" s="257">
        <v>-7.3498521789193223</v>
      </c>
      <c r="G1219" s="257"/>
      <c r="H1219" s="257"/>
      <c r="I1219" s="257"/>
      <c r="J1219" s="257">
        <v>-1.2573891108848427</v>
      </c>
      <c r="K1219" s="257">
        <v>0.90733859444814347</v>
      </c>
      <c r="L1219" s="257">
        <v>6.5693066462801921</v>
      </c>
      <c r="M1219" s="257">
        <v>10.130397711558452</v>
      </c>
      <c r="N1219" s="257">
        <v>5.9153297872351773</v>
      </c>
      <c r="O1219" s="257">
        <v>-3.2582884768353235</v>
      </c>
      <c r="P1219" s="257">
        <v>19.957992834673966</v>
      </c>
    </row>
    <row r="1238" spans="10:10" x14ac:dyDescent="0.25">
      <c r="J1238" t="s">
        <v>1166</v>
      </c>
    </row>
    <row r="1257" spans="2:10" x14ac:dyDescent="0.25">
      <c r="J1257" t="s">
        <v>1166</v>
      </c>
    </row>
    <row r="1260" spans="2:10" x14ac:dyDescent="0.25">
      <c r="B1260" s="38" t="s">
        <v>2276</v>
      </c>
    </row>
    <row r="1261" spans="2:10" ht="15.75" thickBot="1" x14ac:dyDescent="0.3"/>
    <row r="1262" spans="2:10" ht="45" x14ac:dyDescent="0.25">
      <c r="B1262" s="240" t="s">
        <v>2277</v>
      </c>
      <c r="C1262" s="241" t="s">
        <v>2278</v>
      </c>
      <c r="D1262" s="241" t="s">
        <v>1248</v>
      </c>
      <c r="E1262" s="241" t="s">
        <v>1251</v>
      </c>
      <c r="F1262" s="241" t="s">
        <v>1252</v>
      </c>
      <c r="G1262" s="295"/>
      <c r="H1262" s="295"/>
      <c r="I1262" s="295"/>
    </row>
    <row r="1263" spans="2:10" x14ac:dyDescent="0.25">
      <c r="B1263" s="276" t="s">
        <v>30</v>
      </c>
      <c r="C1263" s="255">
        <v>11.246046222787699</v>
      </c>
      <c r="D1263" s="255">
        <v>0.45861882408879096</v>
      </c>
      <c r="E1263" s="255">
        <v>10.346060590729172</v>
      </c>
      <c r="F1263" s="255">
        <v>12.146031854846226</v>
      </c>
      <c r="G1263" s="296"/>
      <c r="H1263" s="296"/>
      <c r="I1263" s="296"/>
    </row>
    <row r="1264" spans="2:10" x14ac:dyDescent="0.25">
      <c r="B1264" s="239" t="s">
        <v>25</v>
      </c>
      <c r="C1264" s="256">
        <v>11.291834468360276</v>
      </c>
      <c r="D1264" s="256">
        <v>0.46198498749240563</v>
      </c>
      <c r="E1264" s="256">
        <v>10.38524313557755</v>
      </c>
      <c r="F1264" s="256">
        <v>12.198425801143003</v>
      </c>
      <c r="G1264" s="256"/>
      <c r="H1264" s="256"/>
      <c r="I1264" s="256"/>
    </row>
    <row r="1265" spans="2:9" x14ac:dyDescent="0.25">
      <c r="B1265" s="239" t="s">
        <v>11</v>
      </c>
      <c r="C1265" s="256">
        <v>10.059985588156161</v>
      </c>
      <c r="D1265" s="256">
        <v>0.49274712099049239</v>
      </c>
      <c r="E1265" s="256">
        <v>9.0930271777360279</v>
      </c>
      <c r="F1265" s="256">
        <v>11.026943998576295</v>
      </c>
      <c r="G1265" s="256"/>
      <c r="H1265" s="256"/>
      <c r="I1265" s="256"/>
    </row>
    <row r="1266" spans="2:9" x14ac:dyDescent="0.25">
      <c r="B1266" s="239" t="s">
        <v>34</v>
      </c>
      <c r="C1266" s="256">
        <v>10.336974734370074</v>
      </c>
      <c r="D1266" s="256">
        <v>0.450747887370611</v>
      </c>
      <c r="E1266" s="256">
        <v>9.4524348921159191</v>
      </c>
      <c r="F1266" s="256">
        <v>11.221514576624228</v>
      </c>
      <c r="G1266" s="256"/>
      <c r="H1266" s="256"/>
      <c r="I1266" s="256"/>
    </row>
    <row r="1267" spans="2:9" x14ac:dyDescent="0.25">
      <c r="B1267" s="239" t="s">
        <v>38</v>
      </c>
      <c r="C1267" s="256">
        <v>10.346653255572527</v>
      </c>
      <c r="D1267" s="256">
        <v>0.45716330036126684</v>
      </c>
      <c r="E1267" s="256">
        <v>9.4495239180511774</v>
      </c>
      <c r="F1267" s="256">
        <v>11.243782593093876</v>
      </c>
      <c r="G1267" s="256"/>
      <c r="H1267" s="256"/>
      <c r="I1267" s="256"/>
    </row>
    <row r="1268" spans="2:9" ht="15.75" thickBot="1" x14ac:dyDescent="0.3">
      <c r="B1268" s="273" t="s">
        <v>17</v>
      </c>
      <c r="C1268" s="257">
        <v>10.169086678787284</v>
      </c>
      <c r="D1268" s="257">
        <v>0.41914876831333409</v>
      </c>
      <c r="E1268" s="257">
        <v>9.3465564001260759</v>
      </c>
      <c r="F1268" s="257">
        <v>10.991616957448493</v>
      </c>
      <c r="G1268" s="296"/>
      <c r="H1268" s="296"/>
      <c r="I1268" s="296"/>
    </row>
    <row r="1287" spans="2:10" x14ac:dyDescent="0.25">
      <c r="J1287" t="s">
        <v>1166</v>
      </c>
    </row>
    <row r="1290" spans="2:10" x14ac:dyDescent="0.25">
      <c r="B1290" s="38" t="s">
        <v>2279</v>
      </c>
    </row>
    <row r="1291" spans="2:10" ht="15.75" thickBot="1" x14ac:dyDescent="0.3"/>
    <row r="1292" spans="2:10" ht="45" x14ac:dyDescent="0.25">
      <c r="B1292" s="240" t="s">
        <v>2277</v>
      </c>
      <c r="C1292" s="241" t="s">
        <v>2278</v>
      </c>
      <c r="D1292" s="241" t="s">
        <v>1248</v>
      </c>
      <c r="E1292" s="241" t="s">
        <v>1251</v>
      </c>
      <c r="F1292" s="241" t="s">
        <v>1252</v>
      </c>
      <c r="G1292" s="295"/>
      <c r="H1292" s="295"/>
      <c r="I1292" s="295"/>
    </row>
    <row r="1293" spans="2:10" x14ac:dyDescent="0.25">
      <c r="B1293" s="276" t="s">
        <v>12</v>
      </c>
      <c r="C1293" s="255">
        <v>10.521643812566069</v>
      </c>
      <c r="D1293" s="255">
        <v>0.4434024624809948</v>
      </c>
      <c r="E1293" s="255">
        <v>9.6515185048115697</v>
      </c>
      <c r="F1293" s="255">
        <v>11.391769120320568</v>
      </c>
      <c r="G1293" s="296"/>
      <c r="H1293" s="296"/>
      <c r="I1293" s="296"/>
    </row>
    <row r="1294" spans="2:10" x14ac:dyDescent="0.25">
      <c r="B1294" s="239" t="s">
        <v>26</v>
      </c>
      <c r="C1294" s="256">
        <v>10.482341649681313</v>
      </c>
      <c r="D1294" s="256">
        <v>0.46027617800775217</v>
      </c>
      <c r="E1294" s="256">
        <v>9.5791036550158548</v>
      </c>
      <c r="F1294" s="256">
        <v>11.385579644346771</v>
      </c>
      <c r="G1294" s="256"/>
      <c r="H1294" s="256"/>
      <c r="I1294" s="256"/>
    </row>
    <row r="1295" spans="2:10" x14ac:dyDescent="0.25">
      <c r="B1295" s="239" t="s">
        <v>31</v>
      </c>
      <c r="C1295" s="256">
        <v>10.691650707617814</v>
      </c>
      <c r="D1295" s="256">
        <v>0.44298664334213406</v>
      </c>
      <c r="E1295" s="256">
        <v>9.8223413961348456</v>
      </c>
      <c r="F1295" s="256">
        <v>11.560960019100783</v>
      </c>
      <c r="G1295" s="256"/>
      <c r="H1295" s="256"/>
      <c r="I1295" s="256"/>
    </row>
    <row r="1296" spans="2:10" x14ac:dyDescent="0.25">
      <c r="B1296" s="239" t="s">
        <v>22</v>
      </c>
      <c r="C1296" s="256">
        <v>10.601087402162703</v>
      </c>
      <c r="D1296" s="256">
        <v>0.46799768158963456</v>
      </c>
      <c r="E1296" s="256">
        <v>9.6826968626897134</v>
      </c>
      <c r="F1296" s="256">
        <v>11.519477941635692</v>
      </c>
      <c r="G1296" s="256"/>
      <c r="H1296" s="256"/>
      <c r="I1296" s="256"/>
    </row>
    <row r="1297" spans="2:9" x14ac:dyDescent="0.25">
      <c r="B1297" s="239" t="s">
        <v>55</v>
      </c>
      <c r="C1297" s="256">
        <v>11.188991975443432</v>
      </c>
      <c r="D1297" s="256">
        <v>0.43935332955198586</v>
      </c>
      <c r="E1297" s="256">
        <v>10.326812615973205</v>
      </c>
      <c r="F1297" s="256">
        <v>12.05117133491366</v>
      </c>
      <c r="G1297" s="256"/>
      <c r="H1297" s="256"/>
      <c r="I1297" s="256"/>
    </row>
    <row r="1298" spans="2:9" ht="15.75" thickBot="1" x14ac:dyDescent="0.3">
      <c r="B1298" s="273" t="s">
        <v>35</v>
      </c>
      <c r="C1298" s="257">
        <v>9.9648654005626902</v>
      </c>
      <c r="D1298" s="257">
        <v>0.48307510661948133</v>
      </c>
      <c r="E1298" s="257">
        <v>9.0168871835183282</v>
      </c>
      <c r="F1298" s="257">
        <v>10.912843617607052</v>
      </c>
      <c r="G1298" s="296"/>
      <c r="H1298" s="296"/>
      <c r="I1298" s="296"/>
    </row>
    <row r="1317" spans="2:10" x14ac:dyDescent="0.25">
      <c r="J1317" t="s">
        <v>1166</v>
      </c>
    </row>
    <row r="1320" spans="2:10" x14ac:dyDescent="0.25">
      <c r="B1320" s="38" t="s">
        <v>2280</v>
      </c>
    </row>
    <row r="1321" spans="2:10" ht="15.75" thickBot="1" x14ac:dyDescent="0.3"/>
    <row r="1322" spans="2:10" ht="45" x14ac:dyDescent="0.25">
      <c r="B1322" s="240" t="s">
        <v>2277</v>
      </c>
      <c r="C1322" s="241" t="s">
        <v>2278</v>
      </c>
      <c r="D1322" s="241" t="s">
        <v>1248</v>
      </c>
      <c r="E1322" s="241" t="s">
        <v>1251</v>
      </c>
      <c r="F1322" s="241" t="s">
        <v>1252</v>
      </c>
      <c r="G1322" s="295"/>
      <c r="H1322" s="295"/>
      <c r="I1322" s="295"/>
    </row>
    <row r="1323" spans="2:10" x14ac:dyDescent="0.25">
      <c r="B1323" s="276" t="s">
        <v>45</v>
      </c>
      <c r="C1323" s="255">
        <v>10.774237727798756</v>
      </c>
      <c r="D1323" s="255">
        <v>0.45711519359512681</v>
      </c>
      <c r="E1323" s="255">
        <v>9.8772027941615406</v>
      </c>
      <c r="F1323" s="255">
        <v>11.671272661435971</v>
      </c>
      <c r="G1323" s="296"/>
      <c r="H1323" s="296"/>
      <c r="I1323" s="296"/>
    </row>
    <row r="1324" spans="2:10" x14ac:dyDescent="0.25">
      <c r="B1324" s="239" t="s">
        <v>13</v>
      </c>
      <c r="C1324" s="256">
        <v>11.121185226831996</v>
      </c>
      <c r="D1324" s="256">
        <v>0.44601038495017092</v>
      </c>
      <c r="E1324" s="256">
        <v>10.24594217722195</v>
      </c>
      <c r="F1324" s="256">
        <v>11.996428276442041</v>
      </c>
      <c r="G1324" s="256"/>
      <c r="H1324" s="256"/>
      <c r="I1324" s="256"/>
    </row>
    <row r="1325" spans="2:10" x14ac:dyDescent="0.25">
      <c r="B1325" s="239" t="s">
        <v>27</v>
      </c>
      <c r="C1325" s="256">
        <v>9.9992360473104096</v>
      </c>
      <c r="D1325" s="256">
        <v>0.44443602222957612</v>
      </c>
      <c r="E1325" s="256">
        <v>9.1270824998179432</v>
      </c>
      <c r="F1325" s="256">
        <v>10.871389594802876</v>
      </c>
      <c r="G1325" s="256"/>
      <c r="H1325" s="256"/>
      <c r="I1325" s="256"/>
    </row>
    <row r="1326" spans="2:10" x14ac:dyDescent="0.25">
      <c r="B1326" s="239" t="s">
        <v>18</v>
      </c>
      <c r="C1326" s="256">
        <v>10.578677636283507</v>
      </c>
      <c r="D1326" s="256">
        <v>0.44381256508048772</v>
      </c>
      <c r="E1326" s="256">
        <v>9.7077475502952613</v>
      </c>
      <c r="F1326" s="256">
        <v>11.449607722271752</v>
      </c>
      <c r="G1326" s="256"/>
      <c r="H1326" s="256"/>
      <c r="I1326" s="256"/>
    </row>
    <row r="1327" spans="2:10" x14ac:dyDescent="0.25">
      <c r="B1327" s="239" t="s">
        <v>41</v>
      </c>
      <c r="C1327" s="256">
        <v>10.390287271812554</v>
      </c>
      <c r="D1327" s="256">
        <v>0.45533813288541797</v>
      </c>
      <c r="E1327" s="256">
        <v>9.4967396113137923</v>
      </c>
      <c r="F1327" s="256">
        <v>11.283834932311315</v>
      </c>
      <c r="G1327" s="256"/>
      <c r="H1327" s="256"/>
      <c r="I1327" s="256"/>
    </row>
    <row r="1328" spans="2:10" ht="15.75" thickBot="1" x14ac:dyDescent="0.3">
      <c r="B1328" s="273" t="s">
        <v>23</v>
      </c>
      <c r="C1328" s="257">
        <v>10.586957037996795</v>
      </c>
      <c r="D1328" s="257">
        <v>0.49357355946031967</v>
      </c>
      <c r="E1328" s="257">
        <v>9.6183768390464977</v>
      </c>
      <c r="F1328" s="257">
        <v>11.555537236947092</v>
      </c>
      <c r="G1328" s="296"/>
      <c r="H1328" s="296"/>
      <c r="I1328" s="296"/>
    </row>
    <row r="1347" spans="2:10" x14ac:dyDescent="0.25">
      <c r="J1347" t="s">
        <v>1166</v>
      </c>
    </row>
    <row r="1350" spans="2:10" x14ac:dyDescent="0.25">
      <c r="B1350" s="38" t="s">
        <v>2281</v>
      </c>
    </row>
    <row r="1351" spans="2:10" ht="15.75" thickBot="1" x14ac:dyDescent="0.3"/>
    <row r="1352" spans="2:10" ht="45" x14ac:dyDescent="0.25">
      <c r="B1352" s="240" t="s">
        <v>2277</v>
      </c>
      <c r="C1352" s="241" t="s">
        <v>2278</v>
      </c>
      <c r="D1352" s="241" t="s">
        <v>1248</v>
      </c>
      <c r="E1352" s="241" t="s">
        <v>1251</v>
      </c>
      <c r="F1352" s="241" t="s">
        <v>1252</v>
      </c>
      <c r="G1352" s="295"/>
      <c r="H1352" s="295"/>
      <c r="I1352" s="295"/>
    </row>
    <row r="1353" spans="2:10" x14ac:dyDescent="0.25">
      <c r="B1353" s="276" t="s">
        <v>32</v>
      </c>
      <c r="C1353" s="255">
        <v>10.727695940694666</v>
      </c>
      <c r="D1353" s="255">
        <v>0.47691638753626775</v>
      </c>
      <c r="E1353" s="255">
        <v>9.7918034872423014</v>
      </c>
      <c r="F1353" s="255">
        <v>11.66358839414703</v>
      </c>
      <c r="G1353" s="296"/>
      <c r="H1353" s="296"/>
      <c r="I1353" s="296"/>
    </row>
    <row r="1354" spans="2:10" x14ac:dyDescent="0.25">
      <c r="B1354" s="239" t="s">
        <v>61</v>
      </c>
      <c r="C1354" s="256">
        <v>11.386191446858231</v>
      </c>
      <c r="D1354" s="256">
        <v>0.50296763400105238</v>
      </c>
      <c r="E1354" s="256">
        <v>10.39917647883812</v>
      </c>
      <c r="F1354" s="256">
        <v>12.373206414878341</v>
      </c>
      <c r="G1354" s="256"/>
      <c r="H1354" s="256"/>
      <c r="I1354" s="256"/>
    </row>
    <row r="1355" spans="2:10" x14ac:dyDescent="0.25">
      <c r="B1355" s="239" t="s">
        <v>42</v>
      </c>
      <c r="C1355" s="256">
        <v>9.281377743383711</v>
      </c>
      <c r="D1355" s="256">
        <v>0.48759511703236813</v>
      </c>
      <c r="E1355" s="256">
        <v>8.3245295362415028</v>
      </c>
      <c r="F1355" s="256">
        <v>10.238225950525919</v>
      </c>
      <c r="G1355" s="256"/>
      <c r="H1355" s="256"/>
      <c r="I1355" s="256"/>
    </row>
    <row r="1356" spans="2:10" x14ac:dyDescent="0.25">
      <c r="B1356" s="239" t="s">
        <v>39</v>
      </c>
      <c r="C1356" s="256">
        <v>10.364488732385196</v>
      </c>
      <c r="D1356" s="256">
        <v>0.52037633738036138</v>
      </c>
      <c r="E1356" s="256">
        <v>9.3433112265641647</v>
      </c>
      <c r="F1356" s="256">
        <v>11.385666238206227</v>
      </c>
      <c r="G1356" s="256"/>
      <c r="H1356" s="256"/>
      <c r="I1356" s="256"/>
    </row>
    <row r="1357" spans="2:10" x14ac:dyDescent="0.25">
      <c r="B1357" s="239" t="s">
        <v>28</v>
      </c>
      <c r="C1357" s="256">
        <v>10.857856126151313</v>
      </c>
      <c r="D1357" s="256">
        <v>0.47378453798159659</v>
      </c>
      <c r="E1357" s="256">
        <v>9.9281095599868792</v>
      </c>
      <c r="F1357" s="256">
        <v>11.787602692315748</v>
      </c>
      <c r="G1357" s="256"/>
      <c r="H1357" s="256"/>
      <c r="I1357" s="256"/>
    </row>
    <row r="1358" spans="2:10" x14ac:dyDescent="0.25">
      <c r="B1358" s="239" t="s">
        <v>14</v>
      </c>
      <c r="C1358" s="256">
        <v>10.643761126431823</v>
      </c>
      <c r="D1358" s="256">
        <v>0.50961488770906271</v>
      </c>
      <c r="E1358" s="256">
        <v>9.6437017029388183</v>
      </c>
      <c r="F1358" s="256">
        <v>11.643820549924827</v>
      </c>
      <c r="G1358" s="256"/>
      <c r="H1358" s="256"/>
      <c r="I1358" s="256"/>
    </row>
    <row r="1359" spans="2:10" ht="15.75" thickBot="1" x14ac:dyDescent="0.3">
      <c r="B1359" s="273" t="s">
        <v>19</v>
      </c>
      <c r="C1359" s="257">
        <v>10.76430665680139</v>
      </c>
      <c r="D1359" s="257">
        <v>0.48046985060942676</v>
      </c>
      <c r="E1359" s="257">
        <v>9.8214409489994061</v>
      </c>
      <c r="F1359" s="257">
        <v>11.707172364603373</v>
      </c>
      <c r="G1359" s="296"/>
      <c r="H1359" s="296"/>
      <c r="I1359" s="296"/>
    </row>
    <row r="1378" spans="2:10" x14ac:dyDescent="0.25">
      <c r="J1378" t="s">
        <v>1166</v>
      </c>
    </row>
    <row r="1381" spans="2:10" x14ac:dyDescent="0.25">
      <c r="B1381" s="38" t="s">
        <v>2282</v>
      </c>
    </row>
    <row r="1382" spans="2:10" ht="15.75" thickBot="1" x14ac:dyDescent="0.3"/>
    <row r="1383" spans="2:10" ht="45" x14ac:dyDescent="0.25">
      <c r="B1383" s="240" t="s">
        <v>2277</v>
      </c>
      <c r="C1383" s="241" t="s">
        <v>2278</v>
      </c>
      <c r="D1383" s="241" t="s">
        <v>1248</v>
      </c>
      <c r="E1383" s="241" t="s">
        <v>1251</v>
      </c>
      <c r="F1383" s="241" t="s">
        <v>1252</v>
      </c>
      <c r="G1383" s="295"/>
      <c r="H1383" s="295"/>
      <c r="I1383" s="295"/>
    </row>
    <row r="1384" spans="2:10" x14ac:dyDescent="0.25">
      <c r="B1384" s="276" t="s">
        <v>20</v>
      </c>
      <c r="C1384" s="255">
        <v>10.632890548774192</v>
      </c>
      <c r="D1384" s="255">
        <v>0.32423112389748004</v>
      </c>
      <c r="E1384" s="255">
        <v>9.9966250104947925</v>
      </c>
      <c r="F1384" s="255">
        <v>11.269156087053592</v>
      </c>
      <c r="G1384" s="296"/>
      <c r="H1384" s="296"/>
      <c r="I1384" s="296"/>
    </row>
    <row r="1385" spans="2:10" x14ac:dyDescent="0.25">
      <c r="B1385" s="239" t="s">
        <v>15</v>
      </c>
      <c r="C1385" s="256">
        <v>10.550309302863157</v>
      </c>
      <c r="D1385" s="256">
        <v>0.32351773138580531</v>
      </c>
      <c r="E1385" s="256">
        <v>9.9154437136848461</v>
      </c>
      <c r="F1385" s="256">
        <v>11.185174892041468</v>
      </c>
      <c r="G1385" s="256"/>
      <c r="H1385" s="256"/>
      <c r="I1385" s="256"/>
    </row>
    <row r="1386" spans="2:10" ht="15.75" thickBot="1" x14ac:dyDescent="0.3">
      <c r="B1386" s="273" t="s">
        <v>36</v>
      </c>
      <c r="C1386" s="257">
        <v>10.542090622379657</v>
      </c>
      <c r="D1386" s="257">
        <v>0.3203827231906633</v>
      </c>
      <c r="E1386" s="257">
        <v>9.9133771189505939</v>
      </c>
      <c r="F1386" s="257">
        <v>11.17080412580872</v>
      </c>
      <c r="G1386" s="296"/>
      <c r="H1386" s="296"/>
      <c r="I1386" s="296"/>
    </row>
    <row r="1405" spans="10:10" x14ac:dyDescent="0.25">
      <c r="J1405" t="s">
        <v>1166</v>
      </c>
    </row>
  </sheetData>
  <mergeCells count="1">
    <mergeCell ref="B1:O2"/>
  </mergeCells>
  <pageMargins left="0.7" right="0.7" top="0.75" bottom="0.75" header="0.3" footer="0.3"/>
  <ignoredErrors>
    <ignoredError sqref="C24:C41 B1263:B1269 B1293:B1299 B1323:B1329 B1353:B1360 B1384:B1387" numberStoredAsText="1"/>
    <ignoredError sqref="A1"/>
  </ignoredErrors>
  <drawing r:id="rId1"/>
  <legacyDrawing r:id="rId2"/>
  <mc:AlternateContent xmlns:mc="http://schemas.openxmlformats.org/markup-compatibility/2006">
    <mc:Choice Requires="x14">
      <controls>
        <mc:AlternateContent xmlns:mc="http://schemas.openxmlformats.org/markup-compatibility/2006">
          <mc:Choice Requires="x14">
            <control shapeId="21505" r:id="rId3" name="DD153459">
              <controlPr defaultSize="0" autoFill="0" autoPict="0" macro="[0]!GoToResultsNew2009202621515087">
                <anchor moveWithCells="1">
                  <from>
                    <xdr:col>0</xdr:col>
                    <xdr:colOff>323850</xdr:colOff>
                    <xdr:row>11</xdr:row>
                    <xdr:rowOff>0</xdr:rowOff>
                  </from>
                  <to>
                    <xdr:col>2</xdr:col>
                    <xdr:colOff>400050</xdr:colOff>
                    <xdr:row>12</xdr:row>
                    <xdr:rowOff>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XLSTAT_20260920_214813_1">
    <tabColor theme="8" tint="-0.249977111117893"/>
  </sheetPr>
  <dimension ref="B1:N1161"/>
  <sheetViews>
    <sheetView tabSelected="1" zoomScaleNormal="100" workbookViewId="0">
      <selection activeCell="L11" sqref="L11"/>
    </sheetView>
  </sheetViews>
  <sheetFormatPr defaultRowHeight="15" x14ac:dyDescent="0.25"/>
  <cols>
    <col min="1" max="1" width="5" customWidth="1"/>
    <col min="2" max="2" width="21.42578125" customWidth="1"/>
    <col min="3" max="3" width="24.42578125" customWidth="1"/>
    <col min="4" max="4" width="9.5703125" bestFit="1" customWidth="1"/>
  </cols>
  <sheetData>
    <row r="1" spans="2:13" x14ac:dyDescent="0.25">
      <c r="B1" s="339" t="s">
        <v>1170</v>
      </c>
      <c r="C1" s="340"/>
      <c r="D1" s="340"/>
      <c r="E1" s="340"/>
      <c r="F1" s="340"/>
      <c r="G1" s="340"/>
      <c r="H1" s="340"/>
      <c r="I1" s="340"/>
      <c r="J1" s="340"/>
      <c r="K1" s="340"/>
      <c r="L1" s="340"/>
      <c r="M1" s="237"/>
    </row>
    <row r="2" spans="2:13" x14ac:dyDescent="0.25">
      <c r="B2" s="340"/>
      <c r="C2" s="340"/>
      <c r="D2" s="340"/>
      <c r="E2" s="340"/>
      <c r="F2" s="340"/>
      <c r="G2" s="340"/>
      <c r="H2" s="340"/>
      <c r="I2" s="340"/>
      <c r="J2" s="340"/>
      <c r="K2" s="340"/>
      <c r="L2" s="340"/>
      <c r="M2" s="237"/>
    </row>
    <row r="3" spans="2:13" x14ac:dyDescent="0.25">
      <c r="B3" t="s">
        <v>2288</v>
      </c>
    </row>
    <row r="4" spans="2:13" x14ac:dyDescent="0.25">
      <c r="B4" t="s">
        <v>1171</v>
      </c>
    </row>
    <row r="5" spans="2:13" x14ac:dyDescent="0.25">
      <c r="B5" t="s">
        <v>2283</v>
      </c>
    </row>
    <row r="6" spans="2:13" x14ac:dyDescent="0.25">
      <c r="B6" t="s">
        <v>2284</v>
      </c>
    </row>
    <row r="7" spans="2:13" x14ac:dyDescent="0.25">
      <c r="B7" t="s">
        <v>1173</v>
      </c>
    </row>
    <row r="8" spans="2:13" x14ac:dyDescent="0.25">
      <c r="B8" t="s">
        <v>1174</v>
      </c>
    </row>
    <row r="9" spans="2:13" ht="38.1" customHeight="1" x14ac:dyDescent="0.25"/>
    <row r="10" spans="2:13" ht="16.5" customHeight="1" x14ac:dyDescent="0.25">
      <c r="B10" s="284"/>
    </row>
    <row r="13" spans="2:13" x14ac:dyDescent="0.25">
      <c r="B13" s="238" t="s">
        <v>2285</v>
      </c>
    </row>
    <row r="14" spans="2:13" ht="15.75" thickBot="1" x14ac:dyDescent="0.3"/>
    <row r="15" spans="2:13" ht="30" customHeight="1" x14ac:dyDescent="0.25">
      <c r="B15" s="240" t="s">
        <v>1177</v>
      </c>
      <c r="C15" s="241" t="s">
        <v>1146</v>
      </c>
      <c r="D15" s="241" t="s">
        <v>1178</v>
      </c>
      <c r="E15" s="241" t="s">
        <v>1179</v>
      </c>
      <c r="F15" s="241" t="s">
        <v>1180</v>
      </c>
      <c r="G15" s="241" t="s">
        <v>1181</v>
      </c>
      <c r="H15" s="241" t="s">
        <v>1182</v>
      </c>
      <c r="I15" s="241" t="s">
        <v>1183</v>
      </c>
    </row>
    <row r="16" spans="2:13" x14ac:dyDescent="0.25">
      <c r="B16" s="242" t="s">
        <v>8</v>
      </c>
      <c r="C16" s="285">
        <v>1006</v>
      </c>
      <c r="D16" s="285">
        <v>0</v>
      </c>
      <c r="E16" s="285">
        <v>1006</v>
      </c>
      <c r="F16" s="286">
        <v>1</v>
      </c>
      <c r="G16" s="286">
        <v>20</v>
      </c>
      <c r="H16" s="286">
        <v>10.587475149105357</v>
      </c>
      <c r="I16" s="286">
        <v>5.8466133571613952</v>
      </c>
    </row>
    <row r="17" spans="2:9" ht="15.75" thickBot="1" x14ac:dyDescent="0.3">
      <c r="B17" s="273" t="s">
        <v>7</v>
      </c>
      <c r="C17" s="248">
        <v>1006</v>
      </c>
      <c r="D17" s="248">
        <v>0</v>
      </c>
      <c r="E17" s="248">
        <v>1006</v>
      </c>
      <c r="F17" s="257">
        <v>31.02</v>
      </c>
      <c r="G17" s="257">
        <v>249.94</v>
      </c>
      <c r="H17" s="257">
        <v>137.79068588469201</v>
      </c>
      <c r="I17" s="257">
        <v>64.274507119846859</v>
      </c>
    </row>
    <row r="20" spans="2:9" x14ac:dyDescent="0.25">
      <c r="B20" s="38" t="s">
        <v>1190</v>
      </c>
    </row>
    <row r="21" spans="2:9" ht="15.75" thickBot="1" x14ac:dyDescent="0.3"/>
    <row r="22" spans="2:9" ht="30" x14ac:dyDescent="0.25">
      <c r="B22" s="240"/>
      <c r="C22" s="241" t="s">
        <v>7</v>
      </c>
      <c r="D22" s="261" t="s">
        <v>8</v>
      </c>
    </row>
    <row r="23" spans="2:9" x14ac:dyDescent="0.25">
      <c r="B23" s="276" t="s">
        <v>7</v>
      </c>
      <c r="C23" s="287">
        <v>1</v>
      </c>
      <c r="D23" s="265">
        <v>-2.0547102682969769E-2</v>
      </c>
    </row>
    <row r="24" spans="2:9" ht="15.75" thickBot="1" x14ac:dyDescent="0.3">
      <c r="B24" s="263" t="s">
        <v>8</v>
      </c>
      <c r="C24" s="268">
        <v>-2.0547102682969769E-2</v>
      </c>
      <c r="D24" s="271">
        <v>1</v>
      </c>
    </row>
    <row r="27" spans="2:9" x14ac:dyDescent="0.25">
      <c r="B27" s="38" t="s">
        <v>1219</v>
      </c>
    </row>
    <row r="29" spans="2:9" x14ac:dyDescent="0.25">
      <c r="B29" s="238" t="s">
        <v>1220</v>
      </c>
    </row>
    <row r="30" spans="2:9" ht="15.75" thickBot="1" x14ac:dyDescent="0.3"/>
    <row r="31" spans="2:9" x14ac:dyDescent="0.25">
      <c r="B31" s="272" t="s">
        <v>1146</v>
      </c>
      <c r="C31" s="292">
        <v>1006</v>
      </c>
    </row>
    <row r="32" spans="2:9" x14ac:dyDescent="0.25">
      <c r="B32" s="239" t="s">
        <v>1221</v>
      </c>
      <c r="C32" s="293">
        <v>1006</v>
      </c>
    </row>
    <row r="33" spans="2:3" x14ac:dyDescent="0.25">
      <c r="B33" s="239" t="s">
        <v>1222</v>
      </c>
      <c r="C33" s="293">
        <v>1004</v>
      </c>
    </row>
    <row r="34" spans="2:3" x14ac:dyDescent="0.25">
      <c r="B34" s="239" t="s">
        <v>1223</v>
      </c>
      <c r="C34" s="293">
        <v>4.2218342866451319E-4</v>
      </c>
    </row>
    <row r="35" spans="2:3" x14ac:dyDescent="0.25">
      <c r="B35" s="239" t="s">
        <v>1224</v>
      </c>
      <c r="C35" s="293">
        <v>-5.7341200616749417E-4</v>
      </c>
    </row>
    <row r="36" spans="2:3" x14ac:dyDescent="0.25">
      <c r="B36" s="239" t="s">
        <v>1225</v>
      </c>
      <c r="C36" s="293">
        <v>34.202488626378297</v>
      </c>
    </row>
    <row r="37" spans="2:3" x14ac:dyDescent="0.25">
      <c r="B37" s="239" t="s">
        <v>1226</v>
      </c>
      <c r="C37" s="293">
        <v>5.8482893760806931</v>
      </c>
    </row>
    <row r="38" spans="2:3" x14ac:dyDescent="0.25">
      <c r="B38" s="239" t="s">
        <v>1227</v>
      </c>
      <c r="C38" s="293">
        <v>124.34322492465441</v>
      </c>
    </row>
    <row r="39" spans="2:3" x14ac:dyDescent="0.25">
      <c r="B39" s="239" t="s">
        <v>1228</v>
      </c>
      <c r="C39" s="293">
        <v>2.053930605158639</v>
      </c>
    </row>
    <row r="40" spans="2:3" x14ac:dyDescent="0.25">
      <c r="B40" s="239" t="s">
        <v>1229</v>
      </c>
      <c r="C40" s="293">
        <v>2.0000000000001137</v>
      </c>
    </row>
    <row r="41" spans="2:3" x14ac:dyDescent="0.25">
      <c r="B41" s="239" t="s">
        <v>1230</v>
      </c>
      <c r="C41" s="293">
        <v>3555.4902080135348</v>
      </c>
    </row>
    <row r="42" spans="2:3" x14ac:dyDescent="0.25">
      <c r="B42" s="239" t="s">
        <v>1231</v>
      </c>
      <c r="C42" s="293">
        <v>3555.502172121212</v>
      </c>
    </row>
    <row r="43" spans="2:3" x14ac:dyDescent="0.25">
      <c r="B43" s="239" t="s">
        <v>1232</v>
      </c>
      <c r="C43" s="293">
        <v>3565.3176827148541</v>
      </c>
    </row>
    <row r="44" spans="2:3" ht="15.75" thickBot="1" x14ac:dyDescent="0.3">
      <c r="B44" s="273" t="s">
        <v>1233</v>
      </c>
      <c r="C44" s="294">
        <v>1.0035601983106635</v>
      </c>
    </row>
    <row r="47" spans="2:3" x14ac:dyDescent="0.25">
      <c r="B47" s="275" t="s">
        <v>1234</v>
      </c>
    </row>
    <row r="48" spans="2:3" ht="15.75" thickBot="1" x14ac:dyDescent="0.3"/>
    <row r="49" spans="2:9" ht="30" customHeight="1" x14ac:dyDescent="0.25">
      <c r="B49" s="240" t="s">
        <v>1235</v>
      </c>
      <c r="C49" s="241" t="s">
        <v>1222</v>
      </c>
      <c r="D49" s="241" t="s">
        <v>1236</v>
      </c>
      <c r="E49" s="241" t="s">
        <v>1237</v>
      </c>
      <c r="F49" s="241" t="s">
        <v>1154</v>
      </c>
      <c r="G49" s="241" t="s">
        <v>1238</v>
      </c>
      <c r="H49" s="241" t="s">
        <v>1239</v>
      </c>
    </row>
    <row r="50" spans="2:9" x14ac:dyDescent="0.25">
      <c r="B50" s="276" t="s">
        <v>1240</v>
      </c>
      <c r="C50" s="255">
        <v>1</v>
      </c>
      <c r="D50" s="255">
        <v>14.503605994919781</v>
      </c>
      <c r="E50" s="255">
        <v>14.503605994919781</v>
      </c>
      <c r="F50" s="255">
        <v>0.42405118976442058</v>
      </c>
      <c r="G50" s="277">
        <v>0.51507148233527356</v>
      </c>
      <c r="H50" s="252" t="s">
        <v>1243</v>
      </c>
    </row>
    <row r="51" spans="2:9" x14ac:dyDescent="0.25">
      <c r="B51" s="239" t="s">
        <v>1241</v>
      </c>
      <c r="C51" s="256">
        <v>1004</v>
      </c>
      <c r="D51" s="256">
        <v>34339.298580883813</v>
      </c>
      <c r="E51" s="256">
        <v>34.202488626378297</v>
      </c>
      <c r="F51" s="256"/>
      <c r="G51" s="280"/>
      <c r="H51" s="253" t="s">
        <v>1185</v>
      </c>
    </row>
    <row r="52" spans="2:9" ht="15.75" thickBot="1" x14ac:dyDescent="0.3">
      <c r="B52" s="273" t="s">
        <v>1242</v>
      </c>
      <c r="C52" s="257">
        <v>1005</v>
      </c>
      <c r="D52" s="257">
        <v>34353.802186878733</v>
      </c>
      <c r="E52" s="257"/>
      <c r="F52" s="257"/>
      <c r="G52" s="281"/>
      <c r="H52" s="254" t="s">
        <v>1185</v>
      </c>
    </row>
    <row r="53" spans="2:9" x14ac:dyDescent="0.25">
      <c r="B53" s="282" t="s">
        <v>1244</v>
      </c>
    </row>
    <row r="54" spans="2:9" x14ac:dyDescent="0.25">
      <c r="B54" s="282" t="s">
        <v>1245</v>
      </c>
    </row>
    <row r="57" spans="2:9" x14ac:dyDescent="0.25">
      <c r="B57" s="238" t="s">
        <v>1246</v>
      </c>
    </row>
    <row r="58" spans="2:9" ht="15.75" thickBot="1" x14ac:dyDescent="0.3"/>
    <row r="59" spans="2:9" ht="30" customHeight="1" x14ac:dyDescent="0.25">
      <c r="B59" s="240" t="s">
        <v>1235</v>
      </c>
      <c r="C59" s="241" t="s">
        <v>1247</v>
      </c>
      <c r="D59" s="241" t="s">
        <v>1248</v>
      </c>
      <c r="E59" s="241" t="s">
        <v>1249</v>
      </c>
      <c r="F59" s="241" t="s">
        <v>1250</v>
      </c>
      <c r="G59" s="241" t="s">
        <v>1251</v>
      </c>
      <c r="H59" s="241" t="s">
        <v>1252</v>
      </c>
      <c r="I59" s="241" t="s">
        <v>1239</v>
      </c>
    </row>
    <row r="60" spans="2:9" x14ac:dyDescent="0.25">
      <c r="B60" s="276" t="s">
        <v>1150</v>
      </c>
      <c r="C60" s="255">
        <v>10.84501003820364</v>
      </c>
      <c r="D60" s="255">
        <v>0.43635382396441574</v>
      </c>
      <c r="E60" s="255">
        <v>24.853706883265541</v>
      </c>
      <c r="F60" s="283">
        <v>1.1859837468402994E-106</v>
      </c>
      <c r="G60" s="255">
        <v>9.9887400102796455</v>
      </c>
      <c r="H60" s="255">
        <v>11.701280066127634</v>
      </c>
      <c r="I60" s="252" t="s">
        <v>1253</v>
      </c>
    </row>
    <row r="61" spans="2:9" ht="15.75" thickBot="1" x14ac:dyDescent="0.3">
      <c r="B61" s="273" t="s">
        <v>7</v>
      </c>
      <c r="C61" s="257">
        <v>-1.869029734809486E-3</v>
      </c>
      <c r="D61" s="257">
        <v>2.8701663450878107E-3</v>
      </c>
      <c r="E61" s="257">
        <v>-0.65119212968553719</v>
      </c>
      <c r="F61" s="279">
        <v>0.51507148233527356</v>
      </c>
      <c r="G61" s="257">
        <v>-7.5012421309938911E-3</v>
      </c>
      <c r="H61" s="257">
        <v>3.7631826613749187E-3</v>
      </c>
      <c r="I61" s="254" t="s">
        <v>1243</v>
      </c>
    </row>
    <row r="62" spans="2:9" x14ac:dyDescent="0.25">
      <c r="B62" s="282" t="s">
        <v>1245</v>
      </c>
    </row>
    <row r="65" spans="2:9" x14ac:dyDescent="0.25">
      <c r="B65" s="238" t="s">
        <v>1256</v>
      </c>
    </row>
    <row r="67" spans="2:9" x14ac:dyDescent="0.25">
      <c r="B67" t="s">
        <v>2286</v>
      </c>
    </row>
    <row r="70" spans="2:9" x14ac:dyDescent="0.25">
      <c r="B70" s="238" t="s">
        <v>1258</v>
      </c>
    </row>
    <row r="71" spans="2:9" ht="15.75" thickBot="1" x14ac:dyDescent="0.3"/>
    <row r="72" spans="2:9" ht="30" customHeight="1" x14ac:dyDescent="0.25">
      <c r="B72" s="240" t="s">
        <v>1235</v>
      </c>
      <c r="C72" s="241" t="s">
        <v>1247</v>
      </c>
      <c r="D72" s="241" t="s">
        <v>1248</v>
      </c>
      <c r="E72" s="241" t="s">
        <v>1249</v>
      </c>
      <c r="F72" s="241" t="s">
        <v>1250</v>
      </c>
      <c r="G72" s="241" t="s">
        <v>1251</v>
      </c>
      <c r="H72" s="241" t="s">
        <v>1252</v>
      </c>
      <c r="I72" s="241" t="s">
        <v>1239</v>
      </c>
    </row>
    <row r="73" spans="2:9" ht="15.75" thickBot="1" x14ac:dyDescent="0.3">
      <c r="B73" s="288" t="s">
        <v>7</v>
      </c>
      <c r="C73" s="289">
        <v>-2.0547102682969769E-2</v>
      </c>
      <c r="D73" s="289">
        <v>3.1553057456164331E-2</v>
      </c>
      <c r="E73" s="289">
        <v>-0.65119212968553719</v>
      </c>
      <c r="F73" s="290">
        <v>0.51507148233527356</v>
      </c>
      <c r="G73" s="289">
        <v>-8.246460152281157E-2</v>
      </c>
      <c r="H73" s="289">
        <v>4.1370396156872033E-2</v>
      </c>
      <c r="I73" s="291" t="s">
        <v>1243</v>
      </c>
    </row>
    <row r="74" spans="2:9" x14ac:dyDescent="0.25">
      <c r="B74" s="282" t="s">
        <v>1245</v>
      </c>
    </row>
    <row r="93" spans="2:7" x14ac:dyDescent="0.25">
      <c r="G93" t="s">
        <v>1166</v>
      </c>
    </row>
    <row r="96" spans="2:7" x14ac:dyDescent="0.25">
      <c r="B96" s="238" t="s">
        <v>1259</v>
      </c>
    </row>
    <row r="97" spans="2:14" ht="15.75" thickBot="1" x14ac:dyDescent="0.3"/>
    <row r="98" spans="2:14" ht="75" x14ac:dyDescent="0.25">
      <c r="B98" s="240" t="s">
        <v>1260</v>
      </c>
      <c r="C98" s="241" t="s">
        <v>1261</v>
      </c>
      <c r="D98" s="241" t="s">
        <v>7</v>
      </c>
      <c r="E98" s="241" t="s">
        <v>8</v>
      </c>
      <c r="F98" s="241" t="s">
        <v>2268</v>
      </c>
      <c r="G98" s="241" t="s">
        <v>1149</v>
      </c>
      <c r="H98" s="241" t="s">
        <v>2269</v>
      </c>
      <c r="I98" s="241" t="s">
        <v>2270</v>
      </c>
      <c r="J98" s="241" t="s">
        <v>2271</v>
      </c>
      <c r="K98" s="241" t="s">
        <v>2272</v>
      </c>
      <c r="L98" s="241" t="s">
        <v>2273</v>
      </c>
      <c r="M98" s="241" t="s">
        <v>2274</v>
      </c>
      <c r="N98" s="241" t="s">
        <v>2275</v>
      </c>
    </row>
    <row r="99" spans="2:14" x14ac:dyDescent="0.25">
      <c r="B99" s="276" t="s">
        <v>1262</v>
      </c>
      <c r="C99" s="246">
        <v>1</v>
      </c>
      <c r="D99" s="255">
        <v>112.4</v>
      </c>
      <c r="E99" s="255">
        <v>4</v>
      </c>
      <c r="F99" s="255">
        <v>10.634931096011053</v>
      </c>
      <c r="G99" s="255">
        <v>-6.6349310960110532</v>
      </c>
      <c r="H99" s="255">
        <v>-1.1345080021429341</v>
      </c>
      <c r="I99" s="255">
        <v>0.19826581901596688</v>
      </c>
      <c r="J99" s="255">
        <v>10.245868209285852</v>
      </c>
      <c r="K99" s="255">
        <v>11.023993982736254</v>
      </c>
      <c r="L99" s="255">
        <v>5.8516491659504304</v>
      </c>
      <c r="M99" s="255">
        <v>-0.84793331252545912</v>
      </c>
      <c r="N99" s="255">
        <v>22.117795504547566</v>
      </c>
    </row>
    <row r="100" spans="2:14" x14ac:dyDescent="0.25">
      <c r="B100" s="239" t="s">
        <v>1263</v>
      </c>
      <c r="C100" s="247">
        <v>1</v>
      </c>
      <c r="D100" s="256">
        <v>239.16</v>
      </c>
      <c r="E100" s="256">
        <v>4</v>
      </c>
      <c r="F100" s="256">
        <v>10.398012886826603</v>
      </c>
      <c r="G100" s="256">
        <v>-6.3980128868266029</v>
      </c>
      <c r="H100" s="256">
        <v>-1.0939973170606538</v>
      </c>
      <c r="I100" s="256">
        <v>0.34445396566464287</v>
      </c>
      <c r="J100" s="256">
        <v>9.7220806717298771</v>
      </c>
      <c r="K100" s="256">
        <v>11.073945101923329</v>
      </c>
      <c r="L100" s="256">
        <v>5.8584244606242377</v>
      </c>
      <c r="M100" s="256">
        <v>-1.0981468830449508</v>
      </c>
      <c r="N100" s="256">
        <v>21.894172656698156</v>
      </c>
    </row>
    <row r="101" spans="2:14" x14ac:dyDescent="0.25">
      <c r="B101" s="239" t="s">
        <v>1264</v>
      </c>
      <c r="C101" s="247">
        <v>1</v>
      </c>
      <c r="D101" s="256">
        <v>191.04</v>
      </c>
      <c r="E101" s="256">
        <v>2</v>
      </c>
      <c r="F101" s="256">
        <v>10.487950597665636</v>
      </c>
      <c r="G101" s="256">
        <v>-8.4879505976656358</v>
      </c>
      <c r="H101" s="256">
        <v>-1.4513561234471517</v>
      </c>
      <c r="I101" s="256">
        <v>0.23949289798429207</v>
      </c>
      <c r="J101" s="256">
        <v>10.017986593267839</v>
      </c>
      <c r="K101" s="256">
        <v>10.957914602063433</v>
      </c>
      <c r="L101" s="256">
        <v>5.8531910505777285</v>
      </c>
      <c r="M101" s="256">
        <v>-0.99793949672571003</v>
      </c>
      <c r="N101" s="256">
        <v>21.973840692056982</v>
      </c>
    </row>
    <row r="102" spans="2:14" x14ac:dyDescent="0.25">
      <c r="B102" s="239" t="s">
        <v>1265</v>
      </c>
      <c r="C102" s="247">
        <v>1</v>
      </c>
      <c r="D102" s="256">
        <v>161.69999999999999</v>
      </c>
      <c r="E102" s="256">
        <v>1</v>
      </c>
      <c r="F102" s="256">
        <v>10.542787930084947</v>
      </c>
      <c r="G102" s="256">
        <v>-9.5427879300849465</v>
      </c>
      <c r="H102" s="256">
        <v>-1.631722939209306</v>
      </c>
      <c r="I102" s="256">
        <v>0.19674275345577638</v>
      </c>
      <c r="J102" s="256">
        <v>10.156713800002018</v>
      </c>
      <c r="K102" s="256">
        <v>10.928862060167875</v>
      </c>
      <c r="L102" s="256">
        <v>5.8515977593658688</v>
      </c>
      <c r="M102" s="256">
        <v>-0.93997560178868156</v>
      </c>
      <c r="N102" s="256">
        <v>22.025551461958575</v>
      </c>
    </row>
    <row r="103" spans="2:14" x14ac:dyDescent="0.25">
      <c r="B103" s="239" t="s">
        <v>1266</v>
      </c>
      <c r="C103" s="247">
        <v>1</v>
      </c>
      <c r="D103" s="256">
        <v>64.319999999999993</v>
      </c>
      <c r="E103" s="256">
        <v>14</v>
      </c>
      <c r="F103" s="256">
        <v>10.724794045660694</v>
      </c>
      <c r="G103" s="256">
        <v>3.2752059543393059</v>
      </c>
      <c r="H103" s="256">
        <v>0.56002802592751111</v>
      </c>
      <c r="I103" s="256">
        <v>0.28011775687535817</v>
      </c>
      <c r="J103" s="256">
        <v>10.175110677877878</v>
      </c>
      <c r="K103" s="256">
        <v>11.27447741344351</v>
      </c>
      <c r="L103" s="256">
        <v>5.8549939866830929</v>
      </c>
      <c r="M103" s="256">
        <v>-0.76463400362986711</v>
      </c>
      <c r="N103" s="256">
        <v>22.214222094951253</v>
      </c>
    </row>
    <row r="104" spans="2:14" x14ac:dyDescent="0.25">
      <c r="B104" s="239" t="s">
        <v>1267</v>
      </c>
      <c r="C104" s="247">
        <v>1</v>
      </c>
      <c r="D104" s="256">
        <v>64.319999999999993</v>
      </c>
      <c r="E104" s="256">
        <v>14</v>
      </c>
      <c r="F104" s="256">
        <v>10.724794045660694</v>
      </c>
      <c r="G104" s="256">
        <v>3.2752059543393059</v>
      </c>
      <c r="H104" s="256">
        <v>0.56002802592751111</v>
      </c>
      <c r="I104" s="256">
        <v>0.28011775687535817</v>
      </c>
      <c r="J104" s="256">
        <v>10.175110677877878</v>
      </c>
      <c r="K104" s="256">
        <v>11.27447741344351</v>
      </c>
      <c r="L104" s="256">
        <v>5.8549939866830929</v>
      </c>
      <c r="M104" s="256">
        <v>-0.76463400362986711</v>
      </c>
      <c r="N104" s="256">
        <v>22.214222094951253</v>
      </c>
    </row>
    <row r="105" spans="2:14" x14ac:dyDescent="0.25">
      <c r="B105" s="239" t="s">
        <v>1268</v>
      </c>
      <c r="C105" s="247">
        <v>1</v>
      </c>
      <c r="D105" s="256">
        <v>42.78</v>
      </c>
      <c r="E105" s="256">
        <v>3</v>
      </c>
      <c r="F105" s="256">
        <v>10.76505294614849</v>
      </c>
      <c r="G105" s="256">
        <v>-7.7650529461484901</v>
      </c>
      <c r="H105" s="256">
        <v>-1.3277477304572676</v>
      </c>
      <c r="I105" s="256">
        <v>0.3291836327255937</v>
      </c>
      <c r="J105" s="256">
        <v>10.119086157487891</v>
      </c>
      <c r="K105" s="256">
        <v>11.41101973480909</v>
      </c>
      <c r="L105" s="256">
        <v>5.8575464565321811</v>
      </c>
      <c r="M105" s="256">
        <v>-0.72938389029809159</v>
      </c>
      <c r="N105" s="256">
        <v>22.259489782595072</v>
      </c>
    </row>
    <row r="106" spans="2:14" x14ac:dyDescent="0.25">
      <c r="B106" s="239" t="s">
        <v>1269</v>
      </c>
      <c r="C106" s="247">
        <v>1</v>
      </c>
      <c r="D106" s="256">
        <v>220.56</v>
      </c>
      <c r="E106" s="256">
        <v>9</v>
      </c>
      <c r="F106" s="256">
        <v>10.432776839894059</v>
      </c>
      <c r="G106" s="256">
        <v>-1.4327768398940588</v>
      </c>
      <c r="H106" s="256">
        <v>-0.24499075674231646</v>
      </c>
      <c r="I106" s="256">
        <v>0.3007225612467132</v>
      </c>
      <c r="J106" s="256">
        <v>9.8426600544454281</v>
      </c>
      <c r="K106" s="256">
        <v>11.022893625342689</v>
      </c>
      <c r="L106" s="256">
        <v>5.8560159396317459</v>
      </c>
      <c r="M106" s="256">
        <v>-1.0586566179246777</v>
      </c>
      <c r="N106" s="256">
        <v>21.924210297712797</v>
      </c>
    </row>
    <row r="107" spans="2:14" x14ac:dyDescent="0.25">
      <c r="B107" s="239" t="s">
        <v>1270</v>
      </c>
      <c r="C107" s="247">
        <v>1</v>
      </c>
      <c r="D107" s="256">
        <v>162.25</v>
      </c>
      <c r="E107" s="256">
        <v>3</v>
      </c>
      <c r="F107" s="256">
        <v>10.541759963730801</v>
      </c>
      <c r="G107" s="256">
        <v>-7.5417599637308008</v>
      </c>
      <c r="H107" s="256">
        <v>-1.2895668252286465</v>
      </c>
      <c r="I107" s="256">
        <v>0.19729891179016021</v>
      </c>
      <c r="J107" s="256">
        <v>10.154594467682092</v>
      </c>
      <c r="K107" s="256">
        <v>10.92892545977951</v>
      </c>
      <c r="L107" s="256">
        <v>5.851616484952844</v>
      </c>
      <c r="M107" s="256">
        <v>-0.94104031391655951</v>
      </c>
      <c r="N107" s="256">
        <v>22.024560241378161</v>
      </c>
    </row>
    <row r="108" spans="2:14" x14ac:dyDescent="0.25">
      <c r="B108" s="239" t="s">
        <v>1271</v>
      </c>
      <c r="C108" s="247">
        <v>1</v>
      </c>
      <c r="D108" s="256">
        <v>185.78</v>
      </c>
      <c r="E108" s="256">
        <v>7</v>
      </c>
      <c r="F108" s="256">
        <v>10.497781694070733</v>
      </c>
      <c r="G108" s="256">
        <v>-3.4977816940707331</v>
      </c>
      <c r="H108" s="256">
        <v>-0.59808628970661792</v>
      </c>
      <c r="I108" s="256">
        <v>0.23015226566439043</v>
      </c>
      <c r="J108" s="256">
        <v>10.046147089023043</v>
      </c>
      <c r="K108" s="256">
        <v>10.949416299118424</v>
      </c>
      <c r="L108" s="256">
        <v>5.8528163042905037</v>
      </c>
      <c r="M108" s="256">
        <v>-0.98737302458605214</v>
      </c>
      <c r="N108" s="256">
        <v>21.982936412727518</v>
      </c>
    </row>
    <row r="109" spans="2:14" x14ac:dyDescent="0.25">
      <c r="B109" s="239" t="s">
        <v>1272</v>
      </c>
      <c r="C109" s="247">
        <v>1</v>
      </c>
      <c r="D109" s="256">
        <v>34.53</v>
      </c>
      <c r="E109" s="256">
        <v>3</v>
      </c>
      <c r="F109" s="256">
        <v>10.780472441460669</v>
      </c>
      <c r="G109" s="256">
        <v>-7.7804724414606685</v>
      </c>
      <c r="H109" s="256">
        <v>-1.3303843125961823</v>
      </c>
      <c r="I109" s="256">
        <v>0.34905134722513653</v>
      </c>
      <c r="J109" s="256">
        <v>10.095518648412783</v>
      </c>
      <c r="K109" s="256">
        <v>11.465426234508554</v>
      </c>
      <c r="L109" s="256">
        <v>5.8586965674438183</v>
      </c>
      <c r="M109" s="256">
        <v>-0.71622129167923454</v>
      </c>
      <c r="N109" s="256">
        <v>22.277166174600573</v>
      </c>
    </row>
    <row r="110" spans="2:14" x14ac:dyDescent="0.25">
      <c r="B110" s="239" t="s">
        <v>1273</v>
      </c>
      <c r="C110" s="247">
        <v>1</v>
      </c>
      <c r="D110" s="256">
        <v>243.38</v>
      </c>
      <c r="E110" s="256">
        <v>12</v>
      </c>
      <c r="F110" s="256">
        <v>10.390125581345707</v>
      </c>
      <c r="G110" s="256">
        <v>1.609874418654293</v>
      </c>
      <c r="H110" s="256">
        <v>0.27527270200387577</v>
      </c>
      <c r="I110" s="256">
        <v>0.35474383990239028</v>
      </c>
      <c r="J110" s="256">
        <v>9.6940012413792118</v>
      </c>
      <c r="K110" s="256">
        <v>11.086249921312202</v>
      </c>
      <c r="L110" s="256">
        <v>5.8590384721664854</v>
      </c>
      <c r="M110" s="256">
        <v>-1.1072390815542832</v>
      </c>
      <c r="N110" s="256">
        <v>21.887490244245697</v>
      </c>
    </row>
    <row r="111" spans="2:14" x14ac:dyDescent="0.25">
      <c r="B111" s="239" t="s">
        <v>1274</v>
      </c>
      <c r="C111" s="247">
        <v>1</v>
      </c>
      <c r="D111" s="256">
        <v>213.14</v>
      </c>
      <c r="E111" s="256">
        <v>3</v>
      </c>
      <c r="F111" s="256">
        <v>10.446645040526345</v>
      </c>
      <c r="G111" s="256">
        <v>-7.4466450405263451</v>
      </c>
      <c r="H111" s="256">
        <v>-1.273303108252966</v>
      </c>
      <c r="I111" s="256">
        <v>0.28419900808396803</v>
      </c>
      <c r="J111" s="256">
        <v>9.8889529126629814</v>
      </c>
      <c r="K111" s="256">
        <v>11.004337168389709</v>
      </c>
      <c r="L111" s="256">
        <v>5.8551906632127881</v>
      </c>
      <c r="M111" s="256">
        <v>-1.0431689529414516</v>
      </c>
      <c r="N111" s="256">
        <v>21.93645903399414</v>
      </c>
    </row>
    <row r="112" spans="2:14" x14ac:dyDescent="0.25">
      <c r="B112" s="239" t="s">
        <v>1275</v>
      </c>
      <c r="C112" s="247">
        <v>1</v>
      </c>
      <c r="D112" s="256">
        <v>76.709999999999994</v>
      </c>
      <c r="E112" s="256">
        <v>6</v>
      </c>
      <c r="F112" s="256">
        <v>10.701636767246404</v>
      </c>
      <c r="G112" s="256">
        <v>-4.7016367672464039</v>
      </c>
      <c r="H112" s="256">
        <v>-0.80393367443067032</v>
      </c>
      <c r="I112" s="256">
        <v>0.25442621710797292</v>
      </c>
      <c r="J112" s="256">
        <v>10.20236866860037</v>
      </c>
      <c r="K112" s="256">
        <v>11.200904865892438</v>
      </c>
      <c r="L112" s="256">
        <v>5.8538210876597665</v>
      </c>
      <c r="M112" s="256">
        <v>-0.78548966756457794</v>
      </c>
      <c r="N112" s="256">
        <v>22.188763202057388</v>
      </c>
    </row>
    <row r="113" spans="2:14" x14ac:dyDescent="0.25">
      <c r="B113" s="239" t="s">
        <v>1276</v>
      </c>
      <c r="C113" s="247">
        <v>1</v>
      </c>
      <c r="D113" s="256">
        <v>70</v>
      </c>
      <c r="E113" s="256">
        <v>8</v>
      </c>
      <c r="F113" s="256">
        <v>10.714177956766976</v>
      </c>
      <c r="G113" s="256">
        <v>-2.7141779567669762</v>
      </c>
      <c r="H113" s="256">
        <v>-0.46409775273225584</v>
      </c>
      <c r="I113" s="256">
        <v>0.26806005796334709</v>
      </c>
      <c r="J113" s="256">
        <v>10.188155768552347</v>
      </c>
      <c r="K113" s="256">
        <v>11.240200144981605</v>
      </c>
      <c r="L113" s="256">
        <v>5.8544295043200929</v>
      </c>
      <c r="M113" s="256">
        <v>-0.77414239206999902</v>
      </c>
      <c r="N113" s="256">
        <v>22.202498305603953</v>
      </c>
    </row>
    <row r="114" spans="2:14" x14ac:dyDescent="0.25">
      <c r="B114" s="239" t="s">
        <v>1277</v>
      </c>
      <c r="C114" s="247">
        <v>1</v>
      </c>
      <c r="D114" s="256">
        <v>70.349999999999994</v>
      </c>
      <c r="E114" s="256">
        <v>13</v>
      </c>
      <c r="F114" s="256">
        <v>10.713523796359793</v>
      </c>
      <c r="G114" s="256">
        <v>2.2864762036402073</v>
      </c>
      <c r="H114" s="256">
        <v>0.39096495686273974</v>
      </c>
      <c r="I114" s="256">
        <v>0.26733179558603637</v>
      </c>
      <c r="J114" s="256">
        <v>10.188930698969877</v>
      </c>
      <c r="K114" s="256">
        <v>11.238116893749709</v>
      </c>
      <c r="L114" s="256">
        <v>5.8543962041622661</v>
      </c>
      <c r="M114" s="256">
        <v>-0.77473120659155903</v>
      </c>
      <c r="N114" s="256">
        <v>22.201778799311143</v>
      </c>
    </row>
    <row r="115" spans="2:14" x14ac:dyDescent="0.25">
      <c r="B115" s="239" t="s">
        <v>1278</v>
      </c>
      <c r="C115" s="247">
        <v>1</v>
      </c>
      <c r="D115" s="256">
        <v>96.93</v>
      </c>
      <c r="E115" s="256">
        <v>7</v>
      </c>
      <c r="F115" s="256">
        <v>10.663844986008556</v>
      </c>
      <c r="G115" s="256">
        <v>-3.6638449860085558</v>
      </c>
      <c r="H115" s="256">
        <v>-0.62648148037844342</v>
      </c>
      <c r="I115" s="256">
        <v>0.2185231893160306</v>
      </c>
      <c r="J115" s="256">
        <v>10.23503046178214</v>
      </c>
      <c r="K115" s="256">
        <v>11.092659510234972</v>
      </c>
      <c r="L115" s="256">
        <v>5.8523705462527866</v>
      </c>
      <c r="M115" s="256">
        <v>-0.82043500845322725</v>
      </c>
      <c r="N115" s="256">
        <v>22.148124980470339</v>
      </c>
    </row>
    <row r="116" spans="2:14" x14ac:dyDescent="0.25">
      <c r="B116" s="239" t="s">
        <v>1279</v>
      </c>
      <c r="C116" s="247">
        <v>1</v>
      </c>
      <c r="D116" s="256">
        <v>145.44999999999999</v>
      </c>
      <c r="E116" s="256">
        <v>9</v>
      </c>
      <c r="F116" s="256">
        <v>10.5731596632756</v>
      </c>
      <c r="G116" s="256">
        <v>-1.5731596632756002</v>
      </c>
      <c r="H116" s="256">
        <v>-0.26899483970642257</v>
      </c>
      <c r="I116" s="256">
        <v>0.18569268202869407</v>
      </c>
      <c r="J116" s="256">
        <v>10.208769415514283</v>
      </c>
      <c r="K116" s="256">
        <v>10.937549911036918</v>
      </c>
      <c r="L116" s="256">
        <v>5.8512366554889326</v>
      </c>
      <c r="M116" s="256">
        <v>-0.90889526376908769</v>
      </c>
      <c r="N116" s="256">
        <v>22.05521459032029</v>
      </c>
    </row>
    <row r="117" spans="2:14" x14ac:dyDescent="0.25">
      <c r="B117" s="239" t="s">
        <v>1280</v>
      </c>
      <c r="C117" s="247">
        <v>1</v>
      </c>
      <c r="D117" s="256">
        <v>125.03</v>
      </c>
      <c r="E117" s="256">
        <v>19</v>
      </c>
      <c r="F117" s="256">
        <v>10.611325250460409</v>
      </c>
      <c r="G117" s="256">
        <v>8.3886747495395912</v>
      </c>
      <c r="H117" s="256">
        <v>1.4343809292079475</v>
      </c>
      <c r="I117" s="256">
        <v>0.18798912094470926</v>
      </c>
      <c r="J117" s="256">
        <v>10.242428632623366</v>
      </c>
      <c r="K117" s="256">
        <v>10.980221868297452</v>
      </c>
      <c r="L117" s="256">
        <v>5.8513099846078793</v>
      </c>
      <c r="M117" s="256">
        <v>-0.87087357248544883</v>
      </c>
      <c r="N117" s="256">
        <v>22.093524073406265</v>
      </c>
    </row>
    <row r="118" spans="2:14" x14ac:dyDescent="0.25">
      <c r="B118" s="239" t="s">
        <v>1281</v>
      </c>
      <c r="C118" s="247">
        <v>1</v>
      </c>
      <c r="D118" s="256">
        <v>94.07</v>
      </c>
      <c r="E118" s="256">
        <v>17</v>
      </c>
      <c r="F118" s="256">
        <v>10.669190411050112</v>
      </c>
      <c r="G118" s="256">
        <v>6.3308095889498883</v>
      </c>
      <c r="H118" s="256">
        <v>1.0825062136703916</v>
      </c>
      <c r="I118" s="256">
        <v>0.22303619390251439</v>
      </c>
      <c r="J118" s="256">
        <v>10.231519884306792</v>
      </c>
      <c r="K118" s="256">
        <v>11.106860937793432</v>
      </c>
      <c r="L118" s="256">
        <v>5.8525407961131561</v>
      </c>
      <c r="M118" s="256">
        <v>-0.81542366975327418</v>
      </c>
      <c r="N118" s="256">
        <v>22.153804491853499</v>
      </c>
    </row>
    <row r="119" spans="2:14" x14ac:dyDescent="0.25">
      <c r="B119" s="239" t="s">
        <v>1282</v>
      </c>
      <c r="C119" s="247">
        <v>1</v>
      </c>
      <c r="D119" s="256">
        <v>164.61</v>
      </c>
      <c r="E119" s="256">
        <v>6</v>
      </c>
      <c r="F119" s="256">
        <v>10.53734905355665</v>
      </c>
      <c r="G119" s="256">
        <v>-4.5373490535566496</v>
      </c>
      <c r="H119" s="256">
        <v>-0.77584209018696215</v>
      </c>
      <c r="I119" s="256">
        <v>0.19980937342526309</v>
      </c>
      <c r="J119" s="256">
        <v>10.145257204313962</v>
      </c>
      <c r="K119" s="256">
        <v>10.929440902799337</v>
      </c>
      <c r="L119" s="256">
        <v>5.8517016680694596</v>
      </c>
      <c r="M119" s="256">
        <v>-0.94561838144246657</v>
      </c>
      <c r="N119" s="256">
        <v>22.020316488555764</v>
      </c>
    </row>
    <row r="120" spans="2:14" x14ac:dyDescent="0.25">
      <c r="B120" s="239" t="s">
        <v>1283</v>
      </c>
      <c r="C120" s="247">
        <v>1</v>
      </c>
      <c r="D120" s="256">
        <v>60.69</v>
      </c>
      <c r="E120" s="256">
        <v>20</v>
      </c>
      <c r="F120" s="256">
        <v>10.731578623598052</v>
      </c>
      <c r="G120" s="256">
        <v>9.2684213764019479</v>
      </c>
      <c r="H120" s="256">
        <v>1.584808955300584</v>
      </c>
      <c r="I120" s="256">
        <v>0.28804262817841786</v>
      </c>
      <c r="J120" s="256">
        <v>10.166344046225015</v>
      </c>
      <c r="K120" s="256">
        <v>11.296813200971089</v>
      </c>
      <c r="L120" s="256">
        <v>5.8553784832430971</v>
      </c>
      <c r="M120" s="256">
        <v>-0.75860393467602094</v>
      </c>
      <c r="N120" s="256">
        <v>22.221761181872125</v>
      </c>
    </row>
    <row r="121" spans="2:14" x14ac:dyDescent="0.25">
      <c r="B121" s="239" t="s">
        <v>1284</v>
      </c>
      <c r="C121" s="247">
        <v>1</v>
      </c>
      <c r="D121" s="256">
        <v>94.27</v>
      </c>
      <c r="E121" s="256">
        <v>4</v>
      </c>
      <c r="F121" s="256">
        <v>10.668816605103149</v>
      </c>
      <c r="G121" s="256">
        <v>-6.6688166051031494</v>
      </c>
      <c r="H121" s="256">
        <v>-1.1403020911342701</v>
      </c>
      <c r="I121" s="256">
        <v>0.22271373428470098</v>
      </c>
      <c r="J121" s="256">
        <v>10.231778850414949</v>
      </c>
      <c r="K121" s="256">
        <v>11.105854359791349</v>
      </c>
      <c r="L121" s="256">
        <v>5.8525285162754512</v>
      </c>
      <c r="M121" s="256">
        <v>-0.81577337861113897</v>
      </c>
      <c r="N121" s="256">
        <v>22.15340658881744</v>
      </c>
    </row>
    <row r="122" spans="2:14" x14ac:dyDescent="0.25">
      <c r="B122" s="239" t="s">
        <v>1285</v>
      </c>
      <c r="C122" s="247">
        <v>1</v>
      </c>
      <c r="D122" s="256">
        <v>110.6</v>
      </c>
      <c r="E122" s="256">
        <v>4</v>
      </c>
      <c r="F122" s="256">
        <v>10.63829534953371</v>
      </c>
      <c r="G122" s="256">
        <v>-6.6382953495337098</v>
      </c>
      <c r="H122" s="256">
        <v>-1.135083256427788</v>
      </c>
      <c r="I122" s="256">
        <v>0.20022242348233102</v>
      </c>
      <c r="J122" s="256">
        <v>10.245392959934836</v>
      </c>
      <c r="K122" s="256">
        <v>11.031197739132583</v>
      </c>
      <c r="L122" s="256">
        <v>5.8517157864376355</v>
      </c>
      <c r="M122" s="256">
        <v>-0.84469979035728215</v>
      </c>
      <c r="N122" s="256">
        <v>22.121290489424702</v>
      </c>
    </row>
    <row r="123" spans="2:14" x14ac:dyDescent="0.25">
      <c r="B123" s="239" t="s">
        <v>1286</v>
      </c>
      <c r="C123" s="247">
        <v>1</v>
      </c>
      <c r="D123" s="256">
        <v>130.34</v>
      </c>
      <c r="E123" s="256">
        <v>17</v>
      </c>
      <c r="F123" s="256">
        <v>10.60140070256857</v>
      </c>
      <c r="G123" s="256">
        <v>6.3985992974314296</v>
      </c>
      <c r="H123" s="256">
        <v>1.0940975875102017</v>
      </c>
      <c r="I123" s="256">
        <v>0.18562274475773199</v>
      </c>
      <c r="J123" s="256">
        <v>10.237147694784701</v>
      </c>
      <c r="K123" s="256">
        <v>10.96565371035244</v>
      </c>
      <c r="L123" s="256">
        <v>5.8512344364031161</v>
      </c>
      <c r="M123" s="256">
        <v>-0.8806498698983205</v>
      </c>
      <c r="N123" s="256">
        <v>22.083451275035461</v>
      </c>
    </row>
    <row r="124" spans="2:14" x14ac:dyDescent="0.25">
      <c r="B124" s="239" t="s">
        <v>1287</v>
      </c>
      <c r="C124" s="247">
        <v>1</v>
      </c>
      <c r="D124" s="256">
        <v>202.74</v>
      </c>
      <c r="E124" s="256">
        <v>17</v>
      </c>
      <c r="F124" s="256">
        <v>10.466082949768364</v>
      </c>
      <c r="G124" s="256">
        <v>6.5339170502316364</v>
      </c>
      <c r="H124" s="256">
        <v>1.1172355931898885</v>
      </c>
      <c r="I124" s="256">
        <v>0.26220063873673238</v>
      </c>
      <c r="J124" s="256">
        <v>9.9515588733823623</v>
      </c>
      <c r="K124" s="256">
        <v>10.980607026154365</v>
      </c>
      <c r="L124" s="256">
        <v>5.8541641419875008</v>
      </c>
      <c r="M124" s="256">
        <v>-1.0217166707067662</v>
      </c>
      <c r="N124" s="256">
        <v>21.953882570243493</v>
      </c>
    </row>
    <row r="125" spans="2:14" x14ac:dyDescent="0.25">
      <c r="B125" s="239" t="s">
        <v>1288</v>
      </c>
      <c r="C125" s="247">
        <v>1</v>
      </c>
      <c r="D125" s="256">
        <v>73.930000000000007</v>
      </c>
      <c r="E125" s="256">
        <v>17</v>
      </c>
      <c r="F125" s="256">
        <v>10.706832669909174</v>
      </c>
      <c r="G125" s="256">
        <v>6.2931673300908262</v>
      </c>
      <c r="H125" s="256">
        <v>1.0760697573943021</v>
      </c>
      <c r="I125" s="256">
        <v>0.25998848407716957</v>
      </c>
      <c r="J125" s="256">
        <v>10.196649570107052</v>
      </c>
      <c r="K125" s="256">
        <v>11.217015769711296</v>
      </c>
      <c r="L125" s="256">
        <v>5.8540654794963682</v>
      </c>
      <c r="M125" s="256">
        <v>-0.78077334223849881</v>
      </c>
      <c r="N125" s="256">
        <v>22.194438682056848</v>
      </c>
    </row>
    <row r="126" spans="2:14" x14ac:dyDescent="0.25">
      <c r="B126" s="239" t="s">
        <v>1289</v>
      </c>
      <c r="C126" s="247">
        <v>1</v>
      </c>
      <c r="D126" s="256">
        <v>143.13</v>
      </c>
      <c r="E126" s="256">
        <v>12</v>
      </c>
      <c r="F126" s="256">
        <v>10.577495812260358</v>
      </c>
      <c r="G126" s="256">
        <v>1.4225041877396425</v>
      </c>
      <c r="H126" s="256">
        <v>0.24323423419464105</v>
      </c>
      <c r="I126" s="256">
        <v>0.18502255179786514</v>
      </c>
      <c r="J126" s="256">
        <v>10.21442058089159</v>
      </c>
      <c r="K126" s="256">
        <v>10.940571043629125</v>
      </c>
      <c r="L126" s="256">
        <v>5.8512154268196355</v>
      </c>
      <c r="M126" s="256">
        <v>-0.90451745713805032</v>
      </c>
      <c r="N126" s="256">
        <v>22.059509081658767</v>
      </c>
    </row>
    <row r="127" spans="2:14" x14ac:dyDescent="0.25">
      <c r="B127" s="239" t="s">
        <v>1290</v>
      </c>
      <c r="C127" s="247">
        <v>1</v>
      </c>
      <c r="D127" s="256">
        <v>160.33000000000001</v>
      </c>
      <c r="E127" s="256">
        <v>3</v>
      </c>
      <c r="F127" s="256">
        <v>10.545348500821635</v>
      </c>
      <c r="G127" s="256">
        <v>-7.5453485008216354</v>
      </c>
      <c r="H127" s="256">
        <v>-1.2901804297991575</v>
      </c>
      <c r="I127" s="256">
        <v>0.19540598319625282</v>
      </c>
      <c r="J127" s="256">
        <v>10.161897554596822</v>
      </c>
      <c r="K127" s="256">
        <v>10.928799447046449</v>
      </c>
      <c r="L127" s="256">
        <v>5.8515529669180291</v>
      </c>
      <c r="M127" s="256">
        <v>-0.9373271335054234</v>
      </c>
      <c r="N127" s="256">
        <v>22.028024135148694</v>
      </c>
    </row>
    <row r="128" spans="2:14" x14ac:dyDescent="0.25">
      <c r="B128" s="239" t="s">
        <v>1291</v>
      </c>
      <c r="C128" s="247">
        <v>1</v>
      </c>
      <c r="D128" s="256">
        <v>40.22</v>
      </c>
      <c r="E128" s="256">
        <v>5</v>
      </c>
      <c r="F128" s="256">
        <v>10.769837662269602</v>
      </c>
      <c r="G128" s="256">
        <v>-5.7698376622696017</v>
      </c>
      <c r="H128" s="256">
        <v>-0.98658552804655042</v>
      </c>
      <c r="I128" s="256">
        <v>0.33529568289129341</v>
      </c>
      <c r="J128" s="256">
        <v>10.111877016608947</v>
      </c>
      <c r="K128" s="256">
        <v>11.427798307930257</v>
      </c>
      <c r="L128" s="256">
        <v>5.8578931213657217</v>
      </c>
      <c r="M128" s="256">
        <v>-0.72527944484356688</v>
      </c>
      <c r="N128" s="256">
        <v>22.264954769382769</v>
      </c>
    </row>
    <row r="129" spans="2:14" x14ac:dyDescent="0.25">
      <c r="B129" s="239" t="s">
        <v>1292</v>
      </c>
      <c r="C129" s="247">
        <v>1</v>
      </c>
      <c r="D129" s="256">
        <v>163.66</v>
      </c>
      <c r="E129" s="256">
        <v>20</v>
      </c>
      <c r="F129" s="256">
        <v>10.53912463180472</v>
      </c>
      <c r="G129" s="256">
        <v>9.4608753681952802</v>
      </c>
      <c r="H129" s="256">
        <v>1.617716696251376</v>
      </c>
      <c r="I129" s="256">
        <v>0.19877486385517565</v>
      </c>
      <c r="J129" s="256">
        <v>10.149062831320213</v>
      </c>
      <c r="K129" s="256">
        <v>10.929186432289226</v>
      </c>
      <c r="L129" s="256">
        <v>5.8516664355445736</v>
      </c>
      <c r="M129" s="256">
        <v>-0.94377366536768115</v>
      </c>
      <c r="N129" s="256">
        <v>22.022022928977123</v>
      </c>
    </row>
    <row r="130" spans="2:14" x14ac:dyDescent="0.25">
      <c r="B130" s="239" t="s">
        <v>1293</v>
      </c>
      <c r="C130" s="247">
        <v>1</v>
      </c>
      <c r="D130" s="256">
        <v>67.52</v>
      </c>
      <c r="E130" s="256">
        <v>7</v>
      </c>
      <c r="F130" s="256">
        <v>10.718813150509304</v>
      </c>
      <c r="G130" s="256">
        <v>-3.7188131505093036</v>
      </c>
      <c r="H130" s="256">
        <v>-0.63588049622153175</v>
      </c>
      <c r="I130" s="256">
        <v>0.27327051055051732</v>
      </c>
      <c r="J130" s="256">
        <v>10.182566336916631</v>
      </c>
      <c r="K130" s="256">
        <v>11.255059964101976</v>
      </c>
      <c r="L130" s="256">
        <v>5.8546703919447793</v>
      </c>
      <c r="M130" s="256">
        <v>-0.76997989924557153</v>
      </c>
      <c r="N130" s="256">
        <v>22.207606200264181</v>
      </c>
    </row>
    <row r="131" spans="2:14" x14ac:dyDescent="0.25">
      <c r="B131" s="239" t="s">
        <v>1294</v>
      </c>
      <c r="C131" s="247">
        <v>1</v>
      </c>
      <c r="D131" s="256">
        <v>44.31</v>
      </c>
      <c r="E131" s="256">
        <v>15</v>
      </c>
      <c r="F131" s="256">
        <v>10.762193330654231</v>
      </c>
      <c r="G131" s="256">
        <v>4.237806669345769</v>
      </c>
      <c r="H131" s="256">
        <v>0.72462328671324916</v>
      </c>
      <c r="I131" s="256">
        <v>0.32555511710976787</v>
      </c>
      <c r="J131" s="256">
        <v>10.123346885616286</v>
      </c>
      <c r="K131" s="256">
        <v>11.401039775692176</v>
      </c>
      <c r="L131" s="256">
        <v>5.857343660794939</v>
      </c>
      <c r="M131" s="256">
        <v>-0.73184555371297222</v>
      </c>
      <c r="N131" s="256">
        <v>22.256232215021434</v>
      </c>
    </row>
    <row r="132" spans="2:14" x14ac:dyDescent="0.25">
      <c r="B132" s="239" t="s">
        <v>1295</v>
      </c>
      <c r="C132" s="247">
        <v>1</v>
      </c>
      <c r="D132" s="256">
        <v>238.75</v>
      </c>
      <c r="E132" s="256">
        <v>11</v>
      </c>
      <c r="F132" s="256">
        <v>10.398779189017874</v>
      </c>
      <c r="G132" s="256">
        <v>0.60122081098212554</v>
      </c>
      <c r="H132" s="256">
        <v>0.10280284922991302</v>
      </c>
      <c r="I132" s="256">
        <v>0.34346057324672141</v>
      </c>
      <c r="J132" s="256">
        <v>9.7247963372742756</v>
      </c>
      <c r="K132" s="256">
        <v>11.072762040761473</v>
      </c>
      <c r="L132" s="256">
        <v>5.8583661367102406</v>
      </c>
      <c r="M132" s="256">
        <v>-1.0972661301104427</v>
      </c>
      <c r="N132" s="256">
        <v>21.894824508146193</v>
      </c>
    </row>
    <row r="133" spans="2:14" x14ac:dyDescent="0.25">
      <c r="B133" s="239" t="s">
        <v>1296</v>
      </c>
      <c r="C133" s="247">
        <v>1</v>
      </c>
      <c r="D133" s="256">
        <v>242.44</v>
      </c>
      <c r="E133" s="256">
        <v>1</v>
      </c>
      <c r="F133" s="256">
        <v>10.391882469296428</v>
      </c>
      <c r="G133" s="256">
        <v>-9.3918824692964282</v>
      </c>
      <c r="H133" s="256">
        <v>-1.6059195886764619</v>
      </c>
      <c r="I133" s="256">
        <v>0.35244175627181418</v>
      </c>
      <c r="J133" s="256">
        <v>9.7002755761961659</v>
      </c>
      <c r="K133" s="256">
        <v>11.083489362396691</v>
      </c>
      <c r="L133" s="256">
        <v>5.8588995398404178</v>
      </c>
      <c r="M133" s="256">
        <v>-1.1052095625867402</v>
      </c>
      <c r="N133" s="256">
        <v>21.888974501179597</v>
      </c>
    </row>
    <row r="134" spans="2:14" x14ac:dyDescent="0.25">
      <c r="B134" s="239" t="s">
        <v>1297</v>
      </c>
      <c r="C134" s="247">
        <v>1</v>
      </c>
      <c r="D134" s="256">
        <v>207.85</v>
      </c>
      <c r="E134" s="256">
        <v>2</v>
      </c>
      <c r="F134" s="256">
        <v>10.456532207823487</v>
      </c>
      <c r="G134" s="256">
        <v>-8.4565322078234875</v>
      </c>
      <c r="H134" s="256">
        <v>-1.445983887598042</v>
      </c>
      <c r="I134" s="256">
        <v>0.27282306048118449</v>
      </c>
      <c r="J134" s="256">
        <v>9.9211634387495522</v>
      </c>
      <c r="K134" s="256">
        <v>10.991900976897423</v>
      </c>
      <c r="L134" s="256">
        <v>5.8546495239859251</v>
      </c>
      <c r="M134" s="256">
        <v>-1.0322198921178884</v>
      </c>
      <c r="N134" s="256">
        <v>21.945284307764865</v>
      </c>
    </row>
    <row r="135" spans="2:14" x14ac:dyDescent="0.25">
      <c r="B135" s="239" t="s">
        <v>1298</v>
      </c>
      <c r="C135" s="247">
        <v>1</v>
      </c>
      <c r="D135" s="256">
        <v>97.02</v>
      </c>
      <c r="E135" s="256">
        <v>16</v>
      </c>
      <c r="F135" s="256">
        <v>10.663676773332423</v>
      </c>
      <c r="G135" s="256">
        <v>5.3363232266675773</v>
      </c>
      <c r="H135" s="256">
        <v>0.91245882060709238</v>
      </c>
      <c r="I135" s="256">
        <v>0.21838466567869444</v>
      </c>
      <c r="J135" s="256">
        <v>10.235134078140831</v>
      </c>
      <c r="K135" s="256">
        <v>11.092219468524014</v>
      </c>
      <c r="L135" s="256">
        <v>5.852365375519704</v>
      </c>
      <c r="M135" s="256">
        <v>-0.82059307444674268</v>
      </c>
      <c r="N135" s="256">
        <v>22.147946621111586</v>
      </c>
    </row>
    <row r="136" spans="2:14" x14ac:dyDescent="0.25">
      <c r="B136" s="239" t="s">
        <v>1299</v>
      </c>
      <c r="C136" s="247">
        <v>1</v>
      </c>
      <c r="D136" s="256">
        <v>51.49</v>
      </c>
      <c r="E136" s="256">
        <v>16</v>
      </c>
      <c r="F136" s="256">
        <v>10.748773697158299</v>
      </c>
      <c r="G136" s="256">
        <v>5.251226302841701</v>
      </c>
      <c r="H136" s="256">
        <v>0.89790808305742187</v>
      </c>
      <c r="I136" s="256">
        <v>0.30879193974028274</v>
      </c>
      <c r="J136" s="256">
        <v>10.142822131381076</v>
      </c>
      <c r="K136" s="256">
        <v>11.354725262935522</v>
      </c>
      <c r="L136" s="256">
        <v>5.8564358690612215</v>
      </c>
      <c r="M136" s="256">
        <v>-0.7434838006127773</v>
      </c>
      <c r="N136" s="256">
        <v>22.241031194929377</v>
      </c>
    </row>
    <row r="137" spans="2:14" x14ac:dyDescent="0.25">
      <c r="B137" s="239" t="s">
        <v>1300</v>
      </c>
      <c r="C137" s="247">
        <v>1</v>
      </c>
      <c r="D137" s="256">
        <v>180.53</v>
      </c>
      <c r="E137" s="256">
        <v>14</v>
      </c>
      <c r="F137" s="256">
        <v>10.507594100178483</v>
      </c>
      <c r="G137" s="256">
        <v>3.4924058998215166</v>
      </c>
      <c r="H137" s="256">
        <v>0.59716708172911881</v>
      </c>
      <c r="I137" s="256">
        <v>0.22146369165878113</v>
      </c>
      <c r="J137" s="256">
        <v>10.073009341145227</v>
      </c>
      <c r="K137" s="256">
        <v>10.94217885921174</v>
      </c>
      <c r="L137" s="256">
        <v>5.852481080114778</v>
      </c>
      <c r="M137" s="256">
        <v>-0.97690279815326875</v>
      </c>
      <c r="N137" s="256">
        <v>21.992090998510236</v>
      </c>
    </row>
    <row r="138" spans="2:14" x14ac:dyDescent="0.25">
      <c r="B138" s="239" t="s">
        <v>1301</v>
      </c>
      <c r="C138" s="247">
        <v>1</v>
      </c>
      <c r="D138" s="256">
        <v>126.83</v>
      </c>
      <c r="E138" s="256">
        <v>4</v>
      </c>
      <c r="F138" s="256">
        <v>10.607960996937752</v>
      </c>
      <c r="G138" s="256">
        <v>-6.6079609969377522</v>
      </c>
      <c r="H138" s="256">
        <v>-1.1298963802926871</v>
      </c>
      <c r="I138" s="256">
        <v>0.18705123844061372</v>
      </c>
      <c r="J138" s="256">
        <v>10.24090481370645</v>
      </c>
      <c r="K138" s="256">
        <v>10.975017180169054</v>
      </c>
      <c r="L138" s="256">
        <v>5.8512799276893652</v>
      </c>
      <c r="M138" s="256">
        <v>-0.87417884442700888</v>
      </c>
      <c r="N138" s="256">
        <v>22.090100838302511</v>
      </c>
    </row>
    <row r="139" spans="2:14" x14ac:dyDescent="0.25">
      <c r="B139" s="239" t="s">
        <v>1302</v>
      </c>
      <c r="C139" s="247">
        <v>1</v>
      </c>
      <c r="D139" s="256">
        <v>56.85</v>
      </c>
      <c r="E139" s="256">
        <v>7</v>
      </c>
      <c r="F139" s="256">
        <v>10.73875569777972</v>
      </c>
      <c r="G139" s="256">
        <v>-3.7387556977797196</v>
      </c>
      <c r="H139" s="256">
        <v>-0.63929047578786113</v>
      </c>
      <c r="I139" s="256">
        <v>0.29659389014236276</v>
      </c>
      <c r="J139" s="256">
        <v>10.156740725877015</v>
      </c>
      <c r="K139" s="256">
        <v>11.320770669682425</v>
      </c>
      <c r="L139" s="256">
        <v>5.8558053726236565</v>
      </c>
      <c r="M139" s="256">
        <v>-0.75226455816476978</v>
      </c>
      <c r="N139" s="256">
        <v>22.229775953724207</v>
      </c>
    </row>
    <row r="140" spans="2:14" x14ac:dyDescent="0.25">
      <c r="B140" s="239" t="s">
        <v>1303</v>
      </c>
      <c r="C140" s="247">
        <v>1</v>
      </c>
      <c r="D140" s="256">
        <v>138.94</v>
      </c>
      <c r="E140" s="256">
        <v>9</v>
      </c>
      <c r="F140" s="256">
        <v>10.58532704684921</v>
      </c>
      <c r="G140" s="256">
        <v>-1.5853270468492102</v>
      </c>
      <c r="H140" s="256">
        <v>-0.27107534270331157</v>
      </c>
      <c r="I140" s="256">
        <v>0.1844163203513858</v>
      </c>
      <c r="J140" s="256">
        <v>10.223441441396606</v>
      </c>
      <c r="K140" s="256">
        <v>10.947212652301815</v>
      </c>
      <c r="L140" s="256">
        <v>5.8511962884174586</v>
      </c>
      <c r="M140" s="256">
        <v>-0.89664866669597387</v>
      </c>
      <c r="N140" s="256">
        <v>22.067302760394394</v>
      </c>
    </row>
    <row r="141" spans="2:14" x14ac:dyDescent="0.25">
      <c r="B141" s="239" t="s">
        <v>1304</v>
      </c>
      <c r="C141" s="247">
        <v>1</v>
      </c>
      <c r="D141" s="256">
        <v>37.57</v>
      </c>
      <c r="E141" s="256">
        <v>2</v>
      </c>
      <c r="F141" s="256">
        <v>10.774790591066846</v>
      </c>
      <c r="G141" s="256">
        <v>-8.7747905910668464</v>
      </c>
      <c r="H141" s="256">
        <v>-1.5004029429452388</v>
      </c>
      <c r="I141" s="256">
        <v>0.34167388396608328</v>
      </c>
      <c r="J141" s="256">
        <v>10.10431381259728</v>
      </c>
      <c r="K141" s="256">
        <v>11.445267369536413</v>
      </c>
      <c r="L141" s="256">
        <v>5.85826165934595</v>
      </c>
      <c r="M141" s="256">
        <v>-0.72104970903625443</v>
      </c>
      <c r="N141" s="256">
        <v>22.270630891169947</v>
      </c>
    </row>
    <row r="142" spans="2:14" x14ac:dyDescent="0.25">
      <c r="B142" s="239" t="s">
        <v>1305</v>
      </c>
      <c r="C142" s="247">
        <v>1</v>
      </c>
      <c r="D142" s="256">
        <v>230.05</v>
      </c>
      <c r="E142" s="256">
        <v>14</v>
      </c>
      <c r="F142" s="256">
        <v>10.415039747710717</v>
      </c>
      <c r="G142" s="256">
        <v>3.5849602522892834</v>
      </c>
      <c r="H142" s="256">
        <v>0.6129929662768826</v>
      </c>
      <c r="I142" s="256">
        <v>0.32267214685887463</v>
      </c>
      <c r="J142" s="256">
        <v>9.7818506405524044</v>
      </c>
      <c r="K142" s="256">
        <v>11.048228854869029</v>
      </c>
      <c r="L142" s="256">
        <v>5.8571841306840282</v>
      </c>
      <c r="M142" s="256">
        <v>-1.0786860859966279</v>
      </c>
      <c r="N142" s="256">
        <v>21.908765581418059</v>
      </c>
    </row>
    <row r="143" spans="2:14" x14ac:dyDescent="0.25">
      <c r="B143" s="239" t="s">
        <v>1306</v>
      </c>
      <c r="C143" s="247">
        <v>1</v>
      </c>
      <c r="D143" s="256">
        <v>86.93</v>
      </c>
      <c r="E143" s="256">
        <v>6</v>
      </c>
      <c r="F143" s="256">
        <v>10.682535283356652</v>
      </c>
      <c r="G143" s="256">
        <v>-4.6825352833566516</v>
      </c>
      <c r="H143" s="256">
        <v>-0.80066750843555445</v>
      </c>
      <c r="I143" s="256">
        <v>0.23517707741240743</v>
      </c>
      <c r="J143" s="256">
        <v>10.221040341445869</v>
      </c>
      <c r="K143" s="256">
        <v>11.144030225267434</v>
      </c>
      <c r="L143" s="256">
        <v>5.8530160502187707</v>
      </c>
      <c r="M143" s="256">
        <v>-0.80301140264906401</v>
      </c>
      <c r="N143" s="256">
        <v>22.168081969362369</v>
      </c>
    </row>
    <row r="144" spans="2:14" x14ac:dyDescent="0.25">
      <c r="B144" s="239" t="s">
        <v>1307</v>
      </c>
      <c r="C144" s="247">
        <v>1</v>
      </c>
      <c r="D144" s="256">
        <v>175.75</v>
      </c>
      <c r="E144" s="256">
        <v>14</v>
      </c>
      <c r="F144" s="256">
        <v>10.516528062310872</v>
      </c>
      <c r="G144" s="256">
        <v>3.4834719376891279</v>
      </c>
      <c r="H144" s="256">
        <v>0.59563946201711748</v>
      </c>
      <c r="I144" s="256">
        <v>0.2141693282961992</v>
      </c>
      <c r="J144" s="256">
        <v>10.096257248468744</v>
      </c>
      <c r="K144" s="256">
        <v>10.936798876153</v>
      </c>
      <c r="L144" s="256">
        <v>5.852209593611728</v>
      </c>
      <c r="M144" s="256">
        <v>-0.96743609001802611</v>
      </c>
      <c r="N144" s="256">
        <v>22.00049221463977</v>
      </c>
    </row>
    <row r="145" spans="2:14" x14ac:dyDescent="0.25">
      <c r="B145" s="239" t="s">
        <v>1308</v>
      </c>
      <c r="C145" s="247">
        <v>1</v>
      </c>
      <c r="D145" s="256">
        <v>98.58</v>
      </c>
      <c r="E145" s="256">
        <v>5</v>
      </c>
      <c r="F145" s="256">
        <v>10.66076108694612</v>
      </c>
      <c r="G145" s="256">
        <v>-5.6607610869461205</v>
      </c>
      <c r="H145" s="256">
        <v>-0.96793450578872564</v>
      </c>
      <c r="I145" s="256">
        <v>0.21601855779283161</v>
      </c>
      <c r="J145" s="256">
        <v>10.236861475312482</v>
      </c>
      <c r="K145" s="256">
        <v>11.084660698579759</v>
      </c>
      <c r="L145" s="256">
        <v>5.8522775603767458</v>
      </c>
      <c r="M145" s="256">
        <v>-0.82333643857806926</v>
      </c>
      <c r="N145" s="256">
        <v>22.144858612470308</v>
      </c>
    </row>
    <row r="146" spans="2:14" x14ac:dyDescent="0.25">
      <c r="B146" s="239" t="s">
        <v>1309</v>
      </c>
      <c r="C146" s="247">
        <v>1</v>
      </c>
      <c r="D146" s="256">
        <v>144.41</v>
      </c>
      <c r="E146" s="256">
        <v>2</v>
      </c>
      <c r="F146" s="256">
        <v>10.575103454199802</v>
      </c>
      <c r="G146" s="256">
        <v>-8.5751034541998017</v>
      </c>
      <c r="H146" s="256">
        <v>-1.4662584052820107</v>
      </c>
      <c r="I146" s="256">
        <v>0.18536300030356265</v>
      </c>
      <c r="J146" s="256">
        <v>10.211360150648622</v>
      </c>
      <c r="K146" s="256">
        <v>10.938846757750982</v>
      </c>
      <c r="L146" s="256">
        <v>5.8512262021101042</v>
      </c>
      <c r="M146" s="256">
        <v>-0.90693095987011851</v>
      </c>
      <c r="N146" s="256">
        <v>22.05713786826972</v>
      </c>
    </row>
    <row r="147" spans="2:14" x14ac:dyDescent="0.25">
      <c r="B147" s="239" t="s">
        <v>1310</v>
      </c>
      <c r="C147" s="247">
        <v>1</v>
      </c>
      <c r="D147" s="256">
        <v>150.28</v>
      </c>
      <c r="E147" s="256">
        <v>17</v>
      </c>
      <c r="F147" s="256">
        <v>10.56413224965647</v>
      </c>
      <c r="G147" s="256">
        <v>6.4358677503435295</v>
      </c>
      <c r="H147" s="256">
        <v>1.1004701266435297</v>
      </c>
      <c r="I147" s="256">
        <v>0.18783892749400749</v>
      </c>
      <c r="J147" s="256">
        <v>10.195530360874528</v>
      </c>
      <c r="K147" s="256">
        <v>10.932734138438413</v>
      </c>
      <c r="L147" s="256">
        <v>5.8513051611636531</v>
      </c>
      <c r="M147" s="256">
        <v>-0.91805710810197461</v>
      </c>
      <c r="N147" s="256">
        <v>22.046321607414917</v>
      </c>
    </row>
    <row r="148" spans="2:14" x14ac:dyDescent="0.25">
      <c r="B148" s="239" t="s">
        <v>1311</v>
      </c>
      <c r="C148" s="247">
        <v>1</v>
      </c>
      <c r="D148" s="256">
        <v>70.67</v>
      </c>
      <c r="E148" s="256">
        <v>3</v>
      </c>
      <c r="F148" s="256">
        <v>10.712925706844652</v>
      </c>
      <c r="G148" s="256">
        <v>-7.7129257068446524</v>
      </c>
      <c r="H148" s="256">
        <v>-1.3188344848991671</v>
      </c>
      <c r="I148" s="256">
        <v>0.26666752684873918</v>
      </c>
      <c r="J148" s="256">
        <v>10.189636123664986</v>
      </c>
      <c r="K148" s="256">
        <v>11.236215290024319</v>
      </c>
      <c r="L148" s="256">
        <v>5.8543659089822802</v>
      </c>
      <c r="M148" s="256">
        <v>-0.77526984697806256</v>
      </c>
      <c r="N148" s="256">
        <v>22.201121260667367</v>
      </c>
    </row>
    <row r="149" spans="2:14" x14ac:dyDescent="0.25">
      <c r="B149" s="239" t="s">
        <v>1312</v>
      </c>
      <c r="C149" s="247">
        <v>1</v>
      </c>
      <c r="D149" s="256">
        <v>243.31</v>
      </c>
      <c r="E149" s="256">
        <v>4</v>
      </c>
      <c r="F149" s="256">
        <v>10.390256413427144</v>
      </c>
      <c r="G149" s="256">
        <v>-6.390256413427144</v>
      </c>
      <c r="H149" s="256">
        <v>-1.0926710363483514</v>
      </c>
      <c r="I149" s="256">
        <v>0.3545722157644744</v>
      </c>
      <c r="J149" s="256">
        <v>9.6944688565877701</v>
      </c>
      <c r="K149" s="256">
        <v>11.086043970266518</v>
      </c>
      <c r="L149" s="256">
        <v>5.8590280834427162</v>
      </c>
      <c r="M149" s="256">
        <v>-1.1070878633726142</v>
      </c>
      <c r="N149" s="256">
        <v>21.887600690226904</v>
      </c>
    </row>
    <row r="150" spans="2:14" x14ac:dyDescent="0.25">
      <c r="B150" s="239" t="s">
        <v>1313</v>
      </c>
      <c r="C150" s="247">
        <v>1</v>
      </c>
      <c r="D150" s="256">
        <v>200.53</v>
      </c>
      <c r="E150" s="256">
        <v>3</v>
      </c>
      <c r="F150" s="256">
        <v>10.470213505482294</v>
      </c>
      <c r="G150" s="256">
        <v>-7.4702135054822936</v>
      </c>
      <c r="H150" s="256">
        <v>-1.2773330841040826</v>
      </c>
      <c r="I150" s="256">
        <v>0.25772954681746629</v>
      </c>
      <c r="J150" s="256">
        <v>9.9644631851454033</v>
      </c>
      <c r="K150" s="256">
        <v>10.975963825819184</v>
      </c>
      <c r="L150" s="256">
        <v>5.8539655914329591</v>
      </c>
      <c r="M150" s="256">
        <v>-1.0171964933611584</v>
      </c>
      <c r="N150" s="256">
        <v>21.957623504325746</v>
      </c>
    </row>
    <row r="151" spans="2:14" x14ac:dyDescent="0.25">
      <c r="B151" s="239" t="s">
        <v>1314</v>
      </c>
      <c r="C151" s="247">
        <v>1</v>
      </c>
      <c r="D151" s="256">
        <v>236.69</v>
      </c>
      <c r="E151" s="256">
        <v>9</v>
      </c>
      <c r="F151" s="256">
        <v>10.402629390271583</v>
      </c>
      <c r="G151" s="256">
        <v>-1.4026293902715832</v>
      </c>
      <c r="H151" s="256">
        <v>-0.23983583917859644</v>
      </c>
      <c r="I151" s="256">
        <v>0.33848717590720268</v>
      </c>
      <c r="J151" s="256">
        <v>9.7384059833750491</v>
      </c>
      <c r="K151" s="256">
        <v>11.066852797168117</v>
      </c>
      <c r="L151" s="256">
        <v>5.8580766634307482</v>
      </c>
      <c r="M151" s="256">
        <v>-1.0928478868699294</v>
      </c>
      <c r="N151" s="256">
        <v>21.898106667413096</v>
      </c>
    </row>
    <row r="152" spans="2:14" x14ac:dyDescent="0.25">
      <c r="B152" s="239" t="s">
        <v>1315</v>
      </c>
      <c r="C152" s="247">
        <v>1</v>
      </c>
      <c r="D152" s="256">
        <v>226.86</v>
      </c>
      <c r="E152" s="256">
        <v>13</v>
      </c>
      <c r="F152" s="256">
        <v>10.42100195256476</v>
      </c>
      <c r="G152" s="256">
        <v>2.5789980474352401</v>
      </c>
      <c r="H152" s="256">
        <v>0.44098331693080295</v>
      </c>
      <c r="I152" s="256">
        <v>0.31520187722497717</v>
      </c>
      <c r="J152" s="256">
        <v>9.8024719766818471</v>
      </c>
      <c r="K152" s="256">
        <v>11.039531928447673</v>
      </c>
      <c r="L152" s="256">
        <v>5.8567773433676349</v>
      </c>
      <c r="M152" s="256">
        <v>-1.0719256303478453</v>
      </c>
      <c r="N152" s="256">
        <v>21.913929535477365</v>
      </c>
    </row>
    <row r="153" spans="2:14" x14ac:dyDescent="0.25">
      <c r="B153" s="239" t="s">
        <v>1316</v>
      </c>
      <c r="C153" s="247">
        <v>1</v>
      </c>
      <c r="D153" s="256">
        <v>161.54</v>
      </c>
      <c r="E153" s="256">
        <v>3</v>
      </c>
      <c r="F153" s="256">
        <v>10.543086974842515</v>
      </c>
      <c r="G153" s="256">
        <v>-7.5430869748425149</v>
      </c>
      <c r="H153" s="256">
        <v>-1.2897937310854499</v>
      </c>
      <c r="I153" s="256">
        <v>0.19658304672452762</v>
      </c>
      <c r="J153" s="256">
        <v>10.157326242006764</v>
      </c>
      <c r="K153" s="256">
        <v>10.928847707678266</v>
      </c>
      <c r="L153" s="256">
        <v>5.8515923918740098</v>
      </c>
      <c r="M153" s="256">
        <v>-0.93966602424292311</v>
      </c>
      <c r="N153" s="256">
        <v>22.025839973927951</v>
      </c>
    </row>
    <row r="154" spans="2:14" x14ac:dyDescent="0.25">
      <c r="B154" s="239" t="s">
        <v>1317</v>
      </c>
      <c r="C154" s="247">
        <v>1</v>
      </c>
      <c r="D154" s="256">
        <v>232.81</v>
      </c>
      <c r="E154" s="256">
        <v>18</v>
      </c>
      <c r="F154" s="256">
        <v>10.409881225642643</v>
      </c>
      <c r="G154" s="256">
        <v>7.5901187743573573</v>
      </c>
      <c r="H154" s="256">
        <v>1.2978357065231225</v>
      </c>
      <c r="I154" s="256">
        <v>0.32920414795067587</v>
      </c>
      <c r="J154" s="256">
        <v>9.763874179348468</v>
      </c>
      <c r="K154" s="256">
        <v>11.055888271936817</v>
      </c>
      <c r="L154" s="256">
        <v>5.8575476094869456</v>
      </c>
      <c r="M154" s="256">
        <v>-1.0845578732812093</v>
      </c>
      <c r="N154" s="256">
        <v>21.904320324566495</v>
      </c>
    </row>
    <row r="155" spans="2:14" x14ac:dyDescent="0.25">
      <c r="B155" s="239" t="s">
        <v>1318</v>
      </c>
      <c r="C155" s="247">
        <v>1</v>
      </c>
      <c r="D155" s="256">
        <v>49.47</v>
      </c>
      <c r="E155" s="256">
        <v>8</v>
      </c>
      <c r="F155" s="256">
        <v>10.752549137222614</v>
      </c>
      <c r="G155" s="256">
        <v>-2.7525491372226139</v>
      </c>
      <c r="H155" s="256">
        <v>-0.47065884743673037</v>
      </c>
      <c r="I155" s="256">
        <v>0.31346170928361161</v>
      </c>
      <c r="J155" s="256">
        <v>10.137433944412319</v>
      </c>
      <c r="K155" s="256">
        <v>11.367664330032909</v>
      </c>
      <c r="L155" s="256">
        <v>5.8566839482394215</v>
      </c>
      <c r="M155" s="256">
        <v>-0.74019517366474119</v>
      </c>
      <c r="N155" s="256">
        <v>22.245293448109969</v>
      </c>
    </row>
    <row r="156" spans="2:14" x14ac:dyDescent="0.25">
      <c r="B156" s="239" t="s">
        <v>1319</v>
      </c>
      <c r="C156" s="247">
        <v>1</v>
      </c>
      <c r="D156" s="256">
        <v>73.12</v>
      </c>
      <c r="E156" s="256">
        <v>10</v>
      </c>
      <c r="F156" s="256">
        <v>10.70834658399437</v>
      </c>
      <c r="G156" s="256">
        <v>-0.70834658399436989</v>
      </c>
      <c r="H156" s="256">
        <v>-0.12112030346711015</v>
      </c>
      <c r="I156" s="256">
        <v>0.26163267821102737</v>
      </c>
      <c r="J156" s="256">
        <v>10.194937033363606</v>
      </c>
      <c r="K156" s="256">
        <v>11.221756134625133</v>
      </c>
      <c r="L156" s="256">
        <v>5.8541387312469944</v>
      </c>
      <c r="M156" s="256">
        <v>-0.77940317223232647</v>
      </c>
      <c r="N156" s="256">
        <v>22.196096340221068</v>
      </c>
    </row>
    <row r="157" spans="2:14" x14ac:dyDescent="0.25">
      <c r="B157" s="239" t="s">
        <v>1320</v>
      </c>
      <c r="C157" s="247">
        <v>1</v>
      </c>
      <c r="D157" s="256">
        <v>39.950000000000003</v>
      </c>
      <c r="E157" s="256">
        <v>10</v>
      </c>
      <c r="F157" s="256">
        <v>10.770342300298001</v>
      </c>
      <c r="G157" s="256">
        <v>-0.77034230029800099</v>
      </c>
      <c r="H157" s="256">
        <v>-0.13172096159411589</v>
      </c>
      <c r="I157" s="256">
        <v>0.33594319907532089</v>
      </c>
      <c r="J157" s="256">
        <v>10.111111014458372</v>
      </c>
      <c r="K157" s="256">
        <v>11.42957358613763</v>
      </c>
      <c r="L157" s="256">
        <v>5.8579302197434258</v>
      </c>
      <c r="M157" s="256">
        <v>-0.724847606060111</v>
      </c>
      <c r="N157" s="256">
        <v>22.265532206656111</v>
      </c>
    </row>
    <row r="158" spans="2:14" x14ac:dyDescent="0.25">
      <c r="B158" s="239" t="s">
        <v>1321</v>
      </c>
      <c r="C158" s="247">
        <v>1</v>
      </c>
      <c r="D158" s="256">
        <v>101.57</v>
      </c>
      <c r="E158" s="256">
        <v>18</v>
      </c>
      <c r="F158" s="256">
        <v>10.655172688039039</v>
      </c>
      <c r="G158" s="256">
        <v>7.3448273119609606</v>
      </c>
      <c r="H158" s="256">
        <v>1.2558932774429832</v>
      </c>
      <c r="I158" s="256">
        <v>0.2116744036553285</v>
      </c>
      <c r="J158" s="256">
        <v>10.239797738687102</v>
      </c>
      <c r="K158" s="256">
        <v>11.070547637390977</v>
      </c>
      <c r="L158" s="256">
        <v>5.8521188196704559</v>
      </c>
      <c r="M158" s="256">
        <v>-0.82861333589734976</v>
      </c>
      <c r="N158" s="256">
        <v>22.138958711975427</v>
      </c>
    </row>
    <row r="159" spans="2:14" x14ac:dyDescent="0.25">
      <c r="B159" s="239" t="s">
        <v>1322</v>
      </c>
      <c r="C159" s="247">
        <v>1</v>
      </c>
      <c r="D159" s="256">
        <v>115.51</v>
      </c>
      <c r="E159" s="256">
        <v>7</v>
      </c>
      <c r="F159" s="256">
        <v>10.629118413535796</v>
      </c>
      <c r="G159" s="256">
        <v>-3.6291184135357959</v>
      </c>
      <c r="H159" s="256">
        <v>-0.62054357781589398</v>
      </c>
      <c r="I159" s="256">
        <v>0.19516149052608592</v>
      </c>
      <c r="J159" s="256">
        <v>10.246147242516363</v>
      </c>
      <c r="K159" s="256">
        <v>11.012089584555229</v>
      </c>
      <c r="L159" s="256">
        <v>5.8515448074643217</v>
      </c>
      <c r="M159" s="256">
        <v>-0.8535412092536756</v>
      </c>
      <c r="N159" s="256">
        <v>22.111778036325269</v>
      </c>
    </row>
    <row r="160" spans="2:14" x14ac:dyDescent="0.25">
      <c r="B160" s="239" t="s">
        <v>1323</v>
      </c>
      <c r="C160" s="247">
        <v>1</v>
      </c>
      <c r="D160" s="256">
        <v>89.7</v>
      </c>
      <c r="E160" s="256">
        <v>2</v>
      </c>
      <c r="F160" s="256">
        <v>10.677358070991229</v>
      </c>
      <c r="G160" s="256">
        <v>-8.6773580709912288</v>
      </c>
      <c r="H160" s="256">
        <v>-1.4837429396844368</v>
      </c>
      <c r="I160" s="256">
        <v>0.2303265083437642</v>
      </c>
      <c r="J160" s="256">
        <v>10.225381544374988</v>
      </c>
      <c r="K160" s="256">
        <v>11.129334597607469</v>
      </c>
      <c r="L160" s="256">
        <v>5.8528231586836901</v>
      </c>
      <c r="M160" s="256">
        <v>-0.80781009824424466</v>
      </c>
      <c r="N160" s="256">
        <v>22.162526240226704</v>
      </c>
    </row>
    <row r="161" spans="2:14" x14ac:dyDescent="0.25">
      <c r="B161" s="239" t="s">
        <v>1324</v>
      </c>
      <c r="C161" s="247">
        <v>1</v>
      </c>
      <c r="D161" s="256">
        <v>212.32</v>
      </c>
      <c r="E161" s="256">
        <v>1</v>
      </c>
      <c r="F161" s="256">
        <v>10.44817764490889</v>
      </c>
      <c r="G161" s="256">
        <v>-9.4481776449088901</v>
      </c>
      <c r="H161" s="256">
        <v>-1.6155455103763536</v>
      </c>
      <c r="I161" s="256">
        <v>0.28241218090023035</v>
      </c>
      <c r="J161" s="256">
        <v>9.8939918609308926</v>
      </c>
      <c r="K161" s="256">
        <v>11.002363428886888</v>
      </c>
      <c r="L161" s="256">
        <v>5.8551042062715775</v>
      </c>
      <c r="M161" s="256">
        <v>-1.0414666915434321</v>
      </c>
      <c r="N161" s="256">
        <v>21.937821981361211</v>
      </c>
    </row>
    <row r="162" spans="2:14" x14ac:dyDescent="0.25">
      <c r="B162" s="239" t="s">
        <v>1325</v>
      </c>
      <c r="C162" s="247">
        <v>1</v>
      </c>
      <c r="D162" s="256">
        <v>108.49</v>
      </c>
      <c r="E162" s="256">
        <v>18</v>
      </c>
      <c r="F162" s="256">
        <v>10.642239002274158</v>
      </c>
      <c r="G162" s="256">
        <v>7.3577609977258422</v>
      </c>
      <c r="H162" s="256">
        <v>1.2581048105825332</v>
      </c>
      <c r="I162" s="256">
        <v>0.20265967718340946</v>
      </c>
      <c r="J162" s="256">
        <v>10.244553917577713</v>
      </c>
      <c r="K162" s="256">
        <v>11.039924086970602</v>
      </c>
      <c r="L162" s="256">
        <v>5.8517996865181896</v>
      </c>
      <c r="M162" s="256">
        <v>-0.84092077722894132</v>
      </c>
      <c r="N162" s="256">
        <v>22.125398781777257</v>
      </c>
    </row>
    <row r="163" spans="2:14" x14ac:dyDescent="0.25">
      <c r="B163" s="239" t="s">
        <v>1326</v>
      </c>
      <c r="C163" s="247">
        <v>1</v>
      </c>
      <c r="D163" s="256">
        <v>91.81</v>
      </c>
      <c r="E163" s="256">
        <v>5</v>
      </c>
      <c r="F163" s="256">
        <v>10.673414418250781</v>
      </c>
      <c r="G163" s="256">
        <v>-5.6734144182507809</v>
      </c>
      <c r="H163" s="256">
        <v>-0.97009810107120464</v>
      </c>
      <c r="I163" s="256">
        <v>0.22674912070413916</v>
      </c>
      <c r="J163" s="256">
        <v>10.228457905315747</v>
      </c>
      <c r="K163" s="256">
        <v>11.118370931185815</v>
      </c>
      <c r="L163" s="256">
        <v>5.8526834691548455</v>
      </c>
      <c r="M163" s="256">
        <v>-0.81147963408644408</v>
      </c>
      <c r="N163" s="256">
        <v>22.158308470588004</v>
      </c>
    </row>
    <row r="164" spans="2:14" x14ac:dyDescent="0.25">
      <c r="B164" s="239" t="s">
        <v>1327</v>
      </c>
      <c r="C164" s="247">
        <v>1</v>
      </c>
      <c r="D164" s="256">
        <v>149.38999999999999</v>
      </c>
      <c r="E164" s="256">
        <v>14</v>
      </c>
      <c r="F164" s="256">
        <v>10.565795686120451</v>
      </c>
      <c r="G164" s="256">
        <v>3.4342043138795493</v>
      </c>
      <c r="H164" s="256">
        <v>0.58721518260114303</v>
      </c>
      <c r="I164" s="256">
        <v>0.18736822651600035</v>
      </c>
      <c r="J164" s="256">
        <v>10.198117467803728</v>
      </c>
      <c r="K164" s="256">
        <v>10.933473904437173</v>
      </c>
      <c r="L164" s="256">
        <v>5.8512900696073888</v>
      </c>
      <c r="M164" s="256">
        <v>-0.91636405703031976</v>
      </c>
      <c r="N164" s="256">
        <v>22.047955429271219</v>
      </c>
    </row>
    <row r="165" spans="2:14" x14ac:dyDescent="0.25">
      <c r="B165" s="239" t="s">
        <v>1328</v>
      </c>
      <c r="C165" s="247">
        <v>1</v>
      </c>
      <c r="D165" s="256">
        <v>61</v>
      </c>
      <c r="E165" s="256">
        <v>7</v>
      </c>
      <c r="F165" s="256">
        <v>10.730999224380261</v>
      </c>
      <c r="G165" s="256">
        <v>-3.7309992243802608</v>
      </c>
      <c r="H165" s="256">
        <v>-0.63796419507555868</v>
      </c>
      <c r="I165" s="256">
        <v>0.2873596315858909</v>
      </c>
      <c r="J165" s="256">
        <v>10.167104911442269</v>
      </c>
      <c r="K165" s="256">
        <v>11.294893537318252</v>
      </c>
      <c r="L165" s="256">
        <v>5.855344924446678</v>
      </c>
      <c r="M165" s="256">
        <v>-0.75911748047402128</v>
      </c>
      <c r="N165" s="256">
        <v>22.221115929234543</v>
      </c>
    </row>
    <row r="166" spans="2:14" x14ac:dyDescent="0.25">
      <c r="B166" s="239" t="s">
        <v>1329</v>
      </c>
      <c r="C166" s="247">
        <v>1</v>
      </c>
      <c r="D166" s="256">
        <v>206.48</v>
      </c>
      <c r="E166" s="256">
        <v>14</v>
      </c>
      <c r="F166" s="256">
        <v>10.459092778560176</v>
      </c>
      <c r="G166" s="256">
        <v>3.5409072214398236</v>
      </c>
      <c r="H166" s="256">
        <v>0.60546033100243213</v>
      </c>
      <c r="I166" s="256">
        <v>0.26993800136032975</v>
      </c>
      <c r="J166" s="256">
        <v>9.9293854464172444</v>
      </c>
      <c r="K166" s="256">
        <v>10.988800110703108</v>
      </c>
      <c r="L166" s="256">
        <v>5.8545157913320809</v>
      </c>
      <c r="M166" s="256">
        <v>-1.0293968938351288</v>
      </c>
      <c r="N166" s="256">
        <v>21.94758245095548</v>
      </c>
    </row>
    <row r="167" spans="2:14" x14ac:dyDescent="0.25">
      <c r="B167" s="239" t="s">
        <v>1330</v>
      </c>
      <c r="C167" s="247">
        <v>1</v>
      </c>
      <c r="D167" s="256">
        <v>46.4</v>
      </c>
      <c r="E167" s="256">
        <v>14</v>
      </c>
      <c r="F167" s="256">
        <v>10.758287058508479</v>
      </c>
      <c r="G167" s="256">
        <v>3.2417129414915209</v>
      </c>
      <c r="H167" s="256">
        <v>0.55430104993607499</v>
      </c>
      <c r="I167" s="256">
        <v>0.32062935346976695</v>
      </c>
      <c r="J167" s="256">
        <v>10.129106585298741</v>
      </c>
      <c r="K167" s="256">
        <v>11.387467531718217</v>
      </c>
      <c r="L167" s="256">
        <v>5.85707194839578</v>
      </c>
      <c r="M167" s="256">
        <v>-0.73521863657324715</v>
      </c>
      <c r="N167" s="256">
        <v>22.251792753590205</v>
      </c>
    </row>
    <row r="168" spans="2:14" x14ac:dyDescent="0.25">
      <c r="B168" s="239" t="s">
        <v>1331</v>
      </c>
      <c r="C168" s="247">
        <v>1</v>
      </c>
      <c r="D168" s="256">
        <v>247.12</v>
      </c>
      <c r="E168" s="256">
        <v>8</v>
      </c>
      <c r="F168" s="256">
        <v>10.38313541013752</v>
      </c>
      <c r="G168" s="256">
        <v>-2.3831354101375197</v>
      </c>
      <c r="H168" s="256">
        <v>-0.40749273110261325</v>
      </c>
      <c r="I168" s="256">
        <v>0.36395706340521256</v>
      </c>
      <c r="J168" s="256">
        <v>9.668931688914876</v>
      </c>
      <c r="K168" s="256">
        <v>11.097339131360163</v>
      </c>
      <c r="L168" s="256">
        <v>5.8596035164830775</v>
      </c>
      <c r="M168" s="256">
        <v>-1.1153380559542256</v>
      </c>
      <c r="N168" s="256">
        <v>21.881608876229265</v>
      </c>
    </row>
    <row r="169" spans="2:14" x14ac:dyDescent="0.25">
      <c r="B169" s="239" t="s">
        <v>1332</v>
      </c>
      <c r="C169" s="247">
        <v>1</v>
      </c>
      <c r="D169" s="256">
        <v>199.89</v>
      </c>
      <c r="E169" s="256">
        <v>16</v>
      </c>
      <c r="F169" s="256">
        <v>10.471409684512572</v>
      </c>
      <c r="G169" s="256">
        <v>5.5285903154874276</v>
      </c>
      <c r="H169" s="256">
        <v>0.9453346029865034</v>
      </c>
      <c r="I169" s="256">
        <v>0.25644949152508523</v>
      </c>
      <c r="J169" s="256">
        <v>9.9681712545746084</v>
      </c>
      <c r="K169" s="256">
        <v>10.974648114450536</v>
      </c>
      <c r="L169" s="256">
        <v>5.8539093747752684</v>
      </c>
      <c r="M169" s="256">
        <v>-1.0158899987190821</v>
      </c>
      <c r="N169" s="256">
        <v>21.958709367744227</v>
      </c>
    </row>
    <row r="170" spans="2:14" x14ac:dyDescent="0.25">
      <c r="B170" s="239" t="s">
        <v>1333</v>
      </c>
      <c r="C170" s="247">
        <v>1</v>
      </c>
      <c r="D170" s="256">
        <v>73.72</v>
      </c>
      <c r="E170" s="256">
        <v>8</v>
      </c>
      <c r="F170" s="256">
        <v>10.707225166153485</v>
      </c>
      <c r="G170" s="256">
        <v>-2.707225166153485</v>
      </c>
      <c r="H170" s="256">
        <v>-0.46290889387689071</v>
      </c>
      <c r="I170" s="256">
        <v>0.2604137605190962</v>
      </c>
      <c r="J170" s="256">
        <v>10.19620753379818</v>
      </c>
      <c r="K170" s="256">
        <v>11.21824279850879</v>
      </c>
      <c r="L170" s="256">
        <v>5.8540843821255253</v>
      </c>
      <c r="M170" s="256">
        <v>-0.78041793918303348</v>
      </c>
      <c r="N170" s="256">
        <v>22.194868271490002</v>
      </c>
    </row>
    <row r="171" spans="2:14" x14ac:dyDescent="0.25">
      <c r="B171" s="239" t="s">
        <v>1334</v>
      </c>
      <c r="C171" s="247">
        <v>1</v>
      </c>
      <c r="D171" s="256">
        <v>31.21</v>
      </c>
      <c r="E171" s="256">
        <v>3</v>
      </c>
      <c r="F171" s="256">
        <v>10.786677620180235</v>
      </c>
      <c r="G171" s="256">
        <v>-7.7866776201802352</v>
      </c>
      <c r="H171" s="256">
        <v>-1.3314453371660242</v>
      </c>
      <c r="I171" s="256">
        <v>0.3571777386246166</v>
      </c>
      <c r="J171" s="256">
        <v>10.085777168690504</v>
      </c>
      <c r="K171" s="256">
        <v>11.487578071669967</v>
      </c>
      <c r="L171" s="256">
        <v>5.8591863397017248</v>
      </c>
      <c r="M171" s="256">
        <v>-0.71097720756207927</v>
      </c>
      <c r="N171" s="256">
        <v>22.284332447922552</v>
      </c>
    </row>
    <row r="172" spans="2:14" x14ac:dyDescent="0.25">
      <c r="B172" s="239" t="s">
        <v>1335</v>
      </c>
      <c r="C172" s="247">
        <v>1</v>
      </c>
      <c r="D172" s="256">
        <v>209.4</v>
      </c>
      <c r="E172" s="256">
        <v>18</v>
      </c>
      <c r="F172" s="256">
        <v>10.453635211734532</v>
      </c>
      <c r="G172" s="256">
        <v>7.5463647882654676</v>
      </c>
      <c r="H172" s="256">
        <v>1.2903542049628813</v>
      </c>
      <c r="I172" s="256">
        <v>0.27611834963297327</v>
      </c>
      <c r="J172" s="256">
        <v>9.9117999991941836</v>
      </c>
      <c r="K172" s="256">
        <v>10.995470424274881</v>
      </c>
      <c r="L172" s="256">
        <v>5.8548040077685206</v>
      </c>
      <c r="M172" s="256">
        <v>-1.0354200363072437</v>
      </c>
      <c r="N172" s="256">
        <v>21.942690459776308</v>
      </c>
    </row>
    <row r="173" spans="2:14" x14ac:dyDescent="0.25">
      <c r="B173" s="239" t="s">
        <v>1336</v>
      </c>
      <c r="C173" s="247">
        <v>1</v>
      </c>
      <c r="D173" s="256">
        <v>185.51</v>
      </c>
      <c r="E173" s="256">
        <v>9</v>
      </c>
      <c r="F173" s="256">
        <v>10.498286332099132</v>
      </c>
      <c r="G173" s="256">
        <v>-1.4982863320991324</v>
      </c>
      <c r="H173" s="256">
        <v>-0.25619223601128105</v>
      </c>
      <c r="I173" s="256">
        <v>0.22968932989569263</v>
      </c>
      <c r="J173" s="256">
        <v>10.04756015961653</v>
      </c>
      <c r="K173" s="256">
        <v>10.949012504581734</v>
      </c>
      <c r="L173" s="256">
        <v>5.8527981183914273</v>
      </c>
      <c r="M173" s="256">
        <v>-0.98683269982946342</v>
      </c>
      <c r="N173" s="256">
        <v>21.983405364027728</v>
      </c>
    </row>
    <row r="174" spans="2:14" x14ac:dyDescent="0.25">
      <c r="B174" s="239" t="s">
        <v>1337</v>
      </c>
      <c r="C174" s="247">
        <v>1</v>
      </c>
      <c r="D174" s="256">
        <v>190.38</v>
      </c>
      <c r="E174" s="256">
        <v>14</v>
      </c>
      <c r="F174" s="256">
        <v>10.489184157290609</v>
      </c>
      <c r="G174" s="256">
        <v>3.5108158427093912</v>
      </c>
      <c r="H174" s="256">
        <v>0.60031500101012614</v>
      </c>
      <c r="I174" s="256">
        <v>0.23828849161358112</v>
      </c>
      <c r="J174" s="256">
        <v>10.021583595173002</v>
      </c>
      <c r="K174" s="256">
        <v>10.956784719408216</v>
      </c>
      <c r="L174" s="256">
        <v>5.853141894026983</v>
      </c>
      <c r="M174" s="256">
        <v>-0.99660947574582792</v>
      </c>
      <c r="N174" s="256">
        <v>21.974977790327046</v>
      </c>
    </row>
    <row r="175" spans="2:14" x14ac:dyDescent="0.25">
      <c r="B175" s="239" t="s">
        <v>1338</v>
      </c>
      <c r="C175" s="247">
        <v>1</v>
      </c>
      <c r="D175" s="256">
        <v>199.68</v>
      </c>
      <c r="E175" s="256">
        <v>9</v>
      </c>
      <c r="F175" s="256">
        <v>10.471802180756882</v>
      </c>
      <c r="G175" s="256">
        <v>-1.4718021807568817</v>
      </c>
      <c r="H175" s="256">
        <v>-0.25166370644662406</v>
      </c>
      <c r="I175" s="256">
        <v>0.25603095054271752</v>
      </c>
      <c r="J175" s="256">
        <v>9.9693850661803918</v>
      </c>
      <c r="K175" s="256">
        <v>10.974219295333372</v>
      </c>
      <c r="L175" s="256">
        <v>5.8538910541633848</v>
      </c>
      <c r="M175" s="256">
        <v>-1.0154615513956546</v>
      </c>
      <c r="N175" s="256">
        <v>21.959065912909416</v>
      </c>
    </row>
    <row r="176" spans="2:14" x14ac:dyDescent="0.25">
      <c r="B176" s="239" t="s">
        <v>1339</v>
      </c>
      <c r="C176" s="247">
        <v>1</v>
      </c>
      <c r="D176" s="256">
        <v>46.29</v>
      </c>
      <c r="E176" s="256">
        <v>7</v>
      </c>
      <c r="F176" s="256">
        <v>10.758492651779308</v>
      </c>
      <c r="G176" s="256">
        <v>-3.7584926517793082</v>
      </c>
      <c r="H176" s="256">
        <v>-0.64266530092567187</v>
      </c>
      <c r="I176" s="256">
        <v>0.32088769357758956</v>
      </c>
      <c r="J176" s="256">
        <v>10.128805230127297</v>
      </c>
      <c r="K176" s="256">
        <v>11.38818007343132</v>
      </c>
      <c r="L176" s="256">
        <v>5.8570860961973104</v>
      </c>
      <c r="M176" s="256">
        <v>-0.7350408059522362</v>
      </c>
      <c r="N176" s="256">
        <v>22.252026109510851</v>
      </c>
    </row>
    <row r="177" spans="2:14" x14ac:dyDescent="0.25">
      <c r="B177" s="239" t="s">
        <v>1340</v>
      </c>
      <c r="C177" s="247">
        <v>1</v>
      </c>
      <c r="D177" s="256">
        <v>108.86</v>
      </c>
      <c r="E177" s="256">
        <v>11</v>
      </c>
      <c r="F177" s="256">
        <v>10.641547461272278</v>
      </c>
      <c r="G177" s="256">
        <v>0.35845253872772176</v>
      </c>
      <c r="H177" s="256">
        <v>6.1291860863414281E-2</v>
      </c>
      <c r="I177" s="256">
        <v>0.20222130245952363</v>
      </c>
      <c r="J177" s="256">
        <v>10.244722612275508</v>
      </c>
      <c r="K177" s="256">
        <v>11.038372310269049</v>
      </c>
      <c r="L177" s="256">
        <v>5.8517845211137711</v>
      </c>
      <c r="M177" s="256">
        <v>-0.841582558708728</v>
      </c>
      <c r="N177" s="256">
        <v>22.124677481253286</v>
      </c>
    </row>
    <row r="178" spans="2:14" x14ac:dyDescent="0.25">
      <c r="B178" s="239" t="s">
        <v>1341</v>
      </c>
      <c r="C178" s="247">
        <v>1</v>
      </c>
      <c r="D178" s="256">
        <v>55.49</v>
      </c>
      <c r="E178" s="256">
        <v>14</v>
      </c>
      <c r="F178" s="256">
        <v>10.741297578219061</v>
      </c>
      <c r="G178" s="256">
        <v>3.2587024217809386</v>
      </c>
      <c r="H178" s="256">
        <v>0.55720608407458805</v>
      </c>
      <c r="I178" s="256">
        <v>0.29966115453459558</v>
      </c>
      <c r="J178" s="256">
        <v>10.153263622586763</v>
      </c>
      <c r="K178" s="256">
        <v>11.329331533851359</v>
      </c>
      <c r="L178" s="256">
        <v>5.855961529408753</v>
      </c>
      <c r="M178" s="256">
        <v>-0.75002910880816742</v>
      </c>
      <c r="N178" s="256">
        <v>22.23262426524629</v>
      </c>
    </row>
    <row r="179" spans="2:14" x14ac:dyDescent="0.25">
      <c r="B179" s="239" t="s">
        <v>1342</v>
      </c>
      <c r="C179" s="247">
        <v>1</v>
      </c>
      <c r="D179" s="256">
        <v>219.88</v>
      </c>
      <c r="E179" s="256">
        <v>7</v>
      </c>
      <c r="F179" s="256">
        <v>10.43404778011373</v>
      </c>
      <c r="G179" s="256">
        <v>-3.4340477801137297</v>
      </c>
      <c r="H179" s="256">
        <v>-0.58718841686577095</v>
      </c>
      <c r="I179" s="256">
        <v>0.29918316038317244</v>
      </c>
      <c r="J179" s="256">
        <v>9.8469518065567758</v>
      </c>
      <c r="K179" s="256">
        <v>11.021143753670684</v>
      </c>
      <c r="L179" s="256">
        <v>5.8559370889581084</v>
      </c>
      <c r="M179" s="256">
        <v>-1.0572309466935899</v>
      </c>
      <c r="N179" s="256">
        <v>21.925326506921049</v>
      </c>
    </row>
    <row r="180" spans="2:14" x14ac:dyDescent="0.25">
      <c r="B180" s="239" t="s">
        <v>1343</v>
      </c>
      <c r="C180" s="247">
        <v>1</v>
      </c>
      <c r="D180" s="256">
        <v>167.13</v>
      </c>
      <c r="E180" s="256">
        <v>20</v>
      </c>
      <c r="F180" s="256">
        <v>10.53263909862493</v>
      </c>
      <c r="G180" s="256">
        <v>9.4673609013750699</v>
      </c>
      <c r="H180" s="256">
        <v>1.6188256586782894</v>
      </c>
      <c r="I180" s="256">
        <v>0.20270570986231851</v>
      </c>
      <c r="J180" s="256">
        <v>10.13486368263977</v>
      </c>
      <c r="K180" s="256">
        <v>10.93041451461009</v>
      </c>
      <c r="L180" s="256">
        <v>5.8518012809039481</v>
      </c>
      <c r="M180" s="256">
        <v>-0.95052380958854776</v>
      </c>
      <c r="N180" s="256">
        <v>22.015802006838406</v>
      </c>
    </row>
    <row r="181" spans="2:14" x14ac:dyDescent="0.25">
      <c r="B181" s="239" t="s">
        <v>1344</v>
      </c>
      <c r="C181" s="247">
        <v>1</v>
      </c>
      <c r="D181" s="256">
        <v>102.8</v>
      </c>
      <c r="E181" s="256">
        <v>10</v>
      </c>
      <c r="F181" s="256">
        <v>10.652873781465225</v>
      </c>
      <c r="G181" s="256">
        <v>-0.65287378146522457</v>
      </c>
      <c r="H181" s="256">
        <v>-0.11163499948129386</v>
      </c>
      <c r="I181" s="256">
        <v>0.20996309095047322</v>
      </c>
      <c r="J181" s="256">
        <v>10.240856991700982</v>
      </c>
      <c r="K181" s="256">
        <v>11.064890571229467</v>
      </c>
      <c r="L181" s="256">
        <v>5.8520571704264626</v>
      </c>
      <c r="M181" s="256">
        <v>-0.83079126633442257</v>
      </c>
      <c r="N181" s="256">
        <v>22.136538829264872</v>
      </c>
    </row>
    <row r="182" spans="2:14" x14ac:dyDescent="0.25">
      <c r="B182" s="239" t="s">
        <v>1345</v>
      </c>
      <c r="C182" s="247">
        <v>1</v>
      </c>
      <c r="D182" s="256">
        <v>43.98</v>
      </c>
      <c r="E182" s="256">
        <v>15</v>
      </c>
      <c r="F182" s="256">
        <v>10.762810110466718</v>
      </c>
      <c r="G182" s="256">
        <v>4.2371898895332816</v>
      </c>
      <c r="H182" s="256">
        <v>0.72451782342769255</v>
      </c>
      <c r="I182" s="256">
        <v>0.32633615244239689</v>
      </c>
      <c r="J182" s="256">
        <v>10.122431016671387</v>
      </c>
      <c r="K182" s="256">
        <v>11.40318920426205</v>
      </c>
      <c r="L182" s="256">
        <v>5.8573871231778085</v>
      </c>
      <c r="M182" s="256">
        <v>-0.73131406142118394</v>
      </c>
      <c r="N182" s="256">
        <v>22.256934282354621</v>
      </c>
    </row>
    <row r="183" spans="2:14" x14ac:dyDescent="0.25">
      <c r="B183" s="239" t="s">
        <v>1346</v>
      </c>
      <c r="C183" s="247">
        <v>1</v>
      </c>
      <c r="D183" s="256">
        <v>98.42</v>
      </c>
      <c r="E183" s="256">
        <v>6</v>
      </c>
      <c r="F183" s="256">
        <v>10.661060131703691</v>
      </c>
      <c r="G183" s="256">
        <v>-4.6610601317036906</v>
      </c>
      <c r="H183" s="256">
        <v>-0.79699546858390247</v>
      </c>
      <c r="I183" s="256">
        <v>0.21625816058684064</v>
      </c>
      <c r="J183" s="256">
        <v>10.23669034041343</v>
      </c>
      <c r="K183" s="256">
        <v>11.085429922993951</v>
      </c>
      <c r="L183" s="256">
        <v>5.852286409464142</v>
      </c>
      <c r="M183" s="256">
        <v>-0.8230547586466912</v>
      </c>
      <c r="N183" s="256">
        <v>22.145175022054072</v>
      </c>
    </row>
    <row r="184" spans="2:14" x14ac:dyDescent="0.25">
      <c r="B184" s="239" t="s">
        <v>1347</v>
      </c>
      <c r="C184" s="247">
        <v>1</v>
      </c>
      <c r="D184" s="256">
        <v>101.54</v>
      </c>
      <c r="E184" s="256">
        <v>20</v>
      </c>
      <c r="F184" s="256">
        <v>10.655228758931084</v>
      </c>
      <c r="G184" s="256">
        <v>9.3447712410689157</v>
      </c>
      <c r="H184" s="256">
        <v>1.597864031709634</v>
      </c>
      <c r="I184" s="256">
        <v>0.21171670558101482</v>
      </c>
      <c r="J184" s="256">
        <v>10.239770799257938</v>
      </c>
      <c r="K184" s="256">
        <v>11.070686718604231</v>
      </c>
      <c r="L184" s="256">
        <v>5.8521203499074055</v>
      </c>
      <c r="M184" s="256">
        <v>-0.82856026783457715</v>
      </c>
      <c r="N184" s="256">
        <v>22.139017785696744</v>
      </c>
    </row>
    <row r="185" spans="2:14" x14ac:dyDescent="0.25">
      <c r="B185" s="239" t="s">
        <v>1348</v>
      </c>
      <c r="C185" s="247">
        <v>1</v>
      </c>
      <c r="D185" s="256">
        <v>190.51</v>
      </c>
      <c r="E185" s="256">
        <v>7</v>
      </c>
      <c r="F185" s="256">
        <v>10.488941183425084</v>
      </c>
      <c r="G185" s="256">
        <v>-3.4889411834250836</v>
      </c>
      <c r="H185" s="256">
        <v>-0.59657464928030679</v>
      </c>
      <c r="I185" s="256">
        <v>0.2385250143499649</v>
      </c>
      <c r="J185" s="256">
        <v>10.020876485739127</v>
      </c>
      <c r="K185" s="256">
        <v>10.957005881111041</v>
      </c>
      <c r="L185" s="256">
        <v>5.8531515279248447</v>
      </c>
      <c r="M185" s="256">
        <v>-0.99687135449435971</v>
      </c>
      <c r="N185" s="256">
        <v>21.974753721344527</v>
      </c>
    </row>
    <row r="186" spans="2:14" x14ac:dyDescent="0.25">
      <c r="B186" s="239" t="s">
        <v>1349</v>
      </c>
      <c r="C186" s="247">
        <v>1</v>
      </c>
      <c r="D186" s="256">
        <v>170.26</v>
      </c>
      <c r="E186" s="256">
        <v>3</v>
      </c>
      <c r="F186" s="256">
        <v>10.526789035554977</v>
      </c>
      <c r="G186" s="256">
        <v>-7.5267890355549767</v>
      </c>
      <c r="H186" s="256">
        <v>-1.2870069436610456</v>
      </c>
      <c r="I186" s="256">
        <v>0.20659939133510302</v>
      </c>
      <c r="J186" s="256">
        <v>10.121372933135268</v>
      </c>
      <c r="K186" s="256">
        <v>10.932205137974686</v>
      </c>
      <c r="L186" s="256">
        <v>5.8519374513812377</v>
      </c>
      <c r="M186" s="256">
        <v>-0.95664108401769532</v>
      </c>
      <c r="N186" s="256">
        <v>22.01021915512765</v>
      </c>
    </row>
    <row r="187" spans="2:14" x14ac:dyDescent="0.25">
      <c r="B187" s="239" t="s">
        <v>1350</v>
      </c>
      <c r="C187" s="247">
        <v>1</v>
      </c>
      <c r="D187" s="256">
        <v>225.19</v>
      </c>
      <c r="E187" s="256">
        <v>13</v>
      </c>
      <c r="F187" s="256">
        <v>10.424123232221891</v>
      </c>
      <c r="G187" s="256">
        <v>2.5758767677781087</v>
      </c>
      <c r="H187" s="256">
        <v>0.44044960878874395</v>
      </c>
      <c r="I187" s="256">
        <v>0.31132700828637599</v>
      </c>
      <c r="J187" s="256">
        <v>9.8131970263807151</v>
      </c>
      <c r="K187" s="256">
        <v>11.035049438063067</v>
      </c>
      <c r="L187" s="256">
        <v>5.8565700826052485</v>
      </c>
      <c r="M187" s="256">
        <v>-1.0683976367602988</v>
      </c>
      <c r="N187" s="256">
        <v>21.916644101204081</v>
      </c>
    </row>
    <row r="188" spans="2:14" x14ac:dyDescent="0.25">
      <c r="B188" s="239" t="s">
        <v>1351</v>
      </c>
      <c r="C188" s="247">
        <v>1</v>
      </c>
      <c r="D188" s="256">
        <v>133.88999999999999</v>
      </c>
      <c r="E188" s="256">
        <v>1</v>
      </c>
      <c r="F188" s="256">
        <v>10.594765647009998</v>
      </c>
      <c r="G188" s="256">
        <v>-9.5947656470099982</v>
      </c>
      <c r="H188" s="256">
        <v>-1.6406106179103017</v>
      </c>
      <c r="I188" s="256">
        <v>0.18472639088219192</v>
      </c>
      <c r="J188" s="256">
        <v>10.232271580974514</v>
      </c>
      <c r="K188" s="256">
        <v>10.957259713045483</v>
      </c>
      <c r="L188" s="256">
        <v>5.8512060693387529</v>
      </c>
      <c r="M188" s="256">
        <v>-0.8872292599266256</v>
      </c>
      <c r="N188" s="256">
        <v>22.07676055394662</v>
      </c>
    </row>
    <row r="189" spans="2:14" x14ac:dyDescent="0.25">
      <c r="B189" s="239" t="s">
        <v>1352</v>
      </c>
      <c r="C189" s="247">
        <v>1</v>
      </c>
      <c r="D189" s="256">
        <v>56.31</v>
      </c>
      <c r="E189" s="256">
        <v>15</v>
      </c>
      <c r="F189" s="256">
        <v>10.739764973836518</v>
      </c>
      <c r="G189" s="256">
        <v>4.2602350261634818</v>
      </c>
      <c r="H189" s="256">
        <v>0.72845831527894289</v>
      </c>
      <c r="I189" s="256">
        <v>0.29780943178422031</v>
      </c>
      <c r="J189" s="256">
        <v>10.155364708581368</v>
      </c>
      <c r="K189" s="256">
        <v>11.324165239091668</v>
      </c>
      <c r="L189" s="256">
        <v>5.8558670650927462</v>
      </c>
      <c r="M189" s="256">
        <v>-0.75137634306659962</v>
      </c>
      <c r="N189" s="256">
        <v>22.230906290739636</v>
      </c>
    </row>
    <row r="190" spans="2:14" x14ac:dyDescent="0.25">
      <c r="B190" s="239" t="s">
        <v>1353</v>
      </c>
      <c r="C190" s="247">
        <v>1</v>
      </c>
      <c r="D190" s="256">
        <v>186.91</v>
      </c>
      <c r="E190" s="256">
        <v>5</v>
      </c>
      <c r="F190" s="256">
        <v>10.495669690470399</v>
      </c>
      <c r="G190" s="256">
        <v>-5.4956696904703985</v>
      </c>
      <c r="H190" s="256">
        <v>-0.93970549968808026</v>
      </c>
      <c r="I190" s="256">
        <v>0.23210779361378031</v>
      </c>
      <c r="J190" s="256">
        <v>10.040197695030166</v>
      </c>
      <c r="K190" s="256">
        <v>10.951141685910631</v>
      </c>
      <c r="L190" s="256">
        <v>5.8528935283528405</v>
      </c>
      <c r="M190" s="256">
        <v>-0.98963656725028848</v>
      </c>
      <c r="N190" s="256">
        <v>21.980975948191087</v>
      </c>
    </row>
    <row r="191" spans="2:14" x14ac:dyDescent="0.25">
      <c r="B191" s="239" t="s">
        <v>1354</v>
      </c>
      <c r="C191" s="247">
        <v>1</v>
      </c>
      <c r="D191" s="256">
        <v>197.37</v>
      </c>
      <c r="E191" s="256">
        <v>15</v>
      </c>
      <c r="F191" s="256">
        <v>10.476119639444292</v>
      </c>
      <c r="G191" s="256">
        <v>4.5238803605557081</v>
      </c>
      <c r="H191" s="256">
        <v>0.77353907606867511</v>
      </c>
      <c r="I191" s="256">
        <v>0.25147637481900942</v>
      </c>
      <c r="J191" s="256">
        <v>9.9826401036580812</v>
      </c>
      <c r="K191" s="256">
        <v>10.969599175230503</v>
      </c>
      <c r="L191" s="256">
        <v>5.8536936197131473</v>
      </c>
      <c r="M191" s="256">
        <v>-1.0107566612410874</v>
      </c>
      <c r="N191" s="256">
        <v>21.962995940129673</v>
      </c>
    </row>
    <row r="192" spans="2:14" x14ac:dyDescent="0.25">
      <c r="B192" s="239" t="s">
        <v>1355</v>
      </c>
      <c r="C192" s="247">
        <v>1</v>
      </c>
      <c r="D192" s="256">
        <v>153.47999999999999</v>
      </c>
      <c r="E192" s="256">
        <v>6</v>
      </c>
      <c r="F192" s="256">
        <v>10.55815135450508</v>
      </c>
      <c r="G192" s="256">
        <v>-4.55815135450508</v>
      </c>
      <c r="H192" s="256">
        <v>-0.77939907918164342</v>
      </c>
      <c r="I192" s="256">
        <v>0.1898059096011408</v>
      </c>
      <c r="J192" s="256">
        <v>10.185689598497731</v>
      </c>
      <c r="K192" s="256">
        <v>10.930613110512429</v>
      </c>
      <c r="L192" s="256">
        <v>5.8513686356012311</v>
      </c>
      <c r="M192" s="256">
        <v>-0.92416256102151628</v>
      </c>
      <c r="N192" s="256">
        <v>22.040465270031675</v>
      </c>
    </row>
    <row r="193" spans="2:14" x14ac:dyDescent="0.25">
      <c r="B193" s="239" t="s">
        <v>1356</v>
      </c>
      <c r="C193" s="247">
        <v>1</v>
      </c>
      <c r="D193" s="256">
        <v>199.61</v>
      </c>
      <c r="E193" s="256">
        <v>9</v>
      </c>
      <c r="F193" s="256">
        <v>10.471933012838319</v>
      </c>
      <c r="G193" s="256">
        <v>-1.4719330128383188</v>
      </c>
      <c r="H193" s="256">
        <v>-0.25168607744659066</v>
      </c>
      <c r="I193" s="256">
        <v>0.25589160024355373</v>
      </c>
      <c r="J193" s="256">
        <v>9.9697893494796315</v>
      </c>
      <c r="K193" s="256">
        <v>10.974076676197006</v>
      </c>
      <c r="L193" s="256">
        <v>5.8538849610710244</v>
      </c>
      <c r="M193" s="256">
        <v>-1.0153187626586799</v>
      </c>
      <c r="N193" s="256">
        <v>21.959184788335318</v>
      </c>
    </row>
    <row r="194" spans="2:14" x14ac:dyDescent="0.25">
      <c r="B194" s="239" t="s">
        <v>1357</v>
      </c>
      <c r="C194" s="247">
        <v>1</v>
      </c>
      <c r="D194" s="256">
        <v>138.63999999999999</v>
      </c>
      <c r="E194" s="256">
        <v>3</v>
      </c>
      <c r="F194" s="256">
        <v>10.585887755769653</v>
      </c>
      <c r="G194" s="256">
        <v>-7.5858877557696527</v>
      </c>
      <c r="H194" s="256">
        <v>-1.2971122439316491</v>
      </c>
      <c r="I194" s="256">
        <v>0.18440292809271494</v>
      </c>
      <c r="J194" s="256">
        <v>10.224028430342745</v>
      </c>
      <c r="K194" s="256">
        <v>10.94774708119656</v>
      </c>
      <c r="L194" s="256">
        <v>5.8511958663394159</v>
      </c>
      <c r="M194" s="256">
        <v>-0.89608712951929093</v>
      </c>
      <c r="N194" s="256">
        <v>22.067862641058596</v>
      </c>
    </row>
    <row r="195" spans="2:14" x14ac:dyDescent="0.25">
      <c r="B195" s="239" t="s">
        <v>1358</v>
      </c>
      <c r="C195" s="247">
        <v>1</v>
      </c>
      <c r="D195" s="256">
        <v>145</v>
      </c>
      <c r="E195" s="256">
        <v>18</v>
      </c>
      <c r="F195" s="256">
        <v>10.574000726656264</v>
      </c>
      <c r="G195" s="256">
        <v>7.4259992733437361</v>
      </c>
      <c r="H195" s="256">
        <v>1.2697728849936569</v>
      </c>
      <c r="I195" s="256">
        <v>0.1855442093908829</v>
      </c>
      <c r="J195" s="256">
        <v>10.209901831147963</v>
      </c>
      <c r="K195" s="256">
        <v>10.938099622164565</v>
      </c>
      <c r="L195" s="256">
        <v>5.851231945498041</v>
      </c>
      <c r="M195" s="256">
        <v>-0.90804495783384809</v>
      </c>
      <c r="N195" s="256">
        <v>22.056046411146376</v>
      </c>
    </row>
    <row r="196" spans="2:14" x14ac:dyDescent="0.25">
      <c r="B196" s="239" t="s">
        <v>1359</v>
      </c>
      <c r="C196" s="247">
        <v>1</v>
      </c>
      <c r="D196" s="256">
        <v>124.06</v>
      </c>
      <c r="E196" s="256">
        <v>5</v>
      </c>
      <c r="F196" s="256">
        <v>10.613138209303175</v>
      </c>
      <c r="G196" s="256">
        <v>-5.613138209303175</v>
      </c>
      <c r="H196" s="256">
        <v>-0.95979146180090225</v>
      </c>
      <c r="I196" s="256">
        <v>0.1885513052372656</v>
      </c>
      <c r="J196" s="256">
        <v>10.243138400584218</v>
      </c>
      <c r="K196" s="256">
        <v>10.983138018022132</v>
      </c>
      <c r="L196" s="256">
        <v>5.8513280732740469</v>
      </c>
      <c r="M196" s="256">
        <v>-0.86909610956785599</v>
      </c>
      <c r="N196" s="256">
        <v>22.095372528174206</v>
      </c>
    </row>
    <row r="197" spans="2:14" x14ac:dyDescent="0.25">
      <c r="B197" s="239" t="s">
        <v>1360</v>
      </c>
      <c r="C197" s="247">
        <v>1</v>
      </c>
      <c r="D197" s="256">
        <v>35.590000000000003</v>
      </c>
      <c r="E197" s="256">
        <v>18</v>
      </c>
      <c r="F197" s="256">
        <v>10.778491269941769</v>
      </c>
      <c r="G197" s="256">
        <v>7.2215087300582308</v>
      </c>
      <c r="H197" s="256">
        <v>1.2348070120459427</v>
      </c>
      <c r="I197" s="256">
        <v>0.34647182913567715</v>
      </c>
      <c r="J197" s="256">
        <v>10.098599341612806</v>
      </c>
      <c r="K197" s="256">
        <v>11.458383198270733</v>
      </c>
      <c r="L197" s="256">
        <v>5.8585434499338591</v>
      </c>
      <c r="M197" s="256">
        <v>-0.71790199617498018</v>
      </c>
      <c r="N197" s="256">
        <v>22.274884536058519</v>
      </c>
    </row>
    <row r="198" spans="2:14" x14ac:dyDescent="0.25">
      <c r="B198" s="239" t="s">
        <v>1361</v>
      </c>
      <c r="C198" s="247">
        <v>1</v>
      </c>
      <c r="D198" s="256">
        <v>53.74</v>
      </c>
      <c r="E198" s="256">
        <v>19</v>
      </c>
      <c r="F198" s="256">
        <v>10.744568380254979</v>
      </c>
      <c r="G198" s="256">
        <v>8.2554316197450213</v>
      </c>
      <c r="H198" s="256">
        <v>1.4115976636705869</v>
      </c>
      <c r="I198" s="256">
        <v>0.30363624591334321</v>
      </c>
      <c r="J198" s="256">
        <v>10.148733985119351</v>
      </c>
      <c r="K198" s="256">
        <v>11.340402775390606</v>
      </c>
      <c r="L198" s="256">
        <v>5.8561662882990824</v>
      </c>
      <c r="M198" s="256">
        <v>-0.74716011120505499</v>
      </c>
      <c r="N198" s="256">
        <v>22.236296871715012</v>
      </c>
    </row>
    <row r="199" spans="2:14" x14ac:dyDescent="0.25">
      <c r="B199" s="239" t="s">
        <v>1362</v>
      </c>
      <c r="C199" s="247">
        <v>1</v>
      </c>
      <c r="D199" s="256">
        <v>36.909999999999997</v>
      </c>
      <c r="E199" s="256">
        <v>12</v>
      </c>
      <c r="F199" s="256">
        <v>10.776024150691821</v>
      </c>
      <c r="G199" s="256">
        <v>1.2239758493081787</v>
      </c>
      <c r="H199" s="256">
        <v>0.20928783967397352</v>
      </c>
      <c r="I199" s="256">
        <v>0.34327019673338321</v>
      </c>
      <c r="J199" s="256">
        <v>10.102414880416836</v>
      </c>
      <c r="K199" s="256">
        <v>11.449633420966807</v>
      </c>
      <c r="L199" s="256">
        <v>5.8583549785194542</v>
      </c>
      <c r="M199" s="256">
        <v>-0.71999927238835504</v>
      </c>
      <c r="N199" s="256">
        <v>22.272047573771999</v>
      </c>
    </row>
    <row r="200" spans="2:14" x14ac:dyDescent="0.25">
      <c r="B200" s="239" t="s">
        <v>1363</v>
      </c>
      <c r="C200" s="247">
        <v>1</v>
      </c>
      <c r="D200" s="256">
        <v>170.01</v>
      </c>
      <c r="E200" s="256">
        <v>20</v>
      </c>
      <c r="F200" s="256">
        <v>10.527256292988678</v>
      </c>
      <c r="G200" s="256">
        <v>9.4727437070113218</v>
      </c>
      <c r="H200" s="256">
        <v>1.6197460655340561</v>
      </c>
      <c r="I200" s="256">
        <v>0.20627671855448776</v>
      </c>
      <c r="J200" s="256">
        <v>10.122473380919766</v>
      </c>
      <c r="K200" s="256">
        <v>10.93203920505759</v>
      </c>
      <c r="L200" s="256">
        <v>5.8519260684834276</v>
      </c>
      <c r="M200" s="256">
        <v>-0.95615148958660789</v>
      </c>
      <c r="N200" s="256">
        <v>22.010664075563966</v>
      </c>
    </row>
    <row r="201" spans="2:14" x14ac:dyDescent="0.25">
      <c r="B201" s="239" t="s">
        <v>1364</v>
      </c>
      <c r="C201" s="247">
        <v>1</v>
      </c>
      <c r="D201" s="256">
        <v>99.16</v>
      </c>
      <c r="E201" s="256">
        <v>1</v>
      </c>
      <c r="F201" s="256">
        <v>10.659677049699932</v>
      </c>
      <c r="G201" s="256">
        <v>-9.6596770496999316</v>
      </c>
      <c r="H201" s="256">
        <v>-1.6517098297508475</v>
      </c>
      <c r="I201" s="256">
        <v>0.21515597755169708</v>
      </c>
      <c r="J201" s="256">
        <v>10.237470104811946</v>
      </c>
      <c r="K201" s="256">
        <v>11.081883994587917</v>
      </c>
      <c r="L201" s="256">
        <v>5.852245784402303</v>
      </c>
      <c r="M201" s="256">
        <v>-0.82435812088881555</v>
      </c>
      <c r="N201" s="256">
        <v>22.143712220288677</v>
      </c>
    </row>
    <row r="202" spans="2:14" x14ac:dyDescent="0.25">
      <c r="B202" s="239" t="s">
        <v>1365</v>
      </c>
      <c r="C202" s="247">
        <v>1</v>
      </c>
      <c r="D202" s="256">
        <v>141.88999999999999</v>
      </c>
      <c r="E202" s="256">
        <v>15</v>
      </c>
      <c r="F202" s="256">
        <v>10.579813409131521</v>
      </c>
      <c r="G202" s="256">
        <v>4.4201865908684788</v>
      </c>
      <c r="H202" s="256">
        <v>0.755808460666617</v>
      </c>
      <c r="I202" s="256">
        <v>0.18476181870890249</v>
      </c>
      <c r="J202" s="256">
        <v>10.217249822022769</v>
      </c>
      <c r="K202" s="256">
        <v>10.942376996240274</v>
      </c>
      <c r="L202" s="256">
        <v>5.8512071879254899</v>
      </c>
      <c r="M202" s="256">
        <v>-0.90218369284097477</v>
      </c>
      <c r="N202" s="256">
        <v>22.061810511104017</v>
      </c>
    </row>
    <row r="203" spans="2:14" x14ac:dyDescent="0.25">
      <c r="B203" s="239" t="s">
        <v>1366</v>
      </c>
      <c r="C203" s="247">
        <v>1</v>
      </c>
      <c r="D203" s="256">
        <v>229.66</v>
      </c>
      <c r="E203" s="256">
        <v>19</v>
      </c>
      <c r="F203" s="256">
        <v>10.415768669307294</v>
      </c>
      <c r="G203" s="256">
        <v>8.5842313306927061</v>
      </c>
      <c r="H203" s="256">
        <v>1.4678191824436602</v>
      </c>
      <c r="I203" s="256">
        <v>0.32175418045849574</v>
      </c>
      <c r="J203" s="256">
        <v>9.7843809147947418</v>
      </c>
      <c r="K203" s="256">
        <v>11.047156423819846</v>
      </c>
      <c r="L203" s="256">
        <v>5.8571336316513056</v>
      </c>
      <c r="M203" s="256">
        <v>-1.0778580686530113</v>
      </c>
      <c r="N203" s="256">
        <v>21.909395407267599</v>
      </c>
    </row>
    <row r="204" spans="2:14" x14ac:dyDescent="0.25">
      <c r="B204" s="239" t="s">
        <v>1367</v>
      </c>
      <c r="C204" s="247">
        <v>1</v>
      </c>
      <c r="D204" s="256">
        <v>84.84</v>
      </c>
      <c r="E204" s="256">
        <v>15</v>
      </c>
      <c r="F204" s="256">
        <v>10.686441555502403</v>
      </c>
      <c r="G204" s="256">
        <v>4.3135584444975965</v>
      </c>
      <c r="H204" s="256">
        <v>0.73757609569388027</v>
      </c>
      <c r="I204" s="256">
        <v>0.23894683558452723</v>
      </c>
      <c r="J204" s="256">
        <v>10.217549105518973</v>
      </c>
      <c r="K204" s="256">
        <v>11.155334005485834</v>
      </c>
      <c r="L204" s="256">
        <v>5.8531687329697029</v>
      </c>
      <c r="M204" s="256">
        <v>-0.79940474438595466</v>
      </c>
      <c r="N204" s="256">
        <v>22.172287855390763</v>
      </c>
    </row>
    <row r="205" spans="2:14" x14ac:dyDescent="0.25">
      <c r="B205" s="239" t="s">
        <v>1368</v>
      </c>
      <c r="C205" s="247">
        <v>1</v>
      </c>
      <c r="D205" s="256">
        <v>120.28</v>
      </c>
      <c r="E205" s="256">
        <v>15</v>
      </c>
      <c r="F205" s="256">
        <v>10.620203141700754</v>
      </c>
      <c r="G205" s="256">
        <v>4.3797968582992457</v>
      </c>
      <c r="H205" s="256">
        <v>0.74890221339122987</v>
      </c>
      <c r="I205" s="256">
        <v>0.19111363801516479</v>
      </c>
      <c r="J205" s="256">
        <v>10.245175191508558</v>
      </c>
      <c r="K205" s="256">
        <v>10.995231091892951</v>
      </c>
      <c r="L205" s="256">
        <v>5.851411201497779</v>
      </c>
      <c r="M205" s="256">
        <v>-0.86219430214488924</v>
      </c>
      <c r="N205" s="256">
        <v>22.102600585546398</v>
      </c>
    </row>
    <row r="206" spans="2:14" x14ac:dyDescent="0.25">
      <c r="B206" s="239" t="s">
        <v>1369</v>
      </c>
      <c r="C206" s="247">
        <v>1</v>
      </c>
      <c r="D206" s="256">
        <v>196.22</v>
      </c>
      <c r="E206" s="256">
        <v>3</v>
      </c>
      <c r="F206" s="256">
        <v>10.478269023639323</v>
      </c>
      <c r="G206" s="256">
        <v>-7.4782690236393226</v>
      </c>
      <c r="H206" s="256">
        <v>-1.2787104985305946</v>
      </c>
      <c r="I206" s="256">
        <v>0.249243672837135</v>
      </c>
      <c r="J206" s="256">
        <v>9.9891707850559097</v>
      </c>
      <c r="K206" s="256">
        <v>10.967367262222735</v>
      </c>
      <c r="L206" s="256">
        <v>5.8535981272058342</v>
      </c>
      <c r="M206" s="256">
        <v>-1.0084198892717016</v>
      </c>
      <c r="N206" s="256">
        <v>21.964957936550348</v>
      </c>
    </row>
    <row r="207" spans="2:14" x14ac:dyDescent="0.25">
      <c r="B207" s="239" t="s">
        <v>1370</v>
      </c>
      <c r="C207" s="247">
        <v>1</v>
      </c>
      <c r="D207" s="256">
        <v>80.34</v>
      </c>
      <c r="E207" s="256">
        <v>8</v>
      </c>
      <c r="F207" s="256">
        <v>10.694852189309046</v>
      </c>
      <c r="G207" s="256">
        <v>-2.6948521893090458</v>
      </c>
      <c r="H207" s="256">
        <v>-0.46079323645148285</v>
      </c>
      <c r="I207" s="256">
        <v>0.2473625019612879</v>
      </c>
      <c r="J207" s="256">
        <v>10.209445428031266</v>
      </c>
      <c r="K207" s="256">
        <v>11.180258950586826</v>
      </c>
      <c r="L207" s="256">
        <v>5.8535183294967856</v>
      </c>
      <c r="M207" s="256">
        <v>-0.79168013419493732</v>
      </c>
      <c r="N207" s="256">
        <v>22.181384512813029</v>
      </c>
    </row>
    <row r="208" spans="2:14" x14ac:dyDescent="0.25">
      <c r="B208" s="239" t="s">
        <v>1371</v>
      </c>
      <c r="C208" s="247">
        <v>1</v>
      </c>
      <c r="D208" s="256">
        <v>46.94</v>
      </c>
      <c r="E208" s="256">
        <v>7</v>
      </c>
      <c r="F208" s="256">
        <v>10.757277782451682</v>
      </c>
      <c r="G208" s="256">
        <v>-3.7572777824516823</v>
      </c>
      <c r="H208" s="256">
        <v>-0.6424575702116968</v>
      </c>
      <c r="I208" s="256">
        <v>0.31936263432610318</v>
      </c>
      <c r="J208" s="256">
        <v>10.1305830297214</v>
      </c>
      <c r="K208" s="256">
        <v>11.383972535181965</v>
      </c>
      <c r="L208" s="256">
        <v>5.8570027418964044</v>
      </c>
      <c r="M208" s="256">
        <v>-0.73609210666731784</v>
      </c>
      <c r="N208" s="256">
        <v>22.250647671570682</v>
      </c>
    </row>
    <row r="209" spans="2:14" x14ac:dyDescent="0.25">
      <c r="B209" s="239" t="s">
        <v>1372</v>
      </c>
      <c r="C209" s="247">
        <v>1</v>
      </c>
      <c r="D209" s="256">
        <v>93.75</v>
      </c>
      <c r="E209" s="256">
        <v>4</v>
      </c>
      <c r="F209" s="256">
        <v>10.66978850056525</v>
      </c>
      <c r="G209" s="256">
        <v>-6.6697885005652502</v>
      </c>
      <c r="H209" s="256">
        <v>-1.1404682757054501</v>
      </c>
      <c r="I209" s="256">
        <v>0.22355422772101749</v>
      </c>
      <c r="J209" s="256">
        <v>10.231101420722418</v>
      </c>
      <c r="K209" s="256">
        <v>11.108475580408083</v>
      </c>
      <c r="L209" s="256">
        <v>5.8525605609092368</v>
      </c>
      <c r="M209" s="256">
        <v>-0.81486436528266282</v>
      </c>
      <c r="N209" s="256">
        <v>22.154441366413163</v>
      </c>
    </row>
    <row r="210" spans="2:14" x14ac:dyDescent="0.25">
      <c r="B210" s="239" t="s">
        <v>1373</v>
      </c>
      <c r="C210" s="247">
        <v>1</v>
      </c>
      <c r="D210" s="256">
        <v>65.47</v>
      </c>
      <c r="E210" s="256">
        <v>6</v>
      </c>
      <c r="F210" s="256">
        <v>10.722644661465663</v>
      </c>
      <c r="G210" s="256">
        <v>-4.7226446614656634</v>
      </c>
      <c r="H210" s="256">
        <v>-0.80752581785387045</v>
      </c>
      <c r="I210" s="256">
        <v>0.27764149245792968</v>
      </c>
      <c r="J210" s="256">
        <v>10.177820540664104</v>
      </c>
      <c r="K210" s="256">
        <v>11.267468782267223</v>
      </c>
      <c r="L210" s="256">
        <v>5.8548760383728506</v>
      </c>
      <c r="M210" s="256">
        <v>-0.76655193436360491</v>
      </c>
      <c r="N210" s="256">
        <v>22.211841257294932</v>
      </c>
    </row>
    <row r="211" spans="2:14" x14ac:dyDescent="0.25">
      <c r="B211" s="239" t="s">
        <v>1374</v>
      </c>
      <c r="C211" s="247">
        <v>1</v>
      </c>
      <c r="D211" s="256">
        <v>234.53</v>
      </c>
      <c r="E211" s="256">
        <v>10</v>
      </c>
      <c r="F211" s="256">
        <v>10.40666649449877</v>
      </c>
      <c r="G211" s="256">
        <v>-0.40666649449877035</v>
      </c>
      <c r="H211" s="256">
        <v>-6.9535973401388562E-2</v>
      </c>
      <c r="I211" s="256">
        <v>0.33330529577229578</v>
      </c>
      <c r="J211" s="256">
        <v>9.7526116444112567</v>
      </c>
      <c r="K211" s="256">
        <v>11.060721344586284</v>
      </c>
      <c r="L211" s="256">
        <v>5.8577795320896255</v>
      </c>
      <c r="M211" s="256">
        <v>-1.0882277130148701</v>
      </c>
      <c r="N211" s="256">
        <v>21.901560702012411</v>
      </c>
    </row>
    <row r="212" spans="2:14" x14ac:dyDescent="0.25">
      <c r="B212" s="239" t="s">
        <v>1375</v>
      </c>
      <c r="C212" s="247">
        <v>1</v>
      </c>
      <c r="D212" s="256">
        <v>207.79</v>
      </c>
      <c r="E212" s="256">
        <v>13</v>
      </c>
      <c r="F212" s="256">
        <v>10.456644349607577</v>
      </c>
      <c r="G212" s="256">
        <v>2.5433556503924226</v>
      </c>
      <c r="H212" s="256">
        <v>0.43488881736848756</v>
      </c>
      <c r="I212" s="256">
        <v>0.27269615943636177</v>
      </c>
      <c r="J212" s="256">
        <v>9.9215246022110666</v>
      </c>
      <c r="K212" s="256">
        <v>10.991764097004088</v>
      </c>
      <c r="L212" s="256">
        <v>5.8546436118477478</v>
      </c>
      <c r="M212" s="256">
        <v>-1.0320961487700124</v>
      </c>
      <c r="N212" s="256">
        <v>21.945384847985167</v>
      </c>
    </row>
    <row r="213" spans="2:14" x14ac:dyDescent="0.25">
      <c r="B213" s="239" t="s">
        <v>1376</v>
      </c>
      <c r="C213" s="247">
        <v>1</v>
      </c>
      <c r="D213" s="256">
        <v>169.35</v>
      </c>
      <c r="E213" s="256">
        <v>8</v>
      </c>
      <c r="F213" s="256">
        <v>10.528489852613653</v>
      </c>
      <c r="G213" s="256">
        <v>-2.528489852613653</v>
      </c>
      <c r="H213" s="256">
        <v>-0.43234691206544795</v>
      </c>
      <c r="I213" s="256">
        <v>0.20543446941450758</v>
      </c>
      <c r="J213" s="256">
        <v>10.125359710968654</v>
      </c>
      <c r="K213" s="256">
        <v>10.931619994258652</v>
      </c>
      <c r="L213" s="256">
        <v>5.8518964402663443</v>
      </c>
      <c r="M213" s="256">
        <v>-0.95485978963404428</v>
      </c>
      <c r="N213" s="256">
        <v>22.011839494861348</v>
      </c>
    </row>
    <row r="214" spans="2:14" x14ac:dyDescent="0.25">
      <c r="B214" s="239" t="s">
        <v>1377</v>
      </c>
      <c r="C214" s="247">
        <v>1</v>
      </c>
      <c r="D214" s="256">
        <v>221.72</v>
      </c>
      <c r="E214" s="256">
        <v>4</v>
      </c>
      <c r="F214" s="256">
        <v>10.430608765401681</v>
      </c>
      <c r="G214" s="256">
        <v>-6.430608765401681</v>
      </c>
      <c r="H214" s="256">
        <v>-1.0995708919094624</v>
      </c>
      <c r="I214" s="256">
        <v>0.3033595493832944</v>
      </c>
      <c r="J214" s="256">
        <v>9.8353173400591434</v>
      </c>
      <c r="K214" s="256">
        <v>11.025900190744219</v>
      </c>
      <c r="L214" s="256">
        <v>5.8561519483855893</v>
      </c>
      <c r="M214" s="256">
        <v>-1.0610915864215418</v>
      </c>
      <c r="N214" s="256">
        <v>21.922309117224906</v>
      </c>
    </row>
    <row r="215" spans="2:14" x14ac:dyDescent="0.25">
      <c r="B215" s="239" t="s">
        <v>1378</v>
      </c>
      <c r="C215" s="247">
        <v>1</v>
      </c>
      <c r="D215" s="256">
        <v>206.81</v>
      </c>
      <c r="E215" s="256">
        <v>12</v>
      </c>
      <c r="F215" s="256">
        <v>10.458475998747691</v>
      </c>
      <c r="G215" s="256">
        <v>1.5415240012523093</v>
      </c>
      <c r="H215" s="256">
        <v>0.26358545244992332</v>
      </c>
      <c r="I215" s="256">
        <v>0.27063053116076113</v>
      </c>
      <c r="J215" s="256">
        <v>9.9274096948735941</v>
      </c>
      <c r="K215" s="256">
        <v>10.989542302621787</v>
      </c>
      <c r="L215" s="256">
        <v>5.8545477631303555</v>
      </c>
      <c r="M215" s="256">
        <v>-1.0300764128539601</v>
      </c>
      <c r="N215" s="256">
        <v>21.94702841034934</v>
      </c>
    </row>
    <row r="216" spans="2:14" x14ac:dyDescent="0.25">
      <c r="B216" s="239" t="s">
        <v>1379</v>
      </c>
      <c r="C216" s="247">
        <v>1</v>
      </c>
      <c r="D216" s="256">
        <v>71.05</v>
      </c>
      <c r="E216" s="256">
        <v>16</v>
      </c>
      <c r="F216" s="256">
        <v>10.712215475545426</v>
      </c>
      <c r="G216" s="256">
        <v>5.2877845244545743</v>
      </c>
      <c r="H216" s="256">
        <v>0.90415917961950298</v>
      </c>
      <c r="I216" s="256">
        <v>0.26588067298404849</v>
      </c>
      <c r="J216" s="256">
        <v>10.190469959000881</v>
      </c>
      <c r="K216" s="256">
        <v>11.233960992089971</v>
      </c>
      <c r="L216" s="256">
        <v>5.8543301204018849</v>
      </c>
      <c r="M216" s="256">
        <v>-0.77590984928638385</v>
      </c>
      <c r="N216" s="256">
        <v>22.200340800377234</v>
      </c>
    </row>
    <row r="217" spans="2:14" x14ac:dyDescent="0.25">
      <c r="B217" s="239" t="s">
        <v>1380</v>
      </c>
      <c r="C217" s="247">
        <v>1</v>
      </c>
      <c r="D217" s="256">
        <v>226.36</v>
      </c>
      <c r="E217" s="256">
        <v>5</v>
      </c>
      <c r="F217" s="256">
        <v>10.421936467432165</v>
      </c>
      <c r="G217" s="256">
        <v>-5.4219364674321646</v>
      </c>
      <c r="H217" s="256">
        <v>-0.92709784327836142</v>
      </c>
      <c r="I217" s="256">
        <v>0.31403907844204138</v>
      </c>
      <c r="J217" s="256">
        <v>9.8056882860280723</v>
      </c>
      <c r="K217" s="256">
        <v>11.038184648836257</v>
      </c>
      <c r="L217" s="256">
        <v>5.8567148785959375</v>
      </c>
      <c r="M217" s="256">
        <v>-1.07086853900954</v>
      </c>
      <c r="N217" s="256">
        <v>21.914741473873868</v>
      </c>
    </row>
    <row r="218" spans="2:14" x14ac:dyDescent="0.25">
      <c r="B218" s="239" t="s">
        <v>1381</v>
      </c>
      <c r="C218" s="247">
        <v>1</v>
      </c>
      <c r="D218" s="256">
        <v>148.66</v>
      </c>
      <c r="E218" s="256">
        <v>20</v>
      </c>
      <c r="F218" s="256">
        <v>10.567160077826861</v>
      </c>
      <c r="G218" s="256">
        <v>9.4328399221731392</v>
      </c>
      <c r="H218" s="256">
        <v>1.6129229105442588</v>
      </c>
      <c r="I218" s="256">
        <v>0.18700731055283709</v>
      </c>
      <c r="J218" s="256">
        <v>10.200190095590319</v>
      </c>
      <c r="K218" s="256">
        <v>10.934130060063403</v>
      </c>
      <c r="L218" s="256">
        <v>5.8512785235859779</v>
      </c>
      <c r="M218" s="256">
        <v>-0.91497700822425188</v>
      </c>
      <c r="N218" s="256">
        <v>22.049297163877974</v>
      </c>
    </row>
    <row r="219" spans="2:14" x14ac:dyDescent="0.25">
      <c r="B219" s="239" t="s">
        <v>1382</v>
      </c>
      <c r="C219" s="247">
        <v>1</v>
      </c>
      <c r="D219" s="256">
        <v>207.64</v>
      </c>
      <c r="E219" s="256">
        <v>9</v>
      </c>
      <c r="F219" s="256">
        <v>10.456924704067799</v>
      </c>
      <c r="G219" s="256">
        <v>-1.4569247040677986</v>
      </c>
      <c r="H219" s="256">
        <v>-0.24911980416471383</v>
      </c>
      <c r="I219" s="256">
        <v>0.27237912450539103</v>
      </c>
      <c r="J219" s="256">
        <v>9.9224270837028072</v>
      </c>
      <c r="K219" s="256">
        <v>10.99142232443279</v>
      </c>
      <c r="L219" s="256">
        <v>5.8546288536374895</v>
      </c>
      <c r="M219" s="256">
        <v>-1.0317868338368541</v>
      </c>
      <c r="N219" s="256">
        <v>21.945636241972451</v>
      </c>
    </row>
    <row r="220" spans="2:14" x14ac:dyDescent="0.25">
      <c r="B220" s="239" t="s">
        <v>1383</v>
      </c>
      <c r="C220" s="247">
        <v>1</v>
      </c>
      <c r="D220" s="256">
        <v>227.14</v>
      </c>
      <c r="E220" s="256">
        <v>15</v>
      </c>
      <c r="F220" s="256">
        <v>10.420478624239013</v>
      </c>
      <c r="G220" s="256">
        <v>4.5795213757609865</v>
      </c>
      <c r="H220" s="256">
        <v>0.78305314276873417</v>
      </c>
      <c r="I220" s="256">
        <v>0.31585402276907182</v>
      </c>
      <c r="J220" s="256">
        <v>9.8006689238468052</v>
      </c>
      <c r="K220" s="256">
        <v>11.040288324631222</v>
      </c>
      <c r="L220" s="256">
        <v>5.8568124769432135</v>
      </c>
      <c r="M220" s="256">
        <v>-1.0725179023291513</v>
      </c>
      <c r="N220" s="256">
        <v>21.91347515080718</v>
      </c>
    </row>
    <row r="221" spans="2:14" x14ac:dyDescent="0.25">
      <c r="B221" s="239" t="s">
        <v>1384</v>
      </c>
      <c r="C221" s="247">
        <v>1</v>
      </c>
      <c r="D221" s="256">
        <v>99.96</v>
      </c>
      <c r="E221" s="256">
        <v>16</v>
      </c>
      <c r="F221" s="256">
        <v>10.658181825912083</v>
      </c>
      <c r="G221" s="256">
        <v>5.3418181740879174</v>
      </c>
      <c r="H221" s="256">
        <v>0.91339840260568739</v>
      </c>
      <c r="I221" s="256">
        <v>0.21398175747129758</v>
      </c>
      <c r="J221" s="256">
        <v>10.238279087853082</v>
      </c>
      <c r="K221" s="256">
        <v>11.078084563971084</v>
      </c>
      <c r="L221" s="256">
        <v>5.8522027322119321</v>
      </c>
      <c r="M221" s="256">
        <v>-0.82576886208885014</v>
      </c>
      <c r="N221" s="256">
        <v>22.142132513913015</v>
      </c>
    </row>
    <row r="222" spans="2:14" x14ac:dyDescent="0.25">
      <c r="B222" s="239" t="s">
        <v>1385</v>
      </c>
      <c r="C222" s="247">
        <v>1</v>
      </c>
      <c r="D222" s="256">
        <v>54.21</v>
      </c>
      <c r="E222" s="256">
        <v>11</v>
      </c>
      <c r="F222" s="256">
        <v>10.743689936279617</v>
      </c>
      <c r="G222" s="256">
        <v>0.25631006372038279</v>
      </c>
      <c r="H222" s="256">
        <v>4.3826501603816376E-2</v>
      </c>
      <c r="I222" s="256">
        <v>0.30256558969133518</v>
      </c>
      <c r="J222" s="256">
        <v>10.149956521547432</v>
      </c>
      <c r="K222" s="256">
        <v>11.337423351011802</v>
      </c>
      <c r="L222" s="256">
        <v>5.8561108734759761</v>
      </c>
      <c r="M222" s="256">
        <v>-0.74792981303236417</v>
      </c>
      <c r="N222" s="256">
        <v>22.235309685591599</v>
      </c>
    </row>
    <row r="223" spans="2:14" x14ac:dyDescent="0.25">
      <c r="B223" s="239" t="s">
        <v>1386</v>
      </c>
      <c r="C223" s="247">
        <v>1</v>
      </c>
      <c r="D223" s="256">
        <v>80.150000000000006</v>
      </c>
      <c r="E223" s="256">
        <v>17</v>
      </c>
      <c r="F223" s="256">
        <v>10.695207304958659</v>
      </c>
      <c r="G223" s="256">
        <v>6.3047926950413409</v>
      </c>
      <c r="H223" s="256">
        <v>1.0780575805341868</v>
      </c>
      <c r="I223" s="256">
        <v>0.24772635612584357</v>
      </c>
      <c r="J223" s="256">
        <v>10.209086541881117</v>
      </c>
      <c r="K223" s="256">
        <v>11.181328068036201</v>
      </c>
      <c r="L223" s="256">
        <v>5.8535337168156545</v>
      </c>
      <c r="M223" s="256">
        <v>-0.79135521353671301</v>
      </c>
      <c r="N223" s="256">
        <v>22.181769823454033</v>
      </c>
    </row>
    <row r="224" spans="2:14" x14ac:dyDescent="0.25">
      <c r="B224" s="239" t="s">
        <v>1387</v>
      </c>
      <c r="C224" s="247">
        <v>1</v>
      </c>
      <c r="D224" s="256">
        <v>123.96</v>
      </c>
      <c r="E224" s="256">
        <v>18</v>
      </c>
      <c r="F224" s="256">
        <v>10.613325112276655</v>
      </c>
      <c r="G224" s="256">
        <v>7.3866748877233448</v>
      </c>
      <c r="H224" s="256">
        <v>1.2630488015751404</v>
      </c>
      <c r="I224" s="256">
        <v>0.18861150379730979</v>
      </c>
      <c r="J224" s="256">
        <v>10.243207174141022</v>
      </c>
      <c r="K224" s="256">
        <v>10.983443050412289</v>
      </c>
      <c r="L224" s="256">
        <v>5.851330013402336</v>
      </c>
      <c r="M224" s="256">
        <v>-0.86891301376555852</v>
      </c>
      <c r="N224" s="256">
        <v>22.095563238318867</v>
      </c>
    </row>
    <row r="225" spans="2:14" x14ac:dyDescent="0.25">
      <c r="B225" s="239" t="s">
        <v>1388</v>
      </c>
      <c r="C225" s="247">
        <v>1</v>
      </c>
      <c r="D225" s="256">
        <v>209.96</v>
      </c>
      <c r="E225" s="256">
        <v>15</v>
      </c>
      <c r="F225" s="256">
        <v>10.45258855508304</v>
      </c>
      <c r="G225" s="256">
        <v>4.5474114449169605</v>
      </c>
      <c r="H225" s="256">
        <v>0.7775626602055159</v>
      </c>
      <c r="I225" s="256">
        <v>0.27731682672902452</v>
      </c>
      <c r="J225" s="256">
        <v>9.9084015354537129</v>
      </c>
      <c r="K225" s="256">
        <v>10.996775574712366</v>
      </c>
      <c r="L225" s="256">
        <v>5.8548606515241124</v>
      </c>
      <c r="M225" s="256">
        <v>-1.0365778466773889</v>
      </c>
      <c r="N225" s="256">
        <v>21.941754956843468</v>
      </c>
    </row>
    <row r="226" spans="2:14" x14ac:dyDescent="0.25">
      <c r="B226" s="239" t="s">
        <v>1389</v>
      </c>
      <c r="C226" s="247">
        <v>1</v>
      </c>
      <c r="D226" s="256">
        <v>219.36</v>
      </c>
      <c r="E226" s="256">
        <v>8</v>
      </c>
      <c r="F226" s="256">
        <v>10.43501967557583</v>
      </c>
      <c r="G226" s="256">
        <v>-2.4350196755758304</v>
      </c>
      <c r="H226" s="256">
        <v>-0.41636443051791844</v>
      </c>
      <c r="I226" s="256">
        <v>0.29800923060259338</v>
      </c>
      <c r="J226" s="256">
        <v>9.8502273391839292</v>
      </c>
      <c r="K226" s="256">
        <v>11.019812011967732</v>
      </c>
      <c r="L226" s="256">
        <v>5.8558772295790709</v>
      </c>
      <c r="M226" s="256">
        <v>-1.0561415873997433</v>
      </c>
      <c r="N226" s="256">
        <v>21.926180938551404</v>
      </c>
    </row>
    <row r="227" spans="2:14" x14ac:dyDescent="0.25">
      <c r="B227" s="239" t="s">
        <v>1390</v>
      </c>
      <c r="C227" s="247">
        <v>1</v>
      </c>
      <c r="D227" s="256">
        <v>31.53</v>
      </c>
      <c r="E227" s="256">
        <v>17</v>
      </c>
      <c r="F227" s="256">
        <v>10.786079530665097</v>
      </c>
      <c r="G227" s="256">
        <v>6.2139204693349033</v>
      </c>
      <c r="H227" s="256">
        <v>1.0625193231288501</v>
      </c>
      <c r="I227" s="256">
        <v>0.35639144622809243</v>
      </c>
      <c r="J227" s="256">
        <v>10.08672204402488</v>
      </c>
      <c r="K227" s="256">
        <v>11.485437017305314</v>
      </c>
      <c r="L227" s="256">
        <v>5.8591384596477019</v>
      </c>
      <c r="M227" s="256">
        <v>-0.71148134062962143</v>
      </c>
      <c r="N227" s="256">
        <v>22.283640401959815</v>
      </c>
    </row>
    <row r="228" spans="2:14" x14ac:dyDescent="0.25">
      <c r="B228" s="239" t="s">
        <v>1391</v>
      </c>
      <c r="C228" s="247">
        <v>1</v>
      </c>
      <c r="D228" s="256">
        <v>142.36000000000001</v>
      </c>
      <c r="E228" s="256">
        <v>15</v>
      </c>
      <c r="F228" s="256">
        <v>10.578934965156161</v>
      </c>
      <c r="G228" s="256">
        <v>4.4210650348438385</v>
      </c>
      <c r="H228" s="256">
        <v>0.75595866595210659</v>
      </c>
      <c r="I228" s="256">
        <v>0.18485262447727913</v>
      </c>
      <c r="J228" s="256">
        <v>10.216193187199631</v>
      </c>
      <c r="K228" s="256">
        <v>10.941676743112692</v>
      </c>
      <c r="L228" s="256">
        <v>5.8512100559759803</v>
      </c>
      <c r="M228" s="256">
        <v>-0.90306776487672735</v>
      </c>
      <c r="N228" s="256">
        <v>22.06093769518905</v>
      </c>
    </row>
    <row r="229" spans="2:14" x14ac:dyDescent="0.25">
      <c r="B229" s="239" t="s">
        <v>1392</v>
      </c>
      <c r="C229" s="247">
        <v>1</v>
      </c>
      <c r="D229" s="256">
        <v>121.83</v>
      </c>
      <c r="E229" s="256">
        <v>11</v>
      </c>
      <c r="F229" s="256">
        <v>10.617306145611799</v>
      </c>
      <c r="G229" s="256">
        <v>0.3826938543882008</v>
      </c>
      <c r="H229" s="256">
        <v>6.5436887571501817E-2</v>
      </c>
      <c r="I229" s="256">
        <v>0.18999220396362948</v>
      </c>
      <c r="J229" s="256">
        <v>10.244478818661308</v>
      </c>
      <c r="K229" s="256">
        <v>10.99013347256229</v>
      </c>
      <c r="L229" s="256">
        <v>5.8513746815552032</v>
      </c>
      <c r="M229" s="256">
        <v>-0.86501963406927906</v>
      </c>
      <c r="N229" s="256">
        <v>22.099631925292876</v>
      </c>
    </row>
    <row r="230" spans="2:14" x14ac:dyDescent="0.25">
      <c r="B230" s="239" t="s">
        <v>1393</v>
      </c>
      <c r="C230" s="247">
        <v>1</v>
      </c>
      <c r="D230" s="256">
        <v>78.86</v>
      </c>
      <c r="E230" s="256">
        <v>7</v>
      </c>
      <c r="F230" s="256">
        <v>10.697618353316564</v>
      </c>
      <c r="G230" s="256">
        <v>-3.6976183533165639</v>
      </c>
      <c r="H230" s="256">
        <v>-0.63225639422695101</v>
      </c>
      <c r="I230" s="256">
        <v>0.25021417224279674</v>
      </c>
      <c r="J230" s="256">
        <v>10.206615675015776</v>
      </c>
      <c r="K230" s="256">
        <v>11.188621031617352</v>
      </c>
      <c r="L230" s="256">
        <v>5.8536395309558866</v>
      </c>
      <c r="M230" s="256">
        <v>-0.78915180739903334</v>
      </c>
      <c r="N230" s="256">
        <v>22.184388514032161</v>
      </c>
    </row>
    <row r="231" spans="2:14" x14ac:dyDescent="0.25">
      <c r="B231" s="239" t="s">
        <v>1394</v>
      </c>
      <c r="C231" s="247">
        <v>1</v>
      </c>
      <c r="D231" s="256">
        <v>56.37</v>
      </c>
      <c r="E231" s="256">
        <v>17</v>
      </c>
      <c r="F231" s="256">
        <v>10.739652832052428</v>
      </c>
      <c r="G231" s="256">
        <v>6.2603471679475717</v>
      </c>
      <c r="H231" s="256">
        <v>1.0704578322598368</v>
      </c>
      <c r="I231" s="256">
        <v>0.2976742182123352</v>
      </c>
      <c r="J231" s="256">
        <v>10.155517900392667</v>
      </c>
      <c r="K231" s="256">
        <v>11.32378776371219</v>
      </c>
      <c r="L231" s="256">
        <v>5.855860190148551</v>
      </c>
      <c r="M231" s="256">
        <v>-0.7514749939441483</v>
      </c>
      <c r="N231" s="256">
        <v>22.230780658049007</v>
      </c>
    </row>
    <row r="232" spans="2:14" x14ac:dyDescent="0.25">
      <c r="B232" s="239" t="s">
        <v>1395</v>
      </c>
      <c r="C232" s="247">
        <v>1</v>
      </c>
      <c r="D232" s="256">
        <v>104.28</v>
      </c>
      <c r="E232" s="256">
        <v>8</v>
      </c>
      <c r="F232" s="256">
        <v>10.650107617457707</v>
      </c>
      <c r="G232" s="256">
        <v>-2.6501076174577065</v>
      </c>
      <c r="H232" s="256">
        <v>-0.45314235446292339</v>
      </c>
      <c r="I232" s="256">
        <v>0.20796473045276559</v>
      </c>
      <c r="J232" s="256">
        <v>10.242012269663716</v>
      </c>
      <c r="K232" s="256">
        <v>11.058202965251697</v>
      </c>
      <c r="L232" s="256">
        <v>5.851985812994644</v>
      </c>
      <c r="M232" s="256">
        <v>-0.83341740354079796</v>
      </c>
      <c r="N232" s="256">
        <v>22.133632638456213</v>
      </c>
    </row>
    <row r="233" spans="2:14" x14ac:dyDescent="0.25">
      <c r="B233" s="239" t="s">
        <v>1396</v>
      </c>
      <c r="C233" s="247">
        <v>1</v>
      </c>
      <c r="D233" s="256">
        <v>237.44</v>
      </c>
      <c r="E233" s="256">
        <v>5</v>
      </c>
      <c r="F233" s="256">
        <v>10.401227617970475</v>
      </c>
      <c r="G233" s="256">
        <v>-5.4012276179704752</v>
      </c>
      <c r="H233" s="256">
        <v>-0.92355683356937068</v>
      </c>
      <c r="I233" s="256">
        <v>0.34029440098013553</v>
      </c>
      <c r="J233" s="256">
        <v>9.7334578398066842</v>
      </c>
      <c r="K233" s="256">
        <v>11.068997396134266</v>
      </c>
      <c r="L233" s="256">
        <v>5.858181365041264</v>
      </c>
      <c r="M233" s="256">
        <v>-1.0944551182412621</v>
      </c>
      <c r="N233" s="256">
        <v>21.896910354182211</v>
      </c>
    </row>
    <row r="234" spans="2:14" x14ac:dyDescent="0.25">
      <c r="B234" s="239" t="s">
        <v>1397</v>
      </c>
      <c r="C234" s="247">
        <v>1</v>
      </c>
      <c r="D234" s="256">
        <v>101.1</v>
      </c>
      <c r="E234" s="256">
        <v>5</v>
      </c>
      <c r="F234" s="256">
        <v>10.656051132014401</v>
      </c>
      <c r="G234" s="256">
        <v>-5.6560511320144009</v>
      </c>
      <c r="H234" s="256">
        <v>-0.96712914978993003</v>
      </c>
      <c r="I234" s="256">
        <v>0.21234017710418215</v>
      </c>
      <c r="J234" s="256">
        <v>10.239369715712177</v>
      </c>
      <c r="K234" s="256">
        <v>11.072732548316624</v>
      </c>
      <c r="L234" s="256">
        <v>5.8521429388892177</v>
      </c>
      <c r="M234" s="256">
        <v>-0.82778222177906358</v>
      </c>
      <c r="N234" s="256">
        <v>22.139884485807865</v>
      </c>
    </row>
    <row r="235" spans="2:14" x14ac:dyDescent="0.25">
      <c r="B235" s="239" t="s">
        <v>1398</v>
      </c>
      <c r="C235" s="247">
        <v>1</v>
      </c>
      <c r="D235" s="256">
        <v>144.13</v>
      </c>
      <c r="E235" s="256">
        <v>10</v>
      </c>
      <c r="F235" s="256">
        <v>10.575626782525548</v>
      </c>
      <c r="G235" s="256">
        <v>-0.57562678252554811</v>
      </c>
      <c r="H235" s="256">
        <v>-9.8426521929616262E-2</v>
      </c>
      <c r="I235" s="256">
        <v>0.1852823561972019</v>
      </c>
      <c r="J235" s="256">
        <v>10.212041729291915</v>
      </c>
      <c r="K235" s="256">
        <v>10.939211835759181</v>
      </c>
      <c r="L235" s="256">
        <v>5.8512236479129971</v>
      </c>
      <c r="M235" s="256">
        <v>-0.90640261936776589</v>
      </c>
      <c r="N235" s="256">
        <v>22.05765618441886</v>
      </c>
    </row>
    <row r="236" spans="2:14" x14ac:dyDescent="0.25">
      <c r="B236" s="239" t="s">
        <v>1399</v>
      </c>
      <c r="C236" s="247">
        <v>1</v>
      </c>
      <c r="D236" s="256">
        <v>184.66</v>
      </c>
      <c r="E236" s="256">
        <v>9</v>
      </c>
      <c r="F236" s="256">
        <v>10.499875007373721</v>
      </c>
      <c r="G236" s="256">
        <v>-1.4998750073737206</v>
      </c>
      <c r="H236" s="256">
        <v>-0.25646388386801772</v>
      </c>
      <c r="I236" s="256">
        <v>0.22824298891029313</v>
      </c>
      <c r="J236" s="256">
        <v>10.051987032628688</v>
      </c>
      <c r="K236" s="256">
        <v>10.947762982118753</v>
      </c>
      <c r="L236" s="256">
        <v>5.8527415360978479</v>
      </c>
      <c r="M236" s="256">
        <v>-0.98513299144494937</v>
      </c>
      <c r="N236" s="256">
        <v>21.984883006192391</v>
      </c>
    </row>
    <row r="237" spans="2:14" x14ac:dyDescent="0.25">
      <c r="B237" s="239" t="s">
        <v>1400</v>
      </c>
      <c r="C237" s="247">
        <v>1</v>
      </c>
      <c r="D237" s="256">
        <v>110</v>
      </c>
      <c r="E237" s="256">
        <v>19</v>
      </c>
      <c r="F237" s="256">
        <v>10.639416767374597</v>
      </c>
      <c r="G237" s="256">
        <v>8.3605832326254035</v>
      </c>
      <c r="H237" s="256">
        <v>1.4295775559294155</v>
      </c>
      <c r="I237" s="256">
        <v>0.20089991538360993</v>
      </c>
      <c r="J237" s="256">
        <v>10.245184915359292</v>
      </c>
      <c r="K237" s="256">
        <v>11.033648619389901</v>
      </c>
      <c r="L237" s="256">
        <v>5.8517390066867678</v>
      </c>
      <c r="M237" s="256">
        <v>-0.8436239382987516</v>
      </c>
      <c r="N237" s="256">
        <v>22.122457473047945</v>
      </c>
    </row>
    <row r="238" spans="2:14" x14ac:dyDescent="0.25">
      <c r="B238" s="239" t="s">
        <v>1401</v>
      </c>
      <c r="C238" s="247">
        <v>1</v>
      </c>
      <c r="D238" s="256">
        <v>243.79</v>
      </c>
      <c r="E238" s="256">
        <v>10</v>
      </c>
      <c r="F238" s="256">
        <v>10.389359279154435</v>
      </c>
      <c r="G238" s="256">
        <v>-0.38935927915443536</v>
      </c>
      <c r="H238" s="256">
        <v>-6.6576609691528219E-2</v>
      </c>
      <c r="I238" s="256">
        <v>0.35574968288888592</v>
      </c>
      <c r="J238" s="256">
        <v>9.6912611437154759</v>
      </c>
      <c r="K238" s="256">
        <v>11.087457414593395</v>
      </c>
      <c r="L238" s="256">
        <v>5.8590994583855496</v>
      </c>
      <c r="M238" s="256">
        <v>-1.1081250588088469</v>
      </c>
      <c r="N238" s="256">
        <v>21.886843617117719</v>
      </c>
    </row>
    <row r="239" spans="2:14" x14ac:dyDescent="0.25">
      <c r="B239" s="239" t="s">
        <v>1402</v>
      </c>
      <c r="C239" s="247">
        <v>1</v>
      </c>
      <c r="D239" s="256">
        <v>241.74</v>
      </c>
      <c r="E239" s="256">
        <v>20</v>
      </c>
      <c r="F239" s="256">
        <v>10.393190790110795</v>
      </c>
      <c r="G239" s="256">
        <v>9.6068092098892048</v>
      </c>
      <c r="H239" s="256">
        <v>1.6426699487854912</v>
      </c>
      <c r="I239" s="256">
        <v>0.35073110484998693</v>
      </c>
      <c r="J239" s="256">
        <v>9.7049407589429624</v>
      </c>
      <c r="K239" s="256">
        <v>11.081440821278628</v>
      </c>
      <c r="L239" s="256">
        <v>5.8587968845393155</v>
      </c>
      <c r="M239" s="256">
        <v>-1.1036997982356969</v>
      </c>
      <c r="N239" s="256">
        <v>21.890081378457289</v>
      </c>
    </row>
    <row r="240" spans="2:14" x14ac:dyDescent="0.25">
      <c r="B240" s="239" t="s">
        <v>1403</v>
      </c>
      <c r="C240" s="247">
        <v>1</v>
      </c>
      <c r="D240" s="256">
        <v>85.39</v>
      </c>
      <c r="E240" s="256">
        <v>10</v>
      </c>
      <c r="F240" s="256">
        <v>10.685413589148258</v>
      </c>
      <c r="G240" s="256">
        <v>-0.68541358914825778</v>
      </c>
      <c r="H240" s="256">
        <v>-0.11719898675868816</v>
      </c>
      <c r="I240" s="256">
        <v>0.23794592267164605</v>
      </c>
      <c r="J240" s="256">
        <v>10.218485260207874</v>
      </c>
      <c r="K240" s="256">
        <v>11.152341918088641</v>
      </c>
      <c r="L240" s="256">
        <v>5.8531279576389199</v>
      </c>
      <c r="M240" s="256">
        <v>-0.80035269610126747</v>
      </c>
      <c r="N240" s="256">
        <v>22.171179874397783</v>
      </c>
    </row>
    <row r="241" spans="2:14" x14ac:dyDescent="0.25">
      <c r="B241" s="239" t="s">
        <v>1404</v>
      </c>
      <c r="C241" s="247">
        <v>1</v>
      </c>
      <c r="D241" s="256">
        <v>139.38999999999999</v>
      </c>
      <c r="E241" s="256">
        <v>20</v>
      </c>
      <c r="F241" s="256">
        <v>10.584485983468545</v>
      </c>
      <c r="G241" s="256">
        <v>9.4155140165314553</v>
      </c>
      <c r="H241" s="256">
        <v>1.6099603509772602</v>
      </c>
      <c r="I241" s="256">
        <v>0.1844439439833232</v>
      </c>
      <c r="J241" s="256">
        <v>10.222546171345135</v>
      </c>
      <c r="K241" s="256">
        <v>10.946425795591955</v>
      </c>
      <c r="L241" s="256">
        <v>5.8511971591162801</v>
      </c>
      <c r="M241" s="256">
        <v>-0.89749143867471659</v>
      </c>
      <c r="N241" s="256">
        <v>22.066463405611806</v>
      </c>
    </row>
    <row r="242" spans="2:14" x14ac:dyDescent="0.25">
      <c r="B242" s="239" t="s">
        <v>1405</v>
      </c>
      <c r="C242" s="247">
        <v>1</v>
      </c>
      <c r="D242" s="256">
        <v>96.19</v>
      </c>
      <c r="E242" s="256">
        <v>3</v>
      </c>
      <c r="F242" s="256">
        <v>10.665228068012315</v>
      </c>
      <c r="G242" s="256">
        <v>-7.6652280680123148</v>
      </c>
      <c r="H242" s="256">
        <v>-1.3106786574827913</v>
      </c>
      <c r="I242" s="256">
        <v>0.21967036629725242</v>
      </c>
      <c r="J242" s="256">
        <v>10.234162404431098</v>
      </c>
      <c r="K242" s="256">
        <v>11.096293731593532</v>
      </c>
      <c r="L242" s="256">
        <v>5.8524134932698892</v>
      </c>
      <c r="M242" s="256">
        <v>-0.81913620265266474</v>
      </c>
      <c r="N242" s="256">
        <v>22.149592338677294</v>
      </c>
    </row>
    <row r="243" spans="2:14" x14ac:dyDescent="0.25">
      <c r="B243" s="239" t="s">
        <v>1406</v>
      </c>
      <c r="C243" s="247">
        <v>1</v>
      </c>
      <c r="D243" s="256">
        <v>92.66</v>
      </c>
      <c r="E243" s="256">
        <v>1</v>
      </c>
      <c r="F243" s="256">
        <v>10.671825742976193</v>
      </c>
      <c r="G243" s="256">
        <v>-9.6718257429761927</v>
      </c>
      <c r="H243" s="256">
        <v>-1.6537871368905983</v>
      </c>
      <c r="I243" s="256">
        <v>0.22533793693643978</v>
      </c>
      <c r="J243" s="256">
        <v>10.229638437729532</v>
      </c>
      <c r="K243" s="256">
        <v>11.114013048222853</v>
      </c>
      <c r="L243" s="256">
        <v>5.8526289658751711</v>
      </c>
      <c r="M243" s="256">
        <v>-0.81296135596164376</v>
      </c>
      <c r="N243" s="256">
        <v>22.156612841914029</v>
      </c>
    </row>
    <row r="244" spans="2:14" x14ac:dyDescent="0.25">
      <c r="B244" s="239" t="s">
        <v>1407</v>
      </c>
      <c r="C244" s="247">
        <v>1</v>
      </c>
      <c r="D244" s="256">
        <v>38.119999999999997</v>
      </c>
      <c r="E244" s="256">
        <v>2</v>
      </c>
      <c r="F244" s="256">
        <v>10.773762624712703</v>
      </c>
      <c r="G244" s="256">
        <v>-8.7737626247127025</v>
      </c>
      <c r="H244" s="256">
        <v>-1.5002271708026447</v>
      </c>
      <c r="I244" s="256">
        <v>0.34034595799879014</v>
      </c>
      <c r="J244" s="256">
        <v>10.105891674684754</v>
      </c>
      <c r="K244" s="256">
        <v>11.441633574740651</v>
      </c>
      <c r="L244" s="256">
        <v>5.8581843601498589</v>
      </c>
      <c r="M244" s="256">
        <v>-0.72192598888930704</v>
      </c>
      <c r="N244" s="256">
        <v>22.269451238314712</v>
      </c>
    </row>
    <row r="245" spans="2:14" x14ac:dyDescent="0.25">
      <c r="B245" s="239" t="s">
        <v>1408</v>
      </c>
      <c r="C245" s="247">
        <v>1</v>
      </c>
      <c r="D245" s="256">
        <v>164.1</v>
      </c>
      <c r="E245" s="256">
        <v>3</v>
      </c>
      <c r="F245" s="256">
        <v>10.538302258721403</v>
      </c>
      <c r="G245" s="256">
        <v>-7.5383022587214032</v>
      </c>
      <c r="H245" s="256">
        <v>-1.288975591658102</v>
      </c>
      <c r="I245" s="256">
        <v>0.19925003409156145</v>
      </c>
      <c r="J245" s="256">
        <v>10.147308017613637</v>
      </c>
      <c r="K245" s="256">
        <v>10.929296499829169</v>
      </c>
      <c r="L245" s="256">
        <v>5.8516825958406002</v>
      </c>
      <c r="M245" s="256">
        <v>-0.94462775027835022</v>
      </c>
      <c r="N245" s="256">
        <v>22.021232267721157</v>
      </c>
    </row>
    <row r="246" spans="2:14" x14ac:dyDescent="0.25">
      <c r="B246" s="239" t="s">
        <v>1409</v>
      </c>
      <c r="C246" s="247">
        <v>1</v>
      </c>
      <c r="D246" s="256">
        <v>140.59</v>
      </c>
      <c r="E246" s="256">
        <v>7</v>
      </c>
      <c r="F246" s="256">
        <v>10.582243147786773</v>
      </c>
      <c r="G246" s="256">
        <v>-3.5822431477867731</v>
      </c>
      <c r="H246" s="256">
        <v>-0.61252836811359357</v>
      </c>
      <c r="I246" s="256">
        <v>0.18456178040211557</v>
      </c>
      <c r="J246" s="256">
        <v>10.220072101769976</v>
      </c>
      <c r="K246" s="256">
        <v>10.944414193803571</v>
      </c>
      <c r="L246" s="256">
        <v>5.8512008747917292</v>
      </c>
      <c r="M246" s="256">
        <v>-0.89974156573643072</v>
      </c>
      <c r="N246" s="256">
        <v>22.064227861309977</v>
      </c>
    </row>
    <row r="247" spans="2:14" x14ac:dyDescent="0.25">
      <c r="B247" s="239" t="s">
        <v>1410</v>
      </c>
      <c r="C247" s="247">
        <v>1</v>
      </c>
      <c r="D247" s="256">
        <v>41.33</v>
      </c>
      <c r="E247" s="256">
        <v>9</v>
      </c>
      <c r="F247" s="256">
        <v>10.767763039263963</v>
      </c>
      <c r="G247" s="256">
        <v>-1.7677630392639632</v>
      </c>
      <c r="H247" s="256">
        <v>-0.30227010422809353</v>
      </c>
      <c r="I247" s="256">
        <v>0.33263939700284545</v>
      </c>
      <c r="J247" s="256">
        <v>10.115014902047054</v>
      </c>
      <c r="K247" s="256">
        <v>11.420511176480872</v>
      </c>
      <c r="L247" s="256">
        <v>5.8577416804444971</v>
      </c>
      <c r="M247" s="256">
        <v>-0.72705689084576441</v>
      </c>
      <c r="N247" s="256">
        <v>22.262582969373689</v>
      </c>
    </row>
    <row r="248" spans="2:14" x14ac:dyDescent="0.25">
      <c r="B248" s="239" t="s">
        <v>1411</v>
      </c>
      <c r="C248" s="247">
        <v>1</v>
      </c>
      <c r="D248" s="256">
        <v>91.3</v>
      </c>
      <c r="E248" s="256">
        <v>19</v>
      </c>
      <c r="F248" s="256">
        <v>10.674367623415533</v>
      </c>
      <c r="G248" s="256">
        <v>8.3256323765844673</v>
      </c>
      <c r="H248" s="256">
        <v>1.4236013030812094</v>
      </c>
      <c r="I248" s="256">
        <v>0.22760418332407864</v>
      </c>
      <c r="J248" s="256">
        <v>10.227733195785492</v>
      </c>
      <c r="K248" s="256">
        <v>11.121002051045574</v>
      </c>
      <c r="L248" s="256">
        <v>5.8527166590092943</v>
      </c>
      <c r="M248" s="256">
        <v>-0.81059155835573016</v>
      </c>
      <c r="N248" s="256">
        <v>22.159326805186794</v>
      </c>
    </row>
    <row r="249" spans="2:14" x14ac:dyDescent="0.25">
      <c r="B249" s="239" t="s">
        <v>1412</v>
      </c>
      <c r="C249" s="247">
        <v>1</v>
      </c>
      <c r="D249" s="256">
        <v>229.82</v>
      </c>
      <c r="E249" s="256">
        <v>13</v>
      </c>
      <c r="F249" s="256">
        <v>10.415469624549724</v>
      </c>
      <c r="G249" s="256">
        <v>2.5845303754502762</v>
      </c>
      <c r="H249" s="256">
        <v>0.44192929064367414</v>
      </c>
      <c r="I249" s="256">
        <v>0.32213062796870123</v>
      </c>
      <c r="J249" s="256">
        <v>9.7833431559423865</v>
      </c>
      <c r="K249" s="256">
        <v>11.047596093157061</v>
      </c>
      <c r="L249" s="256">
        <v>5.857154323376994</v>
      </c>
      <c r="M249" s="256">
        <v>-1.0781977173965203</v>
      </c>
      <c r="N249" s="256">
        <v>21.909136966495968</v>
      </c>
    </row>
    <row r="250" spans="2:14" x14ac:dyDescent="0.25">
      <c r="B250" s="239" t="s">
        <v>1413</v>
      </c>
      <c r="C250" s="247">
        <v>1</v>
      </c>
      <c r="D250" s="256">
        <v>82.7</v>
      </c>
      <c r="E250" s="256">
        <v>20</v>
      </c>
      <c r="F250" s="256">
        <v>10.690441279134895</v>
      </c>
      <c r="G250" s="256">
        <v>9.3095587208651054</v>
      </c>
      <c r="H250" s="256">
        <v>1.5918430368614944</v>
      </c>
      <c r="I250" s="256">
        <v>0.24289967598115261</v>
      </c>
      <c r="J250" s="256">
        <v>10.21379205340914</v>
      </c>
      <c r="K250" s="256">
        <v>11.167090504860649</v>
      </c>
      <c r="L250" s="256">
        <v>5.8533314342321372</v>
      </c>
      <c r="M250" s="256">
        <v>-0.79572429425784641</v>
      </c>
      <c r="N250" s="256">
        <v>22.176606852527634</v>
      </c>
    </row>
    <row r="251" spans="2:14" x14ac:dyDescent="0.25">
      <c r="B251" s="239" t="s">
        <v>1414</v>
      </c>
      <c r="C251" s="247">
        <v>1</v>
      </c>
      <c r="D251" s="256">
        <v>61.88</v>
      </c>
      <c r="E251" s="256">
        <v>1</v>
      </c>
      <c r="F251" s="256">
        <v>10.729354478213629</v>
      </c>
      <c r="G251" s="256">
        <v>-9.7293544782136294</v>
      </c>
      <c r="H251" s="256">
        <v>-1.6636239851616033</v>
      </c>
      <c r="I251" s="256">
        <v>0.28542700982506136</v>
      </c>
      <c r="J251" s="256">
        <v>10.169252606176183</v>
      </c>
      <c r="K251" s="256">
        <v>11.289456350251076</v>
      </c>
      <c r="L251" s="256">
        <v>5.8552503963806686</v>
      </c>
      <c r="M251" s="256">
        <v>-0.7605767314180234</v>
      </c>
      <c r="N251" s="256">
        <v>22.219285687845282</v>
      </c>
    </row>
    <row r="252" spans="2:14" x14ac:dyDescent="0.25">
      <c r="B252" s="239" t="s">
        <v>1415</v>
      </c>
      <c r="C252" s="247">
        <v>1</v>
      </c>
      <c r="D252" s="256">
        <v>137.68</v>
      </c>
      <c r="E252" s="256">
        <v>1</v>
      </c>
      <c r="F252" s="256">
        <v>10.58768202431507</v>
      </c>
      <c r="G252" s="256">
        <v>-9.58768202431507</v>
      </c>
      <c r="H252" s="256">
        <v>-1.63939938805497</v>
      </c>
      <c r="I252" s="256">
        <v>0.18438708893385736</v>
      </c>
      <c r="J252" s="256">
        <v>10.225853780538539</v>
      </c>
      <c r="K252" s="256">
        <v>10.949510268091601</v>
      </c>
      <c r="L252" s="256">
        <v>5.8511953671830002</v>
      </c>
      <c r="M252" s="256">
        <v>-0.89429188146446137</v>
      </c>
      <c r="N252" s="256">
        <v>22.069655930094601</v>
      </c>
    </row>
    <row r="253" spans="2:14" x14ac:dyDescent="0.25">
      <c r="B253" s="239" t="s">
        <v>1416</v>
      </c>
      <c r="C253" s="247">
        <v>1</v>
      </c>
      <c r="D253" s="256">
        <v>246.84</v>
      </c>
      <c r="E253" s="256">
        <v>17</v>
      </c>
      <c r="F253" s="256">
        <v>10.383658738463266</v>
      </c>
      <c r="G253" s="256">
        <v>6.6163412615367339</v>
      </c>
      <c r="H253" s="256">
        <v>1.1313293231688135</v>
      </c>
      <c r="I253" s="256">
        <v>0.36326441058678116</v>
      </c>
      <c r="J253" s="256">
        <v>9.6708142303736508</v>
      </c>
      <c r="K253" s="256">
        <v>11.096503246552881</v>
      </c>
      <c r="L253" s="256">
        <v>5.8595605345774233</v>
      </c>
      <c r="M253" s="256">
        <v>-1.1147303829624455</v>
      </c>
      <c r="N253" s="256">
        <v>21.882047859888978</v>
      </c>
    </row>
    <row r="254" spans="2:14" x14ac:dyDescent="0.25">
      <c r="B254" s="239" t="s">
        <v>1417</v>
      </c>
      <c r="C254" s="247">
        <v>1</v>
      </c>
      <c r="D254" s="256">
        <v>83.25</v>
      </c>
      <c r="E254" s="256">
        <v>16</v>
      </c>
      <c r="F254" s="256">
        <v>10.689413312780751</v>
      </c>
      <c r="G254" s="256">
        <v>5.3105866872192493</v>
      </c>
      <c r="H254" s="256">
        <v>0.90805812532795838</v>
      </c>
      <c r="I254" s="256">
        <v>0.24187503501113439</v>
      </c>
      <c r="J254" s="256">
        <v>10.214774770367081</v>
      </c>
      <c r="K254" s="256">
        <v>11.164051855194421</v>
      </c>
      <c r="L254" s="256">
        <v>5.8532890035380909</v>
      </c>
      <c r="M254" s="256">
        <v>-0.79666899760481513</v>
      </c>
      <c r="N254" s="256">
        <v>22.175495623166317</v>
      </c>
    </row>
    <row r="255" spans="2:14" x14ac:dyDescent="0.25">
      <c r="B255" s="239" t="s">
        <v>1418</v>
      </c>
      <c r="C255" s="247">
        <v>1</v>
      </c>
      <c r="D255" s="256">
        <v>177.87</v>
      </c>
      <c r="E255" s="256">
        <v>4</v>
      </c>
      <c r="F255" s="256">
        <v>10.512565719273077</v>
      </c>
      <c r="G255" s="256">
        <v>-6.512565719273077</v>
      </c>
      <c r="H255" s="256">
        <v>-1.1135847254599356</v>
      </c>
      <c r="I255" s="256">
        <v>0.21732783409805911</v>
      </c>
      <c r="J255" s="256">
        <v>10.086096875981854</v>
      </c>
      <c r="K255" s="256">
        <v>10.9390345625643</v>
      </c>
      <c r="L255" s="256">
        <v>5.8523260344799697</v>
      </c>
      <c r="M255" s="256">
        <v>-0.9716269284190453</v>
      </c>
      <c r="N255" s="256">
        <v>21.996758366965199</v>
      </c>
    </row>
    <row r="256" spans="2:14" x14ac:dyDescent="0.25">
      <c r="B256" s="239" t="s">
        <v>1419</v>
      </c>
      <c r="C256" s="247">
        <v>1</v>
      </c>
      <c r="D256" s="256">
        <v>197.56</v>
      </c>
      <c r="E256" s="256">
        <v>13</v>
      </c>
      <c r="F256" s="256">
        <v>10.475764523794677</v>
      </c>
      <c r="G256" s="256">
        <v>2.5242354762053232</v>
      </c>
      <c r="H256" s="256">
        <v>0.43161945551623376</v>
      </c>
      <c r="I256" s="256">
        <v>0.25184751469986622</v>
      </c>
      <c r="J256" s="256">
        <v>9.9815566892318959</v>
      </c>
      <c r="K256" s="256">
        <v>10.969972358357458</v>
      </c>
      <c r="L256" s="256">
        <v>5.8537095757339035</v>
      </c>
      <c r="M256" s="256">
        <v>-1.0111430878626422</v>
      </c>
      <c r="N256" s="256">
        <v>21.962672135451996</v>
      </c>
    </row>
    <row r="257" spans="2:14" x14ac:dyDescent="0.25">
      <c r="B257" s="239" t="s">
        <v>1420</v>
      </c>
      <c r="C257" s="247">
        <v>1</v>
      </c>
      <c r="D257" s="256">
        <v>82.28</v>
      </c>
      <c r="E257" s="256">
        <v>11</v>
      </c>
      <c r="F257" s="256">
        <v>10.691226271623515</v>
      </c>
      <c r="G257" s="256">
        <v>0.30877372837648487</v>
      </c>
      <c r="H257" s="256">
        <v>5.2797272590402081E-2</v>
      </c>
      <c r="I257" s="256">
        <v>0.24368611403063953</v>
      </c>
      <c r="J257" s="256">
        <v>10.213033795229126</v>
      </c>
      <c r="K257" s="256">
        <v>11.169418748017904</v>
      </c>
      <c r="L257" s="256">
        <v>5.8533641223274033</v>
      </c>
      <c r="M257" s="256">
        <v>-0.79500344658636557</v>
      </c>
      <c r="N257" s="256">
        <v>22.177455989833398</v>
      </c>
    </row>
    <row r="258" spans="2:14" x14ac:dyDescent="0.25">
      <c r="B258" s="239" t="s">
        <v>1421</v>
      </c>
      <c r="C258" s="247">
        <v>1</v>
      </c>
      <c r="D258" s="256">
        <v>190.21</v>
      </c>
      <c r="E258" s="256">
        <v>18</v>
      </c>
      <c r="F258" s="256">
        <v>10.489501892345528</v>
      </c>
      <c r="G258" s="256">
        <v>7.5104981076544721</v>
      </c>
      <c r="H258" s="256">
        <v>1.2842213551149089</v>
      </c>
      <c r="I258" s="256">
        <v>0.23797972065525147</v>
      </c>
      <c r="J258" s="256">
        <v>10.022507240621255</v>
      </c>
      <c r="K258" s="256">
        <v>10.9564965440698</v>
      </c>
      <c r="L258" s="256">
        <v>5.8531293317183284</v>
      </c>
      <c r="M258" s="256">
        <v>-0.99626708930070329</v>
      </c>
      <c r="N258" s="256">
        <v>21.975270873991761</v>
      </c>
    </row>
    <row r="259" spans="2:14" x14ac:dyDescent="0.25">
      <c r="B259" s="239" t="s">
        <v>1422</v>
      </c>
      <c r="C259" s="247">
        <v>1</v>
      </c>
      <c r="D259" s="256">
        <v>110.91</v>
      </c>
      <c r="E259" s="256">
        <v>20</v>
      </c>
      <c r="F259" s="256">
        <v>10.63771595031592</v>
      </c>
      <c r="G259" s="256">
        <v>9.3622840496840798</v>
      </c>
      <c r="H259" s="256">
        <v>1.600858549848013</v>
      </c>
      <c r="I259" s="256">
        <v>0.19987729963752446</v>
      </c>
      <c r="J259" s="256">
        <v>10.245490807455816</v>
      </c>
      <c r="K259" s="256">
        <v>11.029941093176024</v>
      </c>
      <c r="L259" s="256">
        <v>5.8517039878388148</v>
      </c>
      <c r="M259" s="256">
        <v>-0.84525603683528416</v>
      </c>
      <c r="N259" s="256">
        <v>22.120687937467125</v>
      </c>
    </row>
    <row r="260" spans="2:14" x14ac:dyDescent="0.25">
      <c r="B260" s="239" t="s">
        <v>1423</v>
      </c>
      <c r="C260" s="247">
        <v>1</v>
      </c>
      <c r="D260" s="256">
        <v>169.11</v>
      </c>
      <c r="E260" s="256">
        <v>9</v>
      </c>
      <c r="F260" s="256">
        <v>10.528938419750007</v>
      </c>
      <c r="G260" s="256">
        <v>-1.5289384197500073</v>
      </c>
      <c r="H260" s="256">
        <v>-0.26143344171772931</v>
      </c>
      <c r="I260" s="256">
        <v>0.20513167678502472</v>
      </c>
      <c r="J260" s="256">
        <v>10.126402457046646</v>
      </c>
      <c r="K260" s="256">
        <v>10.931474382453368</v>
      </c>
      <c r="L260" s="256">
        <v>5.8518858183664975</v>
      </c>
      <c r="M260" s="256">
        <v>-0.9543903788291388</v>
      </c>
      <c r="N260" s="256">
        <v>22.012267218329153</v>
      </c>
    </row>
    <row r="261" spans="2:14" x14ac:dyDescent="0.25">
      <c r="B261" s="239" t="s">
        <v>1424</v>
      </c>
      <c r="C261" s="247">
        <v>1</v>
      </c>
      <c r="D261" s="256">
        <v>169.38</v>
      </c>
      <c r="E261" s="256">
        <v>4</v>
      </c>
      <c r="F261" s="256">
        <v>10.528433781721608</v>
      </c>
      <c r="G261" s="256">
        <v>-6.528433781721608</v>
      </c>
      <c r="H261" s="256">
        <v>-1.1162980081701639</v>
      </c>
      <c r="I261" s="256">
        <v>0.20547244949291271</v>
      </c>
      <c r="J261" s="256">
        <v>10.125229110644277</v>
      </c>
      <c r="K261" s="256">
        <v>10.931638452798939</v>
      </c>
      <c r="L261" s="256">
        <v>5.851897773703751</v>
      </c>
      <c r="M261" s="256">
        <v>-0.95491847716979272</v>
      </c>
      <c r="N261" s="256">
        <v>22.011786040613011</v>
      </c>
    </row>
    <row r="262" spans="2:14" x14ac:dyDescent="0.25">
      <c r="B262" s="239" t="s">
        <v>1425</v>
      </c>
      <c r="C262" s="247">
        <v>1</v>
      </c>
      <c r="D262" s="256">
        <v>147.87</v>
      </c>
      <c r="E262" s="256">
        <v>6</v>
      </c>
      <c r="F262" s="256">
        <v>10.568636611317361</v>
      </c>
      <c r="G262" s="256">
        <v>-4.5686366113173609</v>
      </c>
      <c r="H262" s="256">
        <v>-0.78119195503610528</v>
      </c>
      <c r="I262" s="256">
        <v>0.18664244563035728</v>
      </c>
      <c r="J262" s="256">
        <v>10.202382614320783</v>
      </c>
      <c r="K262" s="256">
        <v>10.934890608313939</v>
      </c>
      <c r="L262" s="256">
        <v>5.8512668738393039</v>
      </c>
      <c r="M262" s="256">
        <v>-0.91347761409093842</v>
      </c>
      <c r="N262" s="256">
        <v>22.050750836725662</v>
      </c>
    </row>
    <row r="263" spans="2:14" x14ac:dyDescent="0.25">
      <c r="B263" s="239" t="s">
        <v>1426</v>
      </c>
      <c r="C263" s="247">
        <v>1</v>
      </c>
      <c r="D263" s="256">
        <v>49.86</v>
      </c>
      <c r="E263" s="256">
        <v>8</v>
      </c>
      <c r="F263" s="256">
        <v>10.751820215626038</v>
      </c>
      <c r="G263" s="256">
        <v>-2.7518202156260383</v>
      </c>
      <c r="H263" s="256">
        <v>-0.47053420900834531</v>
      </c>
      <c r="I263" s="256">
        <v>0.31255717754066364</v>
      </c>
      <c r="J263" s="256">
        <v>10.138480012235465</v>
      </c>
      <c r="K263" s="256">
        <v>11.365160419016611</v>
      </c>
      <c r="L263" s="256">
        <v>5.8566356055000117</v>
      </c>
      <c r="M263" s="256">
        <v>-0.74082923087248709</v>
      </c>
      <c r="N263" s="256">
        <v>22.244469662124565</v>
      </c>
    </row>
    <row r="264" spans="2:14" x14ac:dyDescent="0.25">
      <c r="B264" s="239" t="s">
        <v>1427</v>
      </c>
      <c r="C264" s="247">
        <v>1</v>
      </c>
      <c r="D264" s="256">
        <v>213.77</v>
      </c>
      <c r="E264" s="256">
        <v>10</v>
      </c>
      <c r="F264" s="256">
        <v>10.445467551793415</v>
      </c>
      <c r="G264" s="256">
        <v>-0.44546755179341524</v>
      </c>
      <c r="H264" s="256">
        <v>-7.6170572820039056E-2</v>
      </c>
      <c r="I264" s="256">
        <v>0.28557739556623596</v>
      </c>
      <c r="J264" s="256">
        <v>9.8850705733635813</v>
      </c>
      <c r="K264" s="256">
        <v>11.005864530223249</v>
      </c>
      <c r="L264" s="256">
        <v>5.8552577291897823</v>
      </c>
      <c r="M264" s="256">
        <v>-1.044478047226665</v>
      </c>
      <c r="N264" s="256">
        <v>21.935413150813496</v>
      </c>
    </row>
    <row r="265" spans="2:14" x14ac:dyDescent="0.25">
      <c r="B265" s="239" t="s">
        <v>1428</v>
      </c>
      <c r="C265" s="247">
        <v>1</v>
      </c>
      <c r="D265" s="256">
        <v>100.57</v>
      </c>
      <c r="E265" s="256">
        <v>8</v>
      </c>
      <c r="F265" s="256">
        <v>10.657041717773849</v>
      </c>
      <c r="G265" s="256">
        <v>-2.6570417177738488</v>
      </c>
      <c r="H265" s="256">
        <v>-0.45432801746115026</v>
      </c>
      <c r="I265" s="256">
        <v>0.21309869197943943</v>
      </c>
      <c r="J265" s="256">
        <v>10.238871845274504</v>
      </c>
      <c r="K265" s="256">
        <v>11.075211590273193</v>
      </c>
      <c r="L265" s="256">
        <v>5.8521705100673245</v>
      </c>
      <c r="M265" s="256">
        <v>-0.826845739758717</v>
      </c>
      <c r="N265" s="256">
        <v>22.140929175306415</v>
      </c>
    </row>
    <row r="266" spans="2:14" x14ac:dyDescent="0.25">
      <c r="B266" s="239" t="s">
        <v>1429</v>
      </c>
      <c r="C266" s="247">
        <v>1</v>
      </c>
      <c r="D266" s="256">
        <v>71.03</v>
      </c>
      <c r="E266" s="256">
        <v>17</v>
      </c>
      <c r="F266" s="256">
        <v>10.712252856140122</v>
      </c>
      <c r="G266" s="256">
        <v>6.2877471438598782</v>
      </c>
      <c r="H266" s="256">
        <v>1.0751429588242594</v>
      </c>
      <c r="I266" s="256">
        <v>0.26592203286847954</v>
      </c>
      <c r="J266" s="256">
        <v>10.190426177869812</v>
      </c>
      <c r="K266" s="256">
        <v>11.234079534410432</v>
      </c>
      <c r="L266" s="256">
        <v>5.8543319989511353</v>
      </c>
      <c r="M266" s="256">
        <v>-0.77587615502450014</v>
      </c>
      <c r="N266" s="256">
        <v>22.200381867304742</v>
      </c>
    </row>
    <row r="267" spans="2:14" x14ac:dyDescent="0.25">
      <c r="B267" s="239" t="s">
        <v>1430</v>
      </c>
      <c r="C267" s="247">
        <v>1</v>
      </c>
      <c r="D267" s="256">
        <v>38.97</v>
      </c>
      <c r="E267" s="256">
        <v>17</v>
      </c>
      <c r="F267" s="256">
        <v>10.772173949438114</v>
      </c>
      <c r="G267" s="256">
        <v>6.2278260505618857</v>
      </c>
      <c r="H267" s="256">
        <v>1.0648970408395804</v>
      </c>
      <c r="I267" s="256">
        <v>0.33829794484034342</v>
      </c>
      <c r="J267" s="256">
        <v>10.108321876266656</v>
      </c>
      <c r="K267" s="256">
        <v>11.436026022609573</v>
      </c>
      <c r="L267" s="256">
        <v>5.8580657324633618</v>
      </c>
      <c r="M267" s="256">
        <v>-0.72328187754246365</v>
      </c>
      <c r="N267" s="256">
        <v>22.267629776418694</v>
      </c>
    </row>
    <row r="268" spans="2:14" x14ac:dyDescent="0.25">
      <c r="B268" s="239" t="s">
        <v>1431</v>
      </c>
      <c r="C268" s="247">
        <v>1</v>
      </c>
      <c r="D268" s="256">
        <v>160</v>
      </c>
      <c r="E268" s="256">
        <v>19</v>
      </c>
      <c r="F268" s="256">
        <v>10.545965280634121</v>
      </c>
      <c r="G268" s="256">
        <v>8.4540347193658789</v>
      </c>
      <c r="H268" s="256">
        <v>1.445556841619807</v>
      </c>
      <c r="I268" s="256">
        <v>0.19509446295721369</v>
      </c>
      <c r="J268" s="256">
        <v>10.163125639797576</v>
      </c>
      <c r="K268" s="256">
        <v>10.928804921470666</v>
      </c>
      <c r="L268" s="256">
        <v>5.8515425723355081</v>
      </c>
      <c r="M268" s="256">
        <v>-0.93668995609590411</v>
      </c>
      <c r="N268" s="256">
        <v>22.028620517364146</v>
      </c>
    </row>
    <row r="269" spans="2:14" x14ac:dyDescent="0.25">
      <c r="B269" s="239" t="s">
        <v>1432</v>
      </c>
      <c r="C269" s="247">
        <v>1</v>
      </c>
      <c r="D269" s="256">
        <v>179.06</v>
      </c>
      <c r="E269" s="256">
        <v>12</v>
      </c>
      <c r="F269" s="256">
        <v>10.510341573888653</v>
      </c>
      <c r="G269" s="256">
        <v>1.4896584261113475</v>
      </c>
      <c r="H269" s="256">
        <v>0.25471694889175633</v>
      </c>
      <c r="I269" s="256">
        <v>0.21915485831170217</v>
      </c>
      <c r="J269" s="256">
        <v>10.080287506890162</v>
      </c>
      <c r="K269" s="256">
        <v>10.940395640887143</v>
      </c>
      <c r="L269" s="256">
        <v>5.8523941663476426</v>
      </c>
      <c r="M269" s="256">
        <v>-0.97398477098458791</v>
      </c>
      <c r="N269" s="256">
        <v>21.994667918761891</v>
      </c>
    </row>
    <row r="270" spans="2:14" x14ac:dyDescent="0.25">
      <c r="B270" s="239" t="s">
        <v>1433</v>
      </c>
      <c r="C270" s="247">
        <v>1</v>
      </c>
      <c r="D270" s="256">
        <v>33.65</v>
      </c>
      <c r="E270" s="256">
        <v>7</v>
      </c>
      <c r="F270" s="256">
        <v>10.7821171876273</v>
      </c>
      <c r="G270" s="256">
        <v>-3.7821171876272999</v>
      </c>
      <c r="H270" s="256">
        <v>-0.64670486434820273</v>
      </c>
      <c r="I270" s="256">
        <v>0.35119846284995648</v>
      </c>
      <c r="J270" s="256">
        <v>10.092950046019027</v>
      </c>
      <c r="K270" s="256">
        <v>11.471284329235573</v>
      </c>
      <c r="L270" s="256">
        <v>5.8588248810394106</v>
      </c>
      <c r="M270" s="256">
        <v>-0.71482833908022414</v>
      </c>
      <c r="N270" s="256">
        <v>22.279062714334824</v>
      </c>
    </row>
    <row r="271" spans="2:14" x14ac:dyDescent="0.25">
      <c r="B271" s="239" t="s">
        <v>1434</v>
      </c>
      <c r="C271" s="247">
        <v>1</v>
      </c>
      <c r="D271" s="256">
        <v>142.66</v>
      </c>
      <c r="E271" s="256">
        <v>2</v>
      </c>
      <c r="F271" s="256">
        <v>10.578374256235719</v>
      </c>
      <c r="G271" s="256">
        <v>-8.578374256235719</v>
      </c>
      <c r="H271" s="256">
        <v>-1.4668176802811743</v>
      </c>
      <c r="I271" s="256">
        <v>0.18491570779935851</v>
      </c>
      <c r="J271" s="256">
        <v>10.215508688008558</v>
      </c>
      <c r="K271" s="256">
        <v>10.94123982446288</v>
      </c>
      <c r="L271" s="256">
        <v>5.8512120492569091</v>
      </c>
      <c r="M271" s="256">
        <v>-0.90363238527135081</v>
      </c>
      <c r="N271" s="256">
        <v>22.060380897742789</v>
      </c>
    </row>
    <row r="272" spans="2:14" x14ac:dyDescent="0.25">
      <c r="B272" s="239" t="s">
        <v>1435</v>
      </c>
      <c r="C272" s="247">
        <v>1</v>
      </c>
      <c r="D272" s="256">
        <v>79.83</v>
      </c>
      <c r="E272" s="256">
        <v>5</v>
      </c>
      <c r="F272" s="256">
        <v>10.695805394473798</v>
      </c>
      <c r="G272" s="256">
        <v>-5.6958053944737976</v>
      </c>
      <c r="H272" s="256">
        <v>-0.9739267379226223</v>
      </c>
      <c r="I272" s="256">
        <v>0.24834066493847304</v>
      </c>
      <c r="J272" s="256">
        <v>10.208479155025348</v>
      </c>
      <c r="K272" s="256">
        <v>11.183131633922248</v>
      </c>
      <c r="L272" s="256">
        <v>5.853559747046269</v>
      </c>
      <c r="M272" s="256">
        <v>-0.79080820391378914</v>
      </c>
      <c r="N272" s="256">
        <v>22.182418992861386</v>
      </c>
    </row>
    <row r="273" spans="2:14" x14ac:dyDescent="0.25">
      <c r="B273" s="239" t="s">
        <v>1436</v>
      </c>
      <c r="C273" s="247">
        <v>1</v>
      </c>
      <c r="D273" s="256">
        <v>171.94</v>
      </c>
      <c r="E273" s="256">
        <v>4</v>
      </c>
      <c r="F273" s="256">
        <v>10.523649065600496</v>
      </c>
      <c r="G273" s="256">
        <v>-6.5236490656004964</v>
      </c>
      <c r="H273" s="256">
        <v>-1.115479868742816</v>
      </c>
      <c r="I273" s="256">
        <v>0.20881878126861533</v>
      </c>
      <c r="J273" s="256">
        <v>10.113877788604622</v>
      </c>
      <c r="K273" s="256">
        <v>10.933420342596371</v>
      </c>
      <c r="L273" s="256">
        <v>5.8520162260360147</v>
      </c>
      <c r="M273" s="256">
        <v>-0.95993563580953101</v>
      </c>
      <c r="N273" s="256">
        <v>22.007233767010526</v>
      </c>
    </row>
    <row r="274" spans="2:14" x14ac:dyDescent="0.25">
      <c r="B274" s="239" t="s">
        <v>1437</v>
      </c>
      <c r="C274" s="247">
        <v>1</v>
      </c>
      <c r="D274" s="256">
        <v>68.36</v>
      </c>
      <c r="E274" s="256">
        <v>14</v>
      </c>
      <c r="F274" s="256">
        <v>10.717243165532063</v>
      </c>
      <c r="G274" s="256">
        <v>3.2827568344679374</v>
      </c>
      <c r="H274" s="256">
        <v>0.56131915221129491</v>
      </c>
      <c r="I274" s="256">
        <v>0.27149597907411899</v>
      </c>
      <c r="J274" s="256">
        <v>10.184478567594207</v>
      </c>
      <c r="K274" s="256">
        <v>11.250007763469918</v>
      </c>
      <c r="L274" s="256">
        <v>5.8545878328906902</v>
      </c>
      <c r="M274" s="256">
        <v>-0.77138787614664217</v>
      </c>
      <c r="N274" s="256">
        <v>22.205874207210769</v>
      </c>
    </row>
    <row r="275" spans="2:14" x14ac:dyDescent="0.25">
      <c r="B275" s="239" t="s">
        <v>1438</v>
      </c>
      <c r="C275" s="247">
        <v>1</v>
      </c>
      <c r="D275" s="256">
        <v>182.01</v>
      </c>
      <c r="E275" s="256">
        <v>20</v>
      </c>
      <c r="F275" s="256">
        <v>10.504827936170965</v>
      </c>
      <c r="G275" s="256">
        <v>9.4951720638290347</v>
      </c>
      <c r="H275" s="256">
        <v>1.6235810940997497</v>
      </c>
      <c r="I275" s="256">
        <v>0.22384451860112944</v>
      </c>
      <c r="J275" s="256">
        <v>10.065571209939426</v>
      </c>
      <c r="K275" s="256">
        <v>10.944084662402505</v>
      </c>
      <c r="L275" s="256">
        <v>5.8525716565357886</v>
      </c>
      <c r="M275" s="256">
        <v>-0.97984670295343967</v>
      </c>
      <c r="N275" s="256">
        <v>21.989502575295369</v>
      </c>
    </row>
    <row r="276" spans="2:14" x14ac:dyDescent="0.25">
      <c r="B276" s="239" t="s">
        <v>1439</v>
      </c>
      <c r="C276" s="247">
        <v>1</v>
      </c>
      <c r="D276" s="256">
        <v>115.08</v>
      </c>
      <c r="E276" s="256">
        <v>18</v>
      </c>
      <c r="F276" s="256">
        <v>10.629922096321764</v>
      </c>
      <c r="G276" s="256">
        <v>7.3700779036782365</v>
      </c>
      <c r="H276" s="256">
        <v>1.2602108804365268</v>
      </c>
      <c r="I276" s="256">
        <v>0.19556937212174508</v>
      </c>
      <c r="J276" s="256">
        <v>10.24615052717099</v>
      </c>
      <c r="K276" s="256">
        <v>11.013693665472537</v>
      </c>
      <c r="L276" s="256">
        <v>5.8515584253846766</v>
      </c>
      <c r="M276" s="256">
        <v>-0.85276424931600658</v>
      </c>
      <c r="N276" s="256">
        <v>22.112608441959534</v>
      </c>
    </row>
    <row r="277" spans="2:14" x14ac:dyDescent="0.25">
      <c r="B277" s="239" t="s">
        <v>1440</v>
      </c>
      <c r="C277" s="247">
        <v>1</v>
      </c>
      <c r="D277" s="256">
        <v>236.08</v>
      </c>
      <c r="E277" s="256">
        <v>2</v>
      </c>
      <c r="F277" s="256">
        <v>10.403769498409815</v>
      </c>
      <c r="G277" s="256">
        <v>-8.4037694984098152</v>
      </c>
      <c r="H277" s="256">
        <v>-1.4369619828972469</v>
      </c>
      <c r="I277" s="256">
        <v>0.33702029221158486</v>
      </c>
      <c r="J277" s="256">
        <v>9.7424246008193212</v>
      </c>
      <c r="K277" s="256">
        <v>11.065114396000309</v>
      </c>
      <c r="L277" s="256">
        <v>5.8579920880571938</v>
      </c>
      <c r="M277" s="256">
        <v>-1.0915418139721442</v>
      </c>
      <c r="N277" s="256">
        <v>21.899080810791773</v>
      </c>
    </row>
    <row r="278" spans="2:14" x14ac:dyDescent="0.25">
      <c r="B278" s="239" t="s">
        <v>1441</v>
      </c>
      <c r="C278" s="247">
        <v>1</v>
      </c>
      <c r="D278" s="256">
        <v>60.25</v>
      </c>
      <c r="E278" s="256">
        <v>8</v>
      </c>
      <c r="F278" s="256">
        <v>10.732400996681369</v>
      </c>
      <c r="G278" s="256">
        <v>-2.7324009966813687</v>
      </c>
      <c r="H278" s="256">
        <v>-0.46721371344188217</v>
      </c>
      <c r="I278" s="256">
        <v>0.28901397447974825</v>
      </c>
      <c r="J278" s="256">
        <v>10.165260317702513</v>
      </c>
      <c r="K278" s="256">
        <v>11.299541675660224</v>
      </c>
      <c r="L278" s="256">
        <v>5.8554263468873788</v>
      </c>
      <c r="M278" s="256">
        <v>-0.75787548583898179</v>
      </c>
      <c r="N278" s="256">
        <v>22.222677479201721</v>
      </c>
    </row>
    <row r="279" spans="2:14" x14ac:dyDescent="0.25">
      <c r="B279" s="239" t="s">
        <v>1442</v>
      </c>
      <c r="C279" s="247">
        <v>1</v>
      </c>
      <c r="D279" s="256">
        <v>105.03</v>
      </c>
      <c r="E279" s="256">
        <v>4</v>
      </c>
      <c r="F279" s="256">
        <v>10.648705845156599</v>
      </c>
      <c r="G279" s="256">
        <v>-6.6487058451565986</v>
      </c>
      <c r="H279" s="256">
        <v>-1.1368633488536977</v>
      </c>
      <c r="I279" s="256">
        <v>0.2069779665963441</v>
      </c>
      <c r="J279" s="256">
        <v>10.242546853293252</v>
      </c>
      <c r="K279" s="256">
        <v>11.054864837019945</v>
      </c>
      <c r="L279" s="256">
        <v>5.8519508290000744</v>
      </c>
      <c r="M279" s="256">
        <v>-0.83475052571358965</v>
      </c>
      <c r="N279" s="256">
        <v>22.132162216026785</v>
      </c>
    </row>
    <row r="280" spans="2:14" x14ac:dyDescent="0.25">
      <c r="B280" s="239" t="s">
        <v>1443</v>
      </c>
      <c r="C280" s="247">
        <v>1</v>
      </c>
      <c r="D280" s="256">
        <v>54.96</v>
      </c>
      <c r="E280" s="256">
        <v>11</v>
      </c>
      <c r="F280" s="256">
        <v>10.742288163978511</v>
      </c>
      <c r="G280" s="256">
        <v>0.25771183602148895</v>
      </c>
      <c r="H280" s="256">
        <v>4.4066190889172088E-2</v>
      </c>
      <c r="I280" s="256">
        <v>0.30086173156607438</v>
      </c>
      <c r="J280" s="256">
        <v>10.151898280491773</v>
      </c>
      <c r="K280" s="256">
        <v>11.332678047465249</v>
      </c>
      <c r="L280" s="256">
        <v>5.8560230880606365</v>
      </c>
      <c r="M280" s="256">
        <v>-0.74915932141388097</v>
      </c>
      <c r="N280" s="256">
        <v>22.233735649370903</v>
      </c>
    </row>
    <row r="281" spans="2:14" x14ac:dyDescent="0.25">
      <c r="B281" s="239" t="s">
        <v>1444</v>
      </c>
      <c r="C281" s="247">
        <v>1</v>
      </c>
      <c r="D281" s="256">
        <v>233.43</v>
      </c>
      <c r="E281" s="256">
        <v>8</v>
      </c>
      <c r="F281" s="256">
        <v>10.408722427207062</v>
      </c>
      <c r="G281" s="256">
        <v>-2.4087224272070618</v>
      </c>
      <c r="H281" s="256">
        <v>-0.41186785952464244</v>
      </c>
      <c r="I281" s="256">
        <v>0.33067983647784427</v>
      </c>
      <c r="J281" s="256">
        <v>9.7598195936252097</v>
      </c>
      <c r="K281" s="256">
        <v>11.057625260788914</v>
      </c>
      <c r="L281" s="256">
        <v>5.8576307309893911</v>
      </c>
      <c r="M281" s="256">
        <v>-1.0858797835020226</v>
      </c>
      <c r="N281" s="256">
        <v>21.903324637916146</v>
      </c>
    </row>
    <row r="282" spans="2:14" x14ac:dyDescent="0.25">
      <c r="B282" s="239" t="s">
        <v>1445</v>
      </c>
      <c r="C282" s="247">
        <v>1</v>
      </c>
      <c r="D282" s="256">
        <v>223.01</v>
      </c>
      <c r="E282" s="256">
        <v>6</v>
      </c>
      <c r="F282" s="256">
        <v>10.428197717043776</v>
      </c>
      <c r="G282" s="256">
        <v>-4.4281977170437763</v>
      </c>
      <c r="H282" s="256">
        <v>-0.75717828450058511</v>
      </c>
      <c r="I282" s="256">
        <v>0.3063079012772944</v>
      </c>
      <c r="J282" s="256">
        <v>9.8271206534875777</v>
      </c>
      <c r="K282" s="256">
        <v>11.029274780599975</v>
      </c>
      <c r="L282" s="256">
        <v>5.8563054186716732</v>
      </c>
      <c r="M282" s="256">
        <v>-1.0638037940656346</v>
      </c>
      <c r="N282" s="256">
        <v>21.920199228153187</v>
      </c>
    </row>
    <row r="283" spans="2:14" x14ac:dyDescent="0.25">
      <c r="B283" s="239" t="s">
        <v>1446</v>
      </c>
      <c r="C283" s="247">
        <v>1</v>
      </c>
      <c r="D283" s="256">
        <v>86.75</v>
      </c>
      <c r="E283" s="256">
        <v>16</v>
      </c>
      <c r="F283" s="256">
        <v>10.682871708708916</v>
      </c>
      <c r="G283" s="256">
        <v>5.317128291291084</v>
      </c>
      <c r="H283" s="256">
        <v>0.90917667532628599</v>
      </c>
      <c r="I283" s="256">
        <v>0.23549810722795816</v>
      </c>
      <c r="J283" s="256">
        <v>10.220746800486326</v>
      </c>
      <c r="K283" s="256">
        <v>11.144996616931506</v>
      </c>
      <c r="L283" s="256">
        <v>5.8530289581451971</v>
      </c>
      <c r="M283" s="256">
        <v>-0.80270030690299166</v>
      </c>
      <c r="N283" s="256">
        <v>22.168443724320824</v>
      </c>
    </row>
    <row r="284" spans="2:14" x14ac:dyDescent="0.25">
      <c r="B284" s="239" t="s">
        <v>1447</v>
      </c>
      <c r="C284" s="247">
        <v>1</v>
      </c>
      <c r="D284" s="256">
        <v>175.2</v>
      </c>
      <c r="E284" s="256">
        <v>15</v>
      </c>
      <c r="F284" s="256">
        <v>10.517556028665018</v>
      </c>
      <c r="G284" s="256">
        <v>4.4824439713349822</v>
      </c>
      <c r="H284" s="256">
        <v>0.76645386079355571</v>
      </c>
      <c r="I284" s="256">
        <v>0.21337061532020826</v>
      </c>
      <c r="J284" s="256">
        <v>10.098852552943228</v>
      </c>
      <c r="K284" s="256">
        <v>10.936259504386808</v>
      </c>
      <c r="L284" s="256">
        <v>5.8521804180886647</v>
      </c>
      <c r="M284" s="256">
        <v>-0.96635087167117106</v>
      </c>
      <c r="N284" s="256">
        <v>22.001462929001207</v>
      </c>
    </row>
    <row r="285" spans="2:14" x14ac:dyDescent="0.25">
      <c r="B285" s="239" t="s">
        <v>1448</v>
      </c>
      <c r="C285" s="247">
        <v>1</v>
      </c>
      <c r="D285" s="256">
        <v>209.79</v>
      </c>
      <c r="E285" s="256">
        <v>18</v>
      </c>
      <c r="F285" s="256">
        <v>10.452906290137957</v>
      </c>
      <c r="G285" s="256">
        <v>7.5470937098620432</v>
      </c>
      <c r="H285" s="256">
        <v>1.2904788433912664</v>
      </c>
      <c r="I285" s="256">
        <v>0.27695256551878034</v>
      </c>
      <c r="J285" s="256">
        <v>9.9094340710661992</v>
      </c>
      <c r="K285" s="256">
        <v>10.996378509209714</v>
      </c>
      <c r="L285" s="256">
        <v>5.8548434095136761</v>
      </c>
      <c r="M285" s="256">
        <v>-1.036226277114908</v>
      </c>
      <c r="N285" s="256">
        <v>21.94203885739082</v>
      </c>
    </row>
    <row r="286" spans="2:14" x14ac:dyDescent="0.25">
      <c r="B286" s="239" t="s">
        <v>1449</v>
      </c>
      <c r="C286" s="247">
        <v>1</v>
      </c>
      <c r="D286" s="256">
        <v>152.13999999999999</v>
      </c>
      <c r="E286" s="256">
        <v>14</v>
      </c>
      <c r="F286" s="256">
        <v>10.560655854349724</v>
      </c>
      <c r="G286" s="256">
        <v>3.439344145650276</v>
      </c>
      <c r="H286" s="256">
        <v>0.58809404331411474</v>
      </c>
      <c r="I286" s="256">
        <v>0.18893039762879224</v>
      </c>
      <c r="J286" s="256">
        <v>10.18991214140706</v>
      </c>
      <c r="K286" s="256">
        <v>10.931399567292388</v>
      </c>
      <c r="L286" s="256">
        <v>5.8513403012922147</v>
      </c>
      <c r="M286" s="256">
        <v>-0.92160245992339362</v>
      </c>
      <c r="N286" s="256">
        <v>22.042914168622843</v>
      </c>
    </row>
    <row r="287" spans="2:14" x14ac:dyDescent="0.25">
      <c r="B287" s="239" t="s">
        <v>1450</v>
      </c>
      <c r="C287" s="247">
        <v>1</v>
      </c>
      <c r="D287" s="256">
        <v>146.52000000000001</v>
      </c>
      <c r="E287" s="256">
        <v>13</v>
      </c>
      <c r="F287" s="256">
        <v>10.571159801459354</v>
      </c>
      <c r="G287" s="256">
        <v>2.4288401985406463</v>
      </c>
      <c r="H287" s="256">
        <v>0.41530780068348205</v>
      </c>
      <c r="I287" s="256">
        <v>0.18608124515752836</v>
      </c>
      <c r="J287" s="256">
        <v>10.20600706476611</v>
      </c>
      <c r="K287" s="256">
        <v>10.936312538152597</v>
      </c>
      <c r="L287" s="256">
        <v>5.8512489996732899</v>
      </c>
      <c r="M287" s="256">
        <v>-0.91091934894377324</v>
      </c>
      <c r="N287" s="256">
        <v>22.053238951862483</v>
      </c>
    </row>
    <row r="288" spans="2:14" x14ac:dyDescent="0.25">
      <c r="B288" s="239" t="s">
        <v>1451</v>
      </c>
      <c r="C288" s="247">
        <v>1</v>
      </c>
      <c r="D288" s="256">
        <v>83.21</v>
      </c>
      <c r="E288" s="256">
        <v>19</v>
      </c>
      <c r="F288" s="256">
        <v>10.689488073970143</v>
      </c>
      <c r="G288" s="256">
        <v>8.3105119260298572</v>
      </c>
      <c r="H288" s="256">
        <v>1.4210158546565037</v>
      </c>
      <c r="I288" s="256">
        <v>0.24194935338309462</v>
      </c>
      <c r="J288" s="256">
        <v>10.214703694414826</v>
      </c>
      <c r="K288" s="256">
        <v>11.164272453525459</v>
      </c>
      <c r="L288" s="256">
        <v>5.8532920750617592</v>
      </c>
      <c r="M288" s="256">
        <v>-0.79660026375725579</v>
      </c>
      <c r="N288" s="256">
        <v>22.175576411697541</v>
      </c>
    </row>
    <row r="289" spans="2:14" x14ac:dyDescent="0.25">
      <c r="B289" s="239" t="s">
        <v>1452</v>
      </c>
      <c r="C289" s="247">
        <v>1</v>
      </c>
      <c r="D289" s="256">
        <v>50.48</v>
      </c>
      <c r="E289" s="256">
        <v>9</v>
      </c>
      <c r="F289" s="256">
        <v>10.750661417190457</v>
      </c>
      <c r="G289" s="256">
        <v>-1.7506614171904573</v>
      </c>
      <c r="H289" s="256">
        <v>-0.29934589494675207</v>
      </c>
      <c r="I289" s="256">
        <v>0.31112208083331855</v>
      </c>
      <c r="J289" s="256">
        <v>10.140137346557717</v>
      </c>
      <c r="K289" s="256">
        <v>11.361185487823198</v>
      </c>
      <c r="L289" s="256">
        <v>5.8565591925259621</v>
      </c>
      <c r="M289" s="256">
        <v>-0.74183808186672628</v>
      </c>
      <c r="N289" s="256">
        <v>22.243160916247639</v>
      </c>
    </row>
    <row r="290" spans="2:14" x14ac:dyDescent="0.25">
      <c r="B290" s="239" t="s">
        <v>1453</v>
      </c>
      <c r="C290" s="247">
        <v>1</v>
      </c>
      <c r="D290" s="256">
        <v>227.39</v>
      </c>
      <c r="E290" s="256">
        <v>20</v>
      </c>
      <c r="F290" s="256">
        <v>10.42001136680531</v>
      </c>
      <c r="G290" s="256">
        <v>9.5799886331946897</v>
      </c>
      <c r="H290" s="256">
        <v>1.6380838937923492</v>
      </c>
      <c r="I290" s="256">
        <v>0.31643688455295427</v>
      </c>
      <c r="J290" s="256">
        <v>9.7990578994777593</v>
      </c>
      <c r="K290" s="256">
        <v>11.040964834132861</v>
      </c>
      <c r="L290" s="256">
        <v>5.8568439392119611</v>
      </c>
      <c r="M290" s="256">
        <v>-1.0730468991043232</v>
      </c>
      <c r="N290" s="256">
        <v>21.913069632714944</v>
      </c>
    </row>
    <row r="291" spans="2:14" x14ac:dyDescent="0.25">
      <c r="B291" s="239" t="s">
        <v>1454</v>
      </c>
      <c r="C291" s="247">
        <v>1</v>
      </c>
      <c r="D291" s="256">
        <v>228.09</v>
      </c>
      <c r="E291" s="256">
        <v>12</v>
      </c>
      <c r="F291" s="256">
        <v>10.418703045990943</v>
      </c>
      <c r="G291" s="256">
        <v>1.5812969540090567</v>
      </c>
      <c r="H291" s="256">
        <v>0.27038623643975418</v>
      </c>
      <c r="I291" s="256">
        <v>0.31807182688245467</v>
      </c>
      <c r="J291" s="256">
        <v>9.7945412829243601</v>
      </c>
      <c r="K291" s="256">
        <v>11.042864809057527</v>
      </c>
      <c r="L291" s="256">
        <v>5.8569325003310935</v>
      </c>
      <c r="M291" s="256">
        <v>-1.0745290060248003</v>
      </c>
      <c r="N291" s="256">
        <v>21.911935098006687</v>
      </c>
    </row>
    <row r="292" spans="2:14" x14ac:dyDescent="0.25">
      <c r="B292" s="239" t="s">
        <v>1455</v>
      </c>
      <c r="C292" s="247">
        <v>1</v>
      </c>
      <c r="D292" s="256">
        <v>169.28</v>
      </c>
      <c r="E292" s="256">
        <v>5</v>
      </c>
      <c r="F292" s="256">
        <v>10.52862068469509</v>
      </c>
      <c r="G292" s="256">
        <v>-5.52862068469509</v>
      </c>
      <c r="H292" s="256">
        <v>-0.94533979582251226</v>
      </c>
      <c r="I292" s="256">
        <v>0.20534596232280075</v>
      </c>
      <c r="J292" s="256">
        <v>10.125664223136583</v>
      </c>
      <c r="K292" s="256">
        <v>10.931577146253597</v>
      </c>
      <c r="L292" s="256">
        <v>5.8518933338382526</v>
      </c>
      <c r="M292" s="256">
        <v>-0.95472286171679066</v>
      </c>
      <c r="N292" s="256">
        <v>22.011964231106973</v>
      </c>
    </row>
    <row r="293" spans="2:14" x14ac:dyDescent="0.25">
      <c r="B293" s="239" t="s">
        <v>1456</v>
      </c>
      <c r="C293" s="247">
        <v>1</v>
      </c>
      <c r="D293" s="256">
        <v>104.59</v>
      </c>
      <c r="E293" s="256">
        <v>15</v>
      </c>
      <c r="F293" s="256">
        <v>10.649528218239915</v>
      </c>
      <c r="G293" s="256">
        <v>4.3504717817600849</v>
      </c>
      <c r="H293" s="256">
        <v>0.74388791354158501</v>
      </c>
      <c r="I293" s="256">
        <v>0.20755473000417027</v>
      </c>
      <c r="J293" s="256">
        <v>10.242237426465117</v>
      </c>
      <c r="K293" s="256">
        <v>11.056819010014713</v>
      </c>
      <c r="L293" s="256">
        <v>5.851971256963366</v>
      </c>
      <c r="M293" s="256">
        <v>-0.83396823902745254</v>
      </c>
      <c r="N293" s="256">
        <v>22.133024675507283</v>
      </c>
    </row>
    <row r="294" spans="2:14" x14ac:dyDescent="0.25">
      <c r="B294" s="239" t="s">
        <v>1457</v>
      </c>
      <c r="C294" s="247">
        <v>1</v>
      </c>
      <c r="D294" s="256">
        <v>106.83</v>
      </c>
      <c r="E294" s="256">
        <v>10</v>
      </c>
      <c r="F294" s="256">
        <v>10.645341591633942</v>
      </c>
      <c r="G294" s="256">
        <v>-0.645341591633942</v>
      </c>
      <c r="H294" s="256">
        <v>-0.11034706905464825</v>
      </c>
      <c r="I294" s="256">
        <v>0.20468270399784627</v>
      </c>
      <c r="J294" s="256">
        <v>10.243686661523631</v>
      </c>
      <c r="K294" s="256">
        <v>11.046996521744253</v>
      </c>
      <c r="L294" s="256">
        <v>5.851870097301731</v>
      </c>
      <c r="M294" s="256">
        <v>-0.83795635703435778</v>
      </c>
      <c r="N294" s="256">
        <v>22.128639540302242</v>
      </c>
    </row>
    <row r="295" spans="2:14" x14ac:dyDescent="0.25">
      <c r="B295" s="239" t="s">
        <v>1458</v>
      </c>
      <c r="C295" s="247">
        <v>1</v>
      </c>
      <c r="D295" s="256">
        <v>189.71</v>
      </c>
      <c r="E295" s="256">
        <v>18</v>
      </c>
      <c r="F295" s="256">
        <v>10.490436407212933</v>
      </c>
      <c r="G295" s="256">
        <v>7.5095635927870674</v>
      </c>
      <c r="H295" s="256">
        <v>1.2840615622580049</v>
      </c>
      <c r="I295" s="256">
        <v>0.23707506027822733</v>
      </c>
      <c r="J295" s="256">
        <v>10.025216997330839</v>
      </c>
      <c r="K295" s="256">
        <v>10.955655817095026</v>
      </c>
      <c r="L295" s="256">
        <v>5.8530926193410115</v>
      </c>
      <c r="M295" s="256">
        <v>-0.99526053264834324</v>
      </c>
      <c r="N295" s="256">
        <v>21.97613334707421</v>
      </c>
    </row>
    <row r="296" spans="2:14" x14ac:dyDescent="0.25">
      <c r="B296" s="239" t="s">
        <v>1459</v>
      </c>
      <c r="C296" s="247">
        <v>1</v>
      </c>
      <c r="D296" s="256">
        <v>227.36</v>
      </c>
      <c r="E296" s="256">
        <v>16</v>
      </c>
      <c r="F296" s="256">
        <v>10.420067437697355</v>
      </c>
      <c r="G296" s="256">
        <v>5.5799325623026448</v>
      </c>
      <c r="H296" s="256">
        <v>0.95411362254480447</v>
      </c>
      <c r="I296" s="256">
        <v>0.31636691190925265</v>
      </c>
      <c r="J296" s="256">
        <v>9.7992512797602238</v>
      </c>
      <c r="K296" s="256">
        <v>11.040883595634487</v>
      </c>
      <c r="L296" s="256">
        <v>5.8568401591070671</v>
      </c>
      <c r="M296" s="256">
        <v>-1.0729834104005285</v>
      </c>
      <c r="N296" s="256">
        <v>21.913118285795239</v>
      </c>
    </row>
    <row r="297" spans="2:14" x14ac:dyDescent="0.25">
      <c r="B297" s="239" t="s">
        <v>1460</v>
      </c>
      <c r="C297" s="247">
        <v>1</v>
      </c>
      <c r="D297" s="256">
        <v>225.16</v>
      </c>
      <c r="E297" s="256">
        <v>3</v>
      </c>
      <c r="F297" s="256">
        <v>10.424179303113936</v>
      </c>
      <c r="G297" s="256">
        <v>-7.4241793031139363</v>
      </c>
      <c r="H297" s="256">
        <v>-1.2694616879729961</v>
      </c>
      <c r="I297" s="256">
        <v>0.31125763369080972</v>
      </c>
      <c r="J297" s="256">
        <v>9.8133892330956183</v>
      </c>
      <c r="K297" s="256">
        <v>11.034969373132254</v>
      </c>
      <c r="L297" s="256">
        <v>5.8565663951592919</v>
      </c>
      <c r="M297" s="256">
        <v>-1.0683343298838786</v>
      </c>
      <c r="N297" s="256">
        <v>21.916692936111751</v>
      </c>
    </row>
    <row r="298" spans="2:14" x14ac:dyDescent="0.25">
      <c r="B298" s="239" t="s">
        <v>1461</v>
      </c>
      <c r="C298" s="247">
        <v>1</v>
      </c>
      <c r="D298" s="256">
        <v>201.57</v>
      </c>
      <c r="E298" s="256">
        <v>18</v>
      </c>
      <c r="F298" s="256">
        <v>10.468269714558092</v>
      </c>
      <c r="G298" s="256">
        <v>7.5317302854419079</v>
      </c>
      <c r="H298" s="256">
        <v>1.2878518488237658</v>
      </c>
      <c r="I298" s="256">
        <v>0.25982388474027585</v>
      </c>
      <c r="J298" s="256">
        <v>9.9584096129080617</v>
      </c>
      <c r="K298" s="256">
        <v>10.978129816208122</v>
      </c>
      <c r="L298" s="256">
        <v>5.8540581716839668</v>
      </c>
      <c r="M298" s="256">
        <v>-1.0193219572529415</v>
      </c>
      <c r="N298" s="256">
        <v>21.955861386369126</v>
      </c>
    </row>
    <row r="299" spans="2:14" x14ac:dyDescent="0.25">
      <c r="B299" s="239" t="s">
        <v>1462</v>
      </c>
      <c r="C299" s="247">
        <v>1</v>
      </c>
      <c r="D299" s="256">
        <v>171.25</v>
      </c>
      <c r="E299" s="256">
        <v>4</v>
      </c>
      <c r="F299" s="256">
        <v>10.524938696117514</v>
      </c>
      <c r="G299" s="256">
        <v>-6.5249386961175144</v>
      </c>
      <c r="H299" s="256">
        <v>-1.1157003828853433</v>
      </c>
      <c r="I299" s="256">
        <v>0.20789657973391645</v>
      </c>
      <c r="J299" s="256">
        <v>10.116977082496865</v>
      </c>
      <c r="K299" s="256">
        <v>10.932900309738164</v>
      </c>
      <c r="L299" s="256">
        <v>5.8519833914873134</v>
      </c>
      <c r="M299" s="256">
        <v>-0.95858157308546232</v>
      </c>
      <c r="N299" s="256">
        <v>22.008458965320493</v>
      </c>
    </row>
    <row r="300" spans="2:14" x14ac:dyDescent="0.25">
      <c r="B300" s="239" t="s">
        <v>1463</v>
      </c>
      <c r="C300" s="247">
        <v>1</v>
      </c>
      <c r="D300" s="256">
        <v>48.51</v>
      </c>
      <c r="E300" s="256">
        <v>19</v>
      </c>
      <c r="F300" s="256">
        <v>10.754343405768031</v>
      </c>
      <c r="G300" s="256">
        <v>8.2456565942319688</v>
      </c>
      <c r="H300" s="256">
        <v>1.4099262303873723</v>
      </c>
      <c r="I300" s="256">
        <v>0.31569411672641062</v>
      </c>
      <c r="J300" s="256">
        <v>10.134847493737686</v>
      </c>
      <c r="K300" s="256">
        <v>11.373839317798376</v>
      </c>
      <c r="L300" s="256">
        <v>5.856803855492684</v>
      </c>
      <c r="M300" s="256">
        <v>-0.73863620267250418</v>
      </c>
      <c r="N300" s="256">
        <v>22.247323014208568</v>
      </c>
    </row>
    <row r="301" spans="2:14" x14ac:dyDescent="0.25">
      <c r="B301" s="239" t="s">
        <v>1464</v>
      </c>
      <c r="C301" s="247">
        <v>1</v>
      </c>
      <c r="D301" s="256">
        <v>65.56</v>
      </c>
      <c r="E301" s="256">
        <v>16</v>
      </c>
      <c r="F301" s="256">
        <v>10.72247644878953</v>
      </c>
      <c r="G301" s="256">
        <v>5.2775235512104697</v>
      </c>
      <c r="H301" s="256">
        <v>0.90240465405069792</v>
      </c>
      <c r="I301" s="256">
        <v>0.2774484221338735</v>
      </c>
      <c r="J301" s="256">
        <v>10.178031195601113</v>
      </c>
      <c r="K301" s="256">
        <v>11.266921701977948</v>
      </c>
      <c r="L301" s="256">
        <v>5.854866886046417</v>
      </c>
      <c r="M301" s="256">
        <v>-0.76670218715860372</v>
      </c>
      <c r="N301" s="256">
        <v>22.211655084737664</v>
      </c>
    </row>
    <row r="302" spans="2:14" x14ac:dyDescent="0.25">
      <c r="B302" s="239" t="s">
        <v>1465</v>
      </c>
      <c r="C302" s="247">
        <v>1</v>
      </c>
      <c r="D302" s="256">
        <v>227.68</v>
      </c>
      <c r="E302" s="256">
        <v>3</v>
      </c>
      <c r="F302" s="256">
        <v>10.419469348182217</v>
      </c>
      <c r="G302" s="256">
        <v>-7.4194693481822167</v>
      </c>
      <c r="H302" s="256">
        <v>-1.2686563319742004</v>
      </c>
      <c r="I302" s="256">
        <v>0.31711369612933982</v>
      </c>
      <c r="J302" s="256">
        <v>9.7971877534599159</v>
      </c>
      <c r="K302" s="256">
        <v>11.041750942904518</v>
      </c>
      <c r="L302" s="256">
        <v>5.8568805453629587</v>
      </c>
      <c r="M302" s="256">
        <v>-1.0736607510613201</v>
      </c>
      <c r="N302" s="256">
        <v>21.912599447425755</v>
      </c>
    </row>
    <row r="303" spans="2:14" x14ac:dyDescent="0.25">
      <c r="B303" s="239" t="s">
        <v>1466</v>
      </c>
      <c r="C303" s="247">
        <v>1</v>
      </c>
      <c r="D303" s="256">
        <v>163.41</v>
      </c>
      <c r="E303" s="256">
        <v>4</v>
      </c>
      <c r="F303" s="256">
        <v>10.539591889238421</v>
      </c>
      <c r="G303" s="256">
        <v>-6.5395918892384213</v>
      </c>
      <c r="H303" s="256">
        <v>-1.1182059348815967</v>
      </c>
      <c r="I303" s="256">
        <v>0.1985079533399503</v>
      </c>
      <c r="J303" s="256">
        <v>10.15005385516038</v>
      </c>
      <c r="K303" s="256">
        <v>10.929129923316463</v>
      </c>
      <c r="L303" s="256">
        <v>5.8516573749594665</v>
      </c>
      <c r="M303" s="256">
        <v>-0.94328862807956604</v>
      </c>
      <c r="N303" s="256">
        <v>22.02247240655641</v>
      </c>
    </row>
    <row r="304" spans="2:14" x14ac:dyDescent="0.25">
      <c r="B304" s="239" t="s">
        <v>1467</v>
      </c>
      <c r="C304" s="247">
        <v>1</v>
      </c>
      <c r="D304" s="256">
        <v>32.020000000000003</v>
      </c>
      <c r="E304" s="256">
        <v>4</v>
      </c>
      <c r="F304" s="256">
        <v>10.785163706095039</v>
      </c>
      <c r="G304" s="256">
        <v>-6.7851637060950392</v>
      </c>
      <c r="H304" s="256">
        <v>-1.1601963018188071</v>
      </c>
      <c r="I304" s="256">
        <v>0.35518866528819765</v>
      </c>
      <c r="J304" s="256">
        <v>10.088166472103998</v>
      </c>
      <c r="K304" s="256">
        <v>11.48216094008608</v>
      </c>
      <c r="L304" s="256">
        <v>5.8590654215777027</v>
      </c>
      <c r="M304" s="256">
        <v>-0.71225384043247608</v>
      </c>
      <c r="N304" s="256">
        <v>22.282581252622556</v>
      </c>
    </row>
    <row r="305" spans="2:14" x14ac:dyDescent="0.25">
      <c r="B305" s="239" t="s">
        <v>1468</v>
      </c>
      <c r="C305" s="247">
        <v>1</v>
      </c>
      <c r="D305" s="256">
        <v>52.32</v>
      </c>
      <c r="E305" s="256">
        <v>18</v>
      </c>
      <c r="F305" s="256">
        <v>10.747222402478407</v>
      </c>
      <c r="G305" s="256">
        <v>7.2527775975215931</v>
      </c>
      <c r="H305" s="256">
        <v>1.2401536810379477</v>
      </c>
      <c r="I305" s="256">
        <v>0.30688432530438237</v>
      </c>
      <c r="J305" s="256">
        <v>10.145014204987627</v>
      </c>
      <c r="K305" s="256">
        <v>11.349430599969187</v>
      </c>
      <c r="L305" s="256">
        <v>5.8563355962150787</v>
      </c>
      <c r="M305" s="256">
        <v>-0.74483832691789864</v>
      </c>
      <c r="N305" s="256">
        <v>22.239283131874714</v>
      </c>
    </row>
    <row r="306" spans="2:14" x14ac:dyDescent="0.25">
      <c r="B306" s="239" t="s">
        <v>1469</v>
      </c>
      <c r="C306" s="247">
        <v>1</v>
      </c>
      <c r="D306" s="256">
        <v>175.97</v>
      </c>
      <c r="E306" s="256">
        <v>4</v>
      </c>
      <c r="F306" s="256">
        <v>10.516116875769214</v>
      </c>
      <c r="G306" s="256">
        <v>-6.5161168757692138</v>
      </c>
      <c r="H306" s="256">
        <v>-1.1141919383161702</v>
      </c>
      <c r="I306" s="256">
        <v>0.21449123375034429</v>
      </c>
      <c r="J306" s="256">
        <v>10.095214377323739</v>
      </c>
      <c r="K306" s="256">
        <v>10.937019374214689</v>
      </c>
      <c r="L306" s="256">
        <v>5.8522213830078273</v>
      </c>
      <c r="M306" s="256">
        <v>-0.96787041124069972</v>
      </c>
      <c r="N306" s="256">
        <v>22.000104162779127</v>
      </c>
    </row>
    <row r="307" spans="2:14" x14ac:dyDescent="0.25">
      <c r="B307" s="239" t="s">
        <v>1470</v>
      </c>
      <c r="C307" s="247">
        <v>1</v>
      </c>
      <c r="D307" s="256">
        <v>31.11</v>
      </c>
      <c r="E307" s="256">
        <v>12</v>
      </c>
      <c r="F307" s="256">
        <v>10.786864523153717</v>
      </c>
      <c r="G307" s="256">
        <v>1.2131354768462828</v>
      </c>
      <c r="H307" s="256">
        <v>0.20743424253388795</v>
      </c>
      <c r="I307" s="256">
        <v>0.3574235842687738</v>
      </c>
      <c r="J307" s="256">
        <v>10.085481641477687</v>
      </c>
      <c r="K307" s="256">
        <v>11.488247404829748</v>
      </c>
      <c r="L307" s="256">
        <v>5.8592013316637139</v>
      </c>
      <c r="M307" s="256">
        <v>-0.71081972375947622</v>
      </c>
      <c r="N307" s="256">
        <v>22.284548770066912</v>
      </c>
    </row>
    <row r="308" spans="2:14" x14ac:dyDescent="0.25">
      <c r="B308" s="239" t="s">
        <v>1471</v>
      </c>
      <c r="C308" s="247">
        <v>1</v>
      </c>
      <c r="D308" s="256">
        <v>65.38</v>
      </c>
      <c r="E308" s="256">
        <v>12</v>
      </c>
      <c r="F308" s="256">
        <v>10.722812874141795</v>
      </c>
      <c r="G308" s="256">
        <v>1.2771871258582053</v>
      </c>
      <c r="H308" s="256">
        <v>0.21838644494608248</v>
      </c>
      <c r="I308" s="256">
        <v>0.2778346687820038</v>
      </c>
      <c r="J308" s="256">
        <v>10.17760967772012</v>
      </c>
      <c r="K308" s="256">
        <v>11.268016070563469</v>
      </c>
      <c r="L308" s="256">
        <v>5.8548852020817197</v>
      </c>
      <c r="M308" s="256">
        <v>-0.76640170390469819</v>
      </c>
      <c r="N308" s="256">
        <v>22.212027452188288</v>
      </c>
    </row>
    <row r="309" spans="2:14" x14ac:dyDescent="0.25">
      <c r="B309" s="239" t="s">
        <v>1472</v>
      </c>
      <c r="C309" s="247">
        <v>1</v>
      </c>
      <c r="D309" s="256">
        <v>150.72</v>
      </c>
      <c r="E309" s="256">
        <v>7</v>
      </c>
      <c r="F309" s="256">
        <v>10.563309876573154</v>
      </c>
      <c r="G309" s="256">
        <v>-3.5633098765731539</v>
      </c>
      <c r="H309" s="256">
        <v>-0.60929096483272038</v>
      </c>
      <c r="I309" s="256">
        <v>0.18808401438935715</v>
      </c>
      <c r="J309" s="256">
        <v>10.194227046520162</v>
      </c>
      <c r="K309" s="256">
        <v>10.932392706626146</v>
      </c>
      <c r="L309" s="256">
        <v>5.8513130340844963</v>
      </c>
      <c r="M309" s="256">
        <v>-0.91889493045095527</v>
      </c>
      <c r="N309" s="256">
        <v>22.045514683597261</v>
      </c>
    </row>
    <row r="310" spans="2:14" x14ac:dyDescent="0.25">
      <c r="B310" s="239" t="s">
        <v>1473</v>
      </c>
      <c r="C310" s="247">
        <v>1</v>
      </c>
      <c r="D310" s="256">
        <v>182.22</v>
      </c>
      <c r="E310" s="256">
        <v>20</v>
      </c>
      <c r="F310" s="256">
        <v>10.504435439926656</v>
      </c>
      <c r="G310" s="256">
        <v>9.495564560073344</v>
      </c>
      <c r="H310" s="256">
        <v>1.6236482070996494</v>
      </c>
      <c r="I310" s="256">
        <v>0.22418681085083089</v>
      </c>
      <c r="J310" s="256">
        <v>10.064507023479257</v>
      </c>
      <c r="K310" s="256">
        <v>10.944363856374055</v>
      </c>
      <c r="L310" s="256">
        <v>5.852584758253208</v>
      </c>
      <c r="M310" s="256">
        <v>-0.9802649090857436</v>
      </c>
      <c r="N310" s="256">
        <v>21.989135788939056</v>
      </c>
    </row>
    <row r="311" spans="2:14" x14ac:dyDescent="0.25">
      <c r="B311" s="239" t="s">
        <v>1474</v>
      </c>
      <c r="C311" s="247">
        <v>1</v>
      </c>
      <c r="D311" s="256">
        <v>173.43</v>
      </c>
      <c r="E311" s="256">
        <v>7</v>
      </c>
      <c r="F311" s="256">
        <v>10.520864211295631</v>
      </c>
      <c r="G311" s="256">
        <v>-3.5208642112956312</v>
      </c>
      <c r="H311" s="256">
        <v>-0.60203317327214478</v>
      </c>
      <c r="I311" s="256">
        <v>0.21085989948013445</v>
      </c>
      <c r="J311" s="256">
        <v>10.107087587601761</v>
      </c>
      <c r="K311" s="256">
        <v>10.934640834989501</v>
      </c>
      <c r="L311" s="256">
        <v>5.8520894152077911</v>
      </c>
      <c r="M311" s="256">
        <v>-0.96286411139309003</v>
      </c>
      <c r="N311" s="256">
        <v>22.004592533984351</v>
      </c>
    </row>
    <row r="312" spans="2:14" x14ac:dyDescent="0.25">
      <c r="B312" s="239" t="s">
        <v>1475</v>
      </c>
      <c r="C312" s="247">
        <v>1</v>
      </c>
      <c r="D312" s="256">
        <v>79.34</v>
      </c>
      <c r="E312" s="256">
        <v>11</v>
      </c>
      <c r="F312" s="256">
        <v>10.696721219043855</v>
      </c>
      <c r="G312" s="256">
        <v>0.3032787809561448</v>
      </c>
      <c r="H312" s="256">
        <v>5.1857690591807039E-2</v>
      </c>
      <c r="I312" s="256">
        <v>0.24928494951345026</v>
      </c>
      <c r="J312" s="256">
        <v>10.207541982016426</v>
      </c>
      <c r="K312" s="256">
        <v>11.185900456071284</v>
      </c>
      <c r="L312" s="256">
        <v>5.8535998848941002</v>
      </c>
      <c r="M312" s="256">
        <v>-0.78997114303089333</v>
      </c>
      <c r="N312" s="256">
        <v>22.183413581118604</v>
      </c>
    </row>
    <row r="313" spans="2:14" x14ac:dyDescent="0.25">
      <c r="B313" s="239" t="s">
        <v>1476</v>
      </c>
      <c r="C313" s="247">
        <v>1</v>
      </c>
      <c r="D313" s="256">
        <v>186.68</v>
      </c>
      <c r="E313" s="256">
        <v>18</v>
      </c>
      <c r="F313" s="256">
        <v>10.496099567309404</v>
      </c>
      <c r="G313" s="256">
        <v>7.503900432690596</v>
      </c>
      <c r="H313" s="256">
        <v>1.2830932175451675</v>
      </c>
      <c r="I313" s="256">
        <v>0.2317074238344706</v>
      </c>
      <c r="J313" s="256">
        <v>10.041413229340886</v>
      </c>
      <c r="K313" s="256">
        <v>10.950785905277922</v>
      </c>
      <c r="L313" s="256">
        <v>5.8528776645884468</v>
      </c>
      <c r="M313" s="256">
        <v>-0.98917556047673472</v>
      </c>
      <c r="N313" s="256">
        <v>21.981374695095543</v>
      </c>
    </row>
    <row r="314" spans="2:14" x14ac:dyDescent="0.25">
      <c r="B314" s="239" t="s">
        <v>1477</v>
      </c>
      <c r="C314" s="247">
        <v>1</v>
      </c>
      <c r="D314" s="256">
        <v>82.19</v>
      </c>
      <c r="E314" s="256">
        <v>1</v>
      </c>
      <c r="F314" s="256">
        <v>10.691394484299648</v>
      </c>
      <c r="G314" s="256">
        <v>-9.6913944842996482</v>
      </c>
      <c r="H314" s="256">
        <v>-1.6571331993141662</v>
      </c>
      <c r="I314" s="256">
        <v>0.2438550817864833</v>
      </c>
      <c r="J314" s="256">
        <v>10.212870437475326</v>
      </c>
      <c r="K314" s="256">
        <v>11.169918531123971</v>
      </c>
      <c r="L314" s="256">
        <v>5.8533711591946211</v>
      </c>
      <c r="M314" s="256">
        <v>-0.79484904256311495</v>
      </c>
      <c r="N314" s="256">
        <v>22.177638011162411</v>
      </c>
    </row>
    <row r="315" spans="2:14" x14ac:dyDescent="0.25">
      <c r="B315" s="239" t="s">
        <v>1478</v>
      </c>
      <c r="C315" s="247">
        <v>1</v>
      </c>
      <c r="D315" s="256">
        <v>101.59</v>
      </c>
      <c r="E315" s="256">
        <v>9</v>
      </c>
      <c r="F315" s="256">
        <v>10.655135307444343</v>
      </c>
      <c r="G315" s="256">
        <v>-1.6551353074443433</v>
      </c>
      <c r="H315" s="256">
        <v>-0.28301186911403375</v>
      </c>
      <c r="I315" s="256">
        <v>0.21164621713573731</v>
      </c>
      <c r="J315" s="256">
        <v>10.239815669334321</v>
      </c>
      <c r="K315" s="256">
        <v>11.070454945554365</v>
      </c>
      <c r="L315" s="256">
        <v>5.8521178002161029</v>
      </c>
      <c r="M315" s="256">
        <v>-0.82864871598658496</v>
      </c>
      <c r="N315" s="256">
        <v>22.138919330875272</v>
      </c>
    </row>
    <row r="316" spans="2:14" x14ac:dyDescent="0.25">
      <c r="B316" s="239" t="s">
        <v>1479</v>
      </c>
      <c r="C316" s="247">
        <v>1</v>
      </c>
      <c r="D316" s="256">
        <v>194.23</v>
      </c>
      <c r="E316" s="256">
        <v>3</v>
      </c>
      <c r="F316" s="256">
        <v>10.481988392811592</v>
      </c>
      <c r="G316" s="256">
        <v>-7.4819883928115924</v>
      </c>
      <c r="H316" s="256">
        <v>-1.2793464741010718</v>
      </c>
      <c r="I316" s="256">
        <v>0.24543701633655507</v>
      </c>
      <c r="J316" s="256">
        <v>10.000360068983216</v>
      </c>
      <c r="K316" s="256">
        <v>10.963616716639969</v>
      </c>
      <c r="L316" s="256">
        <v>5.8534372769652609</v>
      </c>
      <c r="M316" s="256">
        <v>-1.0043848789100505</v>
      </c>
      <c r="N316" s="256">
        <v>21.968361664533234</v>
      </c>
    </row>
    <row r="317" spans="2:14" x14ac:dyDescent="0.25">
      <c r="B317" s="239" t="s">
        <v>1480</v>
      </c>
      <c r="C317" s="247">
        <v>1</v>
      </c>
      <c r="D317" s="256">
        <v>172.92</v>
      </c>
      <c r="E317" s="256">
        <v>15</v>
      </c>
      <c r="F317" s="256">
        <v>10.521817416460383</v>
      </c>
      <c r="G317" s="256">
        <v>4.478182583539617</v>
      </c>
      <c r="H317" s="256">
        <v>0.76572520536607391</v>
      </c>
      <c r="I317" s="256">
        <v>0.21015369744143392</v>
      </c>
      <c r="J317" s="256">
        <v>10.109426593935629</v>
      </c>
      <c r="K317" s="256">
        <v>10.934208238985137</v>
      </c>
      <c r="L317" s="256">
        <v>5.8520640122034377</v>
      </c>
      <c r="M317" s="256">
        <v>-0.96186105716078707</v>
      </c>
      <c r="N317" s="256">
        <v>22.005495890081555</v>
      </c>
    </row>
    <row r="318" spans="2:14" x14ac:dyDescent="0.25">
      <c r="B318" s="239" t="s">
        <v>1481</v>
      </c>
      <c r="C318" s="247">
        <v>1</v>
      </c>
      <c r="D318" s="256">
        <v>216.83</v>
      </c>
      <c r="E318" s="256">
        <v>17</v>
      </c>
      <c r="F318" s="256">
        <v>10.439748320804899</v>
      </c>
      <c r="G318" s="256">
        <v>6.5602516791951011</v>
      </c>
      <c r="H318" s="256">
        <v>1.1217385558974406</v>
      </c>
      <c r="I318" s="256">
        <v>0.29233907195310938</v>
      </c>
      <c r="J318" s="256">
        <v>9.8660827046076705</v>
      </c>
      <c r="K318" s="256">
        <v>11.013413937002127</v>
      </c>
      <c r="L318" s="256">
        <v>5.855591409872166</v>
      </c>
      <c r="M318" s="256">
        <v>-1.0508520696975303</v>
      </c>
      <c r="N318" s="256">
        <v>21.930348711307328</v>
      </c>
    </row>
    <row r="319" spans="2:14" x14ac:dyDescent="0.25">
      <c r="B319" s="239" t="s">
        <v>1482</v>
      </c>
      <c r="C319" s="247">
        <v>1</v>
      </c>
      <c r="D319" s="256">
        <v>174.67</v>
      </c>
      <c r="E319" s="256">
        <v>13</v>
      </c>
      <c r="F319" s="256">
        <v>10.518546614424467</v>
      </c>
      <c r="G319" s="256">
        <v>2.4814533855755325</v>
      </c>
      <c r="H319" s="256">
        <v>0.4243041385271723</v>
      </c>
      <c r="I319" s="256">
        <v>0.21260919699276545</v>
      </c>
      <c r="J319" s="256">
        <v>10.101337292429985</v>
      </c>
      <c r="K319" s="256">
        <v>10.93575593641895</v>
      </c>
      <c r="L319" s="256">
        <v>5.8521527062290684</v>
      </c>
      <c r="M319" s="256">
        <v>-0.96530590610916889</v>
      </c>
      <c r="N319" s="256">
        <v>22.002399134958104</v>
      </c>
    </row>
    <row r="320" spans="2:14" x14ac:dyDescent="0.25">
      <c r="B320" s="239" t="s">
        <v>1483</v>
      </c>
      <c r="C320" s="247">
        <v>1</v>
      </c>
      <c r="D320" s="256">
        <v>155.03</v>
      </c>
      <c r="E320" s="256">
        <v>3</v>
      </c>
      <c r="F320" s="256">
        <v>10.555254358416125</v>
      </c>
      <c r="G320" s="256">
        <v>-7.5552543584161249</v>
      </c>
      <c r="H320" s="256">
        <v>-1.2918742340823388</v>
      </c>
      <c r="I320" s="256">
        <v>0.1909102885443511</v>
      </c>
      <c r="J320" s="256">
        <v>10.180625446911089</v>
      </c>
      <c r="K320" s="256">
        <v>10.929883269921161</v>
      </c>
      <c r="L320" s="256">
        <v>5.851404563406156</v>
      </c>
      <c r="M320" s="256">
        <v>-0.92713005930579229</v>
      </c>
      <c r="N320" s="256">
        <v>22.037638776138042</v>
      </c>
    </row>
    <row r="321" spans="2:14" x14ac:dyDescent="0.25">
      <c r="B321" s="239" t="s">
        <v>1484</v>
      </c>
      <c r="C321" s="247">
        <v>1</v>
      </c>
      <c r="D321" s="256">
        <v>50.61</v>
      </c>
      <c r="E321" s="256">
        <v>9</v>
      </c>
      <c r="F321" s="256">
        <v>10.750418443324932</v>
      </c>
      <c r="G321" s="256">
        <v>-1.7504184433249321</v>
      </c>
      <c r="H321" s="256">
        <v>-0.29930434880395707</v>
      </c>
      <c r="I321" s="256">
        <v>0.31082162518874207</v>
      </c>
      <c r="J321" s="256">
        <v>10.140483965699156</v>
      </c>
      <c r="K321" s="256">
        <v>11.360352920950708</v>
      </c>
      <c r="L321" s="256">
        <v>5.8565432388964114</v>
      </c>
      <c r="M321" s="256">
        <v>-0.74204974945264368</v>
      </c>
      <c r="N321" s="256">
        <v>22.242886636102508</v>
      </c>
    </row>
    <row r="322" spans="2:14" x14ac:dyDescent="0.25">
      <c r="B322" s="239" t="s">
        <v>1485</v>
      </c>
      <c r="C322" s="247">
        <v>1</v>
      </c>
      <c r="D322" s="256">
        <v>110.9</v>
      </c>
      <c r="E322" s="256">
        <v>13</v>
      </c>
      <c r="F322" s="256">
        <v>10.637734640613267</v>
      </c>
      <c r="G322" s="256">
        <v>2.3622653593867327</v>
      </c>
      <c r="H322" s="256">
        <v>0.40392415755764727</v>
      </c>
      <c r="I322" s="256">
        <v>0.19988838014738405</v>
      </c>
      <c r="J322" s="256">
        <v>10.245487754140605</v>
      </c>
      <c r="K322" s="256">
        <v>11.02998152708593</v>
      </c>
      <c r="L322" s="256">
        <v>5.8517043663274926</v>
      </c>
      <c r="M322" s="256">
        <v>-0.84523808925747446</v>
      </c>
      <c r="N322" s="256">
        <v>22.120707370484009</v>
      </c>
    </row>
    <row r="323" spans="2:14" x14ac:dyDescent="0.25">
      <c r="B323" s="239" t="s">
        <v>1486</v>
      </c>
      <c r="C323" s="247">
        <v>1</v>
      </c>
      <c r="D323" s="256">
        <v>88.34</v>
      </c>
      <c r="E323" s="256">
        <v>14</v>
      </c>
      <c r="F323" s="256">
        <v>10.679899951430569</v>
      </c>
      <c r="G323" s="256">
        <v>3.3201000485694312</v>
      </c>
      <c r="H323" s="256">
        <v>0.56770447477317532</v>
      </c>
      <c r="I323" s="256">
        <v>0.23268670676821226</v>
      </c>
      <c r="J323" s="256">
        <v>10.223291937567472</v>
      </c>
      <c r="K323" s="256">
        <v>11.136507965293665</v>
      </c>
      <c r="L323" s="256">
        <v>5.8529165148569255</v>
      </c>
      <c r="M323" s="256">
        <v>-0.80545141338764736</v>
      </c>
      <c r="N323" s="256">
        <v>22.165251316248785</v>
      </c>
    </row>
    <row r="324" spans="2:14" x14ac:dyDescent="0.25">
      <c r="B324" s="239" t="s">
        <v>1487</v>
      </c>
      <c r="C324" s="247">
        <v>1</v>
      </c>
      <c r="D324" s="256">
        <v>83.68</v>
      </c>
      <c r="E324" s="256">
        <v>18</v>
      </c>
      <c r="F324" s="256">
        <v>10.688609629994781</v>
      </c>
      <c r="G324" s="256">
        <v>7.3113903700052187</v>
      </c>
      <c r="H324" s="256">
        <v>1.2501758890229611</v>
      </c>
      <c r="I324" s="256">
        <v>0.24107811854844113</v>
      </c>
      <c r="J324" s="256">
        <v>10.215534900350217</v>
      </c>
      <c r="K324" s="256">
        <v>11.161684359639345</v>
      </c>
      <c r="L324" s="256">
        <v>5.8532561267743235</v>
      </c>
      <c r="M324" s="256">
        <v>-0.7974081653438585</v>
      </c>
      <c r="N324" s="256">
        <v>22.174627425333419</v>
      </c>
    </row>
    <row r="325" spans="2:14" x14ac:dyDescent="0.25">
      <c r="B325" s="239" t="s">
        <v>1488</v>
      </c>
      <c r="C325" s="247">
        <v>1</v>
      </c>
      <c r="D325" s="256">
        <v>244.06</v>
      </c>
      <c r="E325" s="256">
        <v>11</v>
      </c>
      <c r="F325" s="256">
        <v>10.388854641126036</v>
      </c>
      <c r="G325" s="256">
        <v>0.61114535887396393</v>
      </c>
      <c r="H325" s="256">
        <v>0.10449984937023259</v>
      </c>
      <c r="I325" s="256">
        <v>0.35641263891109426</v>
      </c>
      <c r="J325" s="256">
        <v>9.6894555674565108</v>
      </c>
      <c r="K325" s="256">
        <v>11.088253714795561</v>
      </c>
      <c r="L325" s="256">
        <v>5.8591397487646484</v>
      </c>
      <c r="M325" s="256">
        <v>-1.1087087598410328</v>
      </c>
      <c r="N325" s="256">
        <v>21.886418042093105</v>
      </c>
    </row>
    <row r="326" spans="2:14" x14ac:dyDescent="0.25">
      <c r="B326" s="239" t="s">
        <v>1489</v>
      </c>
      <c r="C326" s="247">
        <v>1</v>
      </c>
      <c r="D326" s="256">
        <v>116.48</v>
      </c>
      <c r="E326" s="256">
        <v>14</v>
      </c>
      <c r="F326" s="256">
        <v>10.627305454693031</v>
      </c>
      <c r="G326" s="256">
        <v>3.3726945453069685</v>
      </c>
      <c r="H326" s="256">
        <v>0.57669761675972731</v>
      </c>
      <c r="I326" s="256">
        <v>0.19426703521925665</v>
      </c>
      <c r="J326" s="256">
        <v>10.246089499804391</v>
      </c>
      <c r="K326" s="256">
        <v>11.008521409581672</v>
      </c>
      <c r="L326" s="256">
        <v>5.8515150437601351</v>
      </c>
      <c r="M326" s="256">
        <v>-0.85529576189849799</v>
      </c>
      <c r="N326" s="256">
        <v>22.109906671284563</v>
      </c>
    </row>
    <row r="327" spans="2:14" x14ac:dyDescent="0.25">
      <c r="B327" s="239" t="s">
        <v>1490</v>
      </c>
      <c r="C327" s="247">
        <v>1</v>
      </c>
      <c r="D327" s="256">
        <v>226.25</v>
      </c>
      <c r="E327" s="256">
        <v>16</v>
      </c>
      <c r="F327" s="256">
        <v>10.422142060702994</v>
      </c>
      <c r="G327" s="256">
        <v>5.5778579392970062</v>
      </c>
      <c r="H327" s="256">
        <v>0.95375888240247786</v>
      </c>
      <c r="I327" s="256">
        <v>0.31378356523717726</v>
      </c>
      <c r="J327" s="256">
        <v>9.8063952804258037</v>
      </c>
      <c r="K327" s="256">
        <v>11.037888840980184</v>
      </c>
      <c r="L327" s="256">
        <v>5.8567011834471501</v>
      </c>
      <c r="M327" s="256">
        <v>-1.0706360713427721</v>
      </c>
      <c r="N327" s="256">
        <v>21.91492019274876</v>
      </c>
    </row>
    <row r="328" spans="2:14" x14ac:dyDescent="0.25">
      <c r="B328" s="239" t="s">
        <v>1491</v>
      </c>
      <c r="C328" s="247">
        <v>1</v>
      </c>
      <c r="D328" s="256">
        <v>168.85</v>
      </c>
      <c r="E328" s="256">
        <v>12</v>
      </c>
      <c r="F328" s="256">
        <v>10.529424367481058</v>
      </c>
      <c r="G328" s="256">
        <v>1.4705756325189423</v>
      </c>
      <c r="H328" s="256">
        <v>0.25145397875377834</v>
      </c>
      <c r="I328" s="256">
        <v>0.20480576075524104</v>
      </c>
      <c r="J328" s="256">
        <v>10.12752795945236</v>
      </c>
      <c r="K328" s="256">
        <v>10.931320775509755</v>
      </c>
      <c r="L328" s="256">
        <v>5.851874402788976</v>
      </c>
      <c r="M328" s="256">
        <v>-0.95388202997233584</v>
      </c>
      <c r="N328" s="256">
        <v>22.012730764934453</v>
      </c>
    </row>
    <row r="329" spans="2:14" x14ac:dyDescent="0.25">
      <c r="B329" s="239" t="s">
        <v>1492</v>
      </c>
      <c r="C329" s="247">
        <v>1</v>
      </c>
      <c r="D329" s="256">
        <v>204.86</v>
      </c>
      <c r="E329" s="256">
        <v>11</v>
      </c>
      <c r="F329" s="256">
        <v>10.462120606730569</v>
      </c>
      <c r="G329" s="256">
        <v>0.53787939326943146</v>
      </c>
      <c r="H329" s="256">
        <v>9.1972089388965617E-2</v>
      </c>
      <c r="I329" s="256">
        <v>0.26656102787704472</v>
      </c>
      <c r="J329" s="256">
        <v>9.9390400096361802</v>
      </c>
      <c r="K329" s="256">
        <v>10.985201203824957</v>
      </c>
      <c r="L329" s="256">
        <v>5.8543610588996957</v>
      </c>
      <c r="M329" s="256">
        <v>-1.0260654296314939</v>
      </c>
      <c r="N329" s="256">
        <v>21.950306643092631</v>
      </c>
    </row>
    <row r="330" spans="2:14" x14ac:dyDescent="0.25">
      <c r="B330" s="239" t="s">
        <v>1493</v>
      </c>
      <c r="C330" s="247">
        <v>1</v>
      </c>
      <c r="D330" s="256">
        <v>140.58000000000001</v>
      </c>
      <c r="E330" s="256">
        <v>2</v>
      </c>
      <c r="F330" s="256">
        <v>10.582261838084122</v>
      </c>
      <c r="G330" s="256">
        <v>-8.582261838084122</v>
      </c>
      <c r="H330" s="256">
        <v>-1.4674824185658946</v>
      </c>
      <c r="I330" s="256">
        <v>0.18456053316491333</v>
      </c>
      <c r="J330" s="256">
        <v>10.220093239557814</v>
      </c>
      <c r="K330" s="256">
        <v>10.94443043661043</v>
      </c>
      <c r="L330" s="256">
        <v>5.8512008354508236</v>
      </c>
      <c r="M330" s="256">
        <v>-0.89972279823925838</v>
      </c>
      <c r="N330" s="256">
        <v>22.064246474407504</v>
      </c>
    </row>
    <row r="331" spans="2:14" x14ac:dyDescent="0.25">
      <c r="B331" s="239" t="s">
        <v>1494</v>
      </c>
      <c r="C331" s="247">
        <v>1</v>
      </c>
      <c r="D331" s="256">
        <v>156.91999999999999</v>
      </c>
      <c r="E331" s="256">
        <v>17</v>
      </c>
      <c r="F331" s="256">
        <v>10.551721892217335</v>
      </c>
      <c r="G331" s="256">
        <v>6.4482781077826647</v>
      </c>
      <c r="H331" s="256">
        <v>1.1025921757832138</v>
      </c>
      <c r="I331" s="256">
        <v>0.19238758091427596</v>
      </c>
      <c r="J331" s="256">
        <v>10.174194046156495</v>
      </c>
      <c r="K331" s="256">
        <v>10.929249738278175</v>
      </c>
      <c r="L331" s="256">
        <v>5.8514529484281379</v>
      </c>
      <c r="M331" s="256">
        <v>-0.93075747286575528</v>
      </c>
      <c r="N331" s="256">
        <v>22.034201257300424</v>
      </c>
    </row>
    <row r="332" spans="2:14" x14ac:dyDescent="0.25">
      <c r="B332" s="239" t="s">
        <v>1495</v>
      </c>
      <c r="C332" s="247">
        <v>1</v>
      </c>
      <c r="D332" s="256">
        <v>138.35</v>
      </c>
      <c r="E332" s="256">
        <v>12</v>
      </c>
      <c r="F332" s="256">
        <v>10.586429774392748</v>
      </c>
      <c r="G332" s="256">
        <v>1.413570225607252</v>
      </c>
      <c r="H332" s="256">
        <v>0.24170661448263944</v>
      </c>
      <c r="I332" s="256">
        <v>0.18439380333255834</v>
      </c>
      <c r="J332" s="256">
        <v>10.224588354752852</v>
      </c>
      <c r="K332" s="256">
        <v>10.948271194032644</v>
      </c>
      <c r="L332" s="256">
        <v>5.8511955787758234</v>
      </c>
      <c r="M332" s="256">
        <v>-0.89554454660164495</v>
      </c>
      <c r="N332" s="256">
        <v>22.068404095387141</v>
      </c>
    </row>
    <row r="333" spans="2:14" x14ac:dyDescent="0.25">
      <c r="B333" s="239" t="s">
        <v>1496</v>
      </c>
      <c r="C333" s="247">
        <v>1</v>
      </c>
      <c r="D333" s="256">
        <v>72.95</v>
      </c>
      <c r="E333" s="256">
        <v>8</v>
      </c>
      <c r="F333" s="256">
        <v>10.708664319049287</v>
      </c>
      <c r="G333" s="256">
        <v>-2.7086643190492872</v>
      </c>
      <c r="H333" s="256">
        <v>-0.46315497487652257</v>
      </c>
      <c r="I333" s="256">
        <v>0.26197906520901959</v>
      </c>
      <c r="J333" s="256">
        <v>10.19457504295686</v>
      </c>
      <c r="K333" s="256">
        <v>11.222753595141715</v>
      </c>
      <c r="L333" s="256">
        <v>5.854154222173011</v>
      </c>
      <c r="M333" s="256">
        <v>-0.77911583548017127</v>
      </c>
      <c r="N333" s="256">
        <v>22.196444473578744</v>
      </c>
    </row>
    <row r="334" spans="2:14" x14ac:dyDescent="0.25">
      <c r="B334" s="239" t="s">
        <v>1497</v>
      </c>
      <c r="C334" s="247">
        <v>1</v>
      </c>
      <c r="D334" s="256">
        <v>188.94</v>
      </c>
      <c r="E334" s="256">
        <v>18</v>
      </c>
      <c r="F334" s="256">
        <v>10.491875560108735</v>
      </c>
      <c r="G334" s="256">
        <v>7.5081244398912652</v>
      </c>
      <c r="H334" s="256">
        <v>1.2838154812583731</v>
      </c>
      <c r="I334" s="256">
        <v>0.23569218192136285</v>
      </c>
      <c r="J334" s="256">
        <v>10.029369813369295</v>
      </c>
      <c r="K334" s="256">
        <v>10.954381306848175</v>
      </c>
      <c r="L334" s="256">
        <v>5.8530367700021459</v>
      </c>
      <c r="M334" s="256">
        <v>-0.99371178494135037</v>
      </c>
      <c r="N334" s="256">
        <v>21.97746290515882</v>
      </c>
    </row>
    <row r="335" spans="2:14" x14ac:dyDescent="0.25">
      <c r="B335" s="239" t="s">
        <v>1498</v>
      </c>
      <c r="C335" s="247">
        <v>1</v>
      </c>
      <c r="D335" s="256">
        <v>91.77</v>
      </c>
      <c r="E335" s="256">
        <v>1</v>
      </c>
      <c r="F335" s="256">
        <v>10.673489179440173</v>
      </c>
      <c r="G335" s="256">
        <v>-9.6734891794401729</v>
      </c>
      <c r="H335" s="256">
        <v>-1.6540715681758873</v>
      </c>
      <c r="I335" s="256">
        <v>0.22681595953098219</v>
      </c>
      <c r="J335" s="256">
        <v>10.228401506696322</v>
      </c>
      <c r="K335" s="256">
        <v>11.118576852184024</v>
      </c>
      <c r="L335" s="256">
        <v>5.8526860590566665</v>
      </c>
      <c r="M335" s="256">
        <v>-0.81140995513807468</v>
      </c>
      <c r="N335" s="256">
        <v>22.158388314018421</v>
      </c>
    </row>
    <row r="336" spans="2:14" x14ac:dyDescent="0.25">
      <c r="B336" s="239" t="s">
        <v>1499</v>
      </c>
      <c r="C336" s="247">
        <v>1</v>
      </c>
      <c r="D336" s="256">
        <v>35.35</v>
      </c>
      <c r="E336" s="256">
        <v>12</v>
      </c>
      <c r="F336" s="256">
        <v>10.778939837078124</v>
      </c>
      <c r="G336" s="256">
        <v>1.2210601629218765</v>
      </c>
      <c r="H336" s="256">
        <v>0.20878928596043339</v>
      </c>
      <c r="I336" s="256">
        <v>0.34705521434580527</v>
      </c>
      <c r="J336" s="256">
        <v>10.097903114678997</v>
      </c>
      <c r="K336" s="256">
        <v>11.45997655947725</v>
      </c>
      <c r="L336" s="256">
        <v>5.8585779800377251</v>
      </c>
      <c r="M336" s="256">
        <v>-0.71752118848377755</v>
      </c>
      <c r="N336" s="256">
        <v>22.275400862640026</v>
      </c>
    </row>
    <row r="337" spans="2:14" x14ac:dyDescent="0.25">
      <c r="B337" s="239" t="s">
        <v>1500</v>
      </c>
      <c r="C337" s="247">
        <v>1</v>
      </c>
      <c r="D337" s="256">
        <v>172</v>
      </c>
      <c r="E337" s="256">
        <v>3</v>
      </c>
      <c r="F337" s="256">
        <v>10.523536923816408</v>
      </c>
      <c r="G337" s="256">
        <v>-7.5235369238164083</v>
      </c>
      <c r="H337" s="256">
        <v>-1.28645086451902</v>
      </c>
      <c r="I337" s="256">
        <v>0.2088996675869306</v>
      </c>
      <c r="J337" s="256">
        <v>10.113606921203296</v>
      </c>
      <c r="K337" s="256">
        <v>10.933466926429521</v>
      </c>
      <c r="L337" s="256">
        <v>5.8520191128785823</v>
      </c>
      <c r="M337" s="256">
        <v>-0.96005344253026159</v>
      </c>
      <c r="N337" s="256">
        <v>22.007127290163076</v>
      </c>
    </row>
    <row r="338" spans="2:14" x14ac:dyDescent="0.25">
      <c r="B338" s="239" t="s">
        <v>1501</v>
      </c>
      <c r="C338" s="247">
        <v>1</v>
      </c>
      <c r="D338" s="256">
        <v>68.959999999999994</v>
      </c>
      <c r="E338" s="256">
        <v>7</v>
      </c>
      <c r="F338" s="256">
        <v>10.716121747691178</v>
      </c>
      <c r="G338" s="256">
        <v>-3.7161217476911776</v>
      </c>
      <c r="H338" s="256">
        <v>-0.63542029279364842</v>
      </c>
      <c r="I338" s="256">
        <v>0.27023449148164291</v>
      </c>
      <c r="J338" s="256">
        <v>10.18583260420499</v>
      </c>
      <c r="K338" s="256">
        <v>11.246410891177366</v>
      </c>
      <c r="L338" s="256">
        <v>5.8545294692882566</v>
      </c>
      <c r="M338" s="256">
        <v>-0.77239476536249541</v>
      </c>
      <c r="N338" s="256">
        <v>22.204638260744851</v>
      </c>
    </row>
    <row r="339" spans="2:14" x14ac:dyDescent="0.25">
      <c r="B339" s="239" t="s">
        <v>1502</v>
      </c>
      <c r="C339" s="247">
        <v>1</v>
      </c>
      <c r="D339" s="256">
        <v>236.9</v>
      </c>
      <c r="E339" s="256">
        <v>10</v>
      </c>
      <c r="F339" s="256">
        <v>10.402236894027272</v>
      </c>
      <c r="G339" s="256">
        <v>-0.40223689402727203</v>
      </c>
      <c r="H339" s="256">
        <v>-6.8778555259664031E-2</v>
      </c>
      <c r="I339" s="256">
        <v>0.33899279223109824</v>
      </c>
      <c r="J339" s="256">
        <v>9.7370213012485394</v>
      </c>
      <c r="K339" s="256">
        <v>11.067452486806005</v>
      </c>
      <c r="L339" s="256">
        <v>5.8581059003369793</v>
      </c>
      <c r="M339" s="256">
        <v>-1.0932977555609575</v>
      </c>
      <c r="N339" s="256">
        <v>21.897771543615502</v>
      </c>
    </row>
    <row r="340" spans="2:14" x14ac:dyDescent="0.25">
      <c r="B340" s="239" t="s">
        <v>1503</v>
      </c>
      <c r="C340" s="247">
        <v>1</v>
      </c>
      <c r="D340" s="256">
        <v>239.86</v>
      </c>
      <c r="E340" s="256">
        <v>5</v>
      </c>
      <c r="F340" s="256">
        <v>10.396704566012236</v>
      </c>
      <c r="G340" s="256">
        <v>-5.3967045660122359</v>
      </c>
      <c r="H340" s="256">
        <v>-0.92278343614195568</v>
      </c>
      <c r="I340" s="256">
        <v>0.34615265849774235</v>
      </c>
      <c r="J340" s="256">
        <v>9.7174389556757994</v>
      </c>
      <c r="K340" s="256">
        <v>11.075970176348672</v>
      </c>
      <c r="L340" s="256">
        <v>5.8585245829784949</v>
      </c>
      <c r="M340" s="256">
        <v>-1.0996516769194074</v>
      </c>
      <c r="N340" s="256">
        <v>21.893060808943879</v>
      </c>
    </row>
    <row r="341" spans="2:14" x14ac:dyDescent="0.25">
      <c r="B341" s="239" t="s">
        <v>1504</v>
      </c>
      <c r="C341" s="247">
        <v>1</v>
      </c>
      <c r="D341" s="256">
        <v>231.27</v>
      </c>
      <c r="E341" s="256">
        <v>15</v>
      </c>
      <c r="F341" s="256">
        <v>10.412759531434249</v>
      </c>
      <c r="G341" s="256">
        <v>4.5872404685657511</v>
      </c>
      <c r="H341" s="256">
        <v>0.78437303176676076</v>
      </c>
      <c r="I341" s="256">
        <v>0.32555187228249793</v>
      </c>
      <c r="J341" s="256">
        <v>9.7739194538169247</v>
      </c>
      <c r="K341" s="256">
        <v>11.051599609051573</v>
      </c>
      <c r="L341" s="256">
        <v>5.8573434804461435</v>
      </c>
      <c r="M341" s="256">
        <v>-1.0812789990291733</v>
      </c>
      <c r="N341" s="256">
        <v>21.906798061897671</v>
      </c>
    </row>
    <row r="342" spans="2:14" x14ac:dyDescent="0.25">
      <c r="B342" s="239" t="s">
        <v>1505</v>
      </c>
      <c r="C342" s="247">
        <v>1</v>
      </c>
      <c r="D342" s="256">
        <v>111.43</v>
      </c>
      <c r="E342" s="256">
        <v>9</v>
      </c>
      <c r="F342" s="256">
        <v>10.636744054853819</v>
      </c>
      <c r="G342" s="256">
        <v>-1.6367440548538195</v>
      </c>
      <c r="H342" s="256">
        <v>-0.27986714569016502</v>
      </c>
      <c r="I342" s="256">
        <v>0.19930595994664183</v>
      </c>
      <c r="J342" s="256">
        <v>10.245640068784828</v>
      </c>
      <c r="K342" s="256">
        <v>11.027848040922811</v>
      </c>
      <c r="L342" s="256">
        <v>5.8516845003852138</v>
      </c>
      <c r="M342" s="256">
        <v>-0.84618969149021694</v>
      </c>
      <c r="N342" s="256">
        <v>22.119677801197856</v>
      </c>
    </row>
    <row r="343" spans="2:14" x14ac:dyDescent="0.25">
      <c r="B343" s="239" t="s">
        <v>1506</v>
      </c>
      <c r="C343" s="247">
        <v>1</v>
      </c>
      <c r="D343" s="256">
        <v>33.4</v>
      </c>
      <c r="E343" s="256">
        <v>10</v>
      </c>
      <c r="F343" s="256">
        <v>10.782584445061003</v>
      </c>
      <c r="G343" s="256">
        <v>-0.78258444506100311</v>
      </c>
      <c r="H343" s="256">
        <v>-0.13381424801955716</v>
      </c>
      <c r="I343" s="256">
        <v>0.35180935618765119</v>
      </c>
      <c r="J343" s="256">
        <v>10.092218529369408</v>
      </c>
      <c r="K343" s="256">
        <v>11.472950360752598</v>
      </c>
      <c r="L343" s="256">
        <v>5.8588615318574879</v>
      </c>
      <c r="M343" s="256">
        <v>-0.71443300263195653</v>
      </c>
      <c r="N343" s="256">
        <v>22.279601892753963</v>
      </c>
    </row>
    <row r="344" spans="2:14" x14ac:dyDescent="0.25">
      <c r="B344" s="239" t="s">
        <v>1507</v>
      </c>
      <c r="C344" s="247">
        <v>1</v>
      </c>
      <c r="D344" s="256">
        <v>234.23</v>
      </c>
      <c r="E344" s="256">
        <v>10</v>
      </c>
      <c r="F344" s="256">
        <v>10.407227203419215</v>
      </c>
      <c r="G344" s="256">
        <v>-0.40722720341921459</v>
      </c>
      <c r="H344" s="256">
        <v>-6.963184911553115E-2</v>
      </c>
      <c r="I344" s="256">
        <v>0.33258834456441821</v>
      </c>
      <c r="J344" s="256">
        <v>9.7545792479137443</v>
      </c>
      <c r="K344" s="256">
        <v>11.059875158924685</v>
      </c>
      <c r="L344" s="256">
        <v>5.8577387815878579</v>
      </c>
      <c r="M344" s="256">
        <v>-1.0875870381783042</v>
      </c>
      <c r="N344" s="256">
        <v>21.902041445016735</v>
      </c>
    </row>
    <row r="345" spans="2:14" x14ac:dyDescent="0.25">
      <c r="B345" s="239" t="s">
        <v>1508</v>
      </c>
      <c r="C345" s="247">
        <v>1</v>
      </c>
      <c r="D345" s="256">
        <v>124.2</v>
      </c>
      <c r="E345" s="256">
        <v>7</v>
      </c>
      <c r="F345" s="256">
        <v>10.612876545140301</v>
      </c>
      <c r="G345" s="256">
        <v>-3.6128765451403009</v>
      </c>
      <c r="H345" s="256">
        <v>-0.6177663779629039</v>
      </c>
      <c r="I345" s="256">
        <v>0.18846772927318581</v>
      </c>
      <c r="J345" s="256">
        <v>10.243040740010098</v>
      </c>
      <c r="K345" s="256">
        <v>10.982712350270504</v>
      </c>
      <c r="L345" s="256">
        <v>5.8513253807454335</v>
      </c>
      <c r="M345" s="256">
        <v>-0.86935249010211457</v>
      </c>
      <c r="N345" s="256">
        <v>22.095105580382715</v>
      </c>
    </row>
    <row r="346" spans="2:14" x14ac:dyDescent="0.25">
      <c r="B346" s="239" t="s">
        <v>1509</v>
      </c>
      <c r="C346" s="247">
        <v>1</v>
      </c>
      <c r="D346" s="256">
        <v>242.66</v>
      </c>
      <c r="E346" s="256">
        <v>11</v>
      </c>
      <c r="F346" s="256">
        <v>10.39147128275477</v>
      </c>
      <c r="G346" s="256">
        <v>0.60852871724523006</v>
      </c>
      <c r="H346" s="256">
        <v>0.10405242937090152</v>
      </c>
      <c r="I346" s="256">
        <v>0.35298003917274445</v>
      </c>
      <c r="J346" s="256">
        <v>9.698808101181033</v>
      </c>
      <c r="K346" s="256">
        <v>11.084134464328507</v>
      </c>
      <c r="L346" s="256">
        <v>5.8589319448541719</v>
      </c>
      <c r="M346" s="256">
        <v>-1.1056843384463058</v>
      </c>
      <c r="N346" s="256">
        <v>21.888626903955846</v>
      </c>
    </row>
    <row r="347" spans="2:14" x14ac:dyDescent="0.25">
      <c r="B347" s="239" t="s">
        <v>1510</v>
      </c>
      <c r="C347" s="247">
        <v>1</v>
      </c>
      <c r="D347" s="256">
        <v>242</v>
      </c>
      <c r="E347" s="256">
        <v>5</v>
      </c>
      <c r="F347" s="256">
        <v>10.392704842379745</v>
      </c>
      <c r="G347" s="256">
        <v>-5.3927048423797448</v>
      </c>
      <c r="H347" s="256">
        <v>-0.92209952271440709</v>
      </c>
      <c r="I347" s="256">
        <v>0.35136612081438084</v>
      </c>
      <c r="J347" s="256">
        <v>9.7032087005840193</v>
      </c>
      <c r="K347" s="256">
        <v>11.08220098417547</v>
      </c>
      <c r="L347" s="256">
        <v>5.8588349334346708</v>
      </c>
      <c r="M347" s="256">
        <v>-1.1042604104406202</v>
      </c>
      <c r="N347" s="256">
        <v>21.88967009520011</v>
      </c>
    </row>
    <row r="348" spans="2:14" x14ac:dyDescent="0.25">
      <c r="B348" s="239" t="s">
        <v>1511</v>
      </c>
      <c r="C348" s="247">
        <v>1</v>
      </c>
      <c r="D348" s="256">
        <v>217.66</v>
      </c>
      <c r="E348" s="256">
        <v>12</v>
      </c>
      <c r="F348" s="256">
        <v>10.438197026125007</v>
      </c>
      <c r="G348" s="256">
        <v>1.5618029738749932</v>
      </c>
      <c r="H348" s="256">
        <v>0.26705295744473845</v>
      </c>
      <c r="I348" s="256">
        <v>0.29419153275993259</v>
      </c>
      <c r="J348" s="256">
        <v>9.8608962712406107</v>
      </c>
      <c r="K348" s="256">
        <v>11.015497781009403</v>
      </c>
      <c r="L348" s="256">
        <v>5.8556841858424997</v>
      </c>
      <c r="M348" s="256">
        <v>-1.0525854214108339</v>
      </c>
      <c r="N348" s="256">
        <v>21.928979473660846</v>
      </c>
    </row>
    <row r="349" spans="2:14" x14ac:dyDescent="0.25">
      <c r="B349" s="239" t="s">
        <v>1512</v>
      </c>
      <c r="C349" s="247">
        <v>1</v>
      </c>
      <c r="D349" s="256">
        <v>94.78</v>
      </c>
      <c r="E349" s="256">
        <v>15</v>
      </c>
      <c r="F349" s="256">
        <v>10.667863399938396</v>
      </c>
      <c r="G349" s="256">
        <v>4.3321366000616042</v>
      </c>
      <c r="H349" s="256">
        <v>0.74075277768913028</v>
      </c>
      <c r="I349" s="256">
        <v>0.22189606276361429</v>
      </c>
      <c r="J349" s="256">
        <v>10.232430186284883</v>
      </c>
      <c r="K349" s="256">
        <v>11.103296613591908</v>
      </c>
      <c r="L349" s="256">
        <v>5.8524974574149358</v>
      </c>
      <c r="M349" s="256">
        <v>-0.81666563605434028</v>
      </c>
      <c r="N349" s="256">
        <v>22.152392435931134</v>
      </c>
    </row>
    <row r="350" spans="2:14" x14ac:dyDescent="0.25">
      <c r="B350" s="239" t="s">
        <v>1513</v>
      </c>
      <c r="C350" s="247">
        <v>1</v>
      </c>
      <c r="D350" s="256">
        <v>114.72</v>
      </c>
      <c r="E350" s="256">
        <v>14</v>
      </c>
      <c r="F350" s="256">
        <v>10.630594947026296</v>
      </c>
      <c r="G350" s="256">
        <v>3.3694050529737041</v>
      </c>
      <c r="H350" s="256">
        <v>0.57613514590342563</v>
      </c>
      <c r="I350" s="256">
        <v>0.19591618059373678</v>
      </c>
      <c r="J350" s="256">
        <v>10.246142825342949</v>
      </c>
      <c r="K350" s="256">
        <v>11.015047068709643</v>
      </c>
      <c r="L350" s="256">
        <v>5.8515700265994202</v>
      </c>
      <c r="M350" s="256">
        <v>-0.85211416401864426</v>
      </c>
      <c r="N350" s="256">
        <v>22.113304058071236</v>
      </c>
    </row>
    <row r="351" spans="2:14" x14ac:dyDescent="0.25">
      <c r="B351" s="239" t="s">
        <v>1514</v>
      </c>
      <c r="C351" s="247">
        <v>1</v>
      </c>
      <c r="D351" s="256">
        <v>217.25</v>
      </c>
      <c r="E351" s="256">
        <v>20</v>
      </c>
      <c r="F351" s="256">
        <v>10.438963328316278</v>
      </c>
      <c r="G351" s="256">
        <v>9.5610366716837216</v>
      </c>
      <c r="H351" s="256">
        <v>1.6348432946543376</v>
      </c>
      <c r="I351" s="256">
        <v>0.29327550569640937</v>
      </c>
      <c r="J351" s="256">
        <v>9.8634601204595125</v>
      </c>
      <c r="K351" s="256">
        <v>11.014466536173044</v>
      </c>
      <c r="L351" s="256">
        <v>5.8556382358048538</v>
      </c>
      <c r="M351" s="256">
        <v>-1.0517289501002427</v>
      </c>
      <c r="N351" s="256">
        <v>21.929655606732801</v>
      </c>
    </row>
    <row r="352" spans="2:14" x14ac:dyDescent="0.25">
      <c r="B352" s="239" t="s">
        <v>1515</v>
      </c>
      <c r="C352" s="247">
        <v>1</v>
      </c>
      <c r="D352" s="256">
        <v>99.72</v>
      </c>
      <c r="E352" s="256">
        <v>8</v>
      </c>
      <c r="F352" s="256">
        <v>10.658630393048437</v>
      </c>
      <c r="G352" s="256">
        <v>-2.658630393048437</v>
      </c>
      <c r="H352" s="256">
        <v>-0.45459966531788693</v>
      </c>
      <c r="I352" s="256">
        <v>0.21433211613412007</v>
      </c>
      <c r="J352" s="256">
        <v>10.238040135812286</v>
      </c>
      <c r="K352" s="256">
        <v>11.079220650284588</v>
      </c>
      <c r="L352" s="256">
        <v>5.8522155533084073</v>
      </c>
      <c r="M352" s="256">
        <v>-0.82534545416970317</v>
      </c>
      <c r="N352" s="256">
        <v>22.142606240266577</v>
      </c>
    </row>
    <row r="353" spans="2:14" x14ac:dyDescent="0.25">
      <c r="B353" s="239" t="s">
        <v>1516</v>
      </c>
      <c r="C353" s="247">
        <v>1</v>
      </c>
      <c r="D353" s="256">
        <v>67.290000000000006</v>
      </c>
      <c r="E353" s="256">
        <v>10</v>
      </c>
      <c r="F353" s="256">
        <v>10.719243027348309</v>
      </c>
      <c r="G353" s="256">
        <v>-0.71924302734830903</v>
      </c>
      <c r="H353" s="256">
        <v>-0.12298348817860977</v>
      </c>
      <c r="I353" s="256">
        <v>0.2737580909961484</v>
      </c>
      <c r="J353" s="256">
        <v>10.182039420211346</v>
      </c>
      <c r="K353" s="256">
        <v>11.256446634485272</v>
      </c>
      <c r="L353" s="256">
        <v>5.8546931703347322</v>
      </c>
      <c r="M353" s="256">
        <v>-0.76959472111557226</v>
      </c>
      <c r="N353" s="256">
        <v>22.208080775812192</v>
      </c>
    </row>
    <row r="354" spans="2:14" x14ac:dyDescent="0.25">
      <c r="B354" s="239" t="s">
        <v>1517</v>
      </c>
      <c r="C354" s="247">
        <v>1</v>
      </c>
      <c r="D354" s="256">
        <v>152.5</v>
      </c>
      <c r="E354" s="256">
        <v>17</v>
      </c>
      <c r="F354" s="256">
        <v>10.559983003645193</v>
      </c>
      <c r="G354" s="256">
        <v>6.4400169963548066</v>
      </c>
      <c r="H354" s="256">
        <v>1.1011796069281832</v>
      </c>
      <c r="I354" s="256">
        <v>0.18915832580750711</v>
      </c>
      <c r="J354" s="256">
        <v>10.188792020489151</v>
      </c>
      <c r="K354" s="256">
        <v>10.931173986801236</v>
      </c>
      <c r="L354" s="256">
        <v>5.8513476651623249</v>
      </c>
      <c r="M354" s="256">
        <v>-0.92228976096826365</v>
      </c>
      <c r="N354" s="256">
        <v>22.042255768258649</v>
      </c>
    </row>
    <row r="355" spans="2:14" x14ac:dyDescent="0.25">
      <c r="B355" s="239" t="s">
        <v>1518</v>
      </c>
      <c r="C355" s="247">
        <v>1</v>
      </c>
      <c r="D355" s="256">
        <v>235.95</v>
      </c>
      <c r="E355" s="256">
        <v>12</v>
      </c>
      <c r="F355" s="256">
        <v>10.404012472275342</v>
      </c>
      <c r="G355" s="256">
        <v>1.5959875277246578</v>
      </c>
      <c r="H355" s="256">
        <v>0.27289818015028344</v>
      </c>
      <c r="I355" s="256">
        <v>0.33670802837976865</v>
      </c>
      <c r="J355" s="256">
        <v>9.7432803392472387</v>
      </c>
      <c r="K355" s="256">
        <v>11.064744605303446</v>
      </c>
      <c r="L355" s="256">
        <v>5.8579741312806837</v>
      </c>
      <c r="M355" s="256">
        <v>-1.0912636029924236</v>
      </c>
      <c r="N355" s="256">
        <v>21.899288547543108</v>
      </c>
    </row>
    <row r="356" spans="2:14" x14ac:dyDescent="0.25">
      <c r="B356" s="239" t="s">
        <v>1519</v>
      </c>
      <c r="C356" s="247">
        <v>1</v>
      </c>
      <c r="D356" s="256">
        <v>183.13</v>
      </c>
      <c r="E356" s="256">
        <v>9</v>
      </c>
      <c r="F356" s="256">
        <v>10.502734622867978</v>
      </c>
      <c r="G356" s="256">
        <v>-1.5027346228679779</v>
      </c>
      <c r="H356" s="256">
        <v>-0.25695285001014345</v>
      </c>
      <c r="I356" s="256">
        <v>0.22568267989621799</v>
      </c>
      <c r="J356" s="256">
        <v>10.059870818304516</v>
      </c>
      <c r="K356" s="256">
        <v>10.94559842743144</v>
      </c>
      <c r="L356" s="256">
        <v>5.8526422493078663</v>
      </c>
      <c r="M356" s="256">
        <v>-0.98207854254311933</v>
      </c>
      <c r="N356" s="256">
        <v>21.987547788279073</v>
      </c>
    </row>
    <row r="357" spans="2:14" x14ac:dyDescent="0.25">
      <c r="B357" s="239" t="s">
        <v>1520</v>
      </c>
      <c r="C357" s="247">
        <v>1</v>
      </c>
      <c r="D357" s="256">
        <v>155.41</v>
      </c>
      <c r="E357" s="256">
        <v>6</v>
      </c>
      <c r="F357" s="256">
        <v>10.554544127116898</v>
      </c>
      <c r="G357" s="256">
        <v>-4.5545441271168983</v>
      </c>
      <c r="H357" s="256">
        <v>-0.77878227875399442</v>
      </c>
      <c r="I357" s="256">
        <v>0.19119586604717187</v>
      </c>
      <c r="J357" s="256">
        <v>10.179354818422963</v>
      </c>
      <c r="K357" s="256">
        <v>10.929733435810833</v>
      </c>
      <c r="L357" s="256">
        <v>5.8514138877344699</v>
      </c>
      <c r="M357" s="256">
        <v>-0.927858588010535</v>
      </c>
      <c r="N357" s="256">
        <v>22.036946842244333</v>
      </c>
    </row>
    <row r="358" spans="2:14" x14ac:dyDescent="0.25">
      <c r="B358" s="239" t="s">
        <v>1521</v>
      </c>
      <c r="C358" s="247">
        <v>1</v>
      </c>
      <c r="D358" s="256">
        <v>51.38</v>
      </c>
      <c r="E358" s="256">
        <v>15</v>
      </c>
      <c r="F358" s="256">
        <v>10.748979290429128</v>
      </c>
      <c r="G358" s="256">
        <v>4.2510207095708719</v>
      </c>
      <c r="H358" s="256">
        <v>0.72688275770987043</v>
      </c>
      <c r="I358" s="256">
        <v>0.30904525054077653</v>
      </c>
      <c r="J358" s="256">
        <v>10.142530645368305</v>
      </c>
      <c r="K358" s="256">
        <v>11.355427935489951</v>
      </c>
      <c r="L358" s="256">
        <v>5.8564492308275078</v>
      </c>
      <c r="M358" s="256">
        <v>-0.74330442753153392</v>
      </c>
      <c r="N358" s="256">
        <v>22.24126300838979</v>
      </c>
    </row>
    <row r="359" spans="2:14" x14ac:dyDescent="0.25">
      <c r="B359" s="239" t="s">
        <v>1522</v>
      </c>
      <c r="C359" s="247">
        <v>1</v>
      </c>
      <c r="D359" s="256">
        <v>165.3</v>
      </c>
      <c r="E359" s="256">
        <v>11</v>
      </c>
      <c r="F359" s="256">
        <v>10.536059423039632</v>
      </c>
      <c r="G359" s="256">
        <v>0.46394057696036839</v>
      </c>
      <c r="H359" s="256">
        <v>7.9329278550727966E-2</v>
      </c>
      <c r="I359" s="256">
        <v>0.2005806474775117</v>
      </c>
      <c r="J359" s="256">
        <v>10.142454079889051</v>
      </c>
      <c r="K359" s="256">
        <v>10.929664766190212</v>
      </c>
      <c r="L359" s="256">
        <v>5.8517280543887882</v>
      </c>
      <c r="M359" s="256">
        <v>-0.94695979061512503</v>
      </c>
      <c r="N359" s="256">
        <v>22.019078636694388</v>
      </c>
    </row>
    <row r="360" spans="2:14" x14ac:dyDescent="0.25">
      <c r="B360" s="239" t="s">
        <v>1523</v>
      </c>
      <c r="C360" s="247">
        <v>1</v>
      </c>
      <c r="D360" s="256">
        <v>247.81</v>
      </c>
      <c r="E360" s="256">
        <v>10</v>
      </c>
      <c r="F360" s="256">
        <v>10.381845779620502</v>
      </c>
      <c r="G360" s="256">
        <v>-0.3818457796205017</v>
      </c>
      <c r="H360" s="256">
        <v>-6.5291875122020823E-2</v>
      </c>
      <c r="I360" s="256">
        <v>0.36566589654128712</v>
      </c>
      <c r="J360" s="256">
        <v>9.6642887645413946</v>
      </c>
      <c r="K360" s="256">
        <v>11.099402794699609</v>
      </c>
      <c r="L360" s="256">
        <v>5.8597099053000603</v>
      </c>
      <c r="M360" s="256">
        <v>-1.1168364563966708</v>
      </c>
      <c r="N360" s="256">
        <v>21.880528015637672</v>
      </c>
    </row>
    <row r="361" spans="2:14" x14ac:dyDescent="0.25">
      <c r="B361" s="239" t="s">
        <v>1524</v>
      </c>
      <c r="C361" s="247">
        <v>1</v>
      </c>
      <c r="D361" s="256">
        <v>60.82</v>
      </c>
      <c r="E361" s="256">
        <v>10</v>
      </c>
      <c r="F361" s="256">
        <v>10.731335649732527</v>
      </c>
      <c r="G361" s="256">
        <v>-0.73133564973252696</v>
      </c>
      <c r="H361" s="256">
        <v>-0.1250512077469465</v>
      </c>
      <c r="I361" s="256">
        <v>0.2877560726732416</v>
      </c>
      <c r="J361" s="256">
        <v>10.166663388711367</v>
      </c>
      <c r="K361" s="256">
        <v>11.296007910753687</v>
      </c>
      <c r="L361" s="256">
        <v>5.8553643937622386</v>
      </c>
      <c r="M361" s="256">
        <v>-0.75881926033610902</v>
      </c>
      <c r="N361" s="256">
        <v>22.221490559801161</v>
      </c>
    </row>
    <row r="362" spans="2:14" x14ac:dyDescent="0.25">
      <c r="B362" s="239" t="s">
        <v>1525</v>
      </c>
      <c r="C362" s="247">
        <v>1</v>
      </c>
      <c r="D362" s="256">
        <v>144.03</v>
      </c>
      <c r="E362" s="256">
        <v>3</v>
      </c>
      <c r="F362" s="256">
        <v>10.57581368549903</v>
      </c>
      <c r="G362" s="256">
        <v>-7.5758136854990301</v>
      </c>
      <c r="H362" s="256">
        <v>-1.2953896769342252</v>
      </c>
      <c r="I362" s="256">
        <v>0.18525439111295344</v>
      </c>
      <c r="J362" s="256">
        <v>10.212283508978182</v>
      </c>
      <c r="K362" s="256">
        <v>10.939343862019879</v>
      </c>
      <c r="L362" s="256">
        <v>5.8512227624493098</v>
      </c>
      <c r="M362" s="256">
        <v>-0.90621397882267374</v>
      </c>
      <c r="N362" s="256">
        <v>22.057841349820734</v>
      </c>
    </row>
    <row r="363" spans="2:14" x14ac:dyDescent="0.25">
      <c r="B363" s="239" t="s">
        <v>1526</v>
      </c>
      <c r="C363" s="247">
        <v>1</v>
      </c>
      <c r="D363" s="256">
        <v>223.02</v>
      </c>
      <c r="E363" s="256">
        <v>15</v>
      </c>
      <c r="F363" s="256">
        <v>10.428179026746427</v>
      </c>
      <c r="G363" s="256">
        <v>4.5718209732535726</v>
      </c>
      <c r="H363" s="256">
        <v>0.78173644962784616</v>
      </c>
      <c r="I363" s="256">
        <v>0.30633082067510875</v>
      </c>
      <c r="J363" s="256">
        <v>9.827056987777322</v>
      </c>
      <c r="K363" s="256">
        <v>11.029301065715533</v>
      </c>
      <c r="L363" s="256">
        <v>5.8563066174914189</v>
      </c>
      <c r="M363" s="256">
        <v>-1.0638248368424641</v>
      </c>
      <c r="N363" s="256">
        <v>21.920182890335319</v>
      </c>
    </row>
    <row r="364" spans="2:14" x14ac:dyDescent="0.25">
      <c r="B364" s="239" t="s">
        <v>1527</v>
      </c>
      <c r="C364" s="247">
        <v>1</v>
      </c>
      <c r="D364" s="256">
        <v>192.97</v>
      </c>
      <c r="E364" s="256">
        <v>7</v>
      </c>
      <c r="F364" s="256">
        <v>10.484343370277454</v>
      </c>
      <c r="G364" s="256">
        <v>-3.484343370277454</v>
      </c>
      <c r="H364" s="256">
        <v>-0.59578846842433986</v>
      </c>
      <c r="I364" s="256">
        <v>0.24306534396212434</v>
      </c>
      <c r="J364" s="256">
        <v>10.007369049367695</v>
      </c>
      <c r="K364" s="256">
        <v>10.961317691187213</v>
      </c>
      <c r="L364" s="256">
        <v>5.8533383114094582</v>
      </c>
      <c r="M364" s="256">
        <v>-1.0018356984039567</v>
      </c>
      <c r="N364" s="256">
        <v>21.970522438958866</v>
      </c>
    </row>
    <row r="365" spans="2:14" x14ac:dyDescent="0.25">
      <c r="B365" s="239" t="s">
        <v>1528</v>
      </c>
      <c r="C365" s="247">
        <v>1</v>
      </c>
      <c r="D365" s="256">
        <v>183.34</v>
      </c>
      <c r="E365" s="256">
        <v>15</v>
      </c>
      <c r="F365" s="256">
        <v>10.502342126623669</v>
      </c>
      <c r="G365" s="256">
        <v>4.4976578733763315</v>
      </c>
      <c r="H365" s="256">
        <v>0.76905528850395144</v>
      </c>
      <c r="I365" s="256">
        <v>0.22603076061402433</v>
      </c>
      <c r="J365" s="256">
        <v>10.058795272962005</v>
      </c>
      <c r="K365" s="256">
        <v>10.945888980285332</v>
      </c>
      <c r="L365" s="256">
        <v>5.8526556819209903</v>
      </c>
      <c r="M365" s="256">
        <v>-0.98249739800186298</v>
      </c>
      <c r="N365" s="256">
        <v>21.987181651249202</v>
      </c>
    </row>
    <row r="366" spans="2:14" x14ac:dyDescent="0.25">
      <c r="B366" s="239" t="s">
        <v>1529</v>
      </c>
      <c r="C366" s="247">
        <v>1</v>
      </c>
      <c r="D366" s="256">
        <v>184.55</v>
      </c>
      <c r="E366" s="256">
        <v>6</v>
      </c>
      <c r="F366" s="256">
        <v>10.50008060064455</v>
      </c>
      <c r="G366" s="256">
        <v>-4.5000806006445497</v>
      </c>
      <c r="H366" s="256">
        <v>-0.76946955105363424</v>
      </c>
      <c r="I366" s="256">
        <v>0.22805705227269643</v>
      </c>
      <c r="J366" s="256">
        <v>10.052557494868513</v>
      </c>
      <c r="K366" s="256">
        <v>10.947603706420587</v>
      </c>
      <c r="L366" s="256">
        <v>5.8527342879605948</v>
      </c>
      <c r="M366" s="256">
        <v>-0.98491317493979302</v>
      </c>
      <c r="N366" s="256">
        <v>21.985074376228894</v>
      </c>
    </row>
    <row r="367" spans="2:14" x14ac:dyDescent="0.25">
      <c r="B367" s="239" t="s">
        <v>1530</v>
      </c>
      <c r="C367" s="247">
        <v>1</v>
      </c>
      <c r="D367" s="256">
        <v>109.09</v>
      </c>
      <c r="E367" s="256">
        <v>17</v>
      </c>
      <c r="F367" s="256">
        <v>10.641117584433273</v>
      </c>
      <c r="G367" s="256">
        <v>6.3588824155667272</v>
      </c>
      <c r="H367" s="256">
        <v>1.0873063910917853</v>
      </c>
      <c r="I367" s="256">
        <v>0.20195113425552869</v>
      </c>
      <c r="J367" s="256">
        <v>10.244822894502089</v>
      </c>
      <c r="K367" s="256">
        <v>11.037412274364456</v>
      </c>
      <c r="L367" s="256">
        <v>5.8517751910856406</v>
      </c>
      <c r="M367" s="256">
        <v>-0.84199412695729769</v>
      </c>
      <c r="N367" s="256">
        <v>22.124229295823845</v>
      </c>
    </row>
    <row r="368" spans="2:14" x14ac:dyDescent="0.25">
      <c r="B368" s="239" t="s">
        <v>1531</v>
      </c>
      <c r="C368" s="247">
        <v>1</v>
      </c>
      <c r="D368" s="256">
        <v>94.59</v>
      </c>
      <c r="E368" s="256">
        <v>14</v>
      </c>
      <c r="F368" s="256">
        <v>10.668218515588011</v>
      </c>
      <c r="G368" s="256">
        <v>3.3317814844119891</v>
      </c>
      <c r="H368" s="256">
        <v>0.56970188548447398</v>
      </c>
      <c r="I368" s="256">
        <v>0.22219991011633963</v>
      </c>
      <c r="J368" s="256">
        <v>10.232189053278216</v>
      </c>
      <c r="K368" s="256">
        <v>11.104247977897806</v>
      </c>
      <c r="L368" s="256">
        <v>5.8525089855919061</v>
      </c>
      <c r="M368" s="256">
        <v>-0.81633314248771072</v>
      </c>
      <c r="N368" s="256">
        <v>22.152770173663733</v>
      </c>
    </row>
    <row r="369" spans="2:14" x14ac:dyDescent="0.25">
      <c r="B369" s="239" t="s">
        <v>1532</v>
      </c>
      <c r="C369" s="247">
        <v>1</v>
      </c>
      <c r="D369" s="256">
        <v>208.06</v>
      </c>
      <c r="E369" s="256">
        <v>11</v>
      </c>
      <c r="F369" s="256">
        <v>10.456139711579178</v>
      </c>
      <c r="G369" s="256">
        <v>0.5438602884208219</v>
      </c>
      <c r="H369" s="256">
        <v>9.2994763673150682E-2</v>
      </c>
      <c r="I369" s="256">
        <v>0.27326760469019085</v>
      </c>
      <c r="J369" s="256">
        <v>9.9198986002422593</v>
      </c>
      <c r="K369" s="256">
        <v>10.992380822916097</v>
      </c>
      <c r="L369" s="256">
        <v>5.8546702563125974</v>
      </c>
      <c r="M369" s="256">
        <v>-1.0326530720206506</v>
      </c>
      <c r="N369" s="256">
        <v>21.944932495179007</v>
      </c>
    </row>
    <row r="370" spans="2:14" x14ac:dyDescent="0.25">
      <c r="B370" s="239" t="s">
        <v>1533</v>
      </c>
      <c r="C370" s="247">
        <v>1</v>
      </c>
      <c r="D370" s="256">
        <v>208.22</v>
      </c>
      <c r="E370" s="256">
        <v>10</v>
      </c>
      <c r="F370" s="256">
        <v>10.455840666821608</v>
      </c>
      <c r="G370" s="256">
        <v>-0.45584066682160795</v>
      </c>
      <c r="H370" s="256">
        <v>-7.794427353167252E-2</v>
      </c>
      <c r="I370" s="256">
        <v>0.27360671145531745</v>
      </c>
      <c r="J370" s="256">
        <v>9.918934116239523</v>
      </c>
      <c r="K370" s="256">
        <v>10.992747217403693</v>
      </c>
      <c r="L370" s="256">
        <v>5.8546860939705123</v>
      </c>
      <c r="M370" s="256">
        <v>-1.0329831954832542</v>
      </c>
      <c r="N370" s="256">
        <v>21.94466452912647</v>
      </c>
    </row>
    <row r="371" spans="2:14" x14ac:dyDescent="0.25">
      <c r="B371" s="239" t="s">
        <v>1534</v>
      </c>
      <c r="C371" s="247">
        <v>1</v>
      </c>
      <c r="D371" s="256">
        <v>220.76</v>
      </c>
      <c r="E371" s="256">
        <v>3</v>
      </c>
      <c r="F371" s="256">
        <v>10.432403033947098</v>
      </c>
      <c r="G371" s="256">
        <v>-7.4324030339470983</v>
      </c>
      <c r="H371" s="256">
        <v>-1.2708678651137506</v>
      </c>
      <c r="I371" s="256">
        <v>0.3011762357743602</v>
      </c>
      <c r="J371" s="256">
        <v>9.8413959895408922</v>
      </c>
      <c r="K371" s="256">
        <v>11.023410078353304</v>
      </c>
      <c r="L371" s="256">
        <v>5.8560392545963618</v>
      </c>
      <c r="M371" s="256">
        <v>-1.0590761755169904</v>
      </c>
      <c r="N371" s="256">
        <v>21.923882243411185</v>
      </c>
    </row>
    <row r="372" spans="2:14" x14ac:dyDescent="0.25">
      <c r="B372" s="239" t="s">
        <v>1535</v>
      </c>
      <c r="C372" s="247">
        <v>1</v>
      </c>
      <c r="D372" s="256">
        <v>230.91</v>
      </c>
      <c r="E372" s="256">
        <v>13</v>
      </c>
      <c r="F372" s="256">
        <v>10.413432382138781</v>
      </c>
      <c r="G372" s="256">
        <v>2.5865676178612187</v>
      </c>
      <c r="H372" s="256">
        <v>0.44227763907172468</v>
      </c>
      <c r="I372" s="256">
        <v>0.32470084612993549</v>
      </c>
      <c r="J372" s="256">
        <v>9.7762622983370235</v>
      </c>
      <c r="K372" s="256">
        <v>11.050602465940539</v>
      </c>
      <c r="L372" s="256">
        <v>5.8572962419409684</v>
      </c>
      <c r="M372" s="256">
        <v>-1.0805134508073433</v>
      </c>
      <c r="N372" s="256">
        <v>21.907378215084904</v>
      </c>
    </row>
    <row r="373" spans="2:14" x14ac:dyDescent="0.25">
      <c r="B373" s="239" t="s">
        <v>1536</v>
      </c>
      <c r="C373" s="247">
        <v>1</v>
      </c>
      <c r="D373" s="256">
        <v>142.5</v>
      </c>
      <c r="E373" s="256">
        <v>13</v>
      </c>
      <c r="F373" s="256">
        <v>10.578673300993287</v>
      </c>
      <c r="G373" s="256">
        <v>2.4213266990067126</v>
      </c>
      <c r="H373" s="256">
        <v>0.41402306611397471</v>
      </c>
      <c r="I373" s="256">
        <v>0.18488156699653949</v>
      </c>
      <c r="J373" s="256">
        <v>10.215874728274308</v>
      </c>
      <c r="K373" s="256">
        <v>10.941471873712267</v>
      </c>
      <c r="L373" s="256">
        <v>5.851210970405476</v>
      </c>
      <c r="M373" s="256">
        <v>-0.9033312234516746</v>
      </c>
      <c r="N373" s="256">
        <v>22.060677825438248</v>
      </c>
    </row>
    <row r="374" spans="2:14" x14ac:dyDescent="0.25">
      <c r="B374" s="239" t="s">
        <v>1537</v>
      </c>
      <c r="C374" s="247">
        <v>1</v>
      </c>
      <c r="D374" s="256">
        <v>140.33000000000001</v>
      </c>
      <c r="E374" s="256">
        <v>17</v>
      </c>
      <c r="F374" s="256">
        <v>10.582729095517825</v>
      </c>
      <c r="G374" s="256">
        <v>6.4172709044821747</v>
      </c>
      <c r="H374" s="256">
        <v>1.0972902487911418</v>
      </c>
      <c r="I374" s="256">
        <v>0.18453080037121375</v>
      </c>
      <c r="J374" s="256">
        <v>10.220618842532895</v>
      </c>
      <c r="K374" s="256">
        <v>10.944839348502756</v>
      </c>
      <c r="L374" s="256">
        <v>5.8511998976845714</v>
      </c>
      <c r="M374" s="256">
        <v>-0.89925370059907372</v>
      </c>
      <c r="N374" s="256">
        <v>22.064711891634722</v>
      </c>
    </row>
    <row r="375" spans="2:14" x14ac:dyDescent="0.25">
      <c r="B375" s="239" t="s">
        <v>1538</v>
      </c>
      <c r="C375" s="247">
        <v>1</v>
      </c>
      <c r="D375" s="256">
        <v>205.62</v>
      </c>
      <c r="E375" s="256">
        <v>1</v>
      </c>
      <c r="F375" s="256">
        <v>10.460700144132113</v>
      </c>
      <c r="G375" s="256">
        <v>-9.4607001441321135</v>
      </c>
      <c r="H375" s="256">
        <v>-1.6176867346588661</v>
      </c>
      <c r="I375" s="256">
        <v>0.26814054304602919</v>
      </c>
      <c r="J375" s="256">
        <v>9.9345200176568103</v>
      </c>
      <c r="K375" s="256">
        <v>10.986880270607417</v>
      </c>
      <c r="L375" s="256">
        <v>5.8544331900879456</v>
      </c>
      <c r="M375" s="256">
        <v>-1.0276274373962444</v>
      </c>
      <c r="N375" s="256">
        <v>21.949027725660471</v>
      </c>
    </row>
    <row r="376" spans="2:14" x14ac:dyDescent="0.25">
      <c r="B376" s="239" t="s">
        <v>1539</v>
      </c>
      <c r="C376" s="247">
        <v>1</v>
      </c>
      <c r="D376" s="256">
        <v>172.99</v>
      </c>
      <c r="E376" s="256">
        <v>7</v>
      </c>
      <c r="F376" s="256">
        <v>10.521686584378946</v>
      </c>
      <c r="G376" s="256">
        <v>-3.521686584378946</v>
      </c>
      <c r="H376" s="256">
        <v>-0.60217379098621993</v>
      </c>
      <c r="I376" s="256">
        <v>0.21025016418657014</v>
      </c>
      <c r="J376" s="256">
        <v>10.109106462304112</v>
      </c>
      <c r="K376" s="256">
        <v>10.93426670645378</v>
      </c>
      <c r="L376" s="256">
        <v>5.8520674772185242</v>
      </c>
      <c r="M376" s="256">
        <v>-0.96199868874391825</v>
      </c>
      <c r="N376" s="256">
        <v>22.00537185750181</v>
      </c>
    </row>
    <row r="377" spans="2:14" x14ac:dyDescent="0.25">
      <c r="B377" s="239" t="s">
        <v>1540</v>
      </c>
      <c r="C377" s="247">
        <v>1</v>
      </c>
      <c r="D377" s="256">
        <v>184.43</v>
      </c>
      <c r="E377" s="256">
        <v>17</v>
      </c>
      <c r="F377" s="256">
        <v>10.500304884212726</v>
      </c>
      <c r="G377" s="256">
        <v>6.499695115787274</v>
      </c>
      <c r="H377" s="256">
        <v>1.111383978770067</v>
      </c>
      <c r="I377" s="256">
        <v>0.2278545381821967</v>
      </c>
      <c r="J377" s="256">
        <v>10.053179177832325</v>
      </c>
      <c r="K377" s="256">
        <v>10.947430590593127</v>
      </c>
      <c r="L377" s="256">
        <v>5.8527264003153707</v>
      </c>
      <c r="M377" s="256">
        <v>-0.98467341321186197</v>
      </c>
      <c r="N377" s="256">
        <v>21.985283181637314</v>
      </c>
    </row>
    <row r="378" spans="2:14" x14ac:dyDescent="0.25">
      <c r="B378" s="239" t="s">
        <v>1541</v>
      </c>
      <c r="C378" s="247">
        <v>1</v>
      </c>
      <c r="D378" s="256">
        <v>205.07</v>
      </c>
      <c r="E378" s="256">
        <v>20</v>
      </c>
      <c r="F378" s="256">
        <v>10.461728110486259</v>
      </c>
      <c r="G378" s="256">
        <v>9.5382718895137408</v>
      </c>
      <c r="H378" s="256">
        <v>1.6309507406601582</v>
      </c>
      <c r="I378" s="256">
        <v>0.26699662531114932</v>
      </c>
      <c r="J378" s="256">
        <v>9.9377927276501641</v>
      </c>
      <c r="K378" s="256">
        <v>10.985663493322354</v>
      </c>
      <c r="L378" s="256">
        <v>5.854380908713221</v>
      </c>
      <c r="M378" s="256">
        <v>-1.026496877752578</v>
      </c>
      <c r="N378" s="256">
        <v>21.949953098725096</v>
      </c>
    </row>
    <row r="379" spans="2:14" x14ac:dyDescent="0.25">
      <c r="B379" s="239" t="s">
        <v>1542</v>
      </c>
      <c r="C379" s="247">
        <v>1</v>
      </c>
      <c r="D379" s="256">
        <v>225.8</v>
      </c>
      <c r="E379" s="256">
        <v>20</v>
      </c>
      <c r="F379" s="256">
        <v>10.422983124083657</v>
      </c>
      <c r="G379" s="256">
        <v>9.5770168759163425</v>
      </c>
      <c r="H379" s="256">
        <v>1.6375757525073946</v>
      </c>
      <c r="I379" s="256">
        <v>0.31273942905852298</v>
      </c>
      <c r="J379" s="256">
        <v>9.8092852831436552</v>
      </c>
      <c r="K379" s="256">
        <v>11.03668096502366</v>
      </c>
      <c r="L379" s="256">
        <v>5.8566453347343943</v>
      </c>
      <c r="M379" s="256">
        <v>-1.0696854143795509</v>
      </c>
      <c r="N379" s="256">
        <v>21.915651662546864</v>
      </c>
    </row>
    <row r="380" spans="2:14" x14ac:dyDescent="0.25">
      <c r="B380" s="239" t="s">
        <v>1543</v>
      </c>
      <c r="C380" s="247">
        <v>1</v>
      </c>
      <c r="D380" s="256">
        <v>104.36</v>
      </c>
      <c r="E380" s="256">
        <v>8</v>
      </c>
      <c r="F380" s="256">
        <v>10.649958095078922</v>
      </c>
      <c r="G380" s="256">
        <v>-2.6499580950789223</v>
      </c>
      <c r="H380" s="256">
        <v>-0.45311678760581886</v>
      </c>
      <c r="I380" s="256">
        <v>0.20785863669323904</v>
      </c>
      <c r="J380" s="256">
        <v>10.242070938210377</v>
      </c>
      <c r="K380" s="256">
        <v>11.057845251947468</v>
      </c>
      <c r="L380" s="256">
        <v>5.8519820436520709</v>
      </c>
      <c r="M380" s="256">
        <v>-0.83355952922705256</v>
      </c>
      <c r="N380" s="256">
        <v>22.133475719384897</v>
      </c>
    </row>
    <row r="381" spans="2:14" x14ac:dyDescent="0.25">
      <c r="B381" s="239" t="s">
        <v>1544</v>
      </c>
      <c r="C381" s="247">
        <v>1</v>
      </c>
      <c r="D381" s="256">
        <v>112.63</v>
      </c>
      <c r="E381" s="256">
        <v>8</v>
      </c>
      <c r="F381" s="256">
        <v>10.634501219172048</v>
      </c>
      <c r="G381" s="256">
        <v>-2.6345012191720478</v>
      </c>
      <c r="H381" s="256">
        <v>-0.45047381375262813</v>
      </c>
      <c r="I381" s="256">
        <v>0.19802412724609045</v>
      </c>
      <c r="J381" s="256">
        <v>10.245912611362661</v>
      </c>
      <c r="K381" s="256">
        <v>11.023089826981435</v>
      </c>
      <c r="L381" s="256">
        <v>5.8516409819254864</v>
      </c>
      <c r="M381" s="256">
        <v>-0.84834712961001202</v>
      </c>
      <c r="N381" s="256">
        <v>22.117349567954108</v>
      </c>
    </row>
    <row r="382" spans="2:14" x14ac:dyDescent="0.25">
      <c r="B382" s="239" t="s">
        <v>1545</v>
      </c>
      <c r="C382" s="247">
        <v>1</v>
      </c>
      <c r="D382" s="256">
        <v>50.68</v>
      </c>
      <c r="E382" s="256">
        <v>12</v>
      </c>
      <c r="F382" s="256">
        <v>10.750287611243495</v>
      </c>
      <c r="G382" s="256">
        <v>1.2497123887565049</v>
      </c>
      <c r="H382" s="256">
        <v>0.21368853495310725</v>
      </c>
      <c r="I382" s="256">
        <v>0.31065990663977283</v>
      </c>
      <c r="J382" s="256">
        <v>10.140670478714375</v>
      </c>
      <c r="K382" s="256">
        <v>11.359904743772615</v>
      </c>
      <c r="L382" s="256">
        <v>5.8565346583087621</v>
      </c>
      <c r="M382" s="256">
        <v>-0.74216374359289006</v>
      </c>
      <c r="N382" s="256">
        <v>22.24273896607988</v>
      </c>
    </row>
    <row r="383" spans="2:14" x14ac:dyDescent="0.25">
      <c r="B383" s="239" t="s">
        <v>1546</v>
      </c>
      <c r="C383" s="247">
        <v>1</v>
      </c>
      <c r="D383" s="256">
        <v>157.22</v>
      </c>
      <c r="E383" s="256">
        <v>17</v>
      </c>
      <c r="F383" s="256">
        <v>10.551161183296893</v>
      </c>
      <c r="G383" s="256">
        <v>6.4488388167031072</v>
      </c>
      <c r="H383" s="256">
        <v>1.102688051497356</v>
      </c>
      <c r="I383" s="256">
        <v>0.19263507833414745</v>
      </c>
      <c r="J383" s="256">
        <v>10.173147665721364</v>
      </c>
      <c r="K383" s="256">
        <v>10.929174700872421</v>
      </c>
      <c r="L383" s="256">
        <v>5.8514610910253095</v>
      </c>
      <c r="M383" s="256">
        <v>-0.93133416024570614</v>
      </c>
      <c r="N383" s="256">
        <v>22.033656526839493</v>
      </c>
    </row>
    <row r="384" spans="2:14" x14ac:dyDescent="0.25">
      <c r="B384" s="239" t="s">
        <v>1547</v>
      </c>
      <c r="C384" s="247">
        <v>1</v>
      </c>
      <c r="D384" s="256">
        <v>37.909999999999997</v>
      </c>
      <c r="E384" s="256">
        <v>5</v>
      </c>
      <c r="F384" s="256">
        <v>10.774155120957012</v>
      </c>
      <c r="G384" s="256">
        <v>-5.7741551209570119</v>
      </c>
      <c r="H384" s="256">
        <v>-0.98732377104544655</v>
      </c>
      <c r="I384" s="256">
        <v>0.34085273202008926</v>
      </c>
      <c r="J384" s="256">
        <v>10.105289713262973</v>
      </c>
      <c r="K384" s="256">
        <v>11.443020528651051</v>
      </c>
      <c r="L384" s="256">
        <v>5.8582138243071888</v>
      </c>
      <c r="M384" s="256">
        <v>-0.72159131103327212</v>
      </c>
      <c r="N384" s="256">
        <v>22.269901552947296</v>
      </c>
    </row>
    <row r="385" spans="2:14" x14ac:dyDescent="0.25">
      <c r="B385" s="239" t="s">
        <v>1548</v>
      </c>
      <c r="C385" s="247">
        <v>1</v>
      </c>
      <c r="D385" s="256">
        <v>132.43</v>
      </c>
      <c r="E385" s="256">
        <v>4</v>
      </c>
      <c r="F385" s="256">
        <v>10.59749443042282</v>
      </c>
      <c r="G385" s="256">
        <v>-6.5974944304228202</v>
      </c>
      <c r="H385" s="256">
        <v>-1.1281067002953633</v>
      </c>
      <c r="I385" s="256">
        <v>0.185027642500811</v>
      </c>
      <c r="J385" s="256">
        <v>10.234409209416942</v>
      </c>
      <c r="K385" s="256">
        <v>10.960579651428699</v>
      </c>
      <c r="L385" s="256">
        <v>5.8512155877960694</v>
      </c>
      <c r="M385" s="256">
        <v>-0.88451915486441024</v>
      </c>
      <c r="N385" s="256">
        <v>22.079508015710051</v>
      </c>
    </row>
    <row r="386" spans="2:14" x14ac:dyDescent="0.25">
      <c r="B386" s="239" t="s">
        <v>1549</v>
      </c>
      <c r="C386" s="247">
        <v>1</v>
      </c>
      <c r="D386" s="256">
        <v>149.38</v>
      </c>
      <c r="E386" s="256">
        <v>9</v>
      </c>
      <c r="F386" s="256">
        <v>10.565814376417798</v>
      </c>
      <c r="G386" s="256">
        <v>-1.5658143764177979</v>
      </c>
      <c r="H386" s="256">
        <v>-0.26773886785115764</v>
      </c>
      <c r="I386" s="256">
        <v>0.18736312887603107</v>
      </c>
      <c r="J386" s="256">
        <v>10.198146161350914</v>
      </c>
      <c r="K386" s="256">
        <v>10.933482591484681</v>
      </c>
      <c r="L386" s="256">
        <v>5.8512899063745349</v>
      </c>
      <c r="M386" s="256">
        <v>-0.91634504641631054</v>
      </c>
      <c r="N386" s="256">
        <v>22.047973799251906</v>
      </c>
    </row>
    <row r="387" spans="2:14" x14ac:dyDescent="0.25">
      <c r="B387" s="239" t="s">
        <v>1550</v>
      </c>
      <c r="C387" s="247">
        <v>1</v>
      </c>
      <c r="D387" s="256">
        <v>93.04</v>
      </c>
      <c r="E387" s="256">
        <v>8</v>
      </c>
      <c r="F387" s="256">
        <v>10.671115511676964</v>
      </c>
      <c r="G387" s="256">
        <v>-2.6711155116769643</v>
      </c>
      <c r="H387" s="256">
        <v>-0.45673449788612325</v>
      </c>
      <c r="I387" s="256">
        <v>0.22471275562141119</v>
      </c>
      <c r="J387" s="256">
        <v>10.230155018234571</v>
      </c>
      <c r="K387" s="256">
        <v>11.112076005119357</v>
      </c>
      <c r="L387" s="256">
        <v>5.8526049284841761</v>
      </c>
      <c r="M387" s="256">
        <v>-0.81362441797684681</v>
      </c>
      <c r="N387" s="256">
        <v>22.155855441330775</v>
      </c>
    </row>
    <row r="388" spans="2:14" x14ac:dyDescent="0.25">
      <c r="B388" s="239" t="s">
        <v>1551</v>
      </c>
      <c r="C388" s="247">
        <v>1</v>
      </c>
      <c r="D388" s="256">
        <v>159.97999999999999</v>
      </c>
      <c r="E388" s="256">
        <v>17</v>
      </c>
      <c r="F388" s="256">
        <v>10.546002661228819</v>
      </c>
      <c r="G388" s="256">
        <v>6.4539973387711811</v>
      </c>
      <c r="H388" s="256">
        <v>1.1035701080674656</v>
      </c>
      <c r="I388" s="256">
        <v>0.19507571475575045</v>
      </c>
      <c r="J388" s="256">
        <v>10.163199810543084</v>
      </c>
      <c r="K388" s="256">
        <v>10.928805511914554</v>
      </c>
      <c r="L388" s="256">
        <v>5.851541947287549</v>
      </c>
      <c r="M388" s="256">
        <v>-0.9366513489510897</v>
      </c>
      <c r="N388" s="256">
        <v>22.028656671408726</v>
      </c>
    </row>
    <row r="389" spans="2:14" x14ac:dyDescent="0.25">
      <c r="B389" s="239" t="s">
        <v>1552</v>
      </c>
      <c r="C389" s="247">
        <v>1</v>
      </c>
      <c r="D389" s="256">
        <v>36.71</v>
      </c>
      <c r="E389" s="256">
        <v>1</v>
      </c>
      <c r="F389" s="256">
        <v>10.776397956638784</v>
      </c>
      <c r="G389" s="256">
        <v>-9.7763979566387835</v>
      </c>
      <c r="H389" s="256">
        <v>-1.6716679575781463</v>
      </c>
      <c r="I389" s="256">
        <v>0.34375452529167178</v>
      </c>
      <c r="J389" s="256">
        <v>10.10183827409432</v>
      </c>
      <c r="K389" s="256">
        <v>11.450957639183247</v>
      </c>
      <c r="L389" s="256">
        <v>5.8583833776936114</v>
      </c>
      <c r="M389" s="256">
        <v>-0.71968119498165706</v>
      </c>
      <c r="N389" s="256">
        <v>22.272477108259224</v>
      </c>
    </row>
    <row r="390" spans="2:14" x14ac:dyDescent="0.25">
      <c r="B390" s="239" t="s">
        <v>1553</v>
      </c>
      <c r="C390" s="247">
        <v>1</v>
      </c>
      <c r="D390" s="256">
        <v>38.22</v>
      </c>
      <c r="E390" s="256">
        <v>5</v>
      </c>
      <c r="F390" s="256">
        <v>10.773575721739221</v>
      </c>
      <c r="G390" s="256">
        <v>-5.7735757217392205</v>
      </c>
      <c r="H390" s="256">
        <v>-0.98722469947416613</v>
      </c>
      <c r="I390" s="256">
        <v>0.34010474706488519</v>
      </c>
      <c r="J390" s="256">
        <v>10.106178107068422</v>
      </c>
      <c r="K390" s="256">
        <v>11.440973336410019</v>
      </c>
      <c r="L390" s="256">
        <v>5.8581703513430172</v>
      </c>
      <c r="M390" s="256">
        <v>-0.72208540196636228</v>
      </c>
      <c r="N390" s="256">
        <v>22.269236845444802</v>
      </c>
    </row>
    <row r="391" spans="2:14" x14ac:dyDescent="0.25">
      <c r="B391" s="239" t="s">
        <v>1554</v>
      </c>
      <c r="C391" s="247">
        <v>1</v>
      </c>
      <c r="D391" s="256">
        <v>210.97</v>
      </c>
      <c r="E391" s="256">
        <v>16</v>
      </c>
      <c r="F391" s="256">
        <v>10.450700835050883</v>
      </c>
      <c r="G391" s="256">
        <v>5.549299164949117</v>
      </c>
      <c r="H391" s="256">
        <v>0.94887561269549414</v>
      </c>
      <c r="I391" s="256">
        <v>0.27948874198769152</v>
      </c>
      <c r="J391" s="256">
        <v>9.9022518018054235</v>
      </c>
      <c r="K391" s="256">
        <v>10.999149868296342</v>
      </c>
      <c r="L391" s="256">
        <v>5.8549639267271463</v>
      </c>
      <c r="M391" s="256">
        <v>-1.0386682266981353</v>
      </c>
      <c r="N391" s="256">
        <v>21.940069896799901</v>
      </c>
    </row>
    <row r="392" spans="2:14" x14ac:dyDescent="0.25">
      <c r="B392" s="239" t="s">
        <v>1555</v>
      </c>
      <c r="C392" s="247">
        <v>1</v>
      </c>
      <c r="D392" s="256">
        <v>109.24</v>
      </c>
      <c r="E392" s="256">
        <v>7</v>
      </c>
      <c r="F392" s="256">
        <v>10.640837229973052</v>
      </c>
      <c r="G392" s="256">
        <v>-3.6408372299730516</v>
      </c>
      <c r="H392" s="256">
        <v>-0.62254738024146916</v>
      </c>
      <c r="I392" s="256">
        <v>0.20177590627604111</v>
      </c>
      <c r="J392" s="256">
        <v>10.244886395094005</v>
      </c>
      <c r="K392" s="256">
        <v>11.036788064852098</v>
      </c>
      <c r="L392" s="256">
        <v>5.8517691463976789</v>
      </c>
      <c r="M392" s="256">
        <v>-0.84226261974736616</v>
      </c>
      <c r="N392" s="256">
        <v>22.123937079693469</v>
      </c>
    </row>
    <row r="393" spans="2:14" x14ac:dyDescent="0.25">
      <c r="B393" s="239" t="s">
        <v>1556</v>
      </c>
      <c r="C393" s="247">
        <v>1</v>
      </c>
      <c r="D393" s="256">
        <v>57.95</v>
      </c>
      <c r="E393" s="256">
        <v>4</v>
      </c>
      <c r="F393" s="256">
        <v>10.73669976507143</v>
      </c>
      <c r="G393" s="256">
        <v>-6.73669976507143</v>
      </c>
      <c r="H393" s="256">
        <v>-1.1519094442597704</v>
      </c>
      <c r="I393" s="256">
        <v>0.29412751096507045</v>
      </c>
      <c r="J393" s="256">
        <v>10.15952464205059</v>
      </c>
      <c r="K393" s="256">
        <v>11.31387488809227</v>
      </c>
      <c r="L393" s="256">
        <v>5.8556809697152055</v>
      </c>
      <c r="M393" s="256">
        <v>-0.75407637136260064</v>
      </c>
      <c r="N393" s="256">
        <v>22.227475901505461</v>
      </c>
    </row>
    <row r="394" spans="2:14" x14ac:dyDescent="0.25">
      <c r="B394" s="239" t="s">
        <v>1557</v>
      </c>
      <c r="C394" s="247">
        <v>1</v>
      </c>
      <c r="D394" s="256">
        <v>144.88999999999999</v>
      </c>
      <c r="E394" s="256">
        <v>14</v>
      </c>
      <c r="F394" s="256">
        <v>10.574206319927093</v>
      </c>
      <c r="G394" s="256">
        <v>3.425793680072907</v>
      </c>
      <c r="H394" s="256">
        <v>0.58577704688900789</v>
      </c>
      <c r="I394" s="256">
        <v>0.18550926573683288</v>
      </c>
      <c r="J394" s="256">
        <v>10.210175995385715</v>
      </c>
      <c r="K394" s="256">
        <v>10.938236644468471</v>
      </c>
      <c r="L394" s="256">
        <v>5.8512308375291875</v>
      </c>
      <c r="M394" s="256">
        <v>-0.90783719036293498</v>
      </c>
      <c r="N394" s="256">
        <v>22.056249830217119</v>
      </c>
    </row>
    <row r="395" spans="2:14" x14ac:dyDescent="0.25">
      <c r="B395" s="239" t="s">
        <v>1558</v>
      </c>
      <c r="C395" s="247">
        <v>1</v>
      </c>
      <c r="D395" s="256">
        <v>199.4</v>
      </c>
      <c r="E395" s="256">
        <v>20</v>
      </c>
      <c r="F395" s="256">
        <v>10.472325509082628</v>
      </c>
      <c r="G395" s="256">
        <v>9.5276744909173718</v>
      </c>
      <c r="H395" s="256">
        <v>1.6291386896628679</v>
      </c>
      <c r="I395" s="256">
        <v>0.25547404130218315</v>
      </c>
      <c r="J395" s="256">
        <v>9.9710012339972902</v>
      </c>
      <c r="K395" s="256">
        <v>10.973649784167966</v>
      </c>
      <c r="L395" s="256">
        <v>5.8538667231290438</v>
      </c>
      <c r="M395" s="256">
        <v>-1.0148904775608489</v>
      </c>
      <c r="N395" s="256">
        <v>21.959541495726107</v>
      </c>
    </row>
    <row r="396" spans="2:14" x14ac:dyDescent="0.25">
      <c r="B396" s="239" t="s">
        <v>1559</v>
      </c>
      <c r="C396" s="247">
        <v>1</v>
      </c>
      <c r="D396" s="256">
        <v>77.48</v>
      </c>
      <c r="E396" s="256">
        <v>5</v>
      </c>
      <c r="F396" s="256">
        <v>10.7001976143506</v>
      </c>
      <c r="G396" s="256">
        <v>-5.7001976143505999</v>
      </c>
      <c r="H396" s="256">
        <v>-0.9746777643500707</v>
      </c>
      <c r="I396" s="256">
        <v>0.25290847452486331</v>
      </c>
      <c r="J396" s="256">
        <v>10.203907826911314</v>
      </c>
      <c r="K396" s="256">
        <v>11.196487401789886</v>
      </c>
      <c r="L396" s="256">
        <v>5.8537553179873161</v>
      </c>
      <c r="M396" s="256">
        <v>-0.78679975868488583</v>
      </c>
      <c r="N396" s="256">
        <v>22.187194987386086</v>
      </c>
    </row>
    <row r="397" spans="2:14" x14ac:dyDescent="0.25">
      <c r="B397" s="239" t="s">
        <v>1560</v>
      </c>
      <c r="C397" s="247">
        <v>1</v>
      </c>
      <c r="D397" s="256">
        <v>167.04</v>
      </c>
      <c r="E397" s="256">
        <v>19</v>
      </c>
      <c r="F397" s="256">
        <v>10.532807311301063</v>
      </c>
      <c r="G397" s="256">
        <v>8.4671926886989368</v>
      </c>
      <c r="H397" s="256">
        <v>1.447806725045014</v>
      </c>
      <c r="I397" s="256">
        <v>0.20259853601500755</v>
      </c>
      <c r="J397" s="256">
        <v>10.135242205729586</v>
      </c>
      <c r="K397" s="256">
        <v>10.93037241687254</v>
      </c>
      <c r="L397" s="256">
        <v>5.8517975693947006</v>
      </c>
      <c r="M397" s="256">
        <v>-0.95034831370793071</v>
      </c>
      <c r="N397" s="256">
        <v>22.015962936310057</v>
      </c>
    </row>
    <row r="398" spans="2:14" x14ac:dyDescent="0.25">
      <c r="B398" s="239" t="s">
        <v>1561</v>
      </c>
      <c r="C398" s="247">
        <v>1</v>
      </c>
      <c r="D398" s="256">
        <v>48.78</v>
      </c>
      <c r="E398" s="256">
        <v>12</v>
      </c>
      <c r="F398" s="256">
        <v>10.753838767739634</v>
      </c>
      <c r="G398" s="256">
        <v>1.2461612322603663</v>
      </c>
      <c r="H398" s="256">
        <v>0.21308132209687228</v>
      </c>
      <c r="I398" s="256">
        <v>0.31506541536083932</v>
      </c>
      <c r="J398" s="256">
        <v>10.135576575012955</v>
      </c>
      <c r="K398" s="256">
        <v>11.372100960466312</v>
      </c>
      <c r="L398" s="256">
        <v>5.8567700008054606</v>
      </c>
      <c r="M398" s="256">
        <v>-0.73907440664582502</v>
      </c>
      <c r="N398" s="256">
        <v>22.246751942125094</v>
      </c>
    </row>
    <row r="399" spans="2:14" x14ac:dyDescent="0.25">
      <c r="B399" s="239" t="s">
        <v>1562</v>
      </c>
      <c r="C399" s="247">
        <v>1</v>
      </c>
      <c r="D399" s="256">
        <v>41.37</v>
      </c>
      <c r="E399" s="256">
        <v>1</v>
      </c>
      <c r="F399" s="256">
        <v>10.767688278074571</v>
      </c>
      <c r="G399" s="256">
        <v>-9.7676882780745711</v>
      </c>
      <c r="H399" s="256">
        <v>-1.6701786881518017</v>
      </c>
      <c r="I399" s="256">
        <v>0.33254384867062597</v>
      </c>
      <c r="J399" s="256">
        <v>10.115127638178883</v>
      </c>
      <c r="K399" s="256">
        <v>11.420248917970259</v>
      </c>
      <c r="L399" s="256">
        <v>5.8577362553862882</v>
      </c>
      <c r="M399" s="256">
        <v>-0.72712100628281284</v>
      </c>
      <c r="N399" s="256">
        <v>22.262497562431953</v>
      </c>
    </row>
    <row r="400" spans="2:14" x14ac:dyDescent="0.25">
      <c r="B400" s="239" t="s">
        <v>1563</v>
      </c>
      <c r="C400" s="247">
        <v>1</v>
      </c>
      <c r="D400" s="256">
        <v>146.9</v>
      </c>
      <c r="E400" s="256">
        <v>9</v>
      </c>
      <c r="F400" s="256">
        <v>10.570449570160125</v>
      </c>
      <c r="G400" s="256">
        <v>-1.5704495701601253</v>
      </c>
      <c r="H400" s="256">
        <v>-0.26853144042140104</v>
      </c>
      <c r="I400" s="256">
        <v>0.18623123145916975</v>
      </c>
      <c r="J400" s="256">
        <v>10.205002510906516</v>
      </c>
      <c r="K400" s="256">
        <v>10.935896629413735</v>
      </c>
      <c r="L400" s="256">
        <v>5.8512537714535249</v>
      </c>
      <c r="M400" s="256">
        <v>-0.91163894404863655</v>
      </c>
      <c r="N400" s="256">
        <v>22.052538084368887</v>
      </c>
    </row>
    <row r="401" spans="2:14" x14ac:dyDescent="0.25">
      <c r="B401" s="239" t="s">
        <v>1564</v>
      </c>
      <c r="C401" s="247">
        <v>1</v>
      </c>
      <c r="D401" s="256">
        <v>148.94</v>
      </c>
      <c r="E401" s="256">
        <v>8</v>
      </c>
      <c r="F401" s="256">
        <v>10.566636749501114</v>
      </c>
      <c r="G401" s="256">
        <v>-2.5666367495011144</v>
      </c>
      <c r="H401" s="256">
        <v>-0.43886965648426574</v>
      </c>
      <c r="I401" s="256">
        <v>0.18714305318108027</v>
      </c>
      <c r="J401" s="256">
        <v>10.199400395486229</v>
      </c>
      <c r="K401" s="256">
        <v>10.933873103516</v>
      </c>
      <c r="L401" s="256">
        <v>5.8512828635037151</v>
      </c>
      <c r="M401" s="256">
        <v>-0.91550885289906603</v>
      </c>
      <c r="N401" s="256">
        <v>22.048782351901295</v>
      </c>
    </row>
    <row r="402" spans="2:14" x14ac:dyDescent="0.25">
      <c r="B402" s="239" t="s">
        <v>1565</v>
      </c>
      <c r="C402" s="247">
        <v>1</v>
      </c>
      <c r="D402" s="256">
        <v>170.23</v>
      </c>
      <c r="E402" s="256">
        <v>5</v>
      </c>
      <c r="F402" s="256">
        <v>10.526845106447022</v>
      </c>
      <c r="G402" s="256">
        <v>-5.5268451064470216</v>
      </c>
      <c r="H402" s="256">
        <v>-0.94503618939439493</v>
      </c>
      <c r="I402" s="256">
        <v>0.20656056560801173</v>
      </c>
      <c r="J402" s="256">
        <v>10.1215051929011</v>
      </c>
      <c r="K402" s="256">
        <v>10.932185019992943</v>
      </c>
      <c r="L402" s="256">
        <v>5.8519360807892111</v>
      </c>
      <c r="M402" s="256">
        <v>-0.95658232357233786</v>
      </c>
      <c r="N402" s="256">
        <v>22.010272536466381</v>
      </c>
    </row>
    <row r="403" spans="2:14" x14ac:dyDescent="0.25">
      <c r="B403" s="239" t="s">
        <v>1566</v>
      </c>
      <c r="C403" s="247">
        <v>1</v>
      </c>
      <c r="D403" s="256">
        <v>189.74</v>
      </c>
      <c r="E403" s="256">
        <v>15</v>
      </c>
      <c r="F403" s="256">
        <v>10.490380336320888</v>
      </c>
      <c r="G403" s="256">
        <v>4.5096196636791124</v>
      </c>
      <c r="H403" s="256">
        <v>0.77110063707232157</v>
      </c>
      <c r="I403" s="256">
        <v>0.23712919231171295</v>
      </c>
      <c r="J403" s="256">
        <v>10.025054701546795</v>
      </c>
      <c r="K403" s="256">
        <v>10.95570597109498</v>
      </c>
      <c r="L403" s="256">
        <v>5.853094812167722</v>
      </c>
      <c r="M403" s="256">
        <v>-0.99532090658916594</v>
      </c>
      <c r="N403" s="256">
        <v>21.976081579230943</v>
      </c>
    </row>
    <row r="404" spans="2:14" x14ac:dyDescent="0.25">
      <c r="B404" s="239" t="s">
        <v>1567</v>
      </c>
      <c r="C404" s="247">
        <v>1</v>
      </c>
      <c r="D404" s="256">
        <v>244.69</v>
      </c>
      <c r="E404" s="256">
        <v>15</v>
      </c>
      <c r="F404" s="256">
        <v>10.387677152393106</v>
      </c>
      <c r="G404" s="256">
        <v>4.6123228476068938</v>
      </c>
      <c r="H404" s="256">
        <v>0.78866187204606175</v>
      </c>
      <c r="I404" s="256">
        <v>0.3579612857176957</v>
      </c>
      <c r="J404" s="256">
        <v>9.6852391232440915</v>
      </c>
      <c r="K404" s="256">
        <v>11.090115181542121</v>
      </c>
      <c r="L404" s="256">
        <v>5.8592341571617501</v>
      </c>
      <c r="M404" s="256">
        <v>-1.110071508966751</v>
      </c>
      <c r="N404" s="256">
        <v>21.885425813752963</v>
      </c>
    </row>
    <row r="405" spans="2:14" x14ac:dyDescent="0.25">
      <c r="B405" s="239" t="s">
        <v>1568</v>
      </c>
      <c r="C405" s="247">
        <v>1</v>
      </c>
      <c r="D405" s="256">
        <v>143.59</v>
      </c>
      <c r="E405" s="256">
        <v>11</v>
      </c>
      <c r="F405" s="256">
        <v>10.576636058582345</v>
      </c>
      <c r="G405" s="256">
        <v>0.4233639414176551</v>
      </c>
      <c r="H405" s="256">
        <v>7.2391072703960127E-2</v>
      </c>
      <c r="I405" s="256">
        <v>0.18513658076938269</v>
      </c>
      <c r="J405" s="256">
        <v>10.213337064786705</v>
      </c>
      <c r="K405" s="256">
        <v>10.939935052377985</v>
      </c>
      <c r="L405" s="256">
        <v>5.8512190336644609</v>
      </c>
      <c r="M405" s="256">
        <v>-0.90538428863445297</v>
      </c>
      <c r="N405" s="256">
        <v>22.058656405799141</v>
      </c>
    </row>
    <row r="406" spans="2:14" x14ac:dyDescent="0.25">
      <c r="B406" s="239" t="s">
        <v>1569</v>
      </c>
      <c r="C406" s="247">
        <v>1</v>
      </c>
      <c r="D406" s="256">
        <v>101.05</v>
      </c>
      <c r="E406" s="256">
        <v>9</v>
      </c>
      <c r="F406" s="256">
        <v>10.656144583501142</v>
      </c>
      <c r="G406" s="256">
        <v>-1.6561445835011419</v>
      </c>
      <c r="H406" s="256">
        <v>-0.28318444539949023</v>
      </c>
      <c r="I406" s="256">
        <v>0.21241138543339308</v>
      </c>
      <c r="J406" s="256">
        <v>10.239323432986238</v>
      </c>
      <c r="K406" s="256">
        <v>11.072965734016046</v>
      </c>
      <c r="L406" s="256">
        <v>5.8521455230573363</v>
      </c>
      <c r="M406" s="256">
        <v>-0.82769384128193124</v>
      </c>
      <c r="N406" s="256">
        <v>22.139983008284215</v>
      </c>
    </row>
    <row r="407" spans="2:14" x14ac:dyDescent="0.25">
      <c r="B407" s="239" t="s">
        <v>1570</v>
      </c>
      <c r="C407" s="247">
        <v>1</v>
      </c>
      <c r="D407" s="256">
        <v>204.94</v>
      </c>
      <c r="E407" s="256">
        <v>11</v>
      </c>
      <c r="F407" s="256">
        <v>10.461971084351784</v>
      </c>
      <c r="G407" s="256">
        <v>0.53802891564821564</v>
      </c>
      <c r="H407" s="256">
        <v>9.1997656246070147E-2</v>
      </c>
      <c r="I407" s="256">
        <v>0.2667268930367776</v>
      </c>
      <c r="J407" s="256">
        <v>9.9385650051436709</v>
      </c>
      <c r="K407" s="256">
        <v>10.985377163559898</v>
      </c>
      <c r="L407" s="256">
        <v>5.8543686134242821</v>
      </c>
      <c r="M407" s="256">
        <v>-1.0262297764775408</v>
      </c>
      <c r="N407" s="256">
        <v>21.950171945181111</v>
      </c>
    </row>
    <row r="408" spans="2:14" x14ac:dyDescent="0.25">
      <c r="B408" s="239" t="s">
        <v>1571</v>
      </c>
      <c r="C408" s="247">
        <v>1</v>
      </c>
      <c r="D408" s="256">
        <v>89.58</v>
      </c>
      <c r="E408" s="256">
        <v>13</v>
      </c>
      <c r="F408" s="256">
        <v>10.677582354559405</v>
      </c>
      <c r="G408" s="256">
        <v>2.3224176454405949</v>
      </c>
      <c r="H408" s="256">
        <v>0.39711059013926447</v>
      </c>
      <c r="I408" s="256">
        <v>0.23053307453055735</v>
      </c>
      <c r="J408" s="256">
        <v>10.225200476998999</v>
      </c>
      <c r="K408" s="256">
        <v>11.129964232119811</v>
      </c>
      <c r="L408" s="256">
        <v>5.8528312913350584</v>
      </c>
      <c r="M408" s="256">
        <v>-0.80760177361863228</v>
      </c>
      <c r="N408" s="256">
        <v>22.162766482737442</v>
      </c>
    </row>
    <row r="409" spans="2:14" x14ac:dyDescent="0.25">
      <c r="B409" s="239" t="s">
        <v>1572</v>
      </c>
      <c r="C409" s="247">
        <v>1</v>
      </c>
      <c r="D409" s="256">
        <v>126.57</v>
      </c>
      <c r="E409" s="256">
        <v>17</v>
      </c>
      <c r="F409" s="256">
        <v>10.608446944668803</v>
      </c>
      <c r="G409" s="256">
        <v>6.3915530553311974</v>
      </c>
      <c r="H409" s="256">
        <v>1.0928927493691463</v>
      </c>
      <c r="I409" s="256">
        <v>0.1871781899731407</v>
      </c>
      <c r="J409" s="256">
        <v>10.241141640686559</v>
      </c>
      <c r="K409" s="256">
        <v>10.975752248651046</v>
      </c>
      <c r="L409" s="256">
        <v>5.8512839873979727</v>
      </c>
      <c r="M409" s="256">
        <v>-0.87370086318235529</v>
      </c>
      <c r="N409" s="256">
        <v>22.090594752519962</v>
      </c>
    </row>
    <row r="410" spans="2:14" x14ac:dyDescent="0.25">
      <c r="B410" s="239" t="s">
        <v>1573</v>
      </c>
      <c r="C410" s="247">
        <v>1</v>
      </c>
      <c r="D410" s="256">
        <v>47.26</v>
      </c>
      <c r="E410" s="256">
        <v>20</v>
      </c>
      <c r="F410" s="256">
        <v>10.756679692936544</v>
      </c>
      <c r="G410" s="256">
        <v>9.2433203070634562</v>
      </c>
      <c r="H410" s="256">
        <v>1.5805169191641448</v>
      </c>
      <c r="I410" s="256">
        <v>0.3186131671974578</v>
      </c>
      <c r="J410" s="256">
        <v>10.131455641742328</v>
      </c>
      <c r="K410" s="256">
        <v>11.38190374413076</v>
      </c>
      <c r="L410" s="256">
        <v>5.8569619237869297</v>
      </c>
      <c r="M410" s="256">
        <v>-0.73661009759772966</v>
      </c>
      <c r="N410" s="256">
        <v>22.249969483470817</v>
      </c>
    </row>
    <row r="411" spans="2:14" x14ac:dyDescent="0.25">
      <c r="B411" s="239" t="s">
        <v>1574</v>
      </c>
      <c r="C411" s="247">
        <v>1</v>
      </c>
      <c r="D411" s="256">
        <v>35.58</v>
      </c>
      <c r="E411" s="256">
        <v>11</v>
      </c>
      <c r="F411" s="256">
        <v>10.778509960239118</v>
      </c>
      <c r="G411" s="256">
        <v>0.22149003976088188</v>
      </c>
      <c r="H411" s="256">
        <v>3.7872619755576514E-2</v>
      </c>
      <c r="I411" s="256">
        <v>0.34649612912227751</v>
      </c>
      <c r="J411" s="256">
        <v>10.098570347326998</v>
      </c>
      <c r="K411" s="256">
        <v>11.458449573151238</v>
      </c>
      <c r="L411" s="256">
        <v>5.8585448870752046</v>
      </c>
      <c r="M411" s="256">
        <v>-0.71788612602264301</v>
      </c>
      <c r="N411" s="256">
        <v>22.274906046500881</v>
      </c>
    </row>
    <row r="412" spans="2:14" x14ac:dyDescent="0.25">
      <c r="B412" s="239" t="s">
        <v>1575</v>
      </c>
      <c r="C412" s="247">
        <v>1</v>
      </c>
      <c r="D412" s="256">
        <v>241.78</v>
      </c>
      <c r="E412" s="256">
        <v>6</v>
      </c>
      <c r="F412" s="256">
        <v>10.393116028921401</v>
      </c>
      <c r="G412" s="256">
        <v>-4.3931160289214013</v>
      </c>
      <c r="H412" s="256">
        <v>-0.75117966065241204</v>
      </c>
      <c r="I412" s="256">
        <v>0.3508287711102992</v>
      </c>
      <c r="J412" s="256">
        <v>9.7046743443593471</v>
      </c>
      <c r="K412" s="256">
        <v>11.081557713483456</v>
      </c>
      <c r="L412" s="256">
        <v>5.8588027320449232</v>
      </c>
      <c r="M412" s="256">
        <v>-1.1037860341584729</v>
      </c>
      <c r="N412" s="256">
        <v>21.890018092001277</v>
      </c>
    </row>
    <row r="413" spans="2:14" x14ac:dyDescent="0.25">
      <c r="B413" s="239" t="s">
        <v>1576</v>
      </c>
      <c r="C413" s="247">
        <v>1</v>
      </c>
      <c r="D413" s="256">
        <v>213.92</v>
      </c>
      <c r="E413" s="256">
        <v>20</v>
      </c>
      <c r="F413" s="256">
        <v>10.445187197333194</v>
      </c>
      <c r="G413" s="256">
        <v>9.554812802666806</v>
      </c>
      <c r="H413" s="256">
        <v>1.6337790742273577</v>
      </c>
      <c r="I413" s="256">
        <v>0.28590628915516886</v>
      </c>
      <c r="J413" s="256">
        <v>9.8841448212762195</v>
      </c>
      <c r="K413" s="256">
        <v>11.006229573390168</v>
      </c>
      <c r="L413" s="256">
        <v>5.8552737794706724</v>
      </c>
      <c r="M413" s="256">
        <v>-1.044789897628279</v>
      </c>
      <c r="N413" s="256">
        <v>21.935164292294665</v>
      </c>
    </row>
    <row r="414" spans="2:14" x14ac:dyDescent="0.25">
      <c r="B414" s="239" t="s">
        <v>1577</v>
      </c>
      <c r="C414" s="247">
        <v>1</v>
      </c>
      <c r="D414" s="256">
        <v>183.11</v>
      </c>
      <c r="E414" s="256">
        <v>13</v>
      </c>
      <c r="F414" s="256">
        <v>10.502772003462674</v>
      </c>
      <c r="G414" s="256">
        <v>2.4972279965373261</v>
      </c>
      <c r="H414" s="256">
        <v>0.42700144195171064</v>
      </c>
      <c r="I414" s="256">
        <v>0.22564958531478913</v>
      </c>
      <c r="J414" s="256">
        <v>10.059973141376183</v>
      </c>
      <c r="K414" s="256">
        <v>10.945570865549165</v>
      </c>
      <c r="L414" s="256">
        <v>5.852640973247123</v>
      </c>
      <c r="M414" s="256">
        <v>-0.98203865789664668</v>
      </c>
      <c r="N414" s="256">
        <v>21.987582664821993</v>
      </c>
    </row>
    <row r="415" spans="2:14" x14ac:dyDescent="0.25">
      <c r="B415" s="239" t="s">
        <v>1578</v>
      </c>
      <c r="C415" s="247">
        <v>1</v>
      </c>
      <c r="D415" s="256">
        <v>119.97</v>
      </c>
      <c r="E415" s="256">
        <v>5</v>
      </c>
      <c r="F415" s="256">
        <v>10.620782540918546</v>
      </c>
      <c r="G415" s="256">
        <v>-5.6207825409185457</v>
      </c>
      <c r="H415" s="256">
        <v>-0.96109856737037624</v>
      </c>
      <c r="I415" s="256">
        <v>0.19134954819958128</v>
      </c>
      <c r="J415" s="256">
        <v>10.24529165718686</v>
      </c>
      <c r="K415" s="256">
        <v>10.996273424650232</v>
      </c>
      <c r="L415" s="256">
        <v>5.8514189113388966</v>
      </c>
      <c r="M415" s="256">
        <v>-0.8616300321765884</v>
      </c>
      <c r="N415" s="256">
        <v>22.10319511401368</v>
      </c>
    </row>
    <row r="416" spans="2:14" x14ac:dyDescent="0.25">
      <c r="B416" s="239" t="s">
        <v>1579</v>
      </c>
      <c r="C416" s="247">
        <v>1</v>
      </c>
      <c r="D416" s="256">
        <v>68.12</v>
      </c>
      <c r="E416" s="256">
        <v>8</v>
      </c>
      <c r="F416" s="256">
        <v>10.717691732668417</v>
      </c>
      <c r="G416" s="256">
        <v>-2.7176917326684169</v>
      </c>
      <c r="H416" s="256">
        <v>-0.46469857387421437</v>
      </c>
      <c r="I416" s="256">
        <v>0.27200198880114979</v>
      </c>
      <c r="J416" s="256">
        <v>10.183934176861742</v>
      </c>
      <c r="K416" s="256">
        <v>11.251449288475092</v>
      </c>
      <c r="L416" s="256">
        <v>5.8546113200015313</v>
      </c>
      <c r="M416" s="256">
        <v>-0.77098539846327618</v>
      </c>
      <c r="N416" s="256">
        <v>22.206368863800108</v>
      </c>
    </row>
    <row r="417" spans="2:14" x14ac:dyDescent="0.25">
      <c r="B417" s="239" t="s">
        <v>1580</v>
      </c>
      <c r="C417" s="247">
        <v>1</v>
      </c>
      <c r="D417" s="256">
        <v>64.42</v>
      </c>
      <c r="E417" s="256">
        <v>20</v>
      </c>
      <c r="F417" s="256">
        <v>10.724607142687212</v>
      </c>
      <c r="G417" s="256">
        <v>9.275392857312788</v>
      </c>
      <c r="H417" s="256">
        <v>1.5860010100130875</v>
      </c>
      <c r="I417" s="256">
        <v>0.27990175406067674</v>
      </c>
      <c r="J417" s="256">
        <v>10.175347643622857</v>
      </c>
      <c r="K417" s="256">
        <v>11.273866641751567</v>
      </c>
      <c r="L417" s="256">
        <v>5.8549836565360742</v>
      </c>
      <c r="M417" s="256">
        <v>-0.76480063545000831</v>
      </c>
      <c r="N417" s="256">
        <v>22.214014920824432</v>
      </c>
    </row>
    <row r="418" spans="2:14" x14ac:dyDescent="0.25">
      <c r="B418" s="239" t="s">
        <v>1581</v>
      </c>
      <c r="C418" s="247">
        <v>1</v>
      </c>
      <c r="D418" s="256">
        <v>85.05</v>
      </c>
      <c r="E418" s="256">
        <v>3</v>
      </c>
      <c r="F418" s="256">
        <v>10.686049059258092</v>
      </c>
      <c r="G418" s="256">
        <v>-7.6860490592580923</v>
      </c>
      <c r="H418" s="256">
        <v>-1.3142388423346105</v>
      </c>
      <c r="I418" s="256">
        <v>0.23856393167910125</v>
      </c>
      <c r="J418" s="256">
        <v>10.217907992944943</v>
      </c>
      <c r="K418" s="256">
        <v>11.154190125571242</v>
      </c>
      <c r="L418" s="256">
        <v>5.8531531139956083</v>
      </c>
      <c r="M418" s="256">
        <v>-0.7997665910549685</v>
      </c>
      <c r="N418" s="256">
        <v>22.171864709571153</v>
      </c>
    </row>
    <row r="419" spans="2:14" x14ac:dyDescent="0.25">
      <c r="B419" s="239" t="s">
        <v>1582</v>
      </c>
      <c r="C419" s="247">
        <v>1</v>
      </c>
      <c r="D419" s="256">
        <v>150.83000000000001</v>
      </c>
      <c r="E419" s="256">
        <v>9</v>
      </c>
      <c r="F419" s="256">
        <v>10.563104283302325</v>
      </c>
      <c r="G419" s="256">
        <v>-1.5631042833023248</v>
      </c>
      <c r="H419" s="256">
        <v>-0.26727546856613638</v>
      </c>
      <c r="I419" s="256">
        <v>0.18814656070657651</v>
      </c>
      <c r="J419" s="256">
        <v>10.193898716759239</v>
      </c>
      <c r="K419" s="256">
        <v>10.93230984984541</v>
      </c>
      <c r="L419" s="256">
        <v>5.8513150449009332</v>
      </c>
      <c r="M419" s="256">
        <v>-0.91910446960641323</v>
      </c>
      <c r="N419" s="256">
        <v>22.045313036211063</v>
      </c>
    </row>
    <row r="420" spans="2:14" x14ac:dyDescent="0.25">
      <c r="B420" s="239" t="s">
        <v>1583</v>
      </c>
      <c r="C420" s="247">
        <v>1</v>
      </c>
      <c r="D420" s="256">
        <v>187.21</v>
      </c>
      <c r="E420" s="256">
        <v>17</v>
      </c>
      <c r="F420" s="256">
        <v>10.495108981549956</v>
      </c>
      <c r="G420" s="256">
        <v>6.5048910184500439</v>
      </c>
      <c r="H420" s="256">
        <v>1.1122724270544528</v>
      </c>
      <c r="I420" s="256">
        <v>0.23263179475548207</v>
      </c>
      <c r="J420" s="256">
        <v>10.038608723155223</v>
      </c>
      <c r="K420" s="256">
        <v>10.951609239944689</v>
      </c>
      <c r="L420" s="256">
        <v>5.8529143320494157</v>
      </c>
      <c r="M420" s="256">
        <v>-0.99023809988045741</v>
      </c>
      <c r="N420" s="256">
        <v>21.98045606298037</v>
      </c>
    </row>
    <row r="421" spans="2:14" x14ac:dyDescent="0.25">
      <c r="B421" s="239" t="s">
        <v>1584</v>
      </c>
      <c r="C421" s="247">
        <v>1</v>
      </c>
      <c r="D421" s="256">
        <v>175.24</v>
      </c>
      <c r="E421" s="256">
        <v>15</v>
      </c>
      <c r="F421" s="256">
        <v>10.517481267475626</v>
      </c>
      <c r="G421" s="256">
        <v>4.4825187325243743</v>
      </c>
      <c r="H421" s="256">
        <v>0.76646664422210797</v>
      </c>
      <c r="I421" s="256">
        <v>0.21342841062676049</v>
      </c>
      <c r="J421" s="256">
        <v>10.098664378312639</v>
      </c>
      <c r="K421" s="256">
        <v>10.936298156638612</v>
      </c>
      <c r="L421" s="256">
        <v>5.8521825255917097</v>
      </c>
      <c r="M421" s="256">
        <v>-0.96642976847618556</v>
      </c>
      <c r="N421" s="256">
        <v>22.001392303427437</v>
      </c>
    </row>
    <row r="422" spans="2:14" x14ac:dyDescent="0.25">
      <c r="B422" s="239" t="s">
        <v>1585</v>
      </c>
      <c r="C422" s="247">
        <v>1</v>
      </c>
      <c r="D422" s="256">
        <v>91.59</v>
      </c>
      <c r="E422" s="256">
        <v>4</v>
      </c>
      <c r="F422" s="256">
        <v>10.673825604792439</v>
      </c>
      <c r="G422" s="256">
        <v>-6.6738256047924391</v>
      </c>
      <c r="H422" s="256">
        <v>-1.1411585808472751</v>
      </c>
      <c r="I422" s="256">
        <v>0.22711720900755528</v>
      </c>
      <c r="J422" s="256">
        <v>10.228146781281595</v>
      </c>
      <c r="K422" s="256">
        <v>11.119504428303284</v>
      </c>
      <c r="L422" s="256">
        <v>5.8526977414697985</v>
      </c>
      <c r="M422" s="256">
        <v>-0.81109645453097912</v>
      </c>
      <c r="N422" s="256">
        <v>22.158747664115857</v>
      </c>
    </row>
    <row r="423" spans="2:14" x14ac:dyDescent="0.25">
      <c r="B423" s="239" t="s">
        <v>1586</v>
      </c>
      <c r="C423" s="247">
        <v>1</v>
      </c>
      <c r="D423" s="256">
        <v>240.07</v>
      </c>
      <c r="E423" s="256">
        <v>3</v>
      </c>
      <c r="F423" s="256">
        <v>10.396312069767927</v>
      </c>
      <c r="G423" s="256">
        <v>-7.3963120697679265</v>
      </c>
      <c r="H423" s="256">
        <v>-1.2646966649801212</v>
      </c>
      <c r="I423" s="256">
        <v>0.34666291378802383</v>
      </c>
      <c r="J423" s="256">
        <v>9.716045170368206</v>
      </c>
      <c r="K423" s="256">
        <v>11.076578969167647</v>
      </c>
      <c r="L423" s="256">
        <v>5.858554753706267</v>
      </c>
      <c r="M423" s="256">
        <v>-1.1001033780760903</v>
      </c>
      <c r="N423" s="256">
        <v>21.892727517611945</v>
      </c>
    </row>
    <row r="424" spans="2:14" x14ac:dyDescent="0.25">
      <c r="B424" s="239" t="s">
        <v>1587</v>
      </c>
      <c r="C424" s="247">
        <v>1</v>
      </c>
      <c r="D424" s="256">
        <v>192.34</v>
      </c>
      <c r="E424" s="256">
        <v>18</v>
      </c>
      <c r="F424" s="256">
        <v>10.485520859010384</v>
      </c>
      <c r="G424" s="256">
        <v>7.5144791409896161</v>
      </c>
      <c r="H424" s="256">
        <v>1.2849020726853195</v>
      </c>
      <c r="I424" s="256">
        <v>0.24189106323469581</v>
      </c>
      <c r="J424" s="256">
        <v>10.010850863939071</v>
      </c>
      <c r="K424" s="256">
        <v>10.960190854081697</v>
      </c>
      <c r="L424" s="256">
        <v>5.8532896658931133</v>
      </c>
      <c r="M424" s="256">
        <v>-1.0005627511340531</v>
      </c>
      <c r="N424" s="256">
        <v>21.971604469154819</v>
      </c>
    </row>
    <row r="425" spans="2:14" x14ac:dyDescent="0.25">
      <c r="B425" s="239" t="s">
        <v>1588</v>
      </c>
      <c r="C425" s="247">
        <v>1</v>
      </c>
      <c r="D425" s="256">
        <v>151.96</v>
      </c>
      <c r="E425" s="256">
        <v>6</v>
      </c>
      <c r="F425" s="256">
        <v>10.56099227970199</v>
      </c>
      <c r="G425" s="256">
        <v>-4.5609922797019902</v>
      </c>
      <c r="H425" s="256">
        <v>-0.77988484946663128</v>
      </c>
      <c r="I425" s="256">
        <v>0.18881845071550102</v>
      </c>
      <c r="J425" s="256">
        <v>10.190468243501696</v>
      </c>
      <c r="K425" s="256">
        <v>10.931516315902284</v>
      </c>
      <c r="L425" s="256">
        <v>5.8513366877756141</v>
      </c>
      <c r="M425" s="256">
        <v>-0.92125894366051675</v>
      </c>
      <c r="N425" s="256">
        <v>22.043243503064495</v>
      </c>
    </row>
    <row r="426" spans="2:14" x14ac:dyDescent="0.25">
      <c r="B426" s="239" t="s">
        <v>1589</v>
      </c>
      <c r="C426" s="247">
        <v>1</v>
      </c>
      <c r="D426" s="256">
        <v>164.58</v>
      </c>
      <c r="E426" s="256">
        <v>8</v>
      </c>
      <c r="F426" s="256">
        <v>10.537405124448695</v>
      </c>
      <c r="G426" s="256">
        <v>-2.5374051244486946</v>
      </c>
      <c r="H426" s="256">
        <v>-0.43387133592031135</v>
      </c>
      <c r="I426" s="256">
        <v>0.19977621756769884</v>
      </c>
      <c r="J426" s="256">
        <v>10.145378337926953</v>
      </c>
      <c r="K426" s="256">
        <v>10.929431910970436</v>
      </c>
      <c r="L426" s="256">
        <v>5.851700536039413</v>
      </c>
      <c r="M426" s="256">
        <v>-0.94556008913434653</v>
      </c>
      <c r="N426" s="256">
        <v>22.020370338031736</v>
      </c>
    </row>
    <row r="427" spans="2:14" x14ac:dyDescent="0.25">
      <c r="B427" s="239" t="s">
        <v>1590</v>
      </c>
      <c r="C427" s="247">
        <v>1</v>
      </c>
      <c r="D427" s="256">
        <v>122.31</v>
      </c>
      <c r="E427" s="256">
        <v>15</v>
      </c>
      <c r="F427" s="256">
        <v>10.616409011339091</v>
      </c>
      <c r="G427" s="256">
        <v>4.3835909886609095</v>
      </c>
      <c r="H427" s="256">
        <v>0.74955097239025981</v>
      </c>
      <c r="I427" s="256">
        <v>0.189664738493106</v>
      </c>
      <c r="J427" s="256">
        <v>10.2442242795767</v>
      </c>
      <c r="K427" s="256">
        <v>10.988593743101481</v>
      </c>
      <c r="L427" s="256">
        <v>5.8513640580129653</v>
      </c>
      <c r="M427" s="256">
        <v>-0.86589592145052308</v>
      </c>
      <c r="N427" s="256">
        <v>22.098713944128704</v>
      </c>
    </row>
    <row r="428" spans="2:14" x14ac:dyDescent="0.25">
      <c r="B428" s="239" t="s">
        <v>1591</v>
      </c>
      <c r="C428" s="247">
        <v>1</v>
      </c>
      <c r="D428" s="256">
        <v>84.5</v>
      </c>
      <c r="E428" s="256">
        <v>13</v>
      </c>
      <c r="F428" s="256">
        <v>10.687077025612238</v>
      </c>
      <c r="G428" s="256">
        <v>2.312922974387762</v>
      </c>
      <c r="H428" s="256">
        <v>0.3954870947131206</v>
      </c>
      <c r="I428" s="256">
        <v>0.23956869281210841</v>
      </c>
      <c r="J428" s="256">
        <v>10.216964286779755</v>
      </c>
      <c r="K428" s="256">
        <v>11.157189764444722</v>
      </c>
      <c r="L428" s="256">
        <v>5.8531941523371662</v>
      </c>
      <c r="M428" s="256">
        <v>-0.79881915545348647</v>
      </c>
      <c r="N428" s="256">
        <v>22.172973206677963</v>
      </c>
    </row>
    <row r="429" spans="2:14" x14ac:dyDescent="0.25">
      <c r="B429" s="239" t="s">
        <v>1592</v>
      </c>
      <c r="C429" s="247">
        <v>1</v>
      </c>
      <c r="D429" s="256">
        <v>108.31</v>
      </c>
      <c r="E429" s="256">
        <v>19</v>
      </c>
      <c r="F429" s="256">
        <v>10.642575427626424</v>
      </c>
      <c r="G429" s="256">
        <v>8.3574245723735761</v>
      </c>
      <c r="H429" s="256">
        <v>1.4290374560730803</v>
      </c>
      <c r="I429" s="256">
        <v>0.20287460804546539</v>
      </c>
      <c r="J429" s="256">
        <v>10.244468577735894</v>
      </c>
      <c r="K429" s="256">
        <v>11.040682277516954</v>
      </c>
      <c r="L429" s="256">
        <v>5.8518071339516906</v>
      </c>
      <c r="M429" s="256">
        <v>-0.84059896619593033</v>
      </c>
      <c r="N429" s="256">
        <v>22.125749821448778</v>
      </c>
    </row>
    <row r="430" spans="2:14" x14ac:dyDescent="0.25">
      <c r="B430" s="239" t="s">
        <v>1593</v>
      </c>
      <c r="C430" s="247">
        <v>1</v>
      </c>
      <c r="D430" s="256">
        <v>196.73</v>
      </c>
      <c r="E430" s="256">
        <v>15</v>
      </c>
      <c r="F430" s="256">
        <v>10.477315818474569</v>
      </c>
      <c r="G430" s="256">
        <v>4.5226841815254311</v>
      </c>
      <c r="H430" s="256">
        <v>0.77333454121183831</v>
      </c>
      <c r="I430" s="256">
        <v>0.25023091329438146</v>
      </c>
      <c r="J430" s="256">
        <v>9.986280288712603</v>
      </c>
      <c r="K430" s="256">
        <v>10.968351348236535</v>
      </c>
      <c r="L430" s="256">
        <v>5.8536402465770339</v>
      </c>
      <c r="M430" s="256">
        <v>-1.0094557465255924</v>
      </c>
      <c r="N430" s="256">
        <v>21.96408738347473</v>
      </c>
    </row>
    <row r="431" spans="2:14" x14ac:dyDescent="0.25">
      <c r="B431" s="239" t="s">
        <v>1594</v>
      </c>
      <c r="C431" s="247">
        <v>1</v>
      </c>
      <c r="D431" s="256">
        <v>33.17</v>
      </c>
      <c r="E431" s="256">
        <v>19</v>
      </c>
      <c r="F431" s="256">
        <v>10.783014321900009</v>
      </c>
      <c r="G431" s="256">
        <v>8.2169856780999915</v>
      </c>
      <c r="H431" s="256">
        <v>1.4050237855375602</v>
      </c>
      <c r="I431" s="256">
        <v>0.35237173315960307</v>
      </c>
      <c r="J431" s="256">
        <v>10.091544837226017</v>
      </c>
      <c r="K431" s="256">
        <v>11.474483806574</v>
      </c>
      <c r="L431" s="256">
        <v>5.8588953280211618</v>
      </c>
      <c r="M431" s="256">
        <v>-0.71406944500553493</v>
      </c>
      <c r="N431" s="256">
        <v>22.280098088805552</v>
      </c>
    </row>
    <row r="432" spans="2:14" x14ac:dyDescent="0.25">
      <c r="B432" s="239" t="s">
        <v>1595</v>
      </c>
      <c r="C432" s="247">
        <v>1</v>
      </c>
      <c r="D432" s="256">
        <v>55.54</v>
      </c>
      <c r="E432" s="256">
        <v>17</v>
      </c>
      <c r="F432" s="256">
        <v>10.74120412673232</v>
      </c>
      <c r="G432" s="256">
        <v>6.2587958732676796</v>
      </c>
      <c r="H432" s="256">
        <v>1.0701925761173763</v>
      </c>
      <c r="I432" s="256">
        <v>0.299548042926705</v>
      </c>
      <c r="J432" s="256">
        <v>10.153392133357089</v>
      </c>
      <c r="K432" s="256">
        <v>11.329016120107552</v>
      </c>
      <c r="L432" s="256">
        <v>5.855955742353208</v>
      </c>
      <c r="M432" s="256">
        <v>-0.75011120418447597</v>
      </c>
      <c r="N432" s="256">
        <v>22.232519457649119</v>
      </c>
    </row>
    <row r="433" spans="2:14" x14ac:dyDescent="0.25">
      <c r="B433" s="239" t="s">
        <v>1596</v>
      </c>
      <c r="C433" s="247">
        <v>1</v>
      </c>
      <c r="D433" s="256">
        <v>40.119999999999997</v>
      </c>
      <c r="E433" s="256">
        <v>8</v>
      </c>
      <c r="F433" s="256">
        <v>10.770024565243084</v>
      </c>
      <c r="G433" s="256">
        <v>-2.7700245652430837</v>
      </c>
      <c r="H433" s="256">
        <v>-0.47364697386083376</v>
      </c>
      <c r="I433" s="256">
        <v>0.33553544071177355</v>
      </c>
      <c r="J433" s="256">
        <v>10.111593435712773</v>
      </c>
      <c r="K433" s="256">
        <v>11.428455694773394</v>
      </c>
      <c r="L433" s="256">
        <v>5.8579068495796296</v>
      </c>
      <c r="M433" s="256">
        <v>-0.72511948115068847</v>
      </c>
      <c r="N433" s="256">
        <v>22.265168611636856</v>
      </c>
    </row>
    <row r="434" spans="2:14" x14ac:dyDescent="0.25">
      <c r="B434" s="239" t="s">
        <v>1597</v>
      </c>
      <c r="C434" s="247">
        <v>1</v>
      </c>
      <c r="D434" s="256">
        <v>38.96</v>
      </c>
      <c r="E434" s="256">
        <v>7</v>
      </c>
      <c r="F434" s="256">
        <v>10.772192639735461</v>
      </c>
      <c r="G434" s="256">
        <v>-3.7721926397354615</v>
      </c>
      <c r="H434" s="256">
        <v>-0.64500786420788314</v>
      </c>
      <c r="I434" s="256">
        <v>0.33832200891504594</v>
      </c>
      <c r="J434" s="256">
        <v>10.108293344917747</v>
      </c>
      <c r="K434" s="256">
        <v>11.436091934553176</v>
      </c>
      <c r="L434" s="256">
        <v>5.8580671221909544</v>
      </c>
      <c r="M434" s="256">
        <v>-0.72326591434871723</v>
      </c>
      <c r="N434" s="256">
        <v>22.267651193819638</v>
      </c>
    </row>
    <row r="435" spans="2:14" x14ac:dyDescent="0.25">
      <c r="B435" s="239" t="s">
        <v>1598</v>
      </c>
      <c r="C435" s="247">
        <v>1</v>
      </c>
      <c r="D435" s="256">
        <v>218.2</v>
      </c>
      <c r="E435" s="256">
        <v>20</v>
      </c>
      <c r="F435" s="256">
        <v>10.43718775006821</v>
      </c>
      <c r="G435" s="256">
        <v>9.56281224993179</v>
      </c>
      <c r="H435" s="256">
        <v>1.6351469010824551</v>
      </c>
      <c r="I435" s="256">
        <v>0.2954008261125276</v>
      </c>
      <c r="J435" s="256">
        <v>9.857513963034382</v>
      </c>
      <c r="K435" s="256">
        <v>11.016861537102038</v>
      </c>
      <c r="L435" s="256">
        <v>5.8557450656979819</v>
      </c>
      <c r="M435" s="256">
        <v>-1.0537141638105165</v>
      </c>
      <c r="N435" s="256">
        <v>21.928089663946935</v>
      </c>
    </row>
    <row r="436" spans="2:14" x14ac:dyDescent="0.25">
      <c r="B436" s="239" t="s">
        <v>1599</v>
      </c>
      <c r="C436" s="247">
        <v>1</v>
      </c>
      <c r="D436" s="256">
        <v>184.8</v>
      </c>
      <c r="E436" s="256">
        <v>19</v>
      </c>
      <c r="F436" s="256">
        <v>10.499613343210846</v>
      </c>
      <c r="G436" s="256">
        <v>8.5003866567891535</v>
      </c>
      <c r="H436" s="256">
        <v>1.4534825673222411</v>
      </c>
      <c r="I436" s="256">
        <v>0.22848004765950022</v>
      </c>
      <c r="J436" s="256">
        <v>10.051260181063629</v>
      </c>
      <c r="K436" s="256">
        <v>10.947966505358064</v>
      </c>
      <c r="L436" s="256">
        <v>5.8527507856183991</v>
      </c>
      <c r="M436" s="256">
        <v>-0.98541280621585159</v>
      </c>
      <c r="N436" s="256">
        <v>21.984639492637545</v>
      </c>
    </row>
    <row r="437" spans="2:14" x14ac:dyDescent="0.25">
      <c r="B437" s="239" t="s">
        <v>1600</v>
      </c>
      <c r="C437" s="247">
        <v>1</v>
      </c>
      <c r="D437" s="256">
        <v>134.32</v>
      </c>
      <c r="E437" s="256">
        <v>11</v>
      </c>
      <c r="F437" s="256">
        <v>10.593961964224029</v>
      </c>
      <c r="G437" s="256">
        <v>0.4060380357759712</v>
      </c>
      <c r="H437" s="256">
        <v>6.9428513136961578E-2</v>
      </c>
      <c r="I437" s="256">
        <v>0.18465570135625956</v>
      </c>
      <c r="J437" s="256">
        <v>10.23160661433819</v>
      </c>
      <c r="K437" s="256">
        <v>10.956317314109867</v>
      </c>
      <c r="L437" s="256">
        <v>5.8512038380509077</v>
      </c>
      <c r="M437" s="256">
        <v>-0.88802856419039422</v>
      </c>
      <c r="N437" s="256">
        <v>22.07595249263845</v>
      </c>
    </row>
    <row r="438" spans="2:14" x14ac:dyDescent="0.25">
      <c r="B438" s="239" t="s">
        <v>1601</v>
      </c>
      <c r="C438" s="247">
        <v>1</v>
      </c>
      <c r="D438" s="256">
        <v>51.52</v>
      </c>
      <c r="E438" s="256">
        <v>19</v>
      </c>
      <c r="F438" s="256">
        <v>10.748717626266254</v>
      </c>
      <c r="G438" s="256">
        <v>8.251282373733746</v>
      </c>
      <c r="H438" s="256">
        <v>1.4108881833859339</v>
      </c>
      <c r="I438" s="256">
        <v>0.30872287493999739</v>
      </c>
      <c r="J438" s="256">
        <v>10.142901588391437</v>
      </c>
      <c r="K438" s="256">
        <v>11.354533664141071</v>
      </c>
      <c r="L438" s="256">
        <v>5.8564322278917826</v>
      </c>
      <c r="M438" s="256">
        <v>-0.74353272633022804</v>
      </c>
      <c r="N438" s="256">
        <v>22.240967978862734</v>
      </c>
    </row>
    <row r="439" spans="2:14" x14ac:dyDescent="0.25">
      <c r="B439" s="239" t="s">
        <v>1602</v>
      </c>
      <c r="C439" s="247">
        <v>1</v>
      </c>
      <c r="D439" s="256">
        <v>138.16</v>
      </c>
      <c r="E439" s="256">
        <v>20</v>
      </c>
      <c r="F439" s="256">
        <v>10.586784890042361</v>
      </c>
      <c r="G439" s="256">
        <v>9.4132151099576387</v>
      </c>
      <c r="H439" s="256">
        <v>1.6095672605492766</v>
      </c>
      <c r="I439" s="256">
        <v>0.18438986204663618</v>
      </c>
      <c r="J439" s="256">
        <v>10.224951204504521</v>
      </c>
      <c r="K439" s="256">
        <v>10.948618575580202</v>
      </c>
      <c r="L439" s="256">
        <v>5.851195454571986</v>
      </c>
      <c r="M439" s="256">
        <v>-0.89518918722316343</v>
      </c>
      <c r="N439" s="256">
        <v>22.068758967307886</v>
      </c>
    </row>
    <row r="440" spans="2:14" x14ac:dyDescent="0.25">
      <c r="B440" s="239" t="s">
        <v>1603</v>
      </c>
      <c r="C440" s="247">
        <v>1</v>
      </c>
      <c r="D440" s="256">
        <v>134.16</v>
      </c>
      <c r="E440" s="256">
        <v>10</v>
      </c>
      <c r="F440" s="256">
        <v>10.594261008981599</v>
      </c>
      <c r="G440" s="256">
        <v>-0.59426100898159895</v>
      </c>
      <c r="H440" s="256">
        <v>-0.10161279149628034</v>
      </c>
      <c r="I440" s="256">
        <v>0.18468104411268069</v>
      </c>
      <c r="J440" s="256">
        <v>10.231855928254511</v>
      </c>
      <c r="K440" s="256">
        <v>10.956666089708687</v>
      </c>
      <c r="L440" s="256">
        <v>5.8512046378872142</v>
      </c>
      <c r="M440" s="256">
        <v>-0.88773108897528985</v>
      </c>
      <c r="N440" s="256">
        <v>22.076253106938488</v>
      </c>
    </row>
    <row r="441" spans="2:14" x14ac:dyDescent="0.25">
      <c r="B441" s="239" t="s">
        <v>1604</v>
      </c>
      <c r="C441" s="247">
        <v>1</v>
      </c>
      <c r="D441" s="256">
        <v>68.099999999999994</v>
      </c>
      <c r="E441" s="256">
        <v>3</v>
      </c>
      <c r="F441" s="256">
        <v>10.717729113263113</v>
      </c>
      <c r="G441" s="256">
        <v>-7.7177291132631129</v>
      </c>
      <c r="H441" s="256">
        <v>-1.3196558201836532</v>
      </c>
      <c r="I441" s="256">
        <v>0.27204419252544843</v>
      </c>
      <c r="J441" s="256">
        <v>10.183888739838718</v>
      </c>
      <c r="K441" s="256">
        <v>11.251569486687508</v>
      </c>
      <c r="L441" s="256">
        <v>5.854613280914899</v>
      </c>
      <c r="M441" s="256">
        <v>-0.77095186582693742</v>
      </c>
      <c r="N441" s="256">
        <v>22.206410092353163</v>
      </c>
    </row>
    <row r="442" spans="2:14" x14ac:dyDescent="0.25">
      <c r="B442" s="239" t="s">
        <v>1605</v>
      </c>
      <c r="C442" s="247">
        <v>1</v>
      </c>
      <c r="D442" s="256">
        <v>125.45</v>
      </c>
      <c r="E442" s="256">
        <v>15</v>
      </c>
      <c r="F442" s="256">
        <v>10.61054025797179</v>
      </c>
      <c r="G442" s="256">
        <v>4.38945974202821</v>
      </c>
      <c r="H442" s="256">
        <v>0.75055447153161614</v>
      </c>
      <c r="I442" s="256">
        <v>0.18775798619917167</v>
      </c>
      <c r="J442" s="256">
        <v>10.242097202689138</v>
      </c>
      <c r="K442" s="256">
        <v>10.978983313254442</v>
      </c>
      <c r="L442" s="256">
        <v>5.8513025633409068</v>
      </c>
      <c r="M442" s="256">
        <v>-0.87164400200216541</v>
      </c>
      <c r="N442" s="256">
        <v>22.092724517945747</v>
      </c>
    </row>
    <row r="443" spans="2:14" x14ac:dyDescent="0.25">
      <c r="B443" s="239" t="s">
        <v>1606</v>
      </c>
      <c r="C443" s="247">
        <v>1</v>
      </c>
      <c r="D443" s="256">
        <v>117.67</v>
      </c>
      <c r="E443" s="256">
        <v>12</v>
      </c>
      <c r="F443" s="256">
        <v>10.625081309308607</v>
      </c>
      <c r="G443" s="256">
        <v>1.3749186906913931</v>
      </c>
      <c r="H443" s="256">
        <v>0.23509758192109376</v>
      </c>
      <c r="I443" s="256">
        <v>0.19321885849206524</v>
      </c>
      <c r="J443" s="256">
        <v>10.245922222645177</v>
      </c>
      <c r="K443" s="256">
        <v>11.004240395972037</v>
      </c>
      <c r="L443" s="256">
        <v>5.8514803386540803</v>
      </c>
      <c r="M443" s="256">
        <v>-0.85745180442579638</v>
      </c>
      <c r="N443" s="256">
        <v>22.10761442304301</v>
      </c>
    </row>
    <row r="444" spans="2:14" x14ac:dyDescent="0.25">
      <c r="B444" s="239" t="s">
        <v>1607</v>
      </c>
      <c r="C444" s="247">
        <v>1</v>
      </c>
      <c r="D444" s="256">
        <v>165.49</v>
      </c>
      <c r="E444" s="256">
        <v>11</v>
      </c>
      <c r="F444" s="256">
        <v>10.535704307390018</v>
      </c>
      <c r="G444" s="256">
        <v>0.46429569260998171</v>
      </c>
      <c r="H444" s="256">
        <v>7.938999983635138E-2</v>
      </c>
      <c r="I444" s="256">
        <v>0.20079593688366751</v>
      </c>
      <c r="J444" s="256">
        <v>10.141676495463649</v>
      </c>
      <c r="K444" s="256">
        <v>10.929732119316387</v>
      </c>
      <c r="L444" s="256">
        <v>5.8517354378549351</v>
      </c>
      <c r="M444" s="256">
        <v>-0.94732939505896141</v>
      </c>
      <c r="N444" s="256">
        <v>22.018738009838998</v>
      </c>
    </row>
    <row r="445" spans="2:14" x14ac:dyDescent="0.25">
      <c r="B445" s="239" t="s">
        <v>1608</v>
      </c>
      <c r="C445" s="247">
        <v>1</v>
      </c>
      <c r="D445" s="256">
        <v>169.72</v>
      </c>
      <c r="E445" s="256">
        <v>5</v>
      </c>
      <c r="F445" s="256">
        <v>10.527798311611773</v>
      </c>
      <c r="G445" s="256">
        <v>-5.5277983116117735</v>
      </c>
      <c r="H445" s="256">
        <v>-0.94519917810843679</v>
      </c>
      <c r="I445" s="256">
        <v>0.20590491728480043</v>
      </c>
      <c r="J445" s="256">
        <v>10.123744996182316</v>
      </c>
      <c r="K445" s="256">
        <v>10.931851627041231</v>
      </c>
      <c r="L445" s="256">
        <v>5.8519129745187053</v>
      </c>
      <c r="M445" s="256">
        <v>-0.95558377628886326</v>
      </c>
      <c r="N445" s="256">
        <v>22.011180399512412</v>
      </c>
    </row>
    <row r="446" spans="2:14" x14ac:dyDescent="0.25">
      <c r="B446" s="239" t="s">
        <v>1609</v>
      </c>
      <c r="C446" s="247">
        <v>1</v>
      </c>
      <c r="D446" s="256">
        <v>39.97</v>
      </c>
      <c r="E446" s="256">
        <v>8</v>
      </c>
      <c r="F446" s="256">
        <v>10.770304919703305</v>
      </c>
      <c r="G446" s="256">
        <v>-2.7703049197033049</v>
      </c>
      <c r="H446" s="256">
        <v>-0.4736949117179049</v>
      </c>
      <c r="I446" s="256">
        <v>0.33589521640737741</v>
      </c>
      <c r="J446" s="256">
        <v>10.111167791673607</v>
      </c>
      <c r="K446" s="256">
        <v>11.429442047733003</v>
      </c>
      <c r="L446" s="256">
        <v>5.8579274682078175</v>
      </c>
      <c r="M446" s="256">
        <v>-0.72487958723501755</v>
      </c>
      <c r="N446" s="256">
        <v>22.265489426641629</v>
      </c>
    </row>
    <row r="447" spans="2:14" x14ac:dyDescent="0.25">
      <c r="B447" s="239" t="s">
        <v>1610</v>
      </c>
      <c r="C447" s="247">
        <v>1</v>
      </c>
      <c r="D447" s="256">
        <v>112.41</v>
      </c>
      <c r="E447" s="256">
        <v>6</v>
      </c>
      <c r="F447" s="256">
        <v>10.634912405713706</v>
      </c>
      <c r="G447" s="256">
        <v>-4.6349124057137061</v>
      </c>
      <c r="H447" s="256">
        <v>-0.79252446444773095</v>
      </c>
      <c r="I447" s="256">
        <v>0.19825527109804972</v>
      </c>
      <c r="J447" s="256">
        <v>10.245870217480126</v>
      </c>
      <c r="K447" s="256">
        <v>11.023954593947286</v>
      </c>
      <c r="L447" s="256">
        <v>5.851648808574935</v>
      </c>
      <c r="M447" s="256">
        <v>-0.84795130153429099</v>
      </c>
      <c r="N447" s="256">
        <v>22.117776112961703</v>
      </c>
    </row>
    <row r="448" spans="2:14" x14ac:dyDescent="0.25">
      <c r="B448" s="239" t="s">
        <v>1611</v>
      </c>
      <c r="C448" s="247">
        <v>1</v>
      </c>
      <c r="D448" s="256">
        <v>167.69</v>
      </c>
      <c r="E448" s="256">
        <v>1</v>
      </c>
      <c r="F448" s="256">
        <v>10.531592441973437</v>
      </c>
      <c r="G448" s="256">
        <v>-9.5315924419734372</v>
      </c>
      <c r="H448" s="256">
        <v>-1.6298086207835969</v>
      </c>
      <c r="I448" s="256">
        <v>0.20337867236863097</v>
      </c>
      <c r="J448" s="256">
        <v>10.132496451737692</v>
      </c>
      <c r="K448" s="256">
        <v>10.930688432209182</v>
      </c>
      <c r="L448" s="256">
        <v>5.8518246308952842</v>
      </c>
      <c r="M448" s="256">
        <v>-0.95161628661936426</v>
      </c>
      <c r="N448" s="256">
        <v>22.014801170566237</v>
      </c>
    </row>
    <row r="449" spans="2:14" x14ac:dyDescent="0.25">
      <c r="B449" s="239" t="s">
        <v>1612</v>
      </c>
      <c r="C449" s="247">
        <v>1</v>
      </c>
      <c r="D449" s="256">
        <v>140.69</v>
      </c>
      <c r="E449" s="256">
        <v>19</v>
      </c>
      <c r="F449" s="256">
        <v>10.582056244813293</v>
      </c>
      <c r="G449" s="256">
        <v>8.4179437551867071</v>
      </c>
      <c r="H449" s="256">
        <v>1.4393856414861779</v>
      </c>
      <c r="I449" s="256">
        <v>0.18457449778454946</v>
      </c>
      <c r="J449" s="256">
        <v>10.219860243100422</v>
      </c>
      <c r="K449" s="256">
        <v>10.944252246526164</v>
      </c>
      <c r="L449" s="256">
        <v>5.8512012759441729</v>
      </c>
      <c r="M449" s="256">
        <v>-0.89992925590322947</v>
      </c>
      <c r="N449" s="256">
        <v>22.064041745529813</v>
      </c>
    </row>
    <row r="450" spans="2:14" x14ac:dyDescent="0.25">
      <c r="B450" s="239" t="s">
        <v>1613</v>
      </c>
      <c r="C450" s="247">
        <v>1</v>
      </c>
      <c r="D450" s="256">
        <v>218.43</v>
      </c>
      <c r="E450" s="256">
        <v>16</v>
      </c>
      <c r="F450" s="256">
        <v>10.436757873229203</v>
      </c>
      <c r="G450" s="256">
        <v>5.5632421267707972</v>
      </c>
      <c r="H450" s="256">
        <v>0.95125972212050081</v>
      </c>
      <c r="I450" s="256">
        <v>0.2959168598935063</v>
      </c>
      <c r="J450" s="256">
        <v>9.8560714578287119</v>
      </c>
      <c r="K450" s="256">
        <v>11.017444288629694</v>
      </c>
      <c r="L450" s="256">
        <v>5.8557711203860698</v>
      </c>
      <c r="M450" s="256">
        <v>-1.0541951685353617</v>
      </c>
      <c r="N450" s="256">
        <v>21.927710914993767</v>
      </c>
    </row>
    <row r="451" spans="2:14" x14ac:dyDescent="0.25">
      <c r="B451" s="239" t="s">
        <v>1614</v>
      </c>
      <c r="C451" s="247">
        <v>1</v>
      </c>
      <c r="D451" s="256">
        <v>174.91</v>
      </c>
      <c r="E451" s="256">
        <v>5</v>
      </c>
      <c r="F451" s="256">
        <v>10.518098047288113</v>
      </c>
      <c r="G451" s="256">
        <v>-5.5180980472881132</v>
      </c>
      <c r="H451" s="256">
        <v>-0.94354052825377432</v>
      </c>
      <c r="I451" s="256">
        <v>0.21295298127970072</v>
      </c>
      <c r="J451" s="256">
        <v>10.100214107208933</v>
      </c>
      <c r="K451" s="256">
        <v>10.935981987367294</v>
      </c>
      <c r="L451" s="256">
        <v>5.8521652060253917</v>
      </c>
      <c r="M451" s="256">
        <v>-0.96577900196593092</v>
      </c>
      <c r="N451" s="256">
        <v>22.001975096542157</v>
      </c>
    </row>
    <row r="452" spans="2:14" x14ac:dyDescent="0.25">
      <c r="B452" s="239" t="s">
        <v>1615</v>
      </c>
      <c r="C452" s="247">
        <v>1</v>
      </c>
      <c r="D452" s="256">
        <v>65.849999999999994</v>
      </c>
      <c r="E452" s="256">
        <v>2</v>
      </c>
      <c r="F452" s="256">
        <v>10.721934430166435</v>
      </c>
      <c r="G452" s="256">
        <v>-8.721934430166435</v>
      </c>
      <c r="H452" s="256">
        <v>-1.4913650589587535</v>
      </c>
      <c r="I452" s="256">
        <v>0.27682703033253991</v>
      </c>
      <c r="J452" s="256">
        <v>10.178708552507366</v>
      </c>
      <c r="K452" s="256">
        <v>11.265160307825504</v>
      </c>
      <c r="L452" s="256">
        <v>5.8548374726461052</v>
      </c>
      <c r="M452" s="256">
        <v>-0.76718648699542236</v>
      </c>
      <c r="N452" s="256">
        <v>22.211055347328291</v>
      </c>
    </row>
    <row r="453" spans="2:14" x14ac:dyDescent="0.25">
      <c r="B453" s="239" t="s">
        <v>1616</v>
      </c>
      <c r="C453" s="247">
        <v>1</v>
      </c>
      <c r="D453" s="256">
        <v>45.53</v>
      </c>
      <c r="E453" s="256">
        <v>18</v>
      </c>
      <c r="F453" s="256">
        <v>10.759913114377763</v>
      </c>
      <c r="G453" s="256">
        <v>7.2400868856222367</v>
      </c>
      <c r="H453" s="256">
        <v>1.2379836940411924</v>
      </c>
      <c r="I453" s="256">
        <v>0.3226753779189907</v>
      </c>
      <c r="J453" s="256">
        <v>10.126717666814523</v>
      </c>
      <c r="K453" s="256">
        <v>11.393108561941004</v>
      </c>
      <c r="L453" s="256">
        <v>5.8571843086839479</v>
      </c>
      <c r="M453" s="256">
        <v>-0.73381306862409446</v>
      </c>
      <c r="N453" s="256">
        <v>22.253639297379621</v>
      </c>
    </row>
    <row r="454" spans="2:14" x14ac:dyDescent="0.25">
      <c r="B454" s="239" t="s">
        <v>1617</v>
      </c>
      <c r="C454" s="247">
        <v>1</v>
      </c>
      <c r="D454" s="256">
        <v>171.33</v>
      </c>
      <c r="E454" s="256">
        <v>9</v>
      </c>
      <c r="F454" s="256">
        <v>10.52478917373873</v>
      </c>
      <c r="G454" s="256">
        <v>-1.5247891737387302</v>
      </c>
      <c r="H454" s="256">
        <v>-0.26072396143307591</v>
      </c>
      <c r="I454" s="256">
        <v>0.20800274484490236</v>
      </c>
      <c r="J454" s="256">
        <v>10.116619229177555</v>
      </c>
      <c r="K454" s="256">
        <v>10.932959118299905</v>
      </c>
      <c r="L454" s="256">
        <v>5.8519871640530203</v>
      </c>
      <c r="M454" s="256">
        <v>-0.95873849848162784</v>
      </c>
      <c r="N454" s="256">
        <v>22.008316845959087</v>
      </c>
    </row>
    <row r="455" spans="2:14" x14ac:dyDescent="0.25">
      <c r="B455" s="239" t="s">
        <v>1618</v>
      </c>
      <c r="C455" s="247">
        <v>1</v>
      </c>
      <c r="D455" s="256">
        <v>35.83</v>
      </c>
      <c r="E455" s="256">
        <v>13</v>
      </c>
      <c r="F455" s="256">
        <v>10.778042702805415</v>
      </c>
      <c r="G455" s="256">
        <v>2.2219572971945851</v>
      </c>
      <c r="H455" s="256">
        <v>0.37993285802209376</v>
      </c>
      <c r="I455" s="256">
        <v>0.34588883180222729</v>
      </c>
      <c r="J455" s="256">
        <v>10.099294807404723</v>
      </c>
      <c r="K455" s="256">
        <v>11.456790598206107</v>
      </c>
      <c r="L455" s="256">
        <v>5.8585090006198515</v>
      </c>
      <c r="M455" s="256">
        <v>-0.71828296240251355</v>
      </c>
      <c r="N455" s="256">
        <v>22.274368368013342</v>
      </c>
    </row>
    <row r="456" spans="2:14" x14ac:dyDescent="0.25">
      <c r="B456" s="239" t="s">
        <v>1619</v>
      </c>
      <c r="C456" s="247">
        <v>1</v>
      </c>
      <c r="D456" s="256">
        <v>158.87</v>
      </c>
      <c r="E456" s="256">
        <v>20</v>
      </c>
      <c r="F456" s="256">
        <v>10.548077284234456</v>
      </c>
      <c r="G456" s="256">
        <v>9.4519227157655443</v>
      </c>
      <c r="H456" s="256">
        <v>1.6161858806822369</v>
      </c>
      <c r="I456" s="256">
        <v>0.19405897385572324</v>
      </c>
      <c r="J456" s="256">
        <v>10.167269614319563</v>
      </c>
      <c r="K456" s="256">
        <v>10.928884954149348</v>
      </c>
      <c r="L456" s="256">
        <v>5.8515081399338609</v>
      </c>
      <c r="M456" s="256">
        <v>-0.93451038477437542</v>
      </c>
      <c r="N456" s="256">
        <v>22.030664953243289</v>
      </c>
    </row>
    <row r="457" spans="2:14" x14ac:dyDescent="0.25">
      <c r="B457" s="239" t="s">
        <v>1620</v>
      </c>
      <c r="C457" s="247">
        <v>1</v>
      </c>
      <c r="D457" s="256">
        <v>236.85</v>
      </c>
      <c r="E457" s="256">
        <v>5</v>
      </c>
      <c r="F457" s="256">
        <v>10.402330345514013</v>
      </c>
      <c r="G457" s="256">
        <v>-5.402330345514013</v>
      </c>
      <c r="H457" s="256">
        <v>-0.92374538914051729</v>
      </c>
      <c r="I457" s="256">
        <v>0.33887237858062774</v>
      </c>
      <c r="J457" s="256">
        <v>9.7373510440066937</v>
      </c>
      <c r="K457" s="256">
        <v>11.067309647021332</v>
      </c>
      <c r="L457" s="256">
        <v>5.8580989335571312</v>
      </c>
      <c r="M457" s="256">
        <v>-1.0931906329558547</v>
      </c>
      <c r="N457" s="256">
        <v>21.897851323983879</v>
      </c>
    </row>
    <row r="458" spans="2:14" x14ac:dyDescent="0.25">
      <c r="B458" s="239" t="s">
        <v>1621</v>
      </c>
      <c r="C458" s="247">
        <v>1</v>
      </c>
      <c r="D458" s="256">
        <v>156.6</v>
      </c>
      <c r="E458" s="256">
        <v>20</v>
      </c>
      <c r="F458" s="256">
        <v>10.552319981732474</v>
      </c>
      <c r="G458" s="256">
        <v>9.4476800182675262</v>
      </c>
      <c r="H458" s="256">
        <v>1.615460421111893</v>
      </c>
      <c r="I458" s="256">
        <v>0.1921274856912529</v>
      </c>
      <c r="J458" s="256">
        <v>10.17530252822843</v>
      </c>
      <c r="K458" s="256">
        <v>10.929337435236517</v>
      </c>
      <c r="L458" s="256">
        <v>5.8514444026356722</v>
      </c>
      <c r="M458" s="256">
        <v>-0.93014261368904627</v>
      </c>
      <c r="N458" s="256">
        <v>22.034782577153994</v>
      </c>
    </row>
    <row r="459" spans="2:14" x14ac:dyDescent="0.25">
      <c r="B459" s="239" t="s">
        <v>1622</v>
      </c>
      <c r="C459" s="247">
        <v>1</v>
      </c>
      <c r="D459" s="256">
        <v>115.4</v>
      </c>
      <c r="E459" s="256">
        <v>13</v>
      </c>
      <c r="F459" s="256">
        <v>10.629324006806625</v>
      </c>
      <c r="G459" s="256">
        <v>2.370675993193375</v>
      </c>
      <c r="H459" s="256">
        <v>0.40536229326978246</v>
      </c>
      <c r="I459" s="256">
        <v>0.1952651709209314</v>
      </c>
      <c r="J459" s="256">
        <v>10.246149380678714</v>
      </c>
      <c r="K459" s="256">
        <v>11.012498632934536</v>
      </c>
      <c r="L459" s="256">
        <v>5.8515482663439657</v>
      </c>
      <c r="M459" s="256">
        <v>-0.85334240344477941</v>
      </c>
      <c r="N459" s="256">
        <v>22.111990417058031</v>
      </c>
    </row>
    <row r="460" spans="2:14" x14ac:dyDescent="0.25">
      <c r="B460" s="239" t="s">
        <v>1623</v>
      </c>
      <c r="C460" s="247">
        <v>1</v>
      </c>
      <c r="D460" s="256">
        <v>171.52</v>
      </c>
      <c r="E460" s="256">
        <v>17</v>
      </c>
      <c r="F460" s="256">
        <v>10.524434058089117</v>
      </c>
      <c r="G460" s="256">
        <v>6.4755659419108831</v>
      </c>
      <c r="H460" s="256">
        <v>1.1072581272048079</v>
      </c>
      <c r="I460" s="256">
        <v>0.20825568470057501</v>
      </c>
      <c r="J460" s="256">
        <v>10.115767762160347</v>
      </c>
      <c r="K460" s="256">
        <v>10.933100354017887</v>
      </c>
      <c r="L460" s="256">
        <v>5.8519961599943313</v>
      </c>
      <c r="M460" s="256">
        <v>-0.9591112671332187</v>
      </c>
      <c r="N460" s="256">
        <v>22.007979383311451</v>
      </c>
    </row>
    <row r="461" spans="2:14" x14ac:dyDescent="0.25">
      <c r="B461" s="239" t="s">
        <v>1624</v>
      </c>
      <c r="C461" s="247">
        <v>1</v>
      </c>
      <c r="D461" s="256">
        <v>130.82</v>
      </c>
      <c r="E461" s="256">
        <v>1</v>
      </c>
      <c r="F461" s="256">
        <v>10.600503568295863</v>
      </c>
      <c r="G461" s="256">
        <v>-9.6005035682958635</v>
      </c>
      <c r="H461" s="256">
        <v>-1.6415917460516918</v>
      </c>
      <c r="I461" s="256">
        <v>0.18546907777596011</v>
      </c>
      <c r="J461" s="256">
        <v>10.236552105779953</v>
      </c>
      <c r="K461" s="256">
        <v>10.964455030811774</v>
      </c>
      <c r="L461" s="256">
        <v>5.8512295635352887</v>
      </c>
      <c r="M461" s="256">
        <v>-0.88153744199821737</v>
      </c>
      <c r="N461" s="256">
        <v>22.082544578589946</v>
      </c>
    </row>
    <row r="462" spans="2:14" x14ac:dyDescent="0.25">
      <c r="B462" s="239" t="s">
        <v>1625</v>
      </c>
      <c r="C462" s="247">
        <v>1</v>
      </c>
      <c r="D462" s="256">
        <v>150.04</v>
      </c>
      <c r="E462" s="256">
        <v>10</v>
      </c>
      <c r="F462" s="256">
        <v>10.564580816792825</v>
      </c>
      <c r="G462" s="256">
        <v>-0.56458081679282479</v>
      </c>
      <c r="H462" s="256">
        <v>-9.6537770361012118E-2</v>
      </c>
      <c r="I462" s="256">
        <v>0.18770869001528831</v>
      </c>
      <c r="J462" s="256">
        <v>10.196234496871323</v>
      </c>
      <c r="K462" s="256">
        <v>10.932927136714326</v>
      </c>
      <c r="L462" s="256">
        <v>5.8513009817206942</v>
      </c>
      <c r="M462" s="256">
        <v>-0.91760033952096087</v>
      </c>
      <c r="N462" s="256">
        <v>22.046761973106612</v>
      </c>
    </row>
    <row r="463" spans="2:14" x14ac:dyDescent="0.25">
      <c r="B463" s="239" t="s">
        <v>1626</v>
      </c>
      <c r="C463" s="247">
        <v>1</v>
      </c>
      <c r="D463" s="256">
        <v>237.12</v>
      </c>
      <c r="E463" s="256">
        <v>9</v>
      </c>
      <c r="F463" s="256">
        <v>10.401825707485614</v>
      </c>
      <c r="G463" s="256">
        <v>-1.4018257074856137</v>
      </c>
      <c r="H463" s="256">
        <v>-0.23969841732165884</v>
      </c>
      <c r="I463" s="256">
        <v>0.33952282556565955</v>
      </c>
      <c r="J463" s="256">
        <v>9.7355700146017377</v>
      </c>
      <c r="K463" s="256">
        <v>11.06808140036949</v>
      </c>
      <c r="L463" s="256">
        <v>5.8581365958347531</v>
      </c>
      <c r="M463" s="256">
        <v>-1.0937691767867008</v>
      </c>
      <c r="N463" s="256">
        <v>21.897420591757928</v>
      </c>
    </row>
    <row r="464" spans="2:14" x14ac:dyDescent="0.25">
      <c r="B464" s="239" t="s">
        <v>1627</v>
      </c>
      <c r="C464" s="247">
        <v>1</v>
      </c>
      <c r="D464" s="256">
        <v>114.94</v>
      </c>
      <c r="E464" s="256">
        <v>19</v>
      </c>
      <c r="F464" s="256">
        <v>10.630183760484638</v>
      </c>
      <c r="G464" s="256">
        <v>8.3698162395153624</v>
      </c>
      <c r="H464" s="256">
        <v>1.4311563093556261</v>
      </c>
      <c r="I464" s="256">
        <v>0.1957036668729544</v>
      </c>
      <c r="J464" s="256">
        <v>10.24614866076749</v>
      </c>
      <c r="K464" s="256">
        <v>11.014218860201785</v>
      </c>
      <c r="L464" s="256">
        <v>5.851562915290736</v>
      </c>
      <c r="M464" s="256">
        <v>-0.85251139582872604</v>
      </c>
      <c r="N464" s="256">
        <v>22.112878916798003</v>
      </c>
    </row>
    <row r="465" spans="2:14" x14ac:dyDescent="0.25">
      <c r="B465" s="239" t="s">
        <v>1628</v>
      </c>
      <c r="C465" s="247">
        <v>1</v>
      </c>
      <c r="D465" s="256">
        <v>241.46</v>
      </c>
      <c r="E465" s="256">
        <v>13</v>
      </c>
      <c r="F465" s="256">
        <v>10.393714118436542</v>
      </c>
      <c r="G465" s="256">
        <v>2.6062858815634584</v>
      </c>
      <c r="H465" s="256">
        <v>0.44564926835239721</v>
      </c>
      <c r="I465" s="256">
        <v>0.35004773233774217</v>
      </c>
      <c r="J465" s="256">
        <v>9.7068050893821454</v>
      </c>
      <c r="K465" s="256">
        <v>11.080623147490938</v>
      </c>
      <c r="L465" s="256">
        <v>5.8587560148288391</v>
      </c>
      <c r="M465" s="256">
        <v>-1.1030962700670504</v>
      </c>
      <c r="N465" s="256">
        <v>21.890524506940132</v>
      </c>
    </row>
    <row r="466" spans="2:14" x14ac:dyDescent="0.25">
      <c r="B466" s="239" t="s">
        <v>1629</v>
      </c>
      <c r="C466" s="247">
        <v>1</v>
      </c>
      <c r="D466" s="256">
        <v>229.18</v>
      </c>
      <c r="E466" s="256">
        <v>4</v>
      </c>
      <c r="F466" s="256">
        <v>10.416665803580001</v>
      </c>
      <c r="G466" s="256">
        <v>-6.4166658035800008</v>
      </c>
      <c r="H466" s="256">
        <v>-1.0971867824844557</v>
      </c>
      <c r="I466" s="256">
        <v>0.32062613245422295</v>
      </c>
      <c r="J466" s="256">
        <v>9.7874916510644301</v>
      </c>
      <c r="K466" s="256">
        <v>11.045839956095572</v>
      </c>
      <c r="L466" s="256">
        <v>5.8570717720709933</v>
      </c>
      <c r="M466" s="256">
        <v>-1.0768395454943764</v>
      </c>
      <c r="N466" s="256">
        <v>21.910171152654378</v>
      </c>
    </row>
    <row r="467" spans="2:14" x14ac:dyDescent="0.25">
      <c r="B467" s="239" t="s">
        <v>1630</v>
      </c>
      <c r="C467" s="247">
        <v>1</v>
      </c>
      <c r="D467" s="256">
        <v>73.069999999999993</v>
      </c>
      <c r="E467" s="256">
        <v>14</v>
      </c>
      <c r="F467" s="256">
        <v>10.708440035481111</v>
      </c>
      <c r="G467" s="256">
        <v>3.2915599645188891</v>
      </c>
      <c r="H467" s="256">
        <v>0.56282440092332964</v>
      </c>
      <c r="I467" s="256">
        <v>0.26173450990429037</v>
      </c>
      <c r="J467" s="256">
        <v>10.194830657503719</v>
      </c>
      <c r="K467" s="256">
        <v>11.222049413458503</v>
      </c>
      <c r="L467" s="256">
        <v>5.8541432831844098</v>
      </c>
      <c r="M467" s="256">
        <v>-0.77931865314714521</v>
      </c>
      <c r="N467" s="256">
        <v>22.196198724109365</v>
      </c>
    </row>
    <row r="468" spans="2:14" x14ac:dyDescent="0.25">
      <c r="B468" s="239" t="s">
        <v>1631</v>
      </c>
      <c r="C468" s="247">
        <v>1</v>
      </c>
      <c r="D468" s="256">
        <v>45.26</v>
      </c>
      <c r="E468" s="256">
        <v>2</v>
      </c>
      <c r="F468" s="256">
        <v>10.760417752406163</v>
      </c>
      <c r="G468" s="256">
        <v>-8.7604177524061626</v>
      </c>
      <c r="H468" s="256">
        <v>-1.4979453288060569</v>
      </c>
      <c r="I468" s="256">
        <v>0.32331163964446585</v>
      </c>
      <c r="J468" s="256">
        <v>10.125973749621176</v>
      </c>
      <c r="K468" s="256">
        <v>11.394861755191149</v>
      </c>
      <c r="L468" s="256">
        <v>5.8572193951317795</v>
      </c>
      <c r="M468" s="256">
        <v>-0.73337728177108197</v>
      </c>
      <c r="N468" s="256">
        <v>22.254212786583409</v>
      </c>
    </row>
    <row r="469" spans="2:14" x14ac:dyDescent="0.25">
      <c r="B469" s="239" t="s">
        <v>1632</v>
      </c>
      <c r="C469" s="247">
        <v>1</v>
      </c>
      <c r="D469" s="256">
        <v>52.17</v>
      </c>
      <c r="E469" s="256">
        <v>16</v>
      </c>
      <c r="F469" s="256">
        <v>10.747502756938628</v>
      </c>
      <c r="G469" s="256">
        <v>5.2524972430613719</v>
      </c>
      <c r="H469" s="256">
        <v>0.89812540134281127</v>
      </c>
      <c r="I469" s="256">
        <v>0.3072285842829332</v>
      </c>
      <c r="J469" s="256">
        <v>10.144619009861739</v>
      </c>
      <c r="K469" s="256">
        <v>11.350386504015518</v>
      </c>
      <c r="L469" s="256">
        <v>5.8563536462016019</v>
      </c>
      <c r="M469" s="256">
        <v>-0.74459339248063827</v>
      </c>
      <c r="N469" s="256">
        <v>22.239598906357894</v>
      </c>
    </row>
    <row r="470" spans="2:14" x14ac:dyDescent="0.25">
      <c r="B470" s="239" t="s">
        <v>1633</v>
      </c>
      <c r="C470" s="247">
        <v>1</v>
      </c>
      <c r="D470" s="256">
        <v>34.01</v>
      </c>
      <c r="E470" s="256">
        <v>11</v>
      </c>
      <c r="F470" s="256">
        <v>10.781444336922769</v>
      </c>
      <c r="G470" s="256">
        <v>0.21855566307723073</v>
      </c>
      <c r="H470" s="256">
        <v>3.7370870184898174E-2</v>
      </c>
      <c r="I470" s="256">
        <v>0.35031948692469389</v>
      </c>
      <c r="J470" s="256">
        <v>10.094002035796541</v>
      </c>
      <c r="K470" s="256">
        <v>11.468886638048998</v>
      </c>
      <c r="L470" s="256">
        <v>5.8587722578452794</v>
      </c>
      <c r="M470" s="256">
        <v>-0.7153979257328924</v>
      </c>
      <c r="N470" s="256">
        <v>22.278286599578429</v>
      </c>
    </row>
    <row r="471" spans="2:14" x14ac:dyDescent="0.25">
      <c r="B471" s="239" t="s">
        <v>1634</v>
      </c>
      <c r="C471" s="247">
        <v>1</v>
      </c>
      <c r="D471" s="256">
        <v>50.78</v>
      </c>
      <c r="E471" s="256">
        <v>9</v>
      </c>
      <c r="F471" s="256">
        <v>10.750100708270013</v>
      </c>
      <c r="G471" s="256">
        <v>-1.7501007082700131</v>
      </c>
      <c r="H471" s="256">
        <v>-0.29925001923260947</v>
      </c>
      <c r="I471" s="256">
        <v>0.31042895956203415</v>
      </c>
      <c r="J471" s="256">
        <v>10.140936770029205</v>
      </c>
      <c r="K471" s="256">
        <v>11.359264646510821</v>
      </c>
      <c r="L471" s="256">
        <v>5.8565224122608006</v>
      </c>
      <c r="M471" s="256">
        <v>-0.74232661578388814</v>
      </c>
      <c r="N471" s="256">
        <v>22.242528032323914</v>
      </c>
    </row>
    <row r="472" spans="2:14" x14ac:dyDescent="0.25">
      <c r="B472" s="239" t="s">
        <v>1635</v>
      </c>
      <c r="C472" s="247">
        <v>1</v>
      </c>
      <c r="D472" s="256">
        <v>180.26</v>
      </c>
      <c r="E472" s="256">
        <v>10</v>
      </c>
      <c r="F472" s="256">
        <v>10.508098738206881</v>
      </c>
      <c r="G472" s="256">
        <v>-0.5080987382068809</v>
      </c>
      <c r="H472" s="256">
        <v>-8.6879890089739342E-2</v>
      </c>
      <c r="I472" s="256">
        <v>0.22103539064844635</v>
      </c>
      <c r="J472" s="256">
        <v>10.074354446926943</v>
      </c>
      <c r="K472" s="256">
        <v>10.941843029486819</v>
      </c>
      <c r="L472" s="256">
        <v>5.8524648884292683</v>
      </c>
      <c r="M472" s="256">
        <v>-0.97636638670100773</v>
      </c>
      <c r="N472" s="256">
        <v>21.992563863114768</v>
      </c>
    </row>
    <row r="473" spans="2:14" x14ac:dyDescent="0.25">
      <c r="B473" s="239" t="s">
        <v>1636</v>
      </c>
      <c r="C473" s="247">
        <v>1</v>
      </c>
      <c r="D473" s="256">
        <v>45.66</v>
      </c>
      <c r="E473" s="256">
        <v>16</v>
      </c>
      <c r="F473" s="256">
        <v>10.759670140512238</v>
      </c>
      <c r="G473" s="256">
        <v>5.2403298594877619</v>
      </c>
      <c r="H473" s="256">
        <v>0.89604489834592227</v>
      </c>
      <c r="I473" s="256">
        <v>0.32236924620517127</v>
      </c>
      <c r="J473" s="256">
        <v>10.12707542427469</v>
      </c>
      <c r="K473" s="256">
        <v>11.392264856749787</v>
      </c>
      <c r="L473" s="256">
        <v>5.8571674517019909</v>
      </c>
      <c r="M473" s="256">
        <v>-0.73402296353483898</v>
      </c>
      <c r="N473" s="256">
        <v>22.253363244559317</v>
      </c>
    </row>
    <row r="474" spans="2:14" x14ac:dyDescent="0.25">
      <c r="B474" s="239" t="s">
        <v>1637</v>
      </c>
      <c r="C474" s="247">
        <v>1</v>
      </c>
      <c r="D474" s="256">
        <v>100.17</v>
      </c>
      <c r="E474" s="256">
        <v>10</v>
      </c>
      <c r="F474" s="256">
        <v>10.657789329667773</v>
      </c>
      <c r="G474" s="256">
        <v>-0.65778932966777326</v>
      </c>
      <c r="H474" s="256">
        <v>-0.1124755099086084</v>
      </c>
      <c r="I474" s="256">
        <v>0.21367654402452968</v>
      </c>
      <c r="J474" s="256">
        <v>10.238485520991841</v>
      </c>
      <c r="K474" s="256">
        <v>11.077093138343706</v>
      </c>
      <c r="L474" s="256">
        <v>5.8521915802410778</v>
      </c>
      <c r="M474" s="256">
        <v>-0.82613947449057434</v>
      </c>
      <c r="N474" s="256">
        <v>22.141718133826121</v>
      </c>
    </row>
    <row r="475" spans="2:14" x14ac:dyDescent="0.25">
      <c r="B475" s="239" t="s">
        <v>1638</v>
      </c>
      <c r="C475" s="247">
        <v>1</v>
      </c>
      <c r="D475" s="256">
        <v>215.87</v>
      </c>
      <c r="E475" s="256">
        <v>12</v>
      </c>
      <c r="F475" s="256">
        <v>10.441542589350316</v>
      </c>
      <c r="G475" s="256">
        <v>1.5584574106496838</v>
      </c>
      <c r="H475" s="256">
        <v>0.26648089901702232</v>
      </c>
      <c r="I475" s="256">
        <v>0.29020610840432731</v>
      </c>
      <c r="J475" s="256">
        <v>9.8720625506756647</v>
      </c>
      <c r="K475" s="256">
        <v>11.011022628024968</v>
      </c>
      <c r="L475" s="256">
        <v>5.8554853096676354</v>
      </c>
      <c r="M475" s="256">
        <v>-1.0488495975794461</v>
      </c>
      <c r="N475" s="256">
        <v>21.93193477628008</v>
      </c>
    </row>
    <row r="476" spans="2:14" x14ac:dyDescent="0.25">
      <c r="B476" s="239" t="s">
        <v>1639</v>
      </c>
      <c r="C476" s="247">
        <v>1</v>
      </c>
      <c r="D476" s="256">
        <v>35.119999999999997</v>
      </c>
      <c r="E476" s="256">
        <v>12</v>
      </c>
      <c r="F476" s="256">
        <v>10.779369713917131</v>
      </c>
      <c r="G476" s="256">
        <v>1.2206302860828693</v>
      </c>
      <c r="H476" s="256">
        <v>0.20871578124625742</v>
      </c>
      <c r="I476" s="256">
        <v>0.34761465400288666</v>
      </c>
      <c r="J476" s="256">
        <v>10.097235186515544</v>
      </c>
      <c r="K476" s="256">
        <v>11.461504241318718</v>
      </c>
      <c r="L476" s="256">
        <v>5.8586111471965649</v>
      </c>
      <c r="M476" s="256">
        <v>-0.71715639654254382</v>
      </c>
      <c r="N476" s="256">
        <v>22.275895824376803</v>
      </c>
    </row>
    <row r="477" spans="2:14" x14ac:dyDescent="0.25">
      <c r="B477" s="239" t="s">
        <v>1640</v>
      </c>
      <c r="C477" s="247">
        <v>1</v>
      </c>
      <c r="D477" s="256">
        <v>209.18</v>
      </c>
      <c r="E477" s="256">
        <v>7</v>
      </c>
      <c r="F477" s="256">
        <v>10.454046398276191</v>
      </c>
      <c r="G477" s="256">
        <v>-3.4540463982761906</v>
      </c>
      <c r="H477" s="256">
        <v>-0.59060798400351466</v>
      </c>
      <c r="I477" s="256">
        <v>0.27564865785379777</v>
      </c>
      <c r="J477" s="256">
        <v>9.913132875820315</v>
      </c>
      <c r="K477" s="256">
        <v>10.994959920732066</v>
      </c>
      <c r="L477" s="256">
        <v>5.8547818754377943</v>
      </c>
      <c r="M477" s="256">
        <v>-1.0349654188377269</v>
      </c>
      <c r="N477" s="256">
        <v>21.94305821539011</v>
      </c>
    </row>
    <row r="478" spans="2:14" x14ac:dyDescent="0.25">
      <c r="B478" s="239" t="s">
        <v>1641</v>
      </c>
      <c r="C478" s="247">
        <v>1</v>
      </c>
      <c r="D478" s="256">
        <v>92.01</v>
      </c>
      <c r="E478" s="256">
        <v>4</v>
      </c>
      <c r="F478" s="256">
        <v>10.673040612303819</v>
      </c>
      <c r="G478" s="256">
        <v>-6.6730406123038186</v>
      </c>
      <c r="H478" s="256">
        <v>-1.1410243548474757</v>
      </c>
      <c r="I478" s="256">
        <v>0.22641550381507367</v>
      </c>
      <c r="J478" s="256">
        <v>10.228738765667616</v>
      </c>
      <c r="K478" s="256">
        <v>11.117342458940021</v>
      </c>
      <c r="L478" s="256">
        <v>5.852670553409455</v>
      </c>
      <c r="M478" s="256">
        <v>-0.81182809508382903</v>
      </c>
      <c r="N478" s="256">
        <v>22.157909319691466</v>
      </c>
    </row>
    <row r="479" spans="2:14" x14ac:dyDescent="0.25">
      <c r="B479" s="239" t="s">
        <v>1642</v>
      </c>
      <c r="C479" s="247">
        <v>1</v>
      </c>
      <c r="D479" s="256">
        <v>56</v>
      </c>
      <c r="E479" s="256">
        <v>17</v>
      </c>
      <c r="F479" s="256">
        <v>10.740344373054308</v>
      </c>
      <c r="G479" s="256">
        <v>6.2596556269456922</v>
      </c>
      <c r="H479" s="256">
        <v>1.0703395855457278</v>
      </c>
      <c r="I479" s="256">
        <v>0.29850864221445905</v>
      </c>
      <c r="J479" s="256">
        <v>10.154572026470328</v>
      </c>
      <c r="K479" s="256">
        <v>11.326116719638287</v>
      </c>
      <c r="L479" s="256">
        <v>5.8559026661869149</v>
      </c>
      <c r="M479" s="256">
        <v>-0.75086680492994162</v>
      </c>
      <c r="N479" s="256">
        <v>22.231555551038557</v>
      </c>
    </row>
    <row r="480" spans="2:14" x14ac:dyDescent="0.25">
      <c r="B480" s="239" t="s">
        <v>1643</v>
      </c>
      <c r="C480" s="247">
        <v>1</v>
      </c>
      <c r="D480" s="256">
        <v>183.28</v>
      </c>
      <c r="E480" s="256">
        <v>11</v>
      </c>
      <c r="F480" s="256">
        <v>10.502454268407757</v>
      </c>
      <c r="G480" s="256">
        <v>0.49754573159224336</v>
      </c>
      <c r="H480" s="256">
        <v>8.5075429684992793E-2</v>
      </c>
      <c r="I480" s="256">
        <v>0.2259311996238153</v>
      </c>
      <c r="J480" s="256">
        <v>10.059102786224889</v>
      </c>
      <c r="K480" s="256">
        <v>10.945805750590624</v>
      </c>
      <c r="L480" s="256">
        <v>5.8526518377007317</v>
      </c>
      <c r="M480" s="256">
        <v>-0.98237771259054441</v>
      </c>
      <c r="N480" s="256">
        <v>21.987286249406058</v>
      </c>
    </row>
    <row r="481" spans="2:14" x14ac:dyDescent="0.25">
      <c r="B481" s="239" t="s">
        <v>1644</v>
      </c>
      <c r="C481" s="247">
        <v>1</v>
      </c>
      <c r="D481" s="256">
        <v>168.37</v>
      </c>
      <c r="E481" s="256">
        <v>18</v>
      </c>
      <c r="F481" s="256">
        <v>10.530321501753766</v>
      </c>
      <c r="G481" s="256">
        <v>7.4696784982462336</v>
      </c>
      <c r="H481" s="256">
        <v>1.277241603125346</v>
      </c>
      <c r="I481" s="256">
        <v>0.20420986754750625</v>
      </c>
      <c r="J481" s="256">
        <v>10.12959443260926</v>
      </c>
      <c r="K481" s="256">
        <v>10.931048570898273</v>
      </c>
      <c r="L481" s="256">
        <v>5.8518535778317338</v>
      </c>
      <c r="M481" s="256">
        <v>-0.95294403026946384</v>
      </c>
      <c r="N481" s="256">
        <v>22.013587033776997</v>
      </c>
    </row>
    <row r="482" spans="2:14" x14ac:dyDescent="0.25">
      <c r="B482" s="239" t="s">
        <v>1645</v>
      </c>
      <c r="C482" s="247">
        <v>1</v>
      </c>
      <c r="D482" s="256">
        <v>223.04</v>
      </c>
      <c r="E482" s="256">
        <v>7</v>
      </c>
      <c r="F482" s="256">
        <v>10.428141646151731</v>
      </c>
      <c r="G482" s="256">
        <v>-3.4281416461517313</v>
      </c>
      <c r="H482" s="256">
        <v>-0.5861785260101382</v>
      </c>
      <c r="I482" s="256">
        <v>0.30637666239347966</v>
      </c>
      <c r="J482" s="256">
        <v>9.8269296506214285</v>
      </c>
      <c r="K482" s="256">
        <v>11.029353641682034</v>
      </c>
      <c r="L482" s="256">
        <v>5.8563090155521733</v>
      </c>
      <c r="M482" s="256">
        <v>-1.0638669232227791</v>
      </c>
      <c r="N482" s="256">
        <v>21.920150215526242</v>
      </c>
    </row>
    <row r="483" spans="2:14" x14ac:dyDescent="0.25">
      <c r="B483" s="239" t="s">
        <v>1646</v>
      </c>
      <c r="C483" s="247">
        <v>1</v>
      </c>
      <c r="D483" s="256">
        <v>191.72</v>
      </c>
      <c r="E483" s="256">
        <v>19</v>
      </c>
      <c r="F483" s="256">
        <v>10.486679657445965</v>
      </c>
      <c r="G483" s="256">
        <v>8.5133203425540351</v>
      </c>
      <c r="H483" s="256">
        <v>1.4556941004617914</v>
      </c>
      <c r="I483" s="256">
        <v>0.2407430894809357</v>
      </c>
      <c r="J483" s="256">
        <v>10.014262365259796</v>
      </c>
      <c r="K483" s="256">
        <v>10.959096949632134</v>
      </c>
      <c r="L483" s="256">
        <v>5.8532423375007401</v>
      </c>
      <c r="M483" s="256">
        <v>-0.99931107879286252</v>
      </c>
      <c r="N483" s="256">
        <v>21.972670393684794</v>
      </c>
    </row>
    <row r="484" spans="2:14" x14ac:dyDescent="0.25">
      <c r="B484" s="239" t="s">
        <v>1647</v>
      </c>
      <c r="C484" s="247">
        <v>1</v>
      </c>
      <c r="D484" s="256">
        <v>206.77</v>
      </c>
      <c r="E484" s="256">
        <v>14</v>
      </c>
      <c r="F484" s="256">
        <v>10.458550759937083</v>
      </c>
      <c r="G484" s="256">
        <v>3.5414492400629172</v>
      </c>
      <c r="H484" s="256">
        <v>0.60555301085943614</v>
      </c>
      <c r="I484" s="256">
        <v>0.27054650596451923</v>
      </c>
      <c r="J484" s="256">
        <v>9.9276493411933124</v>
      </c>
      <c r="K484" s="256">
        <v>10.989452178680853</v>
      </c>
      <c r="L484" s="256">
        <v>5.8545438796090599</v>
      </c>
      <c r="M484" s="256">
        <v>-1.0299940309157503</v>
      </c>
      <c r="N484" s="256">
        <v>21.947095550789918</v>
      </c>
    </row>
    <row r="485" spans="2:14" x14ac:dyDescent="0.25">
      <c r="B485" s="239" t="s">
        <v>1648</v>
      </c>
      <c r="C485" s="247">
        <v>1</v>
      </c>
      <c r="D485" s="256">
        <v>92.05</v>
      </c>
      <c r="E485" s="256">
        <v>10</v>
      </c>
      <c r="F485" s="256">
        <v>10.672965851114427</v>
      </c>
      <c r="G485" s="256">
        <v>-0.67296585111442653</v>
      </c>
      <c r="H485" s="256">
        <v>-0.11507054590472801</v>
      </c>
      <c r="I485" s="256">
        <v>0.22634889612451584</v>
      </c>
      <c r="J485" s="256">
        <v>10.228794710721465</v>
      </c>
      <c r="K485" s="256">
        <v>11.117136991507389</v>
      </c>
      <c r="L485" s="256">
        <v>5.85266797701314</v>
      </c>
      <c r="M485" s="256">
        <v>-0.81189780053445126</v>
      </c>
      <c r="N485" s="256">
        <v>22.157829502763306</v>
      </c>
    </row>
    <row r="486" spans="2:14" x14ac:dyDescent="0.25">
      <c r="B486" s="239" t="s">
        <v>1649</v>
      </c>
      <c r="C486" s="247">
        <v>1</v>
      </c>
      <c r="D486" s="256">
        <v>69.040000000000006</v>
      </c>
      <c r="E486" s="256">
        <v>11</v>
      </c>
      <c r="F486" s="256">
        <v>10.715972225312393</v>
      </c>
      <c r="G486" s="256">
        <v>0.28402777468760654</v>
      </c>
      <c r="H486" s="256">
        <v>4.8565957739586309E-2</v>
      </c>
      <c r="I486" s="256">
        <v>0.27006667761259057</v>
      </c>
      <c r="J486" s="256">
        <v>10.186012387949924</v>
      </c>
      <c r="K486" s="256">
        <v>11.245932062674862</v>
      </c>
      <c r="L486" s="256">
        <v>5.8545217257035613</v>
      </c>
      <c r="M486" s="256">
        <v>-0.77252909227576794</v>
      </c>
      <c r="N486" s="256">
        <v>22.204473542900555</v>
      </c>
    </row>
    <row r="487" spans="2:14" x14ac:dyDescent="0.25">
      <c r="B487" s="239" t="s">
        <v>1650</v>
      </c>
      <c r="C487" s="247">
        <v>1</v>
      </c>
      <c r="D487" s="256">
        <v>195.14</v>
      </c>
      <c r="E487" s="256">
        <v>5</v>
      </c>
      <c r="F487" s="256">
        <v>10.480287575752916</v>
      </c>
      <c r="G487" s="256">
        <v>-5.4802875757529161</v>
      </c>
      <c r="H487" s="256">
        <v>-0.93707530926344174</v>
      </c>
      <c r="I487" s="256">
        <v>0.24716864589326837</v>
      </c>
      <c r="J487" s="256">
        <v>9.9952612239769216</v>
      </c>
      <c r="K487" s="256">
        <v>10.965313927528911</v>
      </c>
      <c r="L487" s="256">
        <v>5.8535101405815473</v>
      </c>
      <c r="M487" s="256">
        <v>-1.0062286784002445</v>
      </c>
      <c r="N487" s="256">
        <v>21.966803829906077</v>
      </c>
    </row>
    <row r="488" spans="2:14" x14ac:dyDescent="0.25">
      <c r="B488" s="239" t="s">
        <v>1651</v>
      </c>
      <c r="C488" s="247">
        <v>1</v>
      </c>
      <c r="D488" s="256">
        <v>207.5</v>
      </c>
      <c r="E488" s="256">
        <v>6</v>
      </c>
      <c r="F488" s="256">
        <v>10.457186368230671</v>
      </c>
      <c r="G488" s="256">
        <v>-4.4571863682306709</v>
      </c>
      <c r="H488" s="256">
        <v>-0.76213505892174438</v>
      </c>
      <c r="I488" s="256">
        <v>0.27208350656593105</v>
      </c>
      <c r="J488" s="256">
        <v>9.9232688477006636</v>
      </c>
      <c r="K488" s="256">
        <v>10.991103888760678</v>
      </c>
      <c r="L488" s="256">
        <v>5.8546151078378763</v>
      </c>
      <c r="M488" s="256">
        <v>-1.0314981958844278</v>
      </c>
      <c r="N488" s="256">
        <v>21.94587093234577</v>
      </c>
    </row>
    <row r="489" spans="2:14" x14ac:dyDescent="0.25">
      <c r="B489" s="239" t="s">
        <v>1652</v>
      </c>
      <c r="C489" s="247">
        <v>1</v>
      </c>
      <c r="D489" s="256">
        <v>247.91</v>
      </c>
      <c r="E489" s="256">
        <v>1</v>
      </c>
      <c r="F489" s="256">
        <v>10.38165887664702</v>
      </c>
      <c r="G489" s="256">
        <v>-9.3816588766470197</v>
      </c>
      <c r="H489" s="256">
        <v>-1.6041714548219328</v>
      </c>
      <c r="I489" s="256">
        <v>0.36591378069148184</v>
      </c>
      <c r="J489" s="256">
        <v>9.6636154311608617</v>
      </c>
      <c r="K489" s="256">
        <v>11.099702322133178</v>
      </c>
      <c r="L489" s="256">
        <v>5.8597253793397375</v>
      </c>
      <c r="M489" s="256">
        <v>-1.117053724536353</v>
      </c>
      <c r="N489" s="256">
        <v>21.880371477830394</v>
      </c>
    </row>
    <row r="490" spans="2:14" x14ac:dyDescent="0.25">
      <c r="B490" s="239" t="s">
        <v>1653</v>
      </c>
      <c r="C490" s="247">
        <v>1</v>
      </c>
      <c r="D490" s="256">
        <v>120.78</v>
      </c>
      <c r="E490" s="256">
        <v>6</v>
      </c>
      <c r="F490" s="256">
        <v>10.61926862683335</v>
      </c>
      <c r="G490" s="256">
        <v>-4.6192686268333496</v>
      </c>
      <c r="H490" s="256">
        <v>-0.78984953202315933</v>
      </c>
      <c r="I490" s="256">
        <v>0.19074126876606493</v>
      </c>
      <c r="J490" s="256">
        <v>10.244971387843425</v>
      </c>
      <c r="K490" s="256">
        <v>10.993565865823275</v>
      </c>
      <c r="L490" s="256">
        <v>5.8513990513371059</v>
      </c>
      <c r="M490" s="256">
        <v>-0.86310497439227518</v>
      </c>
      <c r="N490" s="256">
        <v>22.101642228058974</v>
      </c>
    </row>
    <row r="491" spans="2:14" x14ac:dyDescent="0.25">
      <c r="B491" s="239" t="s">
        <v>1654</v>
      </c>
      <c r="C491" s="247">
        <v>1</v>
      </c>
      <c r="D491" s="256">
        <v>111.84</v>
      </c>
      <c r="E491" s="256">
        <v>11</v>
      </c>
      <c r="F491" s="256">
        <v>10.635977752662546</v>
      </c>
      <c r="G491" s="256">
        <v>0.36402224733745392</v>
      </c>
      <c r="H491" s="256">
        <v>6.2244226290561588E-2</v>
      </c>
      <c r="I491" s="256">
        <v>0.19886222099823908</v>
      </c>
      <c r="J491" s="256">
        <v>10.245744528669817</v>
      </c>
      <c r="K491" s="256">
        <v>11.026210976655275</v>
      </c>
      <c r="L491" s="256">
        <v>5.8516694036248023</v>
      </c>
      <c r="M491" s="256">
        <v>-0.84692636886156336</v>
      </c>
      <c r="N491" s="256">
        <v>22.118881874186656</v>
      </c>
    </row>
    <row r="492" spans="2:14" x14ac:dyDescent="0.25">
      <c r="B492" s="239" t="s">
        <v>1655</v>
      </c>
      <c r="C492" s="247">
        <v>1</v>
      </c>
      <c r="D492" s="256">
        <v>200.81</v>
      </c>
      <c r="E492" s="256">
        <v>16</v>
      </c>
      <c r="F492" s="256">
        <v>10.469690177156547</v>
      </c>
      <c r="G492" s="256">
        <v>5.5303098228434528</v>
      </c>
      <c r="H492" s="256">
        <v>0.94562862184320673</v>
      </c>
      <c r="I492" s="256">
        <v>0.25829168409730602</v>
      </c>
      <c r="J492" s="256">
        <v>9.9628367581921893</v>
      </c>
      <c r="K492" s="256">
        <v>10.976543596120905</v>
      </c>
      <c r="L492" s="256">
        <v>5.8539903673009333</v>
      </c>
      <c r="M492" s="256">
        <v>-1.0177684401061704</v>
      </c>
      <c r="N492" s="256">
        <v>21.957148794419265</v>
      </c>
    </row>
    <row r="493" spans="2:14" x14ac:dyDescent="0.25">
      <c r="B493" s="239" t="s">
        <v>1656</v>
      </c>
      <c r="C493" s="247">
        <v>1</v>
      </c>
      <c r="D493" s="256">
        <v>104.98</v>
      </c>
      <c r="E493" s="256">
        <v>15</v>
      </c>
      <c r="F493" s="256">
        <v>10.64879929664334</v>
      </c>
      <c r="G493" s="256">
        <v>4.3512007033566604</v>
      </c>
      <c r="H493" s="256">
        <v>0.74401255196997007</v>
      </c>
      <c r="I493" s="256">
        <v>0.20704320087484138</v>
      </c>
      <c r="J493" s="256">
        <v>10.242512293623902</v>
      </c>
      <c r="K493" s="256">
        <v>11.055086299662777</v>
      </c>
      <c r="L493" s="256">
        <v>5.8519531366379551</v>
      </c>
      <c r="M493" s="256">
        <v>-0.83466160257298405</v>
      </c>
      <c r="N493" s="256">
        <v>22.132260195859665</v>
      </c>
    </row>
    <row r="494" spans="2:14" x14ac:dyDescent="0.25">
      <c r="B494" s="239" t="s">
        <v>1657</v>
      </c>
      <c r="C494" s="247">
        <v>1</v>
      </c>
      <c r="D494" s="256">
        <v>234.77</v>
      </c>
      <c r="E494" s="256">
        <v>1</v>
      </c>
      <c r="F494" s="256">
        <v>10.406217927362416</v>
      </c>
      <c r="G494" s="256">
        <v>-9.406217927362416</v>
      </c>
      <c r="H494" s="256">
        <v>-1.6083708111013677</v>
      </c>
      <c r="I494" s="256">
        <v>0.33387934709360484</v>
      </c>
      <c r="J494" s="256">
        <v>9.751036599371119</v>
      </c>
      <c r="K494" s="256">
        <v>11.061399255353713</v>
      </c>
      <c r="L494" s="256">
        <v>5.8578122234153209</v>
      </c>
      <c r="M494" s="256">
        <v>-1.0887404313075297</v>
      </c>
      <c r="N494" s="256">
        <v>21.90117628603236</v>
      </c>
    </row>
    <row r="495" spans="2:14" x14ac:dyDescent="0.25">
      <c r="B495" s="239" t="s">
        <v>1658</v>
      </c>
      <c r="C495" s="247">
        <v>1</v>
      </c>
      <c r="D495" s="256">
        <v>218.85</v>
      </c>
      <c r="E495" s="256">
        <v>4</v>
      </c>
      <c r="F495" s="256">
        <v>10.435972880740584</v>
      </c>
      <c r="G495" s="256">
        <v>-6.435972880740584</v>
      </c>
      <c r="H495" s="256">
        <v>-1.1004881029080908</v>
      </c>
      <c r="I495" s="256">
        <v>0.29686065569089609</v>
      </c>
      <c r="J495" s="256">
        <v>9.8534344269038456</v>
      </c>
      <c r="K495" s="256">
        <v>11.018511334577322</v>
      </c>
      <c r="L495" s="256">
        <v>5.8558188902386252</v>
      </c>
      <c r="M495" s="256">
        <v>-1.0550739012199752</v>
      </c>
      <c r="N495" s="256">
        <v>21.927019662701142</v>
      </c>
    </row>
    <row r="496" spans="2:14" x14ac:dyDescent="0.25">
      <c r="B496" s="239" t="s">
        <v>1659</v>
      </c>
      <c r="C496" s="247">
        <v>1</v>
      </c>
      <c r="D496" s="256">
        <v>124.38</v>
      </c>
      <c r="E496" s="256">
        <v>10</v>
      </c>
      <c r="F496" s="256">
        <v>10.612540119788036</v>
      </c>
      <c r="G496" s="256">
        <v>-0.61254011978803646</v>
      </c>
      <c r="H496" s="256">
        <v>-0.10473833977732103</v>
      </c>
      <c r="I496" s="256">
        <v>0.18836147952473883</v>
      </c>
      <c r="J496" s="256">
        <v>10.242912811684954</v>
      </c>
      <c r="K496" s="256">
        <v>10.982167427891119</v>
      </c>
      <c r="L496" s="256">
        <v>5.8513219594675396</v>
      </c>
      <c r="M496" s="256">
        <v>-0.86968220177947408</v>
      </c>
      <c r="N496" s="256">
        <v>22.094762441355549</v>
      </c>
    </row>
    <row r="497" spans="2:14" x14ac:dyDescent="0.25">
      <c r="B497" s="239" t="s">
        <v>1660</v>
      </c>
      <c r="C497" s="247">
        <v>1</v>
      </c>
      <c r="D497" s="256">
        <v>195.19</v>
      </c>
      <c r="E497" s="256">
        <v>8</v>
      </c>
      <c r="F497" s="256">
        <v>10.480194124266177</v>
      </c>
      <c r="G497" s="256">
        <v>-2.4801941242661769</v>
      </c>
      <c r="H497" s="256">
        <v>-0.42408881722065389</v>
      </c>
      <c r="I497" s="256">
        <v>0.24726423849777221</v>
      </c>
      <c r="J497" s="256">
        <v>9.9949801882921481</v>
      </c>
      <c r="K497" s="256">
        <v>10.965408060240206</v>
      </c>
      <c r="L497" s="256">
        <v>5.8535141778266988</v>
      </c>
      <c r="M497" s="256">
        <v>-1.0063300522926752</v>
      </c>
      <c r="N497" s="256">
        <v>21.966718300825029</v>
      </c>
    </row>
    <row r="498" spans="2:14" x14ac:dyDescent="0.25">
      <c r="B498" s="239" t="s">
        <v>1661</v>
      </c>
      <c r="C498" s="247">
        <v>1</v>
      </c>
      <c r="D498" s="256">
        <v>196</v>
      </c>
      <c r="E498" s="256">
        <v>12</v>
      </c>
      <c r="F498" s="256">
        <v>10.478680210180981</v>
      </c>
      <c r="G498" s="256">
        <v>1.5213197898190192</v>
      </c>
      <c r="H498" s="256">
        <v>0.26013073088366079</v>
      </c>
      <c r="I498" s="256">
        <v>0.2488192536556309</v>
      </c>
      <c r="J498" s="256">
        <v>9.9904148219232418</v>
      </c>
      <c r="K498" s="256">
        <v>10.96694559843872</v>
      </c>
      <c r="L498" s="256">
        <v>5.8535800709794721</v>
      </c>
      <c r="M498" s="256">
        <v>-1.0079732704624611</v>
      </c>
      <c r="N498" s="256">
        <v>21.965333690824423</v>
      </c>
    </row>
    <row r="499" spans="2:14" x14ac:dyDescent="0.25">
      <c r="B499" s="239" t="s">
        <v>1662</v>
      </c>
      <c r="C499" s="247">
        <v>1</v>
      </c>
      <c r="D499" s="256">
        <v>52.69</v>
      </c>
      <c r="E499" s="256">
        <v>7</v>
      </c>
      <c r="F499" s="256">
        <v>10.746530861476527</v>
      </c>
      <c r="G499" s="256">
        <v>-3.7465308614765274</v>
      </c>
      <c r="H499" s="256">
        <v>-0.64061995235730174</v>
      </c>
      <c r="I499" s="256">
        <v>0.30603608692898893</v>
      </c>
      <c r="J499" s="256">
        <v>10.145987187263636</v>
      </c>
      <c r="K499" s="256">
        <v>11.347074535689419</v>
      </c>
      <c r="L499" s="256">
        <v>5.8562912079985487</v>
      </c>
      <c r="M499" s="256">
        <v>-0.74544276360827588</v>
      </c>
      <c r="N499" s="256">
        <v>22.238504486561332</v>
      </c>
    </row>
    <row r="500" spans="2:14" x14ac:dyDescent="0.25">
      <c r="B500" s="239" t="s">
        <v>1663</v>
      </c>
      <c r="C500" s="247">
        <v>1</v>
      </c>
      <c r="D500" s="256">
        <v>228.56</v>
      </c>
      <c r="E500" s="256">
        <v>15</v>
      </c>
      <c r="F500" s="256">
        <v>10.417824602015584</v>
      </c>
      <c r="G500" s="256">
        <v>4.5821753979844164</v>
      </c>
      <c r="H500" s="256">
        <v>0.78350695448234142</v>
      </c>
      <c r="I500" s="256">
        <v>0.31917197101644285</v>
      </c>
      <c r="J500" s="256">
        <v>9.791503993542829</v>
      </c>
      <c r="K500" s="256">
        <v>11.044145210488338</v>
      </c>
      <c r="L500" s="256">
        <v>5.8569923487623594</v>
      </c>
      <c r="M500" s="256">
        <v>-1.0755248923487688</v>
      </c>
      <c r="N500" s="256">
        <v>21.911174096379938</v>
      </c>
    </row>
    <row r="501" spans="2:14" x14ac:dyDescent="0.25">
      <c r="B501" s="239" t="s">
        <v>1664</v>
      </c>
      <c r="C501" s="247">
        <v>1</v>
      </c>
      <c r="D501" s="256">
        <v>141.16</v>
      </c>
      <c r="E501" s="256">
        <v>2</v>
      </c>
      <c r="F501" s="256">
        <v>10.581177800837933</v>
      </c>
      <c r="G501" s="256">
        <v>-8.5811778008379331</v>
      </c>
      <c r="H501" s="256">
        <v>-1.4672970588518861</v>
      </c>
      <c r="I501" s="256">
        <v>0.18464023411939823</v>
      </c>
      <c r="J501" s="256">
        <v>10.218852802768927</v>
      </c>
      <c r="K501" s="256">
        <v>10.943502798906939</v>
      </c>
      <c r="L501" s="256">
        <v>5.8512033499472533</v>
      </c>
      <c r="M501" s="256">
        <v>-0.90081176975623833</v>
      </c>
      <c r="N501" s="256">
        <v>22.063167371432105</v>
      </c>
    </row>
    <row r="502" spans="2:14" x14ac:dyDescent="0.25">
      <c r="B502" s="239" t="s">
        <v>1665</v>
      </c>
      <c r="C502" s="247">
        <v>1</v>
      </c>
      <c r="D502" s="256">
        <v>211.82</v>
      </c>
      <c r="E502" s="256">
        <v>6</v>
      </c>
      <c r="F502" s="256">
        <v>10.449112159776295</v>
      </c>
      <c r="G502" s="256">
        <v>-4.4491121597762948</v>
      </c>
      <c r="H502" s="256">
        <v>-0.76075444863809472</v>
      </c>
      <c r="I502" s="256">
        <v>0.28132674546316827</v>
      </c>
      <c r="J502" s="256">
        <v>9.8970563578930086</v>
      </c>
      <c r="K502" s="256">
        <v>11.001167961659581</v>
      </c>
      <c r="L502" s="256">
        <v>5.8550519522965123</v>
      </c>
      <c r="M502" s="256">
        <v>-1.0404296371536699</v>
      </c>
      <c r="N502" s="256">
        <v>21.938653956706261</v>
      </c>
    </row>
    <row r="503" spans="2:14" x14ac:dyDescent="0.25">
      <c r="B503" s="239" t="s">
        <v>1666</v>
      </c>
      <c r="C503" s="247">
        <v>1</v>
      </c>
      <c r="D503" s="256">
        <v>100.41</v>
      </c>
      <c r="E503" s="256">
        <v>19</v>
      </c>
      <c r="F503" s="256">
        <v>10.657340762531419</v>
      </c>
      <c r="G503" s="256">
        <v>8.3426592374685811</v>
      </c>
      <c r="H503" s="256">
        <v>1.4265127289339985</v>
      </c>
      <c r="I503" s="256">
        <v>0.21332927920679179</v>
      </c>
      <c r="J503" s="256">
        <v>10.238718401888828</v>
      </c>
      <c r="K503" s="256">
        <v>11.075963123174009</v>
      </c>
      <c r="L503" s="256">
        <v>5.8521789111189335</v>
      </c>
      <c r="M503" s="256">
        <v>-0.82656318063344969</v>
      </c>
      <c r="N503" s="256">
        <v>22.141244705696288</v>
      </c>
    </row>
    <row r="504" spans="2:14" x14ac:dyDescent="0.25">
      <c r="B504" s="239" t="s">
        <v>1667</v>
      </c>
      <c r="C504" s="247">
        <v>1</v>
      </c>
      <c r="D504" s="256">
        <v>227.02</v>
      </c>
      <c r="E504" s="256">
        <v>5</v>
      </c>
      <c r="F504" s="256">
        <v>10.42070290780719</v>
      </c>
      <c r="G504" s="256">
        <v>-5.4207029078071898</v>
      </c>
      <c r="H504" s="256">
        <v>-0.92688691670724821</v>
      </c>
      <c r="I504" s="256">
        <v>0.31557444624239928</v>
      </c>
      <c r="J504" s="256">
        <v>9.801441828710713</v>
      </c>
      <c r="K504" s="256">
        <v>11.039963986903667</v>
      </c>
      <c r="L504" s="256">
        <v>5.8567974062195027</v>
      </c>
      <c r="M504" s="256">
        <v>-1.0722640450336378</v>
      </c>
      <c r="N504" s="256">
        <v>21.913669860648017</v>
      </c>
    </row>
    <row r="505" spans="2:14" x14ac:dyDescent="0.25">
      <c r="B505" s="239" t="s">
        <v>1668</v>
      </c>
      <c r="C505" s="247">
        <v>1</v>
      </c>
      <c r="D505" s="256">
        <v>115.62</v>
      </c>
      <c r="E505" s="256">
        <v>15</v>
      </c>
      <c r="F505" s="256">
        <v>10.628912820264967</v>
      </c>
      <c r="G505" s="256">
        <v>4.3710871797350332</v>
      </c>
      <c r="H505" s="256">
        <v>0.74741294396488533</v>
      </c>
      <c r="I505" s="256">
        <v>0.1950582660387245</v>
      </c>
      <c r="J505" s="256">
        <v>10.246144209713258</v>
      </c>
      <c r="K505" s="256">
        <v>11.011681430816676</v>
      </c>
      <c r="L505" s="256">
        <v>5.8515413656171251</v>
      </c>
      <c r="M505" s="256">
        <v>-0.85374004848584839</v>
      </c>
      <c r="N505" s="256">
        <v>22.111565689015784</v>
      </c>
    </row>
    <row r="506" spans="2:14" x14ac:dyDescent="0.25">
      <c r="B506" s="239" t="s">
        <v>1669</v>
      </c>
      <c r="C506" s="247">
        <v>1</v>
      </c>
      <c r="D506" s="256">
        <v>32.380000000000003</v>
      </c>
      <c r="E506" s="256">
        <v>1</v>
      </c>
      <c r="F506" s="256">
        <v>10.784490855390509</v>
      </c>
      <c r="G506" s="256">
        <v>-9.7844908553905086</v>
      </c>
      <c r="H506" s="256">
        <v>-1.6730517637189342</v>
      </c>
      <c r="I506" s="256">
        <v>0.35430594493145279</v>
      </c>
      <c r="J506" s="256">
        <v>10.089225809690273</v>
      </c>
      <c r="K506" s="256">
        <v>11.479755901090744</v>
      </c>
      <c r="L506" s="256">
        <v>5.85901197549485</v>
      </c>
      <c r="M506" s="256">
        <v>-0.71282181230624175</v>
      </c>
      <c r="N506" s="256">
        <v>22.281803523087259</v>
      </c>
    </row>
    <row r="507" spans="2:14" x14ac:dyDescent="0.25">
      <c r="B507" s="239" t="s">
        <v>1670</v>
      </c>
      <c r="C507" s="247">
        <v>1</v>
      </c>
      <c r="D507" s="256">
        <v>229.18</v>
      </c>
      <c r="E507" s="256">
        <v>12</v>
      </c>
      <c r="F507" s="256">
        <v>10.416665803580001</v>
      </c>
      <c r="G507" s="256">
        <v>1.5833341964199992</v>
      </c>
      <c r="H507" s="256">
        <v>0.27073458486780472</v>
      </c>
      <c r="I507" s="256">
        <v>0.32062613245422295</v>
      </c>
      <c r="J507" s="256">
        <v>9.7874916510644301</v>
      </c>
      <c r="K507" s="256">
        <v>11.045839956095572</v>
      </c>
      <c r="L507" s="256">
        <v>5.8570717720709933</v>
      </c>
      <c r="M507" s="256">
        <v>-1.0768395454943764</v>
      </c>
      <c r="N507" s="256">
        <v>21.910171152654378</v>
      </c>
    </row>
    <row r="508" spans="2:14" x14ac:dyDescent="0.25">
      <c r="B508" s="239" t="s">
        <v>1671</v>
      </c>
      <c r="C508" s="247">
        <v>1</v>
      </c>
      <c r="D508" s="256">
        <v>50.08</v>
      </c>
      <c r="E508" s="256">
        <v>2</v>
      </c>
      <c r="F508" s="256">
        <v>10.75140902908438</v>
      </c>
      <c r="G508" s="256">
        <v>-8.75140902908438</v>
      </c>
      <c r="H508" s="256">
        <v>-1.496404925665503</v>
      </c>
      <c r="I508" s="256">
        <v>0.31204754356421527</v>
      </c>
      <c r="J508" s="256">
        <v>10.13906889553456</v>
      </c>
      <c r="K508" s="256">
        <v>11.3637491626342</v>
      </c>
      <c r="L508" s="256">
        <v>5.8566084294429963</v>
      </c>
      <c r="M508" s="256">
        <v>-0.74118708903285935</v>
      </c>
      <c r="N508" s="256">
        <v>22.244005147201619</v>
      </c>
    </row>
    <row r="509" spans="2:14" x14ac:dyDescent="0.25">
      <c r="B509" s="239" t="s">
        <v>1672</v>
      </c>
      <c r="C509" s="247">
        <v>1</v>
      </c>
      <c r="D509" s="256">
        <v>100.25</v>
      </c>
      <c r="E509" s="256">
        <v>14</v>
      </c>
      <c r="F509" s="256">
        <v>10.657639807288989</v>
      </c>
      <c r="G509" s="256">
        <v>3.3423601927110109</v>
      </c>
      <c r="H509" s="256">
        <v>0.57151074062462637</v>
      </c>
      <c r="I509" s="256">
        <v>0.21356060495465659</v>
      </c>
      <c r="J509" s="256">
        <v>10.238563509282486</v>
      </c>
      <c r="K509" s="256">
        <v>11.076716105295493</v>
      </c>
      <c r="L509" s="256">
        <v>5.8521873481944251</v>
      </c>
      <c r="M509" s="256">
        <v>-0.82628069219891387</v>
      </c>
      <c r="N509" s="256">
        <v>22.141560306776892</v>
      </c>
    </row>
    <row r="510" spans="2:14" x14ac:dyDescent="0.25">
      <c r="B510" s="239" t="s">
        <v>1673</v>
      </c>
      <c r="C510" s="247">
        <v>1</v>
      </c>
      <c r="D510" s="256">
        <v>239.01</v>
      </c>
      <c r="E510" s="256">
        <v>3</v>
      </c>
      <c r="F510" s="256">
        <v>10.398293241286824</v>
      </c>
      <c r="G510" s="256">
        <v>-7.3982932412868241</v>
      </c>
      <c r="H510" s="256">
        <v>-1.2650354258367575</v>
      </c>
      <c r="I510" s="256">
        <v>0.34409039525261614</v>
      </c>
      <c r="J510" s="256">
        <v>9.7230744711738737</v>
      </c>
      <c r="K510" s="256">
        <v>11.073512011399774</v>
      </c>
      <c r="L510" s="256">
        <v>5.8584030952541495</v>
      </c>
      <c r="M510" s="256">
        <v>-1.0978246026864404</v>
      </c>
      <c r="N510" s="256">
        <v>21.894411085260089</v>
      </c>
    </row>
    <row r="511" spans="2:14" x14ac:dyDescent="0.25">
      <c r="B511" s="239" t="s">
        <v>1674</v>
      </c>
      <c r="C511" s="247">
        <v>1</v>
      </c>
      <c r="D511" s="256">
        <v>239.13</v>
      </c>
      <c r="E511" s="256">
        <v>4</v>
      </c>
      <c r="F511" s="256">
        <v>10.398068957718648</v>
      </c>
      <c r="G511" s="256">
        <v>-6.3980689577186478</v>
      </c>
      <c r="H511" s="256">
        <v>-1.0940069046320682</v>
      </c>
      <c r="I511" s="256">
        <v>0.34438123923120734</v>
      </c>
      <c r="J511" s="256">
        <v>9.7222794558554693</v>
      </c>
      <c r="K511" s="256">
        <v>11.073858459581826</v>
      </c>
      <c r="L511" s="256">
        <v>5.8584201850253725</v>
      </c>
      <c r="M511" s="256">
        <v>-1.0980824220186651</v>
      </c>
      <c r="N511" s="256">
        <v>21.894220337455963</v>
      </c>
    </row>
    <row r="512" spans="2:14" x14ac:dyDescent="0.25">
      <c r="B512" s="239" t="s">
        <v>1675</v>
      </c>
      <c r="C512" s="247">
        <v>1</v>
      </c>
      <c r="D512" s="256">
        <v>156.16</v>
      </c>
      <c r="E512" s="256">
        <v>1</v>
      </c>
      <c r="F512" s="256">
        <v>10.55314235481579</v>
      </c>
      <c r="G512" s="256">
        <v>-9.5531423548157903</v>
      </c>
      <c r="H512" s="256">
        <v>-1.6334934440638011</v>
      </c>
      <c r="I512" s="256">
        <v>0.19177646105608931</v>
      </c>
      <c r="J512" s="256">
        <v>10.176813727346138</v>
      </c>
      <c r="K512" s="256">
        <v>10.929470982285443</v>
      </c>
      <c r="L512" s="256">
        <v>5.8514328875407511</v>
      </c>
      <c r="M512" s="256">
        <v>-0.92929764419403682</v>
      </c>
      <c r="N512" s="256">
        <v>22.035582353825617</v>
      </c>
    </row>
    <row r="513" spans="2:14" x14ac:dyDescent="0.25">
      <c r="B513" s="239" t="s">
        <v>1676</v>
      </c>
      <c r="C513" s="247">
        <v>1</v>
      </c>
      <c r="D513" s="256">
        <v>169</v>
      </c>
      <c r="E513" s="256">
        <v>14</v>
      </c>
      <c r="F513" s="256">
        <v>10.529144013020836</v>
      </c>
      <c r="G513" s="256">
        <v>3.4708559869791635</v>
      </c>
      <c r="H513" s="256">
        <v>0.59348225844891467</v>
      </c>
      <c r="I513" s="256">
        <v>0.20499352093829615</v>
      </c>
      <c r="J513" s="256">
        <v>10.126879157625901</v>
      </c>
      <c r="K513" s="256">
        <v>10.931408868415772</v>
      </c>
      <c r="L513" s="256">
        <v>5.8518809770880482</v>
      </c>
      <c r="M513" s="256">
        <v>-0.9541752853742711</v>
      </c>
      <c r="N513" s="256">
        <v>22.012463311415942</v>
      </c>
    </row>
    <row r="514" spans="2:14" x14ac:dyDescent="0.25">
      <c r="B514" s="239" t="s">
        <v>1677</v>
      </c>
      <c r="C514" s="247">
        <v>1</v>
      </c>
      <c r="D514" s="256">
        <v>128.66</v>
      </c>
      <c r="E514" s="256">
        <v>5</v>
      </c>
      <c r="F514" s="256">
        <v>10.604540672523051</v>
      </c>
      <c r="G514" s="256">
        <v>-5.6045406725230507</v>
      </c>
      <c r="H514" s="256">
        <v>-0.95832136751738617</v>
      </c>
      <c r="I514" s="256">
        <v>0.18623985303962137</v>
      </c>
      <c r="J514" s="256">
        <v>10.23907669488686</v>
      </c>
      <c r="K514" s="256">
        <v>10.970004650159241</v>
      </c>
      <c r="L514" s="256">
        <v>5.8512540458638878</v>
      </c>
      <c r="M514" s="256">
        <v>-0.87754838016929071</v>
      </c>
      <c r="N514" s="256">
        <v>22.086629725215392</v>
      </c>
    </row>
    <row r="515" spans="2:14" x14ac:dyDescent="0.25">
      <c r="B515" s="239" t="s">
        <v>1678</v>
      </c>
      <c r="C515" s="247">
        <v>1</v>
      </c>
      <c r="D515" s="256">
        <v>94.51</v>
      </c>
      <c r="E515" s="256">
        <v>14</v>
      </c>
      <c r="F515" s="256">
        <v>10.668368037966795</v>
      </c>
      <c r="G515" s="256">
        <v>3.3316319620332049</v>
      </c>
      <c r="H515" s="256">
        <v>0.56967631862736945</v>
      </c>
      <c r="I515" s="256">
        <v>0.22232812178113698</v>
      </c>
      <c r="J515" s="256">
        <v>10.232086982111197</v>
      </c>
      <c r="K515" s="256">
        <v>11.104649093822394</v>
      </c>
      <c r="L515" s="256">
        <v>5.8525138547561788</v>
      </c>
      <c r="M515" s="256">
        <v>-0.81619317501414024</v>
      </c>
      <c r="N515" s="256">
        <v>22.152929250947729</v>
      </c>
    </row>
    <row r="516" spans="2:14" x14ac:dyDescent="0.25">
      <c r="B516" s="239" t="s">
        <v>1679</v>
      </c>
      <c r="C516" s="247">
        <v>1</v>
      </c>
      <c r="D516" s="256">
        <v>102.31</v>
      </c>
      <c r="E516" s="256">
        <v>20</v>
      </c>
      <c r="F516" s="256">
        <v>10.65378960603528</v>
      </c>
      <c r="G516" s="256">
        <v>9.3462103939647196</v>
      </c>
      <c r="H516" s="256">
        <v>1.5981101127092661</v>
      </c>
      <c r="I516" s="256">
        <v>0.2106394091758832</v>
      </c>
      <c r="J516" s="256">
        <v>10.240445656993515</v>
      </c>
      <c r="K516" s="256">
        <v>11.067133555077046</v>
      </c>
      <c r="L516" s="256">
        <v>5.8520814747469352</v>
      </c>
      <c r="M516" s="256">
        <v>-0.82992313485200953</v>
      </c>
      <c r="N516" s="256">
        <v>22.13750234692257</v>
      </c>
    </row>
    <row r="517" spans="2:14" x14ac:dyDescent="0.25">
      <c r="B517" s="239" t="s">
        <v>1680</v>
      </c>
      <c r="C517" s="247">
        <v>1</v>
      </c>
      <c r="D517" s="256">
        <v>177.95</v>
      </c>
      <c r="E517" s="256">
        <v>8</v>
      </c>
      <c r="F517" s="256">
        <v>10.512416196894291</v>
      </c>
      <c r="G517" s="256">
        <v>-2.5124161968942911</v>
      </c>
      <c r="H517" s="256">
        <v>-0.42959847492670061</v>
      </c>
      <c r="I517" s="256">
        <v>0.21744945851291939</v>
      </c>
      <c r="J517" s="256">
        <v>10.085708686412845</v>
      </c>
      <c r="K517" s="256">
        <v>10.939123707375737</v>
      </c>
      <c r="L517" s="256">
        <v>5.852330552300157</v>
      </c>
      <c r="M517" s="256">
        <v>-0.97178531625014308</v>
      </c>
      <c r="N517" s="256">
        <v>21.996617710038727</v>
      </c>
    </row>
    <row r="518" spans="2:14" x14ac:dyDescent="0.25">
      <c r="B518" s="239" t="s">
        <v>1681</v>
      </c>
      <c r="C518" s="247">
        <v>1</v>
      </c>
      <c r="D518" s="256">
        <v>195.52</v>
      </c>
      <c r="E518" s="256">
        <v>7</v>
      </c>
      <c r="F518" s="256">
        <v>10.479577344453689</v>
      </c>
      <c r="G518" s="256">
        <v>-3.4795773444536895</v>
      </c>
      <c r="H518" s="256">
        <v>-0.5949735248541298</v>
      </c>
      <c r="I518" s="256">
        <v>0.2478963087789158</v>
      </c>
      <c r="J518" s="256">
        <v>9.9931230782532232</v>
      </c>
      <c r="K518" s="256">
        <v>10.966031610654156</v>
      </c>
      <c r="L518" s="256">
        <v>5.8535409118143615</v>
      </c>
      <c r="M518" s="256">
        <v>-1.0069992930006677</v>
      </c>
      <c r="N518" s="256">
        <v>21.966153981908047</v>
      </c>
    </row>
    <row r="519" spans="2:14" x14ac:dyDescent="0.25">
      <c r="B519" s="239" t="s">
        <v>1682</v>
      </c>
      <c r="C519" s="247">
        <v>1</v>
      </c>
      <c r="D519" s="256">
        <v>204.15</v>
      </c>
      <c r="E519" s="256">
        <v>11</v>
      </c>
      <c r="F519" s="256">
        <v>10.463447617842283</v>
      </c>
      <c r="G519" s="256">
        <v>0.53655238215771739</v>
      </c>
      <c r="H519" s="256">
        <v>9.1745183532162169E-2</v>
      </c>
      <c r="I519" s="256">
        <v>0.26509314203832252</v>
      </c>
      <c r="J519" s="256">
        <v>9.9432474965890201</v>
      </c>
      <c r="K519" s="256">
        <v>10.983647739095545</v>
      </c>
      <c r="L519" s="256">
        <v>5.8542944067012934</v>
      </c>
      <c r="M519" s="256">
        <v>-1.0246076249374791</v>
      </c>
      <c r="N519" s="256">
        <v>21.951502860622043</v>
      </c>
    </row>
    <row r="520" spans="2:14" x14ac:dyDescent="0.25">
      <c r="B520" s="239" t="s">
        <v>1683</v>
      </c>
      <c r="C520" s="247">
        <v>1</v>
      </c>
      <c r="D520" s="256">
        <v>203.72</v>
      </c>
      <c r="E520" s="256">
        <v>10</v>
      </c>
      <c r="F520" s="256">
        <v>10.464251300628252</v>
      </c>
      <c r="G520" s="256">
        <v>-0.46425130062825204</v>
      </c>
      <c r="H520" s="256">
        <v>-7.9382409243807989E-2</v>
      </c>
      <c r="I520" s="256">
        <v>0.26420781766109636</v>
      </c>
      <c r="J520" s="256">
        <v>9.9457884776122825</v>
      </c>
      <c r="K520" s="256">
        <v>10.982714123644222</v>
      </c>
      <c r="L520" s="256">
        <v>5.854254384402128</v>
      </c>
      <c r="M520" s="256">
        <v>-1.0237254052089142</v>
      </c>
      <c r="N520" s="256">
        <v>21.952228006465418</v>
      </c>
    </row>
    <row r="521" spans="2:14" x14ac:dyDescent="0.25">
      <c r="B521" s="239" t="s">
        <v>1684</v>
      </c>
      <c r="C521" s="247">
        <v>1</v>
      </c>
      <c r="D521" s="256">
        <v>50.07</v>
      </c>
      <c r="E521" s="256">
        <v>9</v>
      </c>
      <c r="F521" s="256">
        <v>10.751427719381729</v>
      </c>
      <c r="G521" s="256">
        <v>-1.7514277193817289</v>
      </c>
      <c r="H521" s="256">
        <v>-0.2994769250894132</v>
      </c>
      <c r="I521" s="256">
        <v>0.31207069908311791</v>
      </c>
      <c r="J521" s="256">
        <v>10.139042147071599</v>
      </c>
      <c r="K521" s="256">
        <v>11.363813291691859</v>
      </c>
      <c r="L521" s="256">
        <v>5.8566096632441296</v>
      </c>
      <c r="M521" s="256">
        <v>-0.74117081986000422</v>
      </c>
      <c r="N521" s="256">
        <v>22.244026258623464</v>
      </c>
    </row>
    <row r="522" spans="2:14" x14ac:dyDescent="0.25">
      <c r="B522" s="239" t="s">
        <v>1685</v>
      </c>
      <c r="C522" s="247">
        <v>1</v>
      </c>
      <c r="D522" s="256">
        <v>138.77000000000001</v>
      </c>
      <c r="E522" s="256">
        <v>14</v>
      </c>
      <c r="F522" s="256">
        <v>10.585644781904127</v>
      </c>
      <c r="G522" s="256">
        <v>3.4143552180958725</v>
      </c>
      <c r="H522" s="256">
        <v>0.58382118232050395</v>
      </c>
      <c r="I522" s="256">
        <v>0.18440823790107269</v>
      </c>
      <c r="J522" s="256">
        <v>10.223775036883071</v>
      </c>
      <c r="K522" s="256">
        <v>10.947514526925184</v>
      </c>
      <c r="L522" s="256">
        <v>5.8511960336826929</v>
      </c>
      <c r="M522" s="256">
        <v>-0.89633043176748473</v>
      </c>
      <c r="N522" s="256">
        <v>22.06761999557574</v>
      </c>
    </row>
    <row r="523" spans="2:14" x14ac:dyDescent="0.25">
      <c r="B523" s="239" t="s">
        <v>1686</v>
      </c>
      <c r="C523" s="247">
        <v>1</v>
      </c>
      <c r="D523" s="256">
        <v>42.66</v>
      </c>
      <c r="E523" s="256">
        <v>13</v>
      </c>
      <c r="F523" s="256">
        <v>10.765277229716666</v>
      </c>
      <c r="G523" s="256">
        <v>2.2347227702833337</v>
      </c>
      <c r="H523" s="256">
        <v>0.38211562844740116</v>
      </c>
      <c r="I523" s="256">
        <v>0.32946900749080738</v>
      </c>
      <c r="J523" s="256">
        <v>10.118750441705178</v>
      </c>
      <c r="K523" s="256">
        <v>11.411804017728155</v>
      </c>
      <c r="L523" s="256">
        <v>5.8575625010131365</v>
      </c>
      <c r="M523" s="256">
        <v>-0.7291910912899251</v>
      </c>
      <c r="N523" s="256">
        <v>22.25974555072326</v>
      </c>
    </row>
    <row r="524" spans="2:14" x14ac:dyDescent="0.25">
      <c r="B524" s="239" t="s">
        <v>1687</v>
      </c>
      <c r="C524" s="247">
        <v>1</v>
      </c>
      <c r="D524" s="256">
        <v>150.9</v>
      </c>
      <c r="E524" s="256">
        <v>10</v>
      </c>
      <c r="F524" s="256">
        <v>10.562973451220888</v>
      </c>
      <c r="G524" s="256">
        <v>-0.56297345122088771</v>
      </c>
      <c r="H524" s="256">
        <v>-9.6262926647137231E-2</v>
      </c>
      <c r="I524" s="256">
        <v>0.18818662786708043</v>
      </c>
      <c r="J524" s="256">
        <v>10.193689259702474</v>
      </c>
      <c r="K524" s="256">
        <v>10.932257642739302</v>
      </c>
      <c r="L524" s="256">
        <v>5.8513163333805736</v>
      </c>
      <c r="M524" s="256">
        <v>-0.91923783010959603</v>
      </c>
      <c r="N524" s="256">
        <v>22.04518473255137</v>
      </c>
    </row>
    <row r="525" spans="2:14" x14ac:dyDescent="0.25">
      <c r="B525" s="239" t="s">
        <v>1688</v>
      </c>
      <c r="C525" s="247">
        <v>1</v>
      </c>
      <c r="D525" s="256">
        <v>127.14</v>
      </c>
      <c r="E525" s="256">
        <v>10</v>
      </c>
      <c r="F525" s="256">
        <v>10.607381597719961</v>
      </c>
      <c r="G525" s="256">
        <v>-0.60738159771996081</v>
      </c>
      <c r="H525" s="256">
        <v>-0.10385628320721117</v>
      </c>
      <c r="I525" s="256">
        <v>0.18690365455393432</v>
      </c>
      <c r="J525" s="256">
        <v>10.240615022719016</v>
      </c>
      <c r="K525" s="256">
        <v>10.974148172720906</v>
      </c>
      <c r="L525" s="256">
        <v>5.8512752116495008</v>
      </c>
      <c r="M525" s="256">
        <v>-0.8747489892201461</v>
      </c>
      <c r="N525" s="256">
        <v>22.089512184660066</v>
      </c>
    </row>
    <row r="526" spans="2:14" x14ac:dyDescent="0.25">
      <c r="B526" s="239" t="s">
        <v>1689</v>
      </c>
      <c r="C526" s="247">
        <v>1</v>
      </c>
      <c r="D526" s="256">
        <v>225.29</v>
      </c>
      <c r="E526" s="256">
        <v>14</v>
      </c>
      <c r="F526" s="256">
        <v>10.423936329248411</v>
      </c>
      <c r="G526" s="256">
        <v>3.5760636707515889</v>
      </c>
      <c r="H526" s="256">
        <v>0.61147173827915713</v>
      </c>
      <c r="I526" s="256">
        <v>0.31155831723740157</v>
      </c>
      <c r="J526" s="256">
        <v>9.8125562190042572</v>
      </c>
      <c r="K526" s="256">
        <v>11.035316439492565</v>
      </c>
      <c r="L526" s="256">
        <v>5.8565823832178863</v>
      </c>
      <c r="M526" s="256">
        <v>-1.0686086775901433</v>
      </c>
      <c r="N526" s="256">
        <v>21.916481336086967</v>
      </c>
    </row>
    <row r="527" spans="2:14" x14ac:dyDescent="0.25">
      <c r="B527" s="239" t="s">
        <v>1690</v>
      </c>
      <c r="C527" s="247">
        <v>1</v>
      </c>
      <c r="D527" s="256">
        <v>107.2</v>
      </c>
      <c r="E527" s="256">
        <v>7</v>
      </c>
      <c r="F527" s="256">
        <v>10.644650050632062</v>
      </c>
      <c r="G527" s="256">
        <v>-3.6446500506320625</v>
      </c>
      <c r="H527" s="256">
        <v>-0.62319933509763703</v>
      </c>
      <c r="I527" s="256">
        <v>0.20422389759114012</v>
      </c>
      <c r="J527" s="256">
        <v>10.243895449917543</v>
      </c>
      <c r="K527" s="256">
        <v>11.045404651346582</v>
      </c>
      <c r="L527" s="256">
        <v>5.8518540674495299</v>
      </c>
      <c r="M527" s="256">
        <v>-0.83861644218266562</v>
      </c>
      <c r="N527" s="256">
        <v>22.127916543446791</v>
      </c>
    </row>
    <row r="528" spans="2:14" x14ac:dyDescent="0.25">
      <c r="B528" s="239" t="s">
        <v>1691</v>
      </c>
      <c r="C528" s="247">
        <v>1</v>
      </c>
      <c r="D528" s="256">
        <v>55.75</v>
      </c>
      <c r="E528" s="256">
        <v>18</v>
      </c>
      <c r="F528" s="256">
        <v>10.740811630488011</v>
      </c>
      <c r="G528" s="256">
        <v>7.259188369511989</v>
      </c>
      <c r="H528" s="256">
        <v>1.2412498600363082</v>
      </c>
      <c r="I528" s="256">
        <v>0.29907325898813752</v>
      </c>
      <c r="J528" s="256">
        <v>10.153931319692393</v>
      </c>
      <c r="K528" s="256">
        <v>11.327691941283629</v>
      </c>
      <c r="L528" s="256">
        <v>5.855931475061853</v>
      </c>
      <c r="M528" s="256">
        <v>-0.75045608000447572</v>
      </c>
      <c r="N528" s="256">
        <v>22.232079340980498</v>
      </c>
    </row>
    <row r="529" spans="2:14" x14ac:dyDescent="0.25">
      <c r="B529" s="239" t="s">
        <v>1692</v>
      </c>
      <c r="C529" s="247">
        <v>1</v>
      </c>
      <c r="D529" s="256">
        <v>61.46</v>
      </c>
      <c r="E529" s="256">
        <v>20</v>
      </c>
      <c r="F529" s="256">
        <v>10.730139470702248</v>
      </c>
      <c r="G529" s="256">
        <v>9.2698605292977518</v>
      </c>
      <c r="H529" s="256">
        <v>1.5850550363002163</v>
      </c>
      <c r="I529" s="256">
        <v>0.28634824552134869</v>
      </c>
      <c r="J529" s="256">
        <v>10.168229830582886</v>
      </c>
      <c r="K529" s="256">
        <v>11.29204911082161</v>
      </c>
      <c r="L529" s="256">
        <v>5.8552953763317062</v>
      </c>
      <c r="M529" s="256">
        <v>-0.75988000441905079</v>
      </c>
      <c r="N529" s="256">
        <v>22.220158945823549</v>
      </c>
    </row>
    <row r="530" spans="2:14" x14ac:dyDescent="0.25">
      <c r="B530" s="239" t="s">
        <v>1693</v>
      </c>
      <c r="C530" s="247">
        <v>1</v>
      </c>
      <c r="D530" s="256">
        <v>197.53</v>
      </c>
      <c r="E530" s="256">
        <v>18</v>
      </c>
      <c r="F530" s="256">
        <v>10.475820594686722</v>
      </c>
      <c r="G530" s="256">
        <v>7.5241794053132782</v>
      </c>
      <c r="H530" s="256">
        <v>1.2865607225399822</v>
      </c>
      <c r="I530" s="256">
        <v>0.25178887151445789</v>
      </c>
      <c r="J530" s="256">
        <v>9.9817278373829197</v>
      </c>
      <c r="K530" s="256">
        <v>10.969913351990524</v>
      </c>
      <c r="L530" s="256">
        <v>5.8537070529876045</v>
      </c>
      <c r="M530" s="256">
        <v>-1.0110820665108449</v>
      </c>
      <c r="N530" s="256">
        <v>21.962723255884288</v>
      </c>
    </row>
    <row r="531" spans="2:14" x14ac:dyDescent="0.25">
      <c r="B531" s="239" t="s">
        <v>1694</v>
      </c>
      <c r="C531" s="247">
        <v>1</v>
      </c>
      <c r="D531" s="256">
        <v>166.01</v>
      </c>
      <c r="E531" s="256">
        <v>1</v>
      </c>
      <c r="F531" s="256">
        <v>10.534732411927918</v>
      </c>
      <c r="G531" s="256">
        <v>-9.5347324119279175</v>
      </c>
      <c r="H531" s="256">
        <v>-1.6303455247827943</v>
      </c>
      <c r="I531" s="256">
        <v>0.20139152422877282</v>
      </c>
      <c r="J531" s="256">
        <v>10.139535861320653</v>
      </c>
      <c r="K531" s="256">
        <v>10.929928962535183</v>
      </c>
      <c r="L531" s="256">
        <v>5.8517559050604193</v>
      </c>
      <c r="M531" s="256">
        <v>-0.94834145392435865</v>
      </c>
      <c r="N531" s="256">
        <v>22.017806277780196</v>
      </c>
    </row>
    <row r="532" spans="2:14" x14ac:dyDescent="0.25">
      <c r="B532" s="239" t="s">
        <v>1695</v>
      </c>
      <c r="C532" s="247">
        <v>1</v>
      </c>
      <c r="D532" s="256">
        <v>52.25</v>
      </c>
      <c r="E532" s="256">
        <v>8</v>
      </c>
      <c r="F532" s="256">
        <v>10.747353234559844</v>
      </c>
      <c r="G532" s="256">
        <v>-2.7473532345598439</v>
      </c>
      <c r="H532" s="256">
        <v>-0.46977039915234464</v>
      </c>
      <c r="I532" s="256">
        <v>0.30704495240532975</v>
      </c>
      <c r="J532" s="256">
        <v>10.144829833753176</v>
      </c>
      <c r="K532" s="256">
        <v>11.349876635366511</v>
      </c>
      <c r="L532" s="256">
        <v>5.8563440156104125</v>
      </c>
      <c r="M532" s="256">
        <v>-0.7447240164651987</v>
      </c>
      <c r="N532" s="256">
        <v>22.239430485584887</v>
      </c>
    </row>
    <row r="533" spans="2:14" x14ac:dyDescent="0.25">
      <c r="B533" s="239" t="s">
        <v>1696</v>
      </c>
      <c r="C533" s="247">
        <v>1</v>
      </c>
      <c r="D533" s="256">
        <v>48.5</v>
      </c>
      <c r="E533" s="256">
        <v>18</v>
      </c>
      <c r="F533" s="256">
        <v>10.75436209606538</v>
      </c>
      <c r="G533" s="256">
        <v>7.2456379039346199</v>
      </c>
      <c r="H533" s="256">
        <v>1.2389328636112016</v>
      </c>
      <c r="I533" s="256">
        <v>0.3157174144485474</v>
      </c>
      <c r="J533" s="256">
        <v>10.134820466225108</v>
      </c>
      <c r="K533" s="256">
        <v>11.373903725905652</v>
      </c>
      <c r="L533" s="256">
        <v>5.8568051113353921</v>
      </c>
      <c r="M533" s="256">
        <v>-0.73861997675248325</v>
      </c>
      <c r="N533" s="256">
        <v>22.247344168883245</v>
      </c>
    </row>
    <row r="534" spans="2:14" x14ac:dyDescent="0.25">
      <c r="B534" s="239" t="s">
        <v>1697</v>
      </c>
      <c r="C534" s="247">
        <v>1</v>
      </c>
      <c r="D534" s="256">
        <v>184.21</v>
      </c>
      <c r="E534" s="256">
        <v>12</v>
      </c>
      <c r="F534" s="256">
        <v>10.500716070754384</v>
      </c>
      <c r="G534" s="256">
        <v>1.4992839292456157</v>
      </c>
      <c r="H534" s="256">
        <v>0.25636281531786653</v>
      </c>
      <c r="I534" s="256">
        <v>0.227484148472887</v>
      </c>
      <c r="J534" s="256">
        <v>10.054317191066716</v>
      </c>
      <c r="K534" s="256">
        <v>10.947114950442053</v>
      </c>
      <c r="L534" s="256">
        <v>5.8527119922463928</v>
      </c>
      <c r="M534" s="256">
        <v>-0.98423395328986807</v>
      </c>
      <c r="N534" s="256">
        <v>21.985666094798638</v>
      </c>
    </row>
    <row r="535" spans="2:14" x14ac:dyDescent="0.25">
      <c r="B535" s="239" t="s">
        <v>1698</v>
      </c>
      <c r="C535" s="247">
        <v>1</v>
      </c>
      <c r="D535" s="256">
        <v>46.01</v>
      </c>
      <c r="E535" s="256">
        <v>4</v>
      </c>
      <c r="F535" s="256">
        <v>10.759015980105055</v>
      </c>
      <c r="G535" s="256">
        <v>-6.7590159801050547</v>
      </c>
      <c r="H535" s="256">
        <v>-1.1557252976826358</v>
      </c>
      <c r="I535" s="256">
        <v>0.32154574881954723</v>
      </c>
      <c r="J535" s="256">
        <v>10.128037237168661</v>
      </c>
      <c r="K535" s="256">
        <v>11.389994723041449</v>
      </c>
      <c r="L535" s="256">
        <v>5.8571221854219688</v>
      </c>
      <c r="M535" s="256">
        <v>-0.73458829658053304</v>
      </c>
      <c r="N535" s="256">
        <v>22.252620256790642</v>
      </c>
    </row>
    <row r="536" spans="2:14" x14ac:dyDescent="0.25">
      <c r="B536" s="239" t="s">
        <v>1699</v>
      </c>
      <c r="C536" s="247">
        <v>1</v>
      </c>
      <c r="D536" s="256">
        <v>210.81</v>
      </c>
      <c r="E536" s="256">
        <v>14</v>
      </c>
      <c r="F536" s="256">
        <v>10.450999879808451</v>
      </c>
      <c r="G536" s="256">
        <v>3.5490001201915486</v>
      </c>
      <c r="H536" s="256">
        <v>0.60684413714322005</v>
      </c>
      <c r="I536" s="256">
        <v>0.27914379592840111</v>
      </c>
      <c r="J536" s="256">
        <v>9.9032277444279799</v>
      </c>
      <c r="K536" s="256">
        <v>10.998772015188923</v>
      </c>
      <c r="L536" s="256">
        <v>5.8549474707450297</v>
      </c>
      <c r="M536" s="256">
        <v>-1.0383368898796466</v>
      </c>
      <c r="N536" s="256">
        <v>21.940336649496551</v>
      </c>
    </row>
    <row r="537" spans="2:14" x14ac:dyDescent="0.25">
      <c r="B537" s="239" t="s">
        <v>1700</v>
      </c>
      <c r="C537" s="247">
        <v>1</v>
      </c>
      <c r="D537" s="256">
        <v>185.37</v>
      </c>
      <c r="E537" s="256">
        <v>9</v>
      </c>
      <c r="F537" s="256">
        <v>10.498547996262005</v>
      </c>
      <c r="G537" s="256">
        <v>-1.4985479962620047</v>
      </c>
      <c r="H537" s="256">
        <v>-0.25623697801121398</v>
      </c>
      <c r="I537" s="256">
        <v>0.22944995182088221</v>
      </c>
      <c r="J537" s="256">
        <v>10.048291562462886</v>
      </c>
      <c r="K537" s="256">
        <v>10.948804430061124</v>
      </c>
      <c r="L537" s="256">
        <v>5.8527887290392515</v>
      </c>
      <c r="M537" s="256">
        <v>-0.98655261066282662</v>
      </c>
      <c r="N537" s="256">
        <v>21.983648603186836</v>
      </c>
    </row>
    <row r="538" spans="2:14" x14ac:dyDescent="0.25">
      <c r="B538" s="239" t="s">
        <v>1701</v>
      </c>
      <c r="C538" s="247">
        <v>1</v>
      </c>
      <c r="D538" s="256">
        <v>47.9</v>
      </c>
      <c r="E538" s="256">
        <v>5</v>
      </c>
      <c r="F538" s="256">
        <v>10.755483513906265</v>
      </c>
      <c r="G538" s="256">
        <v>-5.755483513906265</v>
      </c>
      <c r="H538" s="256">
        <v>-0.98413110976450635</v>
      </c>
      <c r="I538" s="256">
        <v>0.31711689936896759</v>
      </c>
      <c r="J538" s="256">
        <v>10.133195633372004</v>
      </c>
      <c r="K538" s="256">
        <v>11.377771394440526</v>
      </c>
      <c r="L538" s="256">
        <v>5.8568807187993581</v>
      </c>
      <c r="M538" s="256">
        <v>-0.73764692567665335</v>
      </c>
      <c r="N538" s="256">
        <v>22.248613953489183</v>
      </c>
    </row>
    <row r="539" spans="2:14" x14ac:dyDescent="0.25">
      <c r="B539" s="239" t="s">
        <v>1702</v>
      </c>
      <c r="C539" s="247">
        <v>1</v>
      </c>
      <c r="D539" s="256">
        <v>48.66</v>
      </c>
      <c r="E539" s="256">
        <v>16</v>
      </c>
      <c r="F539" s="256">
        <v>10.75406305130781</v>
      </c>
      <c r="G539" s="256">
        <v>5.2459369486921901</v>
      </c>
      <c r="H539" s="256">
        <v>0.89700365548734573</v>
      </c>
      <c r="I539" s="256">
        <v>0.31534475782558297</v>
      </c>
      <c r="J539" s="256">
        <v>10.135252696592053</v>
      </c>
      <c r="K539" s="256">
        <v>11.372873406023567</v>
      </c>
      <c r="L539" s="256">
        <v>5.8567850346983343</v>
      </c>
      <c r="M539" s="256">
        <v>-0.73887962453074429</v>
      </c>
      <c r="N539" s="256">
        <v>22.247005727146366</v>
      </c>
    </row>
    <row r="540" spans="2:14" x14ac:dyDescent="0.25">
      <c r="B540" s="239" t="s">
        <v>1703</v>
      </c>
      <c r="C540" s="247">
        <v>1</v>
      </c>
      <c r="D540" s="256">
        <v>247.06</v>
      </c>
      <c r="E540" s="256">
        <v>16</v>
      </c>
      <c r="F540" s="256">
        <v>10.383247551921608</v>
      </c>
      <c r="G540" s="256">
        <v>5.6167524480783921</v>
      </c>
      <c r="H540" s="256">
        <v>0.9604094611068188</v>
      </c>
      <c r="I540" s="256">
        <v>0.36380859937112475</v>
      </c>
      <c r="J540" s="256">
        <v>9.6693351660686382</v>
      </c>
      <c r="K540" s="256">
        <v>11.097159937774578</v>
      </c>
      <c r="L540" s="256">
        <v>5.8595942968224923</v>
      </c>
      <c r="M540" s="256">
        <v>-1.1152078221572044</v>
      </c>
      <c r="N540" s="256">
        <v>21.881702926000422</v>
      </c>
    </row>
    <row r="541" spans="2:14" x14ac:dyDescent="0.25">
      <c r="B541" s="239" t="s">
        <v>1704</v>
      </c>
      <c r="C541" s="247">
        <v>1</v>
      </c>
      <c r="D541" s="256">
        <v>112.34</v>
      </c>
      <c r="E541" s="256">
        <v>5</v>
      </c>
      <c r="F541" s="256">
        <v>10.635043237795141</v>
      </c>
      <c r="G541" s="256">
        <v>-5.6350432377951414</v>
      </c>
      <c r="H541" s="256">
        <v>-0.9635370063667299</v>
      </c>
      <c r="I541" s="256">
        <v>0.1983291819690893</v>
      </c>
      <c r="J541" s="256">
        <v>10.245856012071037</v>
      </c>
      <c r="K541" s="256">
        <v>11.024230463519245</v>
      </c>
      <c r="L541" s="256">
        <v>5.8516513131592882</v>
      </c>
      <c r="M541" s="256">
        <v>-0.84782538427288401</v>
      </c>
      <c r="N541" s="256">
        <v>22.117911859863167</v>
      </c>
    </row>
    <row r="542" spans="2:14" x14ac:dyDescent="0.25">
      <c r="B542" s="239" t="s">
        <v>1705</v>
      </c>
      <c r="C542" s="247">
        <v>1</v>
      </c>
      <c r="D542" s="256">
        <v>111.54</v>
      </c>
      <c r="E542" s="256">
        <v>2</v>
      </c>
      <c r="F542" s="256">
        <v>10.63653846158299</v>
      </c>
      <c r="G542" s="256">
        <v>-8.6365384615829903</v>
      </c>
      <c r="H542" s="256">
        <v>-1.4767631876948741</v>
      </c>
      <c r="I542" s="256">
        <v>0.19918632266651923</v>
      </c>
      <c r="J542" s="256">
        <v>10.245669243290894</v>
      </c>
      <c r="K542" s="256">
        <v>11.027407679875086</v>
      </c>
      <c r="L542" s="256">
        <v>5.8516804268103799</v>
      </c>
      <c r="M542" s="256">
        <v>-0.84638729106454313</v>
      </c>
      <c r="N542" s="256">
        <v>22.119464214230526</v>
      </c>
    </row>
    <row r="543" spans="2:14" x14ac:dyDescent="0.25">
      <c r="B543" s="239" t="s">
        <v>1706</v>
      </c>
      <c r="C543" s="247">
        <v>1</v>
      </c>
      <c r="D543" s="256">
        <v>208.82</v>
      </c>
      <c r="E543" s="256">
        <v>1</v>
      </c>
      <c r="F543" s="256">
        <v>10.454719248980723</v>
      </c>
      <c r="G543" s="256">
        <v>-9.454719248980723</v>
      </c>
      <c r="H543" s="256">
        <v>-1.6166640603746809</v>
      </c>
      <c r="I543" s="256">
        <v>0.2748814688938675</v>
      </c>
      <c r="J543" s="256">
        <v>9.9153112041351363</v>
      </c>
      <c r="K543" s="256">
        <v>10.99412729382631</v>
      </c>
      <c r="L543" s="256">
        <v>5.8547458056109951</v>
      </c>
      <c r="M543" s="256">
        <v>-1.0342217872441459</v>
      </c>
      <c r="N543" s="256">
        <v>21.943660285205592</v>
      </c>
    </row>
    <row r="544" spans="2:14" x14ac:dyDescent="0.25">
      <c r="B544" s="239" t="s">
        <v>1707</v>
      </c>
      <c r="C544" s="247">
        <v>1</v>
      </c>
      <c r="D544" s="256">
        <v>238.39</v>
      </c>
      <c r="E544" s="256">
        <v>5</v>
      </c>
      <c r="F544" s="256">
        <v>10.399452039722407</v>
      </c>
      <c r="G544" s="256">
        <v>-5.3994520397224068</v>
      </c>
      <c r="H544" s="256">
        <v>-0.92325322714125335</v>
      </c>
      <c r="I544" s="256">
        <v>0.34258928400455074</v>
      </c>
      <c r="J544" s="256">
        <v>9.7271789446550407</v>
      </c>
      <c r="K544" s="256">
        <v>11.071725134789773</v>
      </c>
      <c r="L544" s="256">
        <v>5.8583151198866936</v>
      </c>
      <c r="M544" s="256">
        <v>-1.0964931675826062</v>
      </c>
      <c r="N544" s="256">
        <v>21.895397247027418</v>
      </c>
    </row>
    <row r="545" spans="2:14" x14ac:dyDescent="0.25">
      <c r="B545" s="239" t="s">
        <v>1708</v>
      </c>
      <c r="C545" s="247">
        <v>1</v>
      </c>
      <c r="D545" s="256">
        <v>246.92</v>
      </c>
      <c r="E545" s="256">
        <v>20</v>
      </c>
      <c r="F545" s="256">
        <v>10.383509216084482</v>
      </c>
      <c r="G545" s="256">
        <v>9.616490783915518</v>
      </c>
      <c r="H545" s="256">
        <v>1.6443254027830159</v>
      </c>
      <c r="I545" s="256">
        <v>0.36346226476567517</v>
      </c>
      <c r="J545" s="256">
        <v>9.6702764528817404</v>
      </c>
      <c r="K545" s="256">
        <v>11.096741979287224</v>
      </c>
      <c r="L545" s="256">
        <v>5.8595728039070298</v>
      </c>
      <c r="M545" s="256">
        <v>-1.1149039818099755</v>
      </c>
      <c r="N545" s="256">
        <v>21.881922413978941</v>
      </c>
    </row>
    <row r="546" spans="2:14" x14ac:dyDescent="0.25">
      <c r="B546" s="239" t="s">
        <v>1709</v>
      </c>
      <c r="C546" s="247">
        <v>1</v>
      </c>
      <c r="D546" s="256">
        <v>195.74</v>
      </c>
      <c r="E546" s="256">
        <v>1</v>
      </c>
      <c r="F546" s="256">
        <v>10.479166157912031</v>
      </c>
      <c r="G546" s="256">
        <v>-9.4791661579120312</v>
      </c>
      <c r="H546" s="256">
        <v>-1.6208442415112874</v>
      </c>
      <c r="I546" s="256">
        <v>0.2483188022097142</v>
      </c>
      <c r="J546" s="256">
        <v>9.9918828203435162</v>
      </c>
      <c r="K546" s="256">
        <v>10.966449495480546</v>
      </c>
      <c r="L546" s="256">
        <v>5.8535588195480841</v>
      </c>
      <c r="M546" s="256">
        <v>-1.007445620418407</v>
      </c>
      <c r="N546" s="256">
        <v>21.965777936242468</v>
      </c>
    </row>
    <row r="547" spans="2:14" x14ac:dyDescent="0.25">
      <c r="B547" s="239" t="s">
        <v>1710</v>
      </c>
      <c r="C547" s="247">
        <v>1</v>
      </c>
      <c r="D547" s="256">
        <v>112.78</v>
      </c>
      <c r="E547" s="256">
        <v>17</v>
      </c>
      <c r="F547" s="256">
        <v>10.634220864711827</v>
      </c>
      <c r="G547" s="256">
        <v>6.3657791352881734</v>
      </c>
      <c r="H547" s="256">
        <v>1.088485662375736</v>
      </c>
      <c r="I547" s="256">
        <v>0.19786752967540697</v>
      </c>
      <c r="J547" s="256">
        <v>10.245939552951787</v>
      </c>
      <c r="K547" s="256">
        <v>11.022502176471866</v>
      </c>
      <c r="L547" s="256">
        <v>5.8516356846336688</v>
      </c>
      <c r="M547" s="256">
        <v>-0.84861708903766164</v>
      </c>
      <c r="N547" s="256">
        <v>22.117058818461317</v>
      </c>
    </row>
    <row r="548" spans="2:14" x14ac:dyDescent="0.25">
      <c r="B548" s="239" t="s">
        <v>1711</v>
      </c>
      <c r="C548" s="247">
        <v>1</v>
      </c>
      <c r="D548" s="256">
        <v>48.37</v>
      </c>
      <c r="E548" s="256">
        <v>14</v>
      </c>
      <c r="F548" s="256">
        <v>10.754605069930905</v>
      </c>
      <c r="G548" s="256">
        <v>3.2453949300690947</v>
      </c>
      <c r="H548" s="256">
        <v>0.55493063379227625</v>
      </c>
      <c r="I548" s="256">
        <v>0.31602036575247633</v>
      </c>
      <c r="J548" s="256">
        <v>10.134468949777434</v>
      </c>
      <c r="K548" s="256">
        <v>11.374741190084377</v>
      </c>
      <c r="L548" s="256">
        <v>5.8568214500656097</v>
      </c>
      <c r="M548" s="256">
        <v>-0.73840906486100621</v>
      </c>
      <c r="N548" s="256">
        <v>22.247619204722817</v>
      </c>
    </row>
    <row r="549" spans="2:14" x14ac:dyDescent="0.25">
      <c r="B549" s="239" t="s">
        <v>1712</v>
      </c>
      <c r="C549" s="247">
        <v>1</v>
      </c>
      <c r="D549" s="256">
        <v>200.97</v>
      </c>
      <c r="E549" s="256">
        <v>7</v>
      </c>
      <c r="F549" s="256">
        <v>10.469391132398977</v>
      </c>
      <c r="G549" s="256">
        <v>-3.469391132398977</v>
      </c>
      <c r="H549" s="256">
        <v>-0.593231782713877</v>
      </c>
      <c r="I549" s="256">
        <v>0.25861347805335477</v>
      </c>
      <c r="J549" s="256">
        <v>9.9619062476272884</v>
      </c>
      <c r="K549" s="256">
        <v>10.976876017170666</v>
      </c>
      <c r="L549" s="256">
        <v>5.8540045744267362</v>
      </c>
      <c r="M549" s="256">
        <v>-1.0180953639273351</v>
      </c>
      <c r="N549" s="256">
        <v>21.956877628725287</v>
      </c>
    </row>
    <row r="550" spans="2:14" x14ac:dyDescent="0.25">
      <c r="B550" s="239" t="s">
        <v>1713</v>
      </c>
      <c r="C550" s="247">
        <v>1</v>
      </c>
      <c r="D550" s="256">
        <v>152.85</v>
      </c>
      <c r="E550" s="256">
        <v>13</v>
      </c>
      <c r="F550" s="256">
        <v>10.55932884323801</v>
      </c>
      <c r="G550" s="256">
        <v>2.4406711567619901</v>
      </c>
      <c r="H550" s="256">
        <v>0.41733077825188558</v>
      </c>
      <c r="I550" s="256">
        <v>0.18938506434177882</v>
      </c>
      <c r="J550" s="256">
        <v>10.187692924343102</v>
      </c>
      <c r="K550" s="256">
        <v>10.930964762132918</v>
      </c>
      <c r="L550" s="256">
        <v>5.8513549993974934</v>
      </c>
      <c r="M550" s="256">
        <v>-0.92295831356226365</v>
      </c>
      <c r="N550" s="256">
        <v>22.041616000038282</v>
      </c>
    </row>
    <row r="551" spans="2:14" x14ac:dyDescent="0.25">
      <c r="B551" s="239" t="s">
        <v>1714</v>
      </c>
      <c r="C551" s="247">
        <v>1</v>
      </c>
      <c r="D551" s="256">
        <v>123.33</v>
      </c>
      <c r="E551" s="256">
        <v>8</v>
      </c>
      <c r="F551" s="256">
        <v>10.614502601009585</v>
      </c>
      <c r="G551" s="256">
        <v>-2.6145026010095851</v>
      </c>
      <c r="H551" s="256">
        <v>-0.44705424661488413</v>
      </c>
      <c r="I551" s="256">
        <v>0.18900033677103822</v>
      </c>
      <c r="J551" s="256">
        <v>10.243621644417399</v>
      </c>
      <c r="K551" s="256">
        <v>10.985383557601772</v>
      </c>
      <c r="L551" s="256">
        <v>5.8513425599325375</v>
      </c>
      <c r="M551" s="256">
        <v>-0.86776014546030922</v>
      </c>
      <c r="N551" s="256">
        <v>22.096765347479479</v>
      </c>
    </row>
    <row r="552" spans="2:14" x14ac:dyDescent="0.25">
      <c r="B552" s="239" t="s">
        <v>1715</v>
      </c>
      <c r="C552" s="247">
        <v>1</v>
      </c>
      <c r="D552" s="256">
        <v>229.4</v>
      </c>
      <c r="E552" s="256">
        <v>3</v>
      </c>
      <c r="F552" s="256">
        <v>10.416254617038344</v>
      </c>
      <c r="G552" s="256">
        <v>-7.4162546170383443</v>
      </c>
      <c r="H552" s="256">
        <v>-1.2681066445464508</v>
      </c>
      <c r="I552" s="256">
        <v>0.32114291267698308</v>
      </c>
      <c r="J552" s="256">
        <v>9.7860663713913016</v>
      </c>
      <c r="K552" s="256">
        <v>11.046442862685387</v>
      </c>
      <c r="L552" s="256">
        <v>5.8571000842345997</v>
      </c>
      <c r="M552" s="256">
        <v>-1.0773062898329169</v>
      </c>
      <c r="N552" s="256">
        <v>21.909815523909607</v>
      </c>
    </row>
    <row r="553" spans="2:14" x14ac:dyDescent="0.25">
      <c r="B553" s="239" t="s">
        <v>1716</v>
      </c>
      <c r="C553" s="247">
        <v>1</v>
      </c>
      <c r="D553" s="256">
        <v>54.46</v>
      </c>
      <c r="E553" s="256">
        <v>1</v>
      </c>
      <c r="F553" s="256">
        <v>10.743222678845916</v>
      </c>
      <c r="G553" s="256">
        <v>-9.7432226788459158</v>
      </c>
      <c r="H553" s="256">
        <v>-1.6659953111580574</v>
      </c>
      <c r="I553" s="256">
        <v>0.30199700023670173</v>
      </c>
      <c r="J553" s="256">
        <v>10.150605024034826</v>
      </c>
      <c r="K553" s="256">
        <v>11.335840333657005</v>
      </c>
      <c r="L553" s="256">
        <v>5.8560815238972097</v>
      </c>
      <c r="M553" s="256">
        <v>-0.74833947691869795</v>
      </c>
      <c r="N553" s="256">
        <v>22.234784834610529</v>
      </c>
    </row>
    <row r="554" spans="2:14" x14ac:dyDescent="0.25">
      <c r="B554" s="239" t="s">
        <v>1717</v>
      </c>
      <c r="C554" s="247">
        <v>1</v>
      </c>
      <c r="D554" s="256">
        <v>138.38</v>
      </c>
      <c r="E554" s="256">
        <v>11</v>
      </c>
      <c r="F554" s="256">
        <v>10.586373703500703</v>
      </c>
      <c r="G554" s="256">
        <v>0.41362629649929694</v>
      </c>
      <c r="H554" s="256">
        <v>7.0726031135021225E-2</v>
      </c>
      <c r="I554" s="256">
        <v>0.18439457306120852</v>
      </c>
      <c r="J554" s="256">
        <v>10.224530773399488</v>
      </c>
      <c r="K554" s="256">
        <v>10.948216633601918</v>
      </c>
      <c r="L554" s="256">
        <v>5.851195603033001</v>
      </c>
      <c r="M554" s="256">
        <v>-0.89560066509426761</v>
      </c>
      <c r="N554" s="256">
        <v>22.068348072095674</v>
      </c>
    </row>
    <row r="555" spans="2:14" x14ac:dyDescent="0.25">
      <c r="B555" s="239" t="s">
        <v>1718</v>
      </c>
      <c r="C555" s="247">
        <v>1</v>
      </c>
      <c r="D555" s="256">
        <v>32.5</v>
      </c>
      <c r="E555" s="256">
        <v>19</v>
      </c>
      <c r="F555" s="256">
        <v>10.784266571822331</v>
      </c>
      <c r="G555" s="256">
        <v>8.2157334281776695</v>
      </c>
      <c r="H555" s="256">
        <v>1.404809663109309</v>
      </c>
      <c r="I555" s="256">
        <v>0.35401188586787363</v>
      </c>
      <c r="J555" s="256">
        <v>10.089578566928783</v>
      </c>
      <c r="K555" s="256">
        <v>11.478954576715878</v>
      </c>
      <c r="L555" s="256">
        <v>5.8589942005188931</v>
      </c>
      <c r="M555" s="256">
        <v>-0.71301121551283586</v>
      </c>
      <c r="N555" s="256">
        <v>22.281544359157497</v>
      </c>
    </row>
    <row r="556" spans="2:14" x14ac:dyDescent="0.25">
      <c r="B556" s="239" t="s">
        <v>1719</v>
      </c>
      <c r="C556" s="247">
        <v>1</v>
      </c>
      <c r="D556" s="256">
        <v>133.11000000000001</v>
      </c>
      <c r="E556" s="256">
        <v>18</v>
      </c>
      <c r="F556" s="256">
        <v>10.596223490203149</v>
      </c>
      <c r="G556" s="256">
        <v>7.4037765097968506</v>
      </c>
      <c r="H556" s="256">
        <v>1.2659730108564817</v>
      </c>
      <c r="I556" s="256">
        <v>0.18487557795038589</v>
      </c>
      <c r="J556" s="256">
        <v>10.233436669966755</v>
      </c>
      <c r="K556" s="256">
        <v>10.959010310439544</v>
      </c>
      <c r="L556" s="256">
        <v>5.8512107811717726</v>
      </c>
      <c r="M556" s="256">
        <v>-0.88578066290291346</v>
      </c>
      <c r="N556" s="256">
        <v>22.078227643309212</v>
      </c>
    </row>
    <row r="557" spans="2:14" x14ac:dyDescent="0.25">
      <c r="B557" s="239" t="s">
        <v>1720</v>
      </c>
      <c r="C557" s="247">
        <v>1</v>
      </c>
      <c r="D557" s="256">
        <v>42.39</v>
      </c>
      <c r="E557" s="256">
        <v>7</v>
      </c>
      <c r="F557" s="256">
        <v>10.765781867745066</v>
      </c>
      <c r="G557" s="256">
        <v>-3.7657818677450656</v>
      </c>
      <c r="H557" s="256">
        <v>-0.64391168520952247</v>
      </c>
      <c r="I557" s="256">
        <v>0.33011151258150823</v>
      </c>
      <c r="J557" s="256">
        <v>10.1179942729714</v>
      </c>
      <c r="K557" s="256">
        <v>11.413569462518732</v>
      </c>
      <c r="L557" s="256">
        <v>5.8575986749791209</v>
      </c>
      <c r="M557" s="256">
        <v>-0.72875743850598163</v>
      </c>
      <c r="N557" s="256">
        <v>22.260321173996111</v>
      </c>
    </row>
    <row r="558" spans="2:14" x14ac:dyDescent="0.25">
      <c r="B558" s="239" t="s">
        <v>1721</v>
      </c>
      <c r="C558" s="247">
        <v>1</v>
      </c>
      <c r="D558" s="256">
        <v>56.14</v>
      </c>
      <c r="E558" s="256">
        <v>10</v>
      </c>
      <c r="F558" s="256">
        <v>10.740082708891435</v>
      </c>
      <c r="G558" s="256">
        <v>-0.74008270889143546</v>
      </c>
      <c r="H558" s="256">
        <v>-0.12654686888756717</v>
      </c>
      <c r="I558" s="256">
        <v>0.29819274403505841</v>
      </c>
      <c r="J558" s="256">
        <v>10.154930258657714</v>
      </c>
      <c r="K558" s="256">
        <v>11.325235159125157</v>
      </c>
      <c r="L558" s="256">
        <v>5.8558865715597204</v>
      </c>
      <c r="M558" s="256">
        <v>-0.75109688612935521</v>
      </c>
      <c r="N558" s="256">
        <v>22.231262303912224</v>
      </c>
    </row>
    <row r="559" spans="2:14" x14ac:dyDescent="0.25">
      <c r="B559" s="239" t="s">
        <v>1722</v>
      </c>
      <c r="C559" s="247">
        <v>1</v>
      </c>
      <c r="D559" s="256">
        <v>55.86</v>
      </c>
      <c r="E559" s="256">
        <v>18</v>
      </c>
      <c r="F559" s="256">
        <v>10.740606037217182</v>
      </c>
      <c r="G559" s="256">
        <v>7.2593939627828181</v>
      </c>
      <c r="H559" s="256">
        <v>1.2412850144648271</v>
      </c>
      <c r="I559" s="256">
        <v>0.29882474677006254</v>
      </c>
      <c r="J559" s="256">
        <v>10.154213389304811</v>
      </c>
      <c r="K559" s="256">
        <v>11.326998685129553</v>
      </c>
      <c r="L559" s="256">
        <v>5.8559187883423114</v>
      </c>
      <c r="M559" s="256">
        <v>-0.75063677774993209</v>
      </c>
      <c r="N559" s="256">
        <v>22.231848852184296</v>
      </c>
    </row>
    <row r="560" spans="2:14" x14ac:dyDescent="0.25">
      <c r="B560" s="239" t="s">
        <v>1723</v>
      </c>
      <c r="C560" s="247">
        <v>1</v>
      </c>
      <c r="D560" s="256">
        <v>172.83</v>
      </c>
      <c r="E560" s="256">
        <v>17</v>
      </c>
      <c r="F560" s="256">
        <v>10.521985629136516</v>
      </c>
      <c r="G560" s="256">
        <v>6.4780143708634839</v>
      </c>
      <c r="H560" s="256">
        <v>1.1076767844898963</v>
      </c>
      <c r="I560" s="256">
        <v>0.21002988606534198</v>
      </c>
      <c r="J560" s="256">
        <v>10.109837765340759</v>
      </c>
      <c r="K560" s="256">
        <v>10.934133492932274</v>
      </c>
      <c r="L560" s="256">
        <v>5.852059567316358</v>
      </c>
      <c r="M560" s="256">
        <v>-0.96168412215113719</v>
      </c>
      <c r="N560" s="256">
        <v>22.005655380424169</v>
      </c>
    </row>
    <row r="561" spans="2:14" x14ac:dyDescent="0.25">
      <c r="B561" s="239" t="s">
        <v>1724</v>
      </c>
      <c r="C561" s="247">
        <v>1</v>
      </c>
      <c r="D561" s="256">
        <v>194.13</v>
      </c>
      <c r="E561" s="256">
        <v>3</v>
      </c>
      <c r="F561" s="256">
        <v>10.482175295785074</v>
      </c>
      <c r="G561" s="256">
        <v>-7.4821752957850745</v>
      </c>
      <c r="H561" s="256">
        <v>-1.2793784326724529</v>
      </c>
      <c r="I561" s="256">
        <v>0.24524767805476369</v>
      </c>
      <c r="J561" s="256">
        <v>10.00091851607281</v>
      </c>
      <c r="K561" s="256">
        <v>10.963432075497339</v>
      </c>
      <c r="L561" s="256">
        <v>5.8534293409905915</v>
      </c>
      <c r="M561" s="256">
        <v>-1.0041824029385147</v>
      </c>
      <c r="N561" s="256">
        <v>21.968532994508664</v>
      </c>
    </row>
    <row r="562" spans="2:14" x14ac:dyDescent="0.25">
      <c r="B562" s="239" t="s">
        <v>1725</v>
      </c>
      <c r="C562" s="247">
        <v>1</v>
      </c>
      <c r="D562" s="256">
        <v>158.34</v>
      </c>
      <c r="E562" s="256">
        <v>1</v>
      </c>
      <c r="F562" s="256">
        <v>10.549067869993905</v>
      </c>
      <c r="G562" s="256">
        <v>-9.5490678699939053</v>
      </c>
      <c r="H562" s="256">
        <v>-1.6327967472077001</v>
      </c>
      <c r="I562" s="256">
        <v>0.19359011368759682</v>
      </c>
      <c r="J562" s="256">
        <v>10.169180258268504</v>
      </c>
      <c r="K562" s="256">
        <v>10.928955481719306</v>
      </c>
      <c r="L562" s="256">
        <v>5.8514926094540938</v>
      </c>
      <c r="M562" s="256">
        <v>-0.93348932309466548</v>
      </c>
      <c r="N562" s="256">
        <v>22.031625063082476</v>
      </c>
    </row>
    <row r="563" spans="2:14" x14ac:dyDescent="0.25">
      <c r="B563" s="239" t="s">
        <v>1726</v>
      </c>
      <c r="C563" s="247">
        <v>1</v>
      </c>
      <c r="D563" s="256">
        <v>241.68</v>
      </c>
      <c r="E563" s="256">
        <v>18</v>
      </c>
      <c r="F563" s="256">
        <v>10.393302931894883</v>
      </c>
      <c r="G563" s="256">
        <v>7.6066970681051167</v>
      </c>
      <c r="H563" s="256">
        <v>1.3006704318045978</v>
      </c>
      <c r="I563" s="256">
        <v>0.3505846249369991</v>
      </c>
      <c r="J563" s="256">
        <v>9.7053403425971485</v>
      </c>
      <c r="K563" s="256">
        <v>11.081265521192618</v>
      </c>
      <c r="L563" s="256">
        <v>5.8587881174881646</v>
      </c>
      <c r="M563" s="256">
        <v>-1.1035704526075687</v>
      </c>
      <c r="N563" s="256">
        <v>21.890176316397337</v>
      </c>
    </row>
    <row r="564" spans="2:14" x14ac:dyDescent="0.25">
      <c r="B564" s="239" t="s">
        <v>1727</v>
      </c>
      <c r="C564" s="247">
        <v>1</v>
      </c>
      <c r="D564" s="256">
        <v>112.47</v>
      </c>
      <c r="E564" s="256">
        <v>13</v>
      </c>
      <c r="F564" s="256">
        <v>10.634800263929616</v>
      </c>
      <c r="G564" s="256">
        <v>2.3651997360703838</v>
      </c>
      <c r="H564" s="256">
        <v>0.4044259071283256</v>
      </c>
      <c r="I564" s="256">
        <v>0.19819205908836485</v>
      </c>
      <c r="J564" s="256">
        <v>10.245882118494164</v>
      </c>
      <c r="K564" s="256">
        <v>11.023718409365069</v>
      </c>
      <c r="L564" s="256">
        <v>5.8516466672778513</v>
      </c>
      <c r="M564" s="256">
        <v>-0.84805924138771616</v>
      </c>
      <c r="N564" s="256">
        <v>22.117659769246949</v>
      </c>
    </row>
    <row r="565" spans="2:14" x14ac:dyDescent="0.25">
      <c r="B565" s="239" t="s">
        <v>1728</v>
      </c>
      <c r="C565" s="247">
        <v>1</v>
      </c>
      <c r="D565" s="256">
        <v>92.86</v>
      </c>
      <c r="E565" s="256">
        <v>3</v>
      </c>
      <c r="F565" s="256">
        <v>10.67145193702923</v>
      </c>
      <c r="G565" s="256">
        <v>-7.6714519370292305</v>
      </c>
      <c r="H565" s="256">
        <v>-1.3117428779097715</v>
      </c>
      <c r="I565" s="256">
        <v>0.22500845166604913</v>
      </c>
      <c r="J565" s="256">
        <v>10.229911190483751</v>
      </c>
      <c r="K565" s="256">
        <v>11.11299268357471</v>
      </c>
      <c r="L565" s="256">
        <v>5.8526162892931444</v>
      </c>
      <c r="M565" s="256">
        <v>-0.81331028627637814</v>
      </c>
      <c r="N565" s="256">
        <v>22.156214160334841</v>
      </c>
    </row>
    <row r="566" spans="2:14" x14ac:dyDescent="0.25">
      <c r="B566" s="239" t="s">
        <v>1729</v>
      </c>
      <c r="C566" s="247">
        <v>1</v>
      </c>
      <c r="D566" s="256">
        <v>221.09</v>
      </c>
      <c r="E566" s="256">
        <v>13</v>
      </c>
      <c r="F566" s="256">
        <v>10.431786254134611</v>
      </c>
      <c r="G566" s="256">
        <v>2.5682137458653891</v>
      </c>
      <c r="H566" s="256">
        <v>0.43913930736213175</v>
      </c>
      <c r="I566" s="256">
        <v>0.30192569441426348</v>
      </c>
      <c r="J566" s="256">
        <v>9.8393085248500487</v>
      </c>
      <c r="K566" s="256">
        <v>11.024263983419173</v>
      </c>
      <c r="L566" s="256">
        <v>5.8560778471026014</v>
      </c>
      <c r="M566" s="256">
        <v>-1.0597686865470823</v>
      </c>
      <c r="N566" s="256">
        <v>21.923341194816302</v>
      </c>
    </row>
    <row r="567" spans="2:14" x14ac:dyDescent="0.25">
      <c r="B567" s="239" t="s">
        <v>1730</v>
      </c>
      <c r="C567" s="247">
        <v>1</v>
      </c>
      <c r="D567" s="256">
        <v>79.19</v>
      </c>
      <c r="E567" s="256">
        <v>15</v>
      </c>
      <c r="F567" s="256">
        <v>10.697001573504076</v>
      </c>
      <c r="G567" s="256">
        <v>4.3029984264959236</v>
      </c>
      <c r="H567" s="256">
        <v>0.73577043641086615</v>
      </c>
      <c r="I567" s="256">
        <v>0.24957488632771349</v>
      </c>
      <c r="J567" s="256">
        <v>10.20725338488184</v>
      </c>
      <c r="K567" s="256">
        <v>11.186749762126313</v>
      </c>
      <c r="L567" s="256">
        <v>5.8536122394862975</v>
      </c>
      <c r="M567" s="256">
        <v>-0.78971503235272422</v>
      </c>
      <c r="N567" s="256">
        <v>22.183718179360877</v>
      </c>
    </row>
    <row r="568" spans="2:14" x14ac:dyDescent="0.25">
      <c r="B568" s="239" t="s">
        <v>1731</v>
      </c>
      <c r="C568" s="247">
        <v>1</v>
      </c>
      <c r="D568" s="256">
        <v>241.91</v>
      </c>
      <c r="E568" s="256">
        <v>14</v>
      </c>
      <c r="F568" s="256">
        <v>10.392873055055876</v>
      </c>
      <c r="G568" s="256">
        <v>3.6071269449441239</v>
      </c>
      <c r="H568" s="256">
        <v>0.61678325284264346</v>
      </c>
      <c r="I568" s="256">
        <v>0.35114625808362671</v>
      </c>
      <c r="J568" s="256">
        <v>9.703808356406201</v>
      </c>
      <c r="K568" s="256">
        <v>11.081937753705551</v>
      </c>
      <c r="L568" s="256">
        <v>5.8588217519348058</v>
      </c>
      <c r="M568" s="256">
        <v>-1.1040663313170374</v>
      </c>
      <c r="N568" s="256">
        <v>21.889812441428788</v>
      </c>
    </row>
    <row r="569" spans="2:14" x14ac:dyDescent="0.25">
      <c r="B569" s="239" t="s">
        <v>1732</v>
      </c>
      <c r="C569" s="247">
        <v>1</v>
      </c>
      <c r="D569" s="256">
        <v>32.67</v>
      </c>
      <c r="E569" s="256">
        <v>1</v>
      </c>
      <c r="F569" s="256">
        <v>10.783948836767413</v>
      </c>
      <c r="G569" s="256">
        <v>-9.7839488367674132</v>
      </c>
      <c r="H569" s="256">
        <v>-1.6729590838619297</v>
      </c>
      <c r="I569" s="256">
        <v>0.35359545785838453</v>
      </c>
      <c r="J569" s="256">
        <v>10.0900780008861</v>
      </c>
      <c r="K569" s="256">
        <v>11.477819672648726</v>
      </c>
      <c r="L569" s="256">
        <v>5.8589690538691519</v>
      </c>
      <c r="M569" s="256">
        <v>-0.71327960455244721</v>
      </c>
      <c r="N569" s="256">
        <v>22.281177278087274</v>
      </c>
    </row>
    <row r="570" spans="2:14" x14ac:dyDescent="0.25">
      <c r="B570" s="239" t="s">
        <v>1733</v>
      </c>
      <c r="C570" s="247">
        <v>1</v>
      </c>
      <c r="D570" s="256">
        <v>243.37</v>
      </c>
      <c r="E570" s="256">
        <v>11</v>
      </c>
      <c r="F570" s="256">
        <v>10.390144271643056</v>
      </c>
      <c r="G570" s="256">
        <v>0.60985572835694413</v>
      </c>
      <c r="H570" s="256">
        <v>0.10427933522770497</v>
      </c>
      <c r="I570" s="256">
        <v>0.35471932028522718</v>
      </c>
      <c r="J570" s="256">
        <v>9.6940680472472742</v>
      </c>
      <c r="K570" s="256">
        <v>11.086220496038838</v>
      </c>
      <c r="L570" s="256">
        <v>5.8590369876424155</v>
      </c>
      <c r="M570" s="256">
        <v>-1.1072174781313997</v>
      </c>
      <c r="N570" s="256">
        <v>21.887506021417511</v>
      </c>
    </row>
    <row r="571" spans="2:14" x14ac:dyDescent="0.25">
      <c r="B571" s="239" t="s">
        <v>1734</v>
      </c>
      <c r="C571" s="247">
        <v>1</v>
      </c>
      <c r="D571" s="256">
        <v>39.5</v>
      </c>
      <c r="E571" s="256">
        <v>18</v>
      </c>
      <c r="F571" s="256">
        <v>10.771183363678665</v>
      </c>
      <c r="G571" s="256">
        <v>7.2288166363213353</v>
      </c>
      <c r="H571" s="256">
        <v>1.2360565921869311</v>
      </c>
      <c r="I571" s="256">
        <v>0.33702358790194714</v>
      </c>
      <c r="J571" s="256">
        <v>10.109831998857398</v>
      </c>
      <c r="K571" s="256">
        <v>11.432534728499931</v>
      </c>
      <c r="L571" s="256">
        <v>5.8579922776648141</v>
      </c>
      <c r="M571" s="256">
        <v>-0.72412832077594125</v>
      </c>
      <c r="N571" s="256">
        <v>22.266495048133272</v>
      </c>
    </row>
    <row r="572" spans="2:14" x14ac:dyDescent="0.25">
      <c r="B572" s="239" t="s">
        <v>1735</v>
      </c>
      <c r="C572" s="247">
        <v>1</v>
      </c>
      <c r="D572" s="256">
        <v>226.05</v>
      </c>
      <c r="E572" s="256">
        <v>6</v>
      </c>
      <c r="F572" s="256">
        <v>10.422515866649956</v>
      </c>
      <c r="G572" s="256">
        <v>-4.422515866649956</v>
      </c>
      <c r="H572" s="256">
        <v>-0.75620674393060938</v>
      </c>
      <c r="I572" s="256">
        <v>0.31331927698639417</v>
      </c>
      <c r="J572" s="256">
        <v>9.8076801729534928</v>
      </c>
      <c r="K572" s="256">
        <v>11.037351560346419</v>
      </c>
      <c r="L572" s="256">
        <v>5.856676326698409</v>
      </c>
      <c r="M572" s="256">
        <v>-1.0702134882618193</v>
      </c>
      <c r="N572" s="256">
        <v>21.915245221561733</v>
      </c>
    </row>
    <row r="573" spans="2:14" x14ac:dyDescent="0.25">
      <c r="B573" s="239" t="s">
        <v>1736</v>
      </c>
      <c r="C573" s="247">
        <v>1</v>
      </c>
      <c r="D573" s="256">
        <v>146.09</v>
      </c>
      <c r="E573" s="256">
        <v>3</v>
      </c>
      <c r="F573" s="256">
        <v>10.571963484245321</v>
      </c>
      <c r="G573" s="256">
        <v>-7.5719634842453214</v>
      </c>
      <c r="H573" s="256">
        <v>-1.2947313303637809</v>
      </c>
      <c r="I573" s="256">
        <v>0.18591909442360732</v>
      </c>
      <c r="J573" s="256">
        <v>10.207128940738059</v>
      </c>
      <c r="K573" s="256">
        <v>10.936798027752584</v>
      </c>
      <c r="L573" s="256">
        <v>5.8512438452050173</v>
      </c>
      <c r="M573" s="256">
        <v>-0.9101055513921068</v>
      </c>
      <c r="N573" s="256">
        <v>22.05403251988275</v>
      </c>
    </row>
    <row r="574" spans="2:14" x14ac:dyDescent="0.25">
      <c r="B574" s="239" t="s">
        <v>1737</v>
      </c>
      <c r="C574" s="247">
        <v>1</v>
      </c>
      <c r="D574" s="256">
        <v>248.45</v>
      </c>
      <c r="E574" s="256">
        <v>3</v>
      </c>
      <c r="F574" s="256">
        <v>10.380649600590223</v>
      </c>
      <c r="G574" s="256">
        <v>-7.3806496005902229</v>
      </c>
      <c r="H574" s="256">
        <v>-1.2620185366984116</v>
      </c>
      <c r="I574" s="256">
        <v>0.36725333999592003</v>
      </c>
      <c r="J574" s="256">
        <v>9.6599774982205382</v>
      </c>
      <c r="K574" s="256">
        <v>11.101321702959908</v>
      </c>
      <c r="L574" s="256">
        <v>5.8598091813741222</v>
      </c>
      <c r="M574" s="256">
        <v>-1.1182274478063547</v>
      </c>
      <c r="N574" s="256">
        <v>21.879526648986801</v>
      </c>
    </row>
    <row r="575" spans="2:14" x14ac:dyDescent="0.25">
      <c r="B575" s="239" t="s">
        <v>1738</v>
      </c>
      <c r="C575" s="247">
        <v>1</v>
      </c>
      <c r="D575" s="256">
        <v>46.24</v>
      </c>
      <c r="E575" s="256">
        <v>20</v>
      </c>
      <c r="F575" s="256">
        <v>10.758586103266049</v>
      </c>
      <c r="G575" s="256">
        <v>9.2414138967339508</v>
      </c>
      <c r="H575" s="256">
        <v>1.5801909417360609</v>
      </c>
      <c r="I575" s="256">
        <v>0.32100515482008612</v>
      </c>
      <c r="J575" s="256">
        <v>10.128668183940203</v>
      </c>
      <c r="K575" s="256">
        <v>11.388504022591896</v>
      </c>
      <c r="L575" s="256">
        <v>5.8570925326307899</v>
      </c>
      <c r="M575" s="256">
        <v>-0.73495998486947478</v>
      </c>
      <c r="N575" s="256">
        <v>22.252132191401572</v>
      </c>
    </row>
    <row r="576" spans="2:14" x14ac:dyDescent="0.25">
      <c r="B576" s="239" t="s">
        <v>1739</v>
      </c>
      <c r="C576" s="247">
        <v>1</v>
      </c>
      <c r="D576" s="256">
        <v>151.85</v>
      </c>
      <c r="E576" s="256">
        <v>1</v>
      </c>
      <c r="F576" s="256">
        <v>10.561197872972819</v>
      </c>
      <c r="G576" s="256">
        <v>-9.5611978729728193</v>
      </c>
      <c r="H576" s="256">
        <v>-1.6348708584903129</v>
      </c>
      <c r="I576" s="256">
        <v>0.18875070215230777</v>
      </c>
      <c r="J576" s="256">
        <v>10.190806781783916</v>
      </c>
      <c r="K576" s="256">
        <v>10.931588964161723</v>
      </c>
      <c r="L576" s="256">
        <v>5.851334501969724</v>
      </c>
      <c r="M576" s="256">
        <v>-0.92104906111807416</v>
      </c>
      <c r="N576" s="256">
        <v>22.043444807063715</v>
      </c>
    </row>
    <row r="577" spans="2:14" x14ac:dyDescent="0.25">
      <c r="B577" s="239" t="s">
        <v>1740</v>
      </c>
      <c r="C577" s="247">
        <v>1</v>
      </c>
      <c r="D577" s="256">
        <v>243.25</v>
      </c>
      <c r="E577" s="256">
        <v>11</v>
      </c>
      <c r="F577" s="256">
        <v>10.390368555211232</v>
      </c>
      <c r="G577" s="256">
        <v>0.60963144478876785</v>
      </c>
      <c r="H577" s="256">
        <v>0.10424098494204817</v>
      </c>
      <c r="I577" s="256">
        <v>0.35442513386214497</v>
      </c>
      <c r="J577" s="256">
        <v>9.6948696215434627</v>
      </c>
      <c r="K577" s="256">
        <v>11.085867488879002</v>
      </c>
      <c r="L577" s="256">
        <v>5.8590191842911299</v>
      </c>
      <c r="M577" s="256">
        <v>-1.1069582585198905</v>
      </c>
      <c r="N577" s="256">
        <v>21.887695368942353</v>
      </c>
    </row>
    <row r="578" spans="2:14" x14ac:dyDescent="0.25">
      <c r="B578" s="239" t="s">
        <v>1741</v>
      </c>
      <c r="C578" s="247">
        <v>1</v>
      </c>
      <c r="D578" s="256">
        <v>145.08000000000001</v>
      </c>
      <c r="E578" s="256">
        <v>20</v>
      </c>
      <c r="F578" s="256">
        <v>10.57385120427748</v>
      </c>
      <c r="G578" s="256">
        <v>9.4261487957225203</v>
      </c>
      <c r="H578" s="256">
        <v>1.6117787936888266</v>
      </c>
      <c r="I578" s="256">
        <v>0.18556995620540806</v>
      </c>
      <c r="J578" s="256">
        <v>10.209701785032749</v>
      </c>
      <c r="K578" s="256">
        <v>10.93800062352221</v>
      </c>
      <c r="L578" s="256">
        <v>5.8512327619933542</v>
      </c>
      <c r="M578" s="256">
        <v>-0.90819608244555994</v>
      </c>
      <c r="N578" s="256">
        <v>22.055898491000519</v>
      </c>
    </row>
    <row r="579" spans="2:14" x14ac:dyDescent="0.25">
      <c r="B579" s="239" t="s">
        <v>1742</v>
      </c>
      <c r="C579" s="247">
        <v>1</v>
      </c>
      <c r="D579" s="256">
        <v>168.47</v>
      </c>
      <c r="E579" s="256">
        <v>11</v>
      </c>
      <c r="F579" s="256">
        <v>10.530134598780286</v>
      </c>
      <c r="G579" s="256">
        <v>0.46986540121971387</v>
      </c>
      <c r="H579" s="256">
        <v>8.034236526349868E-2</v>
      </c>
      <c r="I579" s="256">
        <v>0.2043333892748028</v>
      </c>
      <c r="J579" s="256">
        <v>10.129165139293189</v>
      </c>
      <c r="K579" s="256">
        <v>10.931104058267383</v>
      </c>
      <c r="L579" s="256">
        <v>5.8518578896236733</v>
      </c>
      <c r="M579" s="256">
        <v>-0.95313939439992623</v>
      </c>
      <c r="N579" s="256">
        <v>22.013408591960498</v>
      </c>
    </row>
    <row r="580" spans="2:14" x14ac:dyDescent="0.25">
      <c r="B580" s="239" t="s">
        <v>1743</v>
      </c>
      <c r="C580" s="247">
        <v>1</v>
      </c>
      <c r="D580" s="256">
        <v>183.06</v>
      </c>
      <c r="E580" s="256">
        <v>8</v>
      </c>
      <c r="F580" s="256">
        <v>10.502865454949415</v>
      </c>
      <c r="G580" s="256">
        <v>-2.5028654549494149</v>
      </c>
      <c r="H580" s="256">
        <v>-0.42796539192914262</v>
      </c>
      <c r="I580" s="256">
        <v>0.22556689152936865</v>
      </c>
      <c r="J580" s="256">
        <v>10.060228865326375</v>
      </c>
      <c r="K580" s="256">
        <v>10.945502044572455</v>
      </c>
      <c r="L580" s="256">
        <v>5.8526377855572544</v>
      </c>
      <c r="M580" s="256">
        <v>-0.98193895111169915</v>
      </c>
      <c r="N580" s="256">
        <v>21.987669861010531</v>
      </c>
    </row>
    <row r="581" spans="2:14" x14ac:dyDescent="0.25">
      <c r="B581" s="239" t="s">
        <v>1744</v>
      </c>
      <c r="C581" s="247">
        <v>1</v>
      </c>
      <c r="D581" s="256">
        <v>130</v>
      </c>
      <c r="E581" s="256">
        <v>4</v>
      </c>
      <c r="F581" s="256">
        <v>10.602036172678407</v>
      </c>
      <c r="G581" s="256">
        <v>-6.6020361726784067</v>
      </c>
      <c r="H581" s="256">
        <v>-1.1288832935799162</v>
      </c>
      <c r="I581" s="256">
        <v>0.1857376980643014</v>
      </c>
      <c r="J581" s="256">
        <v>10.237557588617625</v>
      </c>
      <c r="K581" s="256">
        <v>10.966514756739189</v>
      </c>
      <c r="L581" s="256">
        <v>5.8512380842741756</v>
      </c>
      <c r="M581" s="256">
        <v>-0.88002155811386551</v>
      </c>
      <c r="N581" s="256">
        <v>22.084093903470681</v>
      </c>
    </row>
    <row r="582" spans="2:14" x14ac:dyDescent="0.25">
      <c r="B582" s="239" t="s">
        <v>1745</v>
      </c>
      <c r="C582" s="247">
        <v>1</v>
      </c>
      <c r="D582" s="256">
        <v>168.06</v>
      </c>
      <c r="E582" s="256">
        <v>18</v>
      </c>
      <c r="F582" s="256">
        <v>10.530900900971558</v>
      </c>
      <c r="G582" s="256">
        <v>7.4690990990284423</v>
      </c>
      <c r="H582" s="256">
        <v>1.2771425315540654</v>
      </c>
      <c r="I582" s="256">
        <v>0.20382904290598858</v>
      </c>
      <c r="J582" s="256">
        <v>10.130921135296203</v>
      </c>
      <c r="K582" s="256">
        <v>10.930880666646912</v>
      </c>
      <c r="L582" s="256">
        <v>5.8518403007182505</v>
      </c>
      <c r="M582" s="256">
        <v>-0.95233857697878754</v>
      </c>
      <c r="N582" s="256">
        <v>22.014140378921901</v>
      </c>
    </row>
    <row r="583" spans="2:14" x14ac:dyDescent="0.25">
      <c r="B583" s="239" t="s">
        <v>1746</v>
      </c>
      <c r="C583" s="247">
        <v>1</v>
      </c>
      <c r="D583" s="256">
        <v>158.55000000000001</v>
      </c>
      <c r="E583" s="256">
        <v>10</v>
      </c>
      <c r="F583" s="256">
        <v>10.548675373749596</v>
      </c>
      <c r="G583" s="256">
        <v>-0.54867537374959596</v>
      </c>
      <c r="H583" s="256">
        <v>-9.3818095936507487E-2</v>
      </c>
      <c r="I583" s="256">
        <v>0.19377459575259315</v>
      </c>
      <c r="J583" s="256">
        <v>10.168425747406079</v>
      </c>
      <c r="K583" s="256">
        <v>10.928925000093113</v>
      </c>
      <c r="L583" s="256">
        <v>5.8514987157426068</v>
      </c>
      <c r="M583" s="256">
        <v>-0.93389380188971316</v>
      </c>
      <c r="N583" s="256">
        <v>22.031244549388905</v>
      </c>
    </row>
    <row r="584" spans="2:14" x14ac:dyDescent="0.25">
      <c r="B584" s="239" t="s">
        <v>1747</v>
      </c>
      <c r="C584" s="247">
        <v>1</v>
      </c>
      <c r="D584" s="256">
        <v>228.25</v>
      </c>
      <c r="E584" s="256">
        <v>10</v>
      </c>
      <c r="F584" s="256">
        <v>10.418404001233375</v>
      </c>
      <c r="G584" s="256">
        <v>-0.41840400123337496</v>
      </c>
      <c r="H584" s="256">
        <v>-7.1542971684101897E-2</v>
      </c>
      <c r="I584" s="256">
        <v>0.31844612918209247</v>
      </c>
      <c r="J584" s="256">
        <v>9.7935077336822172</v>
      </c>
      <c r="K584" s="256">
        <v>11.043300268784533</v>
      </c>
      <c r="L584" s="256">
        <v>5.8569528394523847</v>
      </c>
      <c r="M584" s="256">
        <v>-1.0748679628422586</v>
      </c>
      <c r="N584" s="256">
        <v>21.911675965309009</v>
      </c>
    </row>
    <row r="585" spans="2:14" x14ac:dyDescent="0.25">
      <c r="B585" s="239" t="s">
        <v>1748</v>
      </c>
      <c r="C585" s="247">
        <v>1</v>
      </c>
      <c r="D585" s="256">
        <v>40</v>
      </c>
      <c r="E585" s="256">
        <v>13</v>
      </c>
      <c r="F585" s="256">
        <v>10.77024884881126</v>
      </c>
      <c r="G585" s="256">
        <v>2.22975115118874</v>
      </c>
      <c r="H585" s="256">
        <v>0.38126553044867229</v>
      </c>
      <c r="I585" s="256">
        <v>0.33582324794858753</v>
      </c>
      <c r="J585" s="256">
        <v>10.11125294661902</v>
      </c>
      <c r="K585" s="256">
        <v>11.4292447510035</v>
      </c>
      <c r="L585" s="256">
        <v>5.8579233419566901</v>
      </c>
      <c r="M585" s="256">
        <v>-0.72492756106230871</v>
      </c>
      <c r="N585" s="256">
        <v>22.265425258684829</v>
      </c>
    </row>
    <row r="586" spans="2:14" x14ac:dyDescent="0.25">
      <c r="B586" s="239" t="s">
        <v>1749</v>
      </c>
      <c r="C586" s="247">
        <v>1</v>
      </c>
      <c r="D586" s="256">
        <v>91.81</v>
      </c>
      <c r="E586" s="256">
        <v>18</v>
      </c>
      <c r="F586" s="256">
        <v>10.673414418250781</v>
      </c>
      <c r="G586" s="256">
        <v>7.3265855817492191</v>
      </c>
      <c r="H586" s="256">
        <v>1.2527741208762186</v>
      </c>
      <c r="I586" s="256">
        <v>0.22674912070413916</v>
      </c>
      <c r="J586" s="256">
        <v>10.228457905315747</v>
      </c>
      <c r="K586" s="256">
        <v>11.118370931185815</v>
      </c>
      <c r="L586" s="256">
        <v>5.8526834691548455</v>
      </c>
      <c r="M586" s="256">
        <v>-0.81147963408644408</v>
      </c>
      <c r="N586" s="256">
        <v>22.158308470588004</v>
      </c>
    </row>
    <row r="587" spans="2:14" x14ac:dyDescent="0.25">
      <c r="B587" s="239" t="s">
        <v>1750</v>
      </c>
      <c r="C587" s="247">
        <v>1</v>
      </c>
      <c r="D587" s="256">
        <v>239.09</v>
      </c>
      <c r="E587" s="256">
        <v>18</v>
      </c>
      <c r="F587" s="256">
        <v>10.39814371890804</v>
      </c>
      <c r="G587" s="256">
        <v>7.6018562810919601</v>
      </c>
      <c r="H587" s="256">
        <v>1.2998427048058354</v>
      </c>
      <c r="I587" s="256">
        <v>0.34428428025423952</v>
      </c>
      <c r="J587" s="256">
        <v>9.7225444825160352</v>
      </c>
      <c r="K587" s="256">
        <v>11.073742955300045</v>
      </c>
      <c r="L587" s="256">
        <v>5.858414486190652</v>
      </c>
      <c r="M587" s="256">
        <v>-1.0979964778371745</v>
      </c>
      <c r="N587" s="256">
        <v>21.894283915653254</v>
      </c>
    </row>
    <row r="588" spans="2:14" x14ac:dyDescent="0.25">
      <c r="B588" s="239" t="s">
        <v>1751</v>
      </c>
      <c r="C588" s="247">
        <v>1</v>
      </c>
      <c r="D588" s="256">
        <v>225.86</v>
      </c>
      <c r="E588" s="256">
        <v>12</v>
      </c>
      <c r="F588" s="256">
        <v>10.422870982299569</v>
      </c>
      <c r="G588" s="256">
        <v>1.5771290177004307</v>
      </c>
      <c r="H588" s="256">
        <v>0.26967356029796258</v>
      </c>
      <c r="I588" s="256">
        <v>0.31287854048932129</v>
      </c>
      <c r="J588" s="256">
        <v>9.8089001588802294</v>
      </c>
      <c r="K588" s="256">
        <v>11.036841805718909</v>
      </c>
      <c r="L588" s="256">
        <v>5.8566527648032052</v>
      </c>
      <c r="M588" s="256">
        <v>-1.0698121364076485</v>
      </c>
      <c r="N588" s="256">
        <v>21.915554101006787</v>
      </c>
    </row>
    <row r="589" spans="2:14" x14ac:dyDescent="0.25">
      <c r="B589" s="239" t="s">
        <v>1752</v>
      </c>
      <c r="C589" s="247">
        <v>1</v>
      </c>
      <c r="D589" s="256">
        <v>130.24</v>
      </c>
      <c r="E589" s="256">
        <v>13</v>
      </c>
      <c r="F589" s="256">
        <v>10.601587605542052</v>
      </c>
      <c r="G589" s="256">
        <v>2.3984123944579476</v>
      </c>
      <c r="H589" s="256">
        <v>0.41010494526269059</v>
      </c>
      <c r="I589" s="256">
        <v>0.18565602948385637</v>
      </c>
      <c r="J589" s="256">
        <v>10.237269282154646</v>
      </c>
      <c r="K589" s="256">
        <v>10.965905928929459</v>
      </c>
      <c r="L589" s="256">
        <v>5.8512354924120089</v>
      </c>
      <c r="M589" s="256">
        <v>-0.88046503916235253</v>
      </c>
      <c r="N589" s="256">
        <v>22.083640250246457</v>
      </c>
    </row>
    <row r="590" spans="2:14" x14ac:dyDescent="0.25">
      <c r="B590" s="239" t="s">
        <v>1753</v>
      </c>
      <c r="C590" s="247">
        <v>1</v>
      </c>
      <c r="D590" s="256">
        <v>166.43</v>
      </c>
      <c r="E590" s="256">
        <v>8</v>
      </c>
      <c r="F590" s="256">
        <v>10.533947419439297</v>
      </c>
      <c r="G590" s="256">
        <v>-2.533947419439297</v>
      </c>
      <c r="H590" s="256">
        <v>-0.43328010234976688</v>
      </c>
      <c r="I590" s="256">
        <v>0.20187934798837701</v>
      </c>
      <c r="J590" s="256">
        <v>10.137793597825528</v>
      </c>
      <c r="K590" s="256">
        <v>10.930101241053066</v>
      </c>
      <c r="L590" s="256">
        <v>5.8517727141031814</v>
      </c>
      <c r="M590" s="256">
        <v>-0.94915943129525715</v>
      </c>
      <c r="N590" s="256">
        <v>22.017054270173851</v>
      </c>
    </row>
    <row r="591" spans="2:14" x14ac:dyDescent="0.25">
      <c r="B591" s="239" t="s">
        <v>1754</v>
      </c>
      <c r="C591" s="247">
        <v>1</v>
      </c>
      <c r="D591" s="256">
        <v>91.02</v>
      </c>
      <c r="E591" s="256">
        <v>19</v>
      </c>
      <c r="F591" s="256">
        <v>10.674890951741281</v>
      </c>
      <c r="G591" s="256">
        <v>8.3251090482587191</v>
      </c>
      <c r="H591" s="256">
        <v>1.4235118190813429</v>
      </c>
      <c r="I591" s="256">
        <v>0.22807626112077167</v>
      </c>
      <c r="J591" s="256">
        <v>10.227330151873948</v>
      </c>
      <c r="K591" s="256">
        <v>11.122451751608613</v>
      </c>
      <c r="L591" s="256">
        <v>5.8527350364821</v>
      </c>
      <c r="M591" s="256">
        <v>-0.81010429268897255</v>
      </c>
      <c r="N591" s="256">
        <v>22.159886196171534</v>
      </c>
    </row>
    <row r="592" spans="2:14" x14ac:dyDescent="0.25">
      <c r="B592" s="239" t="s">
        <v>1755</v>
      </c>
      <c r="C592" s="247">
        <v>1</v>
      </c>
      <c r="D592" s="256">
        <v>71.39</v>
      </c>
      <c r="E592" s="256">
        <v>19</v>
      </c>
      <c r="F592" s="256">
        <v>10.711580005435591</v>
      </c>
      <c r="G592" s="256">
        <v>8.2884199945644088</v>
      </c>
      <c r="H592" s="256">
        <v>1.4172383515192952</v>
      </c>
      <c r="I592" s="256">
        <v>0.26517846916023013</v>
      </c>
      <c r="J592" s="256">
        <v>10.191212444244723</v>
      </c>
      <c r="K592" s="256">
        <v>11.231947566626459</v>
      </c>
      <c r="L592" s="256">
        <v>5.8542982710897515</v>
      </c>
      <c r="M592" s="256">
        <v>-0.77648282054805406</v>
      </c>
      <c r="N592" s="256">
        <v>22.199642831419236</v>
      </c>
    </row>
    <row r="593" spans="2:14" x14ac:dyDescent="0.25">
      <c r="B593" s="239" t="s">
        <v>1756</v>
      </c>
      <c r="C593" s="247">
        <v>1</v>
      </c>
      <c r="D593" s="256">
        <v>132.01</v>
      </c>
      <c r="E593" s="256">
        <v>4</v>
      </c>
      <c r="F593" s="256">
        <v>10.598279422911439</v>
      </c>
      <c r="G593" s="256">
        <v>-6.598279422911439</v>
      </c>
      <c r="H593" s="256">
        <v>-1.1282409262951625</v>
      </c>
      <c r="I593" s="256">
        <v>0.18513178147162235</v>
      </c>
      <c r="J593" s="256">
        <v>10.234989846919888</v>
      </c>
      <c r="K593" s="256">
        <v>10.96156899890299</v>
      </c>
      <c r="L593" s="256">
        <v>5.8512188818133577</v>
      </c>
      <c r="M593" s="256">
        <v>-0.88374062632344241</v>
      </c>
      <c r="N593" s="256">
        <v>22.080299472146322</v>
      </c>
    </row>
    <row r="594" spans="2:14" x14ac:dyDescent="0.25">
      <c r="B594" s="239" t="s">
        <v>1757</v>
      </c>
      <c r="C594" s="247">
        <v>1</v>
      </c>
      <c r="D594" s="256">
        <v>107.74</v>
      </c>
      <c r="E594" s="256">
        <v>12</v>
      </c>
      <c r="F594" s="256">
        <v>10.643640774575266</v>
      </c>
      <c r="G594" s="256">
        <v>1.3563592254247343</v>
      </c>
      <c r="H594" s="256">
        <v>0.23192409578298193</v>
      </c>
      <c r="I594" s="256">
        <v>0.20356237556423404</v>
      </c>
      <c r="J594" s="256">
        <v>10.244184298119874</v>
      </c>
      <c r="K594" s="256">
        <v>11.043097251030657</v>
      </c>
      <c r="L594" s="256">
        <v>5.8518310183329501</v>
      </c>
      <c r="M594" s="256">
        <v>-0.83958048827558152</v>
      </c>
      <c r="N594" s="256">
        <v>22.126862037426115</v>
      </c>
    </row>
    <row r="595" spans="2:14" x14ac:dyDescent="0.25">
      <c r="B595" s="239" t="s">
        <v>1758</v>
      </c>
      <c r="C595" s="247">
        <v>1</v>
      </c>
      <c r="D595" s="256">
        <v>158.4</v>
      </c>
      <c r="E595" s="256">
        <v>16</v>
      </c>
      <c r="F595" s="256">
        <v>10.548955728209817</v>
      </c>
      <c r="G595" s="256">
        <v>5.4510442717901828</v>
      </c>
      <c r="H595" s="256">
        <v>0.9320749917206167</v>
      </c>
      <c r="I595" s="256">
        <v>0.19364264934637782</v>
      </c>
      <c r="J595" s="256">
        <v>10.168965024205763</v>
      </c>
      <c r="K595" s="256">
        <v>10.928946432213872</v>
      </c>
      <c r="L595" s="256">
        <v>5.8514943477734116</v>
      </c>
      <c r="M595" s="256">
        <v>-0.93360487603421838</v>
      </c>
      <c r="N595" s="256">
        <v>22.031516332453855</v>
      </c>
    </row>
    <row r="596" spans="2:14" x14ac:dyDescent="0.25">
      <c r="B596" s="239" t="s">
        <v>1759</v>
      </c>
      <c r="C596" s="247">
        <v>1</v>
      </c>
      <c r="D596" s="256">
        <v>47.1</v>
      </c>
      <c r="E596" s="256">
        <v>15</v>
      </c>
      <c r="F596" s="256">
        <v>10.756978737694112</v>
      </c>
      <c r="G596" s="256">
        <v>4.2430212623058878</v>
      </c>
      <c r="H596" s="256">
        <v>0.72551493085477303</v>
      </c>
      <c r="I596" s="256">
        <v>0.3189877903126821</v>
      </c>
      <c r="J596" s="256">
        <v>10.131019552469398</v>
      </c>
      <c r="K596" s="256">
        <v>11.382937922918826</v>
      </c>
      <c r="L596" s="256">
        <v>5.8569823148740054</v>
      </c>
      <c r="M596" s="256">
        <v>-0.73635106687405028</v>
      </c>
      <c r="N596" s="256">
        <v>22.250308542262275</v>
      </c>
    </row>
    <row r="597" spans="2:14" x14ac:dyDescent="0.25">
      <c r="B597" s="239" t="s">
        <v>1760</v>
      </c>
      <c r="C597" s="247">
        <v>1</v>
      </c>
      <c r="D597" s="256">
        <v>244.37</v>
      </c>
      <c r="E597" s="256">
        <v>1</v>
      </c>
      <c r="F597" s="256">
        <v>10.388275241908245</v>
      </c>
      <c r="G597" s="256">
        <v>-9.3882752419082447</v>
      </c>
      <c r="H597" s="256">
        <v>-1.6053027882488125</v>
      </c>
      <c r="I597" s="256">
        <v>0.35717436661640334</v>
      </c>
      <c r="J597" s="256">
        <v>9.687381407410065</v>
      </c>
      <c r="K597" s="256">
        <v>11.089169076406424</v>
      </c>
      <c r="L597" s="256">
        <v>5.8591861341440694</v>
      </c>
      <c r="M597" s="256">
        <v>-1.109379182462197</v>
      </c>
      <c r="N597" s="256">
        <v>21.885929666278685</v>
      </c>
    </row>
    <row r="598" spans="2:14" x14ac:dyDescent="0.25">
      <c r="B598" s="239" t="s">
        <v>1761</v>
      </c>
      <c r="C598" s="247">
        <v>1</v>
      </c>
      <c r="D598" s="256">
        <v>71.39</v>
      </c>
      <c r="E598" s="256">
        <v>19</v>
      </c>
      <c r="F598" s="256">
        <v>10.711580005435591</v>
      </c>
      <c r="G598" s="256">
        <v>8.2884199945644088</v>
      </c>
      <c r="H598" s="256">
        <v>1.4172383515192952</v>
      </c>
      <c r="I598" s="256">
        <v>0.26517846916023013</v>
      </c>
      <c r="J598" s="256">
        <v>10.191212444244723</v>
      </c>
      <c r="K598" s="256">
        <v>11.231947566626459</v>
      </c>
      <c r="L598" s="256">
        <v>5.8542982710897515</v>
      </c>
      <c r="M598" s="256">
        <v>-0.77648282054805406</v>
      </c>
      <c r="N598" s="256">
        <v>22.199642831419236</v>
      </c>
    </row>
    <row r="599" spans="2:14" x14ac:dyDescent="0.25">
      <c r="B599" s="239" t="s">
        <v>1762</v>
      </c>
      <c r="C599" s="247">
        <v>1</v>
      </c>
      <c r="D599" s="256">
        <v>132.01</v>
      </c>
      <c r="E599" s="256">
        <v>4</v>
      </c>
      <c r="F599" s="256">
        <v>10.598279422911439</v>
      </c>
      <c r="G599" s="256">
        <v>-6.598279422911439</v>
      </c>
      <c r="H599" s="256">
        <v>-1.1282409262951625</v>
      </c>
      <c r="I599" s="256">
        <v>0.18513178147162235</v>
      </c>
      <c r="J599" s="256">
        <v>10.234989846919888</v>
      </c>
      <c r="K599" s="256">
        <v>10.96156899890299</v>
      </c>
      <c r="L599" s="256">
        <v>5.8512188818133577</v>
      </c>
      <c r="M599" s="256">
        <v>-0.88374062632344241</v>
      </c>
      <c r="N599" s="256">
        <v>22.080299472146322</v>
      </c>
    </row>
    <row r="600" spans="2:14" x14ac:dyDescent="0.25">
      <c r="B600" s="239" t="s">
        <v>1763</v>
      </c>
      <c r="C600" s="247">
        <v>1</v>
      </c>
      <c r="D600" s="256">
        <v>107.74</v>
      </c>
      <c r="E600" s="256">
        <v>12</v>
      </c>
      <c r="F600" s="256">
        <v>10.643640774575266</v>
      </c>
      <c r="G600" s="256">
        <v>1.3563592254247343</v>
      </c>
      <c r="H600" s="256">
        <v>0.23192409578298193</v>
      </c>
      <c r="I600" s="256">
        <v>0.20356237556423404</v>
      </c>
      <c r="J600" s="256">
        <v>10.244184298119874</v>
      </c>
      <c r="K600" s="256">
        <v>11.043097251030657</v>
      </c>
      <c r="L600" s="256">
        <v>5.8518310183329501</v>
      </c>
      <c r="M600" s="256">
        <v>-0.83958048827558152</v>
      </c>
      <c r="N600" s="256">
        <v>22.126862037426115</v>
      </c>
    </row>
    <row r="601" spans="2:14" x14ac:dyDescent="0.25">
      <c r="B601" s="239" t="s">
        <v>1764</v>
      </c>
      <c r="C601" s="247">
        <v>1</v>
      </c>
      <c r="D601" s="256">
        <v>158.4</v>
      </c>
      <c r="E601" s="256">
        <v>16</v>
      </c>
      <c r="F601" s="256">
        <v>10.548955728209817</v>
      </c>
      <c r="G601" s="256">
        <v>5.4510442717901828</v>
      </c>
      <c r="H601" s="256">
        <v>0.9320749917206167</v>
      </c>
      <c r="I601" s="256">
        <v>0.19364264934637782</v>
      </c>
      <c r="J601" s="256">
        <v>10.168965024205763</v>
      </c>
      <c r="K601" s="256">
        <v>10.928946432213872</v>
      </c>
      <c r="L601" s="256">
        <v>5.8514943477734116</v>
      </c>
      <c r="M601" s="256">
        <v>-0.93360487603421838</v>
      </c>
      <c r="N601" s="256">
        <v>22.031516332453855</v>
      </c>
    </row>
    <row r="602" spans="2:14" x14ac:dyDescent="0.25">
      <c r="B602" s="239" t="s">
        <v>1765</v>
      </c>
      <c r="C602" s="247">
        <v>1</v>
      </c>
      <c r="D602" s="256">
        <v>47.1</v>
      </c>
      <c r="E602" s="256">
        <v>15</v>
      </c>
      <c r="F602" s="256">
        <v>10.756978737694112</v>
      </c>
      <c r="G602" s="256">
        <v>4.2430212623058878</v>
      </c>
      <c r="H602" s="256">
        <v>0.72551493085477303</v>
      </c>
      <c r="I602" s="256">
        <v>0.3189877903126821</v>
      </c>
      <c r="J602" s="256">
        <v>10.131019552469398</v>
      </c>
      <c r="K602" s="256">
        <v>11.382937922918826</v>
      </c>
      <c r="L602" s="256">
        <v>5.8569823148740054</v>
      </c>
      <c r="M602" s="256">
        <v>-0.73635106687405028</v>
      </c>
      <c r="N602" s="256">
        <v>22.250308542262275</v>
      </c>
    </row>
    <row r="603" spans="2:14" x14ac:dyDescent="0.25">
      <c r="B603" s="239" t="s">
        <v>1766</v>
      </c>
      <c r="C603" s="247">
        <v>1</v>
      </c>
      <c r="D603" s="256">
        <v>244.37</v>
      </c>
      <c r="E603" s="256">
        <v>1</v>
      </c>
      <c r="F603" s="256">
        <v>10.388275241908245</v>
      </c>
      <c r="G603" s="256">
        <v>-9.3882752419082447</v>
      </c>
      <c r="H603" s="256">
        <v>-1.6053027882488125</v>
      </c>
      <c r="I603" s="256">
        <v>0.35717436661640334</v>
      </c>
      <c r="J603" s="256">
        <v>9.687381407410065</v>
      </c>
      <c r="K603" s="256">
        <v>11.089169076406424</v>
      </c>
      <c r="L603" s="256">
        <v>5.8591861341440694</v>
      </c>
      <c r="M603" s="256">
        <v>-1.109379182462197</v>
      </c>
      <c r="N603" s="256">
        <v>21.885929666278685</v>
      </c>
    </row>
    <row r="604" spans="2:14" x14ac:dyDescent="0.25">
      <c r="B604" s="239" t="s">
        <v>1767</v>
      </c>
      <c r="C604" s="247">
        <v>1</v>
      </c>
      <c r="D604" s="256">
        <v>246.97</v>
      </c>
      <c r="E604" s="256">
        <v>17</v>
      </c>
      <c r="F604" s="256">
        <v>10.383415764597741</v>
      </c>
      <c r="G604" s="256">
        <v>6.616584235402259</v>
      </c>
      <c r="H604" s="256">
        <v>1.1313708693116087</v>
      </c>
      <c r="I604" s="256">
        <v>0.36358594258877841</v>
      </c>
      <c r="J604" s="256">
        <v>9.6699403047409849</v>
      </c>
      <c r="K604" s="256">
        <v>11.096891224454497</v>
      </c>
      <c r="L604" s="256">
        <v>5.8595804767940907</v>
      </c>
      <c r="M604" s="256">
        <v>-1.1150124900301677</v>
      </c>
      <c r="N604" s="256">
        <v>21.88184401922565</v>
      </c>
    </row>
    <row r="605" spans="2:14" x14ac:dyDescent="0.25">
      <c r="B605" s="239" t="s">
        <v>1768</v>
      </c>
      <c r="C605" s="247">
        <v>1</v>
      </c>
      <c r="D605" s="256">
        <v>183.6</v>
      </c>
      <c r="E605" s="256">
        <v>15</v>
      </c>
      <c r="F605" s="256">
        <v>10.501856178892618</v>
      </c>
      <c r="G605" s="256">
        <v>4.4981438211073819</v>
      </c>
      <c r="H605" s="256">
        <v>0.76913838078954144</v>
      </c>
      <c r="I605" s="256">
        <v>0.22646319902926712</v>
      </c>
      <c r="J605" s="256">
        <v>10.057460738525489</v>
      </c>
      <c r="K605" s="256">
        <v>10.946251619259748</v>
      </c>
      <c r="L605" s="256">
        <v>5.8526723987331515</v>
      </c>
      <c r="M605" s="256">
        <v>-0.98301614962835338</v>
      </c>
      <c r="N605" s="256">
        <v>21.986728507413588</v>
      </c>
    </row>
    <row r="606" spans="2:14" x14ac:dyDescent="0.25">
      <c r="B606" s="239" t="s">
        <v>1769</v>
      </c>
      <c r="C606" s="247">
        <v>1</v>
      </c>
      <c r="D606" s="256">
        <v>147.94</v>
      </c>
      <c r="E606" s="256">
        <v>14</v>
      </c>
      <c r="F606" s="256">
        <v>10.568505779235924</v>
      </c>
      <c r="G606" s="256">
        <v>3.4314942207640762</v>
      </c>
      <c r="H606" s="256">
        <v>0.58675178331612188</v>
      </c>
      <c r="I606" s="256">
        <v>0.18667369216389648</v>
      </c>
      <c r="J606" s="256">
        <v>10.202190466241463</v>
      </c>
      <c r="K606" s="256">
        <v>10.934821092230385</v>
      </c>
      <c r="L606" s="256">
        <v>5.8512678706178196</v>
      </c>
      <c r="M606" s="256">
        <v>-0.91361040218036749</v>
      </c>
      <c r="N606" s="256">
        <v>22.050621960652215</v>
      </c>
    </row>
    <row r="607" spans="2:14" x14ac:dyDescent="0.25">
      <c r="B607" s="239" t="s">
        <v>1770</v>
      </c>
      <c r="C607" s="247">
        <v>1</v>
      </c>
      <c r="D607" s="256">
        <v>98.1</v>
      </c>
      <c r="E607" s="256">
        <v>19</v>
      </c>
      <c r="F607" s="256">
        <v>10.661658221218829</v>
      </c>
      <c r="G607" s="256">
        <v>8.3383417787811709</v>
      </c>
      <c r="H607" s="256">
        <v>1.4257744859351025</v>
      </c>
      <c r="I607" s="256">
        <v>0.21673949057319056</v>
      </c>
      <c r="J607" s="256">
        <v>10.236343901845585</v>
      </c>
      <c r="K607" s="256">
        <v>11.086972540592074</v>
      </c>
      <c r="L607" s="256">
        <v>5.8523042157044625</v>
      </c>
      <c r="M607" s="256">
        <v>-0.82249161084412492</v>
      </c>
      <c r="N607" s="256">
        <v>22.145808053281783</v>
      </c>
    </row>
    <row r="608" spans="2:14" x14ac:dyDescent="0.25">
      <c r="B608" s="239" t="s">
        <v>1771</v>
      </c>
      <c r="C608" s="247">
        <v>1</v>
      </c>
      <c r="D608" s="256">
        <v>209.03</v>
      </c>
      <c r="E608" s="256">
        <v>9</v>
      </c>
      <c r="F608" s="256">
        <v>10.454326752736414</v>
      </c>
      <c r="G608" s="256">
        <v>-1.4543267527364137</v>
      </c>
      <c r="H608" s="256">
        <v>-0.24867558002252096</v>
      </c>
      <c r="I608" s="256">
        <v>0.27532878433994129</v>
      </c>
      <c r="J608" s="256">
        <v>9.9140409275472958</v>
      </c>
      <c r="K608" s="256">
        <v>10.994612577925531</v>
      </c>
      <c r="L608" s="256">
        <v>5.8547668242095181</v>
      </c>
      <c r="M608" s="256">
        <v>-1.0346555289066348</v>
      </c>
      <c r="N608" s="256">
        <v>21.94330903437946</v>
      </c>
    </row>
    <row r="609" spans="2:14" x14ac:dyDescent="0.25">
      <c r="B609" s="239" t="s">
        <v>1772</v>
      </c>
      <c r="C609" s="247">
        <v>1</v>
      </c>
      <c r="D609" s="256">
        <v>180.64</v>
      </c>
      <c r="E609" s="256">
        <v>12</v>
      </c>
      <c r="F609" s="256">
        <v>10.507388506907654</v>
      </c>
      <c r="G609" s="256">
        <v>1.4926114930923458</v>
      </c>
      <c r="H609" s="256">
        <v>0.2552218943195726</v>
      </c>
      <c r="I609" s="256">
        <v>0.22163872418803646</v>
      </c>
      <c r="J609" s="256">
        <v>10.07246027636004</v>
      </c>
      <c r="K609" s="256">
        <v>10.942316737455268</v>
      </c>
      <c r="L609" s="256">
        <v>5.8524877061330081</v>
      </c>
      <c r="M609" s="256">
        <v>-0.97712139385584784</v>
      </c>
      <c r="N609" s="256">
        <v>21.991898407671158</v>
      </c>
    </row>
    <row r="610" spans="2:14" x14ac:dyDescent="0.25">
      <c r="B610" s="239" t="s">
        <v>1773</v>
      </c>
      <c r="C610" s="247">
        <v>1</v>
      </c>
      <c r="D610" s="256">
        <v>65.78</v>
      </c>
      <c r="E610" s="256">
        <v>16</v>
      </c>
      <c r="F610" s="256">
        <v>10.722065262247872</v>
      </c>
      <c r="G610" s="256">
        <v>5.277934737752128</v>
      </c>
      <c r="H610" s="256">
        <v>0.90247496290773566</v>
      </c>
      <c r="I610" s="256">
        <v>0.27697692008206065</v>
      </c>
      <c r="J610" s="256">
        <v>10.178545251495523</v>
      </c>
      <c r="K610" s="256">
        <v>11.265585273000221</v>
      </c>
      <c r="L610" s="256">
        <v>5.8548445616119</v>
      </c>
      <c r="M610" s="256">
        <v>-0.76706956580144769</v>
      </c>
      <c r="N610" s="256">
        <v>22.21120009029719</v>
      </c>
    </row>
    <row r="611" spans="2:14" x14ac:dyDescent="0.25">
      <c r="B611" s="239" t="s">
        <v>1774</v>
      </c>
      <c r="C611" s="247">
        <v>1</v>
      </c>
      <c r="D611" s="256">
        <v>230.4</v>
      </c>
      <c r="E611" s="256">
        <v>13</v>
      </c>
      <c r="F611" s="256">
        <v>10.414385587303535</v>
      </c>
      <c r="G611" s="256">
        <v>2.5856144126964651</v>
      </c>
      <c r="H611" s="256">
        <v>0.44211465035768255</v>
      </c>
      <c r="I611" s="256">
        <v>0.32349704277227215</v>
      </c>
      <c r="J611" s="256">
        <v>9.7795777624716109</v>
      </c>
      <c r="K611" s="256">
        <v>11.049193412135459</v>
      </c>
      <c r="L611" s="256">
        <v>5.8572296320923511</v>
      </c>
      <c r="M611" s="256">
        <v>-1.0794295351645253</v>
      </c>
      <c r="N611" s="256">
        <v>21.908200709771595</v>
      </c>
    </row>
    <row r="612" spans="2:14" x14ac:dyDescent="0.25">
      <c r="B612" s="239" t="s">
        <v>1775</v>
      </c>
      <c r="C612" s="247">
        <v>1</v>
      </c>
      <c r="D612" s="256">
        <v>210.96</v>
      </c>
      <c r="E612" s="256">
        <v>6</v>
      </c>
      <c r="F612" s="256">
        <v>10.45071952534823</v>
      </c>
      <c r="G612" s="256">
        <v>-4.4507195253482301</v>
      </c>
      <c r="H612" s="256">
        <v>-0.76102929235196937</v>
      </c>
      <c r="I612" s="256">
        <v>0.27946717322486381</v>
      </c>
      <c r="J612" s="256">
        <v>9.9023128171246562</v>
      </c>
      <c r="K612" s="256">
        <v>10.999126233571804</v>
      </c>
      <c r="L612" s="256">
        <v>5.8549628971743788</v>
      </c>
      <c r="M612" s="256">
        <v>-1.0386475160789104</v>
      </c>
      <c r="N612" s="256">
        <v>21.940086566775371</v>
      </c>
    </row>
    <row r="613" spans="2:14" x14ac:dyDescent="0.25">
      <c r="B613" s="239" t="s">
        <v>1776</v>
      </c>
      <c r="C613" s="247">
        <v>1</v>
      </c>
      <c r="D613" s="256">
        <v>238.96</v>
      </c>
      <c r="E613" s="256">
        <v>5</v>
      </c>
      <c r="F613" s="256">
        <v>10.398386692773565</v>
      </c>
      <c r="G613" s="256">
        <v>-5.3983866927735651</v>
      </c>
      <c r="H613" s="256">
        <v>-0.92307106328438282</v>
      </c>
      <c r="I613" s="256">
        <v>0.34396923946478764</v>
      </c>
      <c r="J613" s="256">
        <v>9.7234056702501377</v>
      </c>
      <c r="K613" s="256">
        <v>11.073367715296992</v>
      </c>
      <c r="L613" s="256">
        <v>5.8583959804776153</v>
      </c>
      <c r="M613" s="256">
        <v>-1.097717189663058</v>
      </c>
      <c r="N613" s="256">
        <v>21.894490575210188</v>
      </c>
    </row>
    <row r="614" spans="2:14" x14ac:dyDescent="0.25">
      <c r="B614" s="239" t="s">
        <v>1777</v>
      </c>
      <c r="C614" s="247">
        <v>1</v>
      </c>
      <c r="D614" s="256">
        <v>189.66</v>
      </c>
      <c r="E614" s="256">
        <v>12</v>
      </c>
      <c r="F614" s="256">
        <v>10.490529858699672</v>
      </c>
      <c r="G614" s="256">
        <v>1.5094701413003282</v>
      </c>
      <c r="H614" s="256">
        <v>0.25810455745811933</v>
      </c>
      <c r="I614" s="256">
        <v>0.23698488226722567</v>
      </c>
      <c r="J614" s="256">
        <v>10.025487407798474</v>
      </c>
      <c r="K614" s="256">
        <v>10.955572309600869</v>
      </c>
      <c r="L614" s="256">
        <v>5.8530889674428757</v>
      </c>
      <c r="M614" s="256">
        <v>-0.99515991493377065</v>
      </c>
      <c r="N614" s="256">
        <v>21.976219632333112</v>
      </c>
    </row>
    <row r="615" spans="2:14" x14ac:dyDescent="0.25">
      <c r="B615" s="239" t="s">
        <v>1778</v>
      </c>
      <c r="C615" s="247">
        <v>1</v>
      </c>
      <c r="D615" s="256">
        <v>164.95</v>
      </c>
      <c r="E615" s="256">
        <v>5</v>
      </c>
      <c r="F615" s="256">
        <v>10.536713583446815</v>
      </c>
      <c r="G615" s="256">
        <v>-5.5367135834468151</v>
      </c>
      <c r="H615" s="256">
        <v>-0.94672360196330019</v>
      </c>
      <c r="I615" s="256">
        <v>0.20018734441530672</v>
      </c>
      <c r="J615" s="256">
        <v>10.143880030539751</v>
      </c>
      <c r="K615" s="256">
        <v>10.929547136353879</v>
      </c>
      <c r="L615" s="256">
        <v>5.8517145862766027</v>
      </c>
      <c r="M615" s="256">
        <v>-0.94627920133264887</v>
      </c>
      <c r="N615" s="256">
        <v>22.019706368226281</v>
      </c>
    </row>
    <row r="616" spans="2:14" x14ac:dyDescent="0.25">
      <c r="B616" s="239" t="s">
        <v>1779</v>
      </c>
      <c r="C616" s="247">
        <v>1</v>
      </c>
      <c r="D616" s="256">
        <v>122.01</v>
      </c>
      <c r="E616" s="256">
        <v>18</v>
      </c>
      <c r="F616" s="256">
        <v>10.616969720259535</v>
      </c>
      <c r="G616" s="256">
        <v>7.3830302797404652</v>
      </c>
      <c r="H616" s="256">
        <v>1.2624256094332149</v>
      </c>
      <c r="I616" s="256">
        <v>0.18986829914590375</v>
      </c>
      <c r="J616" s="256">
        <v>10.244385535401326</v>
      </c>
      <c r="K616" s="256">
        <v>10.989553905117743</v>
      </c>
      <c r="L616" s="256">
        <v>5.851370659717162</v>
      </c>
      <c r="M616" s="256">
        <v>-0.86534816724967989</v>
      </c>
      <c r="N616" s="256">
        <v>22.099287607768751</v>
      </c>
    </row>
    <row r="617" spans="2:14" x14ac:dyDescent="0.25">
      <c r="B617" s="239" t="s">
        <v>1780</v>
      </c>
      <c r="C617" s="247">
        <v>1</v>
      </c>
      <c r="D617" s="256">
        <v>235.2</v>
      </c>
      <c r="E617" s="256">
        <v>10</v>
      </c>
      <c r="F617" s="256">
        <v>10.405414244576448</v>
      </c>
      <c r="G617" s="256">
        <v>-0.40541424457644837</v>
      </c>
      <c r="H617" s="256">
        <v>-6.9321850973137381E-2</v>
      </c>
      <c r="I617" s="256">
        <v>0.33490893821482537</v>
      </c>
      <c r="J617" s="256">
        <v>9.7482125194448042</v>
      </c>
      <c r="K617" s="256">
        <v>11.062615969708093</v>
      </c>
      <c r="L617" s="256">
        <v>5.8578709974934133</v>
      </c>
      <c r="M617" s="256">
        <v>-1.0896594482070672</v>
      </c>
      <c r="N617" s="256">
        <v>21.900487937359962</v>
      </c>
    </row>
    <row r="618" spans="2:14" x14ac:dyDescent="0.25">
      <c r="B618" s="239" t="s">
        <v>1781</v>
      </c>
      <c r="C618" s="247">
        <v>1</v>
      </c>
      <c r="D618" s="256">
        <v>220.53</v>
      </c>
      <c r="E618" s="256">
        <v>2</v>
      </c>
      <c r="F618" s="256">
        <v>10.432832910786104</v>
      </c>
      <c r="G618" s="256">
        <v>-8.4328329107861038</v>
      </c>
      <c r="H618" s="256">
        <v>-1.4419315407469586</v>
      </c>
      <c r="I618" s="256">
        <v>0.30065454555206239</v>
      </c>
      <c r="J618" s="256">
        <v>9.8428495945488326</v>
      </c>
      <c r="K618" s="256">
        <v>11.022816227023375</v>
      </c>
      <c r="L618" s="256">
        <v>5.8560124472322821</v>
      </c>
      <c r="M618" s="256">
        <v>-1.0585936937937639</v>
      </c>
      <c r="N618" s="256">
        <v>21.924259515365971</v>
      </c>
    </row>
    <row r="619" spans="2:14" x14ac:dyDescent="0.25">
      <c r="B619" s="239" t="s">
        <v>1782</v>
      </c>
      <c r="C619" s="247">
        <v>1</v>
      </c>
      <c r="D619" s="256">
        <v>39.950000000000003</v>
      </c>
      <c r="E619" s="256">
        <v>18</v>
      </c>
      <c r="F619" s="256">
        <v>10.770342300298001</v>
      </c>
      <c r="G619" s="256">
        <v>7.229657699701999</v>
      </c>
      <c r="H619" s="256">
        <v>1.2362004057581446</v>
      </c>
      <c r="I619" s="256">
        <v>0.33594319907532089</v>
      </c>
      <c r="J619" s="256">
        <v>10.111111014458372</v>
      </c>
      <c r="K619" s="256">
        <v>11.42957358613763</v>
      </c>
      <c r="L619" s="256">
        <v>5.8579302197434258</v>
      </c>
      <c r="M619" s="256">
        <v>-0.724847606060111</v>
      </c>
      <c r="N619" s="256">
        <v>22.265532206656111</v>
      </c>
    </row>
    <row r="620" spans="2:14" x14ac:dyDescent="0.25">
      <c r="B620" s="239" t="s">
        <v>1783</v>
      </c>
      <c r="C620" s="247">
        <v>1</v>
      </c>
      <c r="D620" s="256">
        <v>35.799999999999997</v>
      </c>
      <c r="E620" s="256">
        <v>14</v>
      </c>
      <c r="F620" s="256">
        <v>10.77809877369746</v>
      </c>
      <c r="G620" s="256">
        <v>3.2219012263025402</v>
      </c>
      <c r="H620" s="256">
        <v>0.55091344136971199</v>
      </c>
      <c r="I620" s="256">
        <v>0.34596168518986753</v>
      </c>
      <c r="J620" s="256">
        <v>10.099207915937226</v>
      </c>
      <c r="K620" s="256">
        <v>11.456989631457693</v>
      </c>
      <c r="L620" s="256">
        <v>5.858513302365858</v>
      </c>
      <c r="M620" s="256">
        <v>-0.71823533295401987</v>
      </c>
      <c r="N620" s="256">
        <v>22.27443288034894</v>
      </c>
    </row>
    <row r="621" spans="2:14" x14ac:dyDescent="0.25">
      <c r="B621" s="239" t="s">
        <v>1784</v>
      </c>
      <c r="C621" s="247">
        <v>1</v>
      </c>
      <c r="D621" s="256">
        <v>112.82</v>
      </c>
      <c r="E621" s="256">
        <v>1</v>
      </c>
      <c r="F621" s="256">
        <v>10.634146103522433</v>
      </c>
      <c r="G621" s="256">
        <v>-9.6341461035224327</v>
      </c>
      <c r="H621" s="256">
        <v>-1.6473442889002323</v>
      </c>
      <c r="I621" s="256">
        <v>0.19782590762692712</v>
      </c>
      <c r="J621" s="256">
        <v>10.245946467940433</v>
      </c>
      <c r="K621" s="256">
        <v>11.022345739104432</v>
      </c>
      <c r="L621" s="256">
        <v>5.8516342773712982</v>
      </c>
      <c r="M621" s="256">
        <v>-0.84868908871444049</v>
      </c>
      <c r="N621" s="256">
        <v>22.116981295759306</v>
      </c>
    </row>
    <row r="622" spans="2:14" x14ac:dyDescent="0.25">
      <c r="B622" s="239" t="s">
        <v>1785</v>
      </c>
      <c r="C622" s="247">
        <v>1</v>
      </c>
      <c r="D622" s="256">
        <v>208.32</v>
      </c>
      <c r="E622" s="256">
        <v>10</v>
      </c>
      <c r="F622" s="256">
        <v>10.455653763848128</v>
      </c>
      <c r="G622" s="256">
        <v>-0.45565376384812772</v>
      </c>
      <c r="H622" s="256">
        <v>-7.7912314960291856E-2</v>
      </c>
      <c r="I622" s="256">
        <v>0.27381883102754956</v>
      </c>
      <c r="J622" s="256">
        <v>9.9183309647492113</v>
      </c>
      <c r="K622" s="256">
        <v>10.992976562947044</v>
      </c>
      <c r="L622" s="256">
        <v>5.8546960107766139</v>
      </c>
      <c r="M622" s="256">
        <v>-1.0331895584989557</v>
      </c>
      <c r="N622" s="256">
        <v>21.944497086195213</v>
      </c>
    </row>
    <row r="623" spans="2:14" x14ac:dyDescent="0.25">
      <c r="B623" s="239" t="s">
        <v>1786</v>
      </c>
      <c r="C623" s="247">
        <v>1</v>
      </c>
      <c r="D623" s="256">
        <v>247.2</v>
      </c>
      <c r="E623" s="256">
        <v>17</v>
      </c>
      <c r="F623" s="256">
        <v>10.382985887758736</v>
      </c>
      <c r="G623" s="256">
        <v>6.6170141122412645</v>
      </c>
      <c r="H623" s="256">
        <v>1.1314443740257842</v>
      </c>
      <c r="I623" s="256">
        <v>0.36415504797829645</v>
      </c>
      <c r="J623" s="256">
        <v>9.6683936555465859</v>
      </c>
      <c r="K623" s="256">
        <v>11.097578119970885</v>
      </c>
      <c r="L623" s="256">
        <v>5.8596158172141601</v>
      </c>
      <c r="M623" s="256">
        <v>-1.1155117164218016</v>
      </c>
      <c r="N623" s="256">
        <v>21.881483491939271</v>
      </c>
    </row>
    <row r="624" spans="2:14" x14ac:dyDescent="0.25">
      <c r="B624" s="239" t="s">
        <v>1787</v>
      </c>
      <c r="C624" s="247">
        <v>1</v>
      </c>
      <c r="D624" s="256">
        <v>63.09</v>
      </c>
      <c r="E624" s="256">
        <v>18</v>
      </c>
      <c r="F624" s="256">
        <v>10.727092952234509</v>
      </c>
      <c r="G624" s="256">
        <v>7.2729070477654911</v>
      </c>
      <c r="H624" s="256">
        <v>1.2435956191756579</v>
      </c>
      <c r="I624" s="256">
        <v>0.28278492401202188</v>
      </c>
      <c r="J624" s="256">
        <v>10.172175723412412</v>
      </c>
      <c r="K624" s="256">
        <v>11.282010181056606</v>
      </c>
      <c r="L624" s="256">
        <v>5.8551221968142375</v>
      </c>
      <c r="M624" s="256">
        <v>-0.76258668759232329</v>
      </c>
      <c r="N624" s="256">
        <v>22.216772592061339</v>
      </c>
    </row>
    <row r="625" spans="2:14" x14ac:dyDescent="0.25">
      <c r="B625" s="239" t="s">
        <v>1788</v>
      </c>
      <c r="C625" s="247">
        <v>1</v>
      </c>
      <c r="D625" s="256">
        <v>160.71</v>
      </c>
      <c r="E625" s="256">
        <v>4</v>
      </c>
      <c r="F625" s="256">
        <v>10.544638269522407</v>
      </c>
      <c r="G625" s="256">
        <v>-6.544638269522407</v>
      </c>
      <c r="H625" s="256">
        <v>-1.1190688163088778</v>
      </c>
      <c r="I625" s="256">
        <v>0.19576976597438273</v>
      </c>
      <c r="J625" s="256">
        <v>10.160473461581526</v>
      </c>
      <c r="K625" s="256">
        <v>10.928803077463288</v>
      </c>
      <c r="L625" s="256">
        <v>5.8515651263271407</v>
      </c>
      <c r="M625" s="256">
        <v>-0.93806122557315597</v>
      </c>
      <c r="N625" s="256">
        <v>22.027337764617968</v>
      </c>
    </row>
    <row r="626" spans="2:14" x14ac:dyDescent="0.25">
      <c r="B626" s="239" t="s">
        <v>1789</v>
      </c>
      <c r="C626" s="247">
        <v>1</v>
      </c>
      <c r="D626" s="256">
        <v>113.8</v>
      </c>
      <c r="E626" s="256">
        <v>9</v>
      </c>
      <c r="F626" s="256">
        <v>10.632314454382319</v>
      </c>
      <c r="G626" s="256">
        <v>-1.6323144543823194</v>
      </c>
      <c r="H626" s="256">
        <v>-0.27910972754844016</v>
      </c>
      <c r="I626" s="256">
        <v>0.19682433738761951</v>
      </c>
      <c r="J626" s="256">
        <v>10.246080229734474</v>
      </c>
      <c r="K626" s="256">
        <v>11.018548679030165</v>
      </c>
      <c r="L626" s="256">
        <v>5.8516005029535618</v>
      </c>
      <c r="M626" s="256">
        <v>-0.85045446131466917</v>
      </c>
      <c r="N626" s="256">
        <v>22.115083370079308</v>
      </c>
    </row>
    <row r="627" spans="2:14" x14ac:dyDescent="0.25">
      <c r="B627" s="239" t="s">
        <v>1790</v>
      </c>
      <c r="C627" s="247">
        <v>1</v>
      </c>
      <c r="D627" s="256">
        <v>243.38</v>
      </c>
      <c r="E627" s="256">
        <v>7</v>
      </c>
      <c r="F627" s="256">
        <v>10.390125581345707</v>
      </c>
      <c r="G627" s="256">
        <v>-3.390125581345707</v>
      </c>
      <c r="H627" s="256">
        <v>-0.57967815259128708</v>
      </c>
      <c r="I627" s="256">
        <v>0.35474383990239028</v>
      </c>
      <c r="J627" s="256">
        <v>9.6940012413792118</v>
      </c>
      <c r="K627" s="256">
        <v>11.086249921312202</v>
      </c>
      <c r="L627" s="256">
        <v>5.8590384721664854</v>
      </c>
      <c r="M627" s="256">
        <v>-1.1072390815542832</v>
      </c>
      <c r="N627" s="256">
        <v>21.887490244245697</v>
      </c>
    </row>
    <row r="628" spans="2:14" x14ac:dyDescent="0.25">
      <c r="B628" s="239" t="s">
        <v>1791</v>
      </c>
      <c r="C628" s="247">
        <v>1</v>
      </c>
      <c r="D628" s="256">
        <v>215.27</v>
      </c>
      <c r="E628" s="256">
        <v>14</v>
      </c>
      <c r="F628" s="256">
        <v>10.442664007191201</v>
      </c>
      <c r="G628" s="256">
        <v>3.5573359928087989</v>
      </c>
      <c r="H628" s="256">
        <v>0.60826948942680292</v>
      </c>
      <c r="I628" s="256">
        <v>0.28887835452887295</v>
      </c>
      <c r="J628" s="256">
        <v>9.8757894592572573</v>
      </c>
      <c r="K628" s="256">
        <v>11.009538555125145</v>
      </c>
      <c r="L628" s="256">
        <v>5.855419654481957</v>
      </c>
      <c r="M628" s="256">
        <v>-1.0475993426238475</v>
      </c>
      <c r="N628" s="256">
        <v>21.93292735700625</v>
      </c>
    </row>
    <row r="629" spans="2:14" x14ac:dyDescent="0.25">
      <c r="B629" s="239" t="s">
        <v>1792</v>
      </c>
      <c r="C629" s="247">
        <v>1</v>
      </c>
      <c r="D629" s="256">
        <v>214.43</v>
      </c>
      <c r="E629" s="256">
        <v>2</v>
      </c>
      <c r="F629" s="256">
        <v>10.444233992168442</v>
      </c>
      <c r="G629" s="256">
        <v>-8.4442339921684422</v>
      </c>
      <c r="H629" s="256">
        <v>-1.4438810136011866</v>
      </c>
      <c r="I629" s="256">
        <v>0.28702653871847617</v>
      </c>
      <c r="J629" s="256">
        <v>9.880993317226082</v>
      </c>
      <c r="K629" s="256">
        <v>11.007474667110802</v>
      </c>
      <c r="L629" s="256">
        <v>5.8553285868776834</v>
      </c>
      <c r="M629" s="256">
        <v>-1.0458506529904952</v>
      </c>
      <c r="N629" s="256">
        <v>21.93431863732738</v>
      </c>
    </row>
    <row r="630" spans="2:14" x14ac:dyDescent="0.25">
      <c r="B630" s="239" t="s">
        <v>1793</v>
      </c>
      <c r="C630" s="247">
        <v>1</v>
      </c>
      <c r="D630" s="256">
        <v>133.11000000000001</v>
      </c>
      <c r="E630" s="256">
        <v>6</v>
      </c>
      <c r="F630" s="256">
        <v>10.596223490203149</v>
      </c>
      <c r="G630" s="256">
        <v>-4.5962234902031494</v>
      </c>
      <c r="H630" s="256">
        <v>-0.78590904017190888</v>
      </c>
      <c r="I630" s="256">
        <v>0.18487557795038589</v>
      </c>
      <c r="J630" s="256">
        <v>10.233436669966755</v>
      </c>
      <c r="K630" s="256">
        <v>10.959010310439544</v>
      </c>
      <c r="L630" s="256">
        <v>5.8512107811717726</v>
      </c>
      <c r="M630" s="256">
        <v>-0.88578066290291346</v>
      </c>
      <c r="N630" s="256">
        <v>22.078227643309212</v>
      </c>
    </row>
    <row r="631" spans="2:14" x14ac:dyDescent="0.25">
      <c r="B631" s="239" t="s">
        <v>1794</v>
      </c>
      <c r="C631" s="247">
        <v>1</v>
      </c>
      <c r="D631" s="256">
        <v>121.26</v>
      </c>
      <c r="E631" s="256">
        <v>17</v>
      </c>
      <c r="F631" s="256">
        <v>10.618371492560641</v>
      </c>
      <c r="G631" s="256">
        <v>6.3816285074393591</v>
      </c>
      <c r="H631" s="256">
        <v>1.0911957492288267</v>
      </c>
      <c r="I631" s="256">
        <v>0.19039328589396703</v>
      </c>
      <c r="J631" s="256">
        <v>10.244757110663388</v>
      </c>
      <c r="K631" s="256">
        <v>10.991985874457894</v>
      </c>
      <c r="L631" s="256">
        <v>5.8513877182845953</v>
      </c>
      <c r="M631" s="256">
        <v>-0.86397986948050232</v>
      </c>
      <c r="N631" s="256">
        <v>22.100722854601784</v>
      </c>
    </row>
    <row r="632" spans="2:14" x14ac:dyDescent="0.25">
      <c r="B632" s="239" t="s">
        <v>1795</v>
      </c>
      <c r="C632" s="247">
        <v>1</v>
      </c>
      <c r="D632" s="256">
        <v>90.15</v>
      </c>
      <c r="E632" s="256">
        <v>9</v>
      </c>
      <c r="F632" s="256">
        <v>10.676517007610565</v>
      </c>
      <c r="G632" s="256">
        <v>-1.6765170076105651</v>
      </c>
      <c r="H632" s="256">
        <v>-0.28666792967999555</v>
      </c>
      <c r="I632" s="256">
        <v>0.22955483207840208</v>
      </c>
      <c r="J632" s="256">
        <v>10.226054764176919</v>
      </c>
      <c r="K632" s="256">
        <v>11.126979251044212</v>
      </c>
      <c r="L632" s="256">
        <v>5.8527928416533621</v>
      </c>
      <c r="M632" s="256">
        <v>-0.80859166961869811</v>
      </c>
      <c r="N632" s="256">
        <v>22.161625684839827</v>
      </c>
    </row>
    <row r="633" spans="2:14" x14ac:dyDescent="0.25">
      <c r="B633" s="239" t="s">
        <v>1796</v>
      </c>
      <c r="C633" s="247">
        <v>1</v>
      </c>
      <c r="D633" s="256">
        <v>42.4</v>
      </c>
      <c r="E633" s="256">
        <v>5</v>
      </c>
      <c r="F633" s="256">
        <v>10.765763177447717</v>
      </c>
      <c r="G633" s="256">
        <v>-5.7657631774477167</v>
      </c>
      <c r="H633" s="256">
        <v>-0.98588883119044934</v>
      </c>
      <c r="I633" s="256">
        <v>0.33008770595491965</v>
      </c>
      <c r="J633" s="256">
        <v>10.11802229912225</v>
      </c>
      <c r="K633" s="256">
        <v>11.413504055773183</v>
      </c>
      <c r="L633" s="256">
        <v>5.857597333378326</v>
      </c>
      <c r="M633" s="256">
        <v>-0.72877349614037001</v>
      </c>
      <c r="N633" s="256">
        <v>22.260299851035803</v>
      </c>
    </row>
    <row r="634" spans="2:14" x14ac:dyDescent="0.25">
      <c r="B634" s="239" t="s">
        <v>1797</v>
      </c>
      <c r="C634" s="247">
        <v>1</v>
      </c>
      <c r="D634" s="256">
        <v>220.24</v>
      </c>
      <c r="E634" s="256">
        <v>16</v>
      </c>
      <c r="F634" s="256">
        <v>10.433374929409199</v>
      </c>
      <c r="G634" s="256">
        <v>5.5666250705908009</v>
      </c>
      <c r="H634" s="256">
        <v>0.95183817226249279</v>
      </c>
      <c r="I634" s="256">
        <v>0.29999753961981468</v>
      </c>
      <c r="J634" s="256">
        <v>9.8446808753647996</v>
      </c>
      <c r="K634" s="256">
        <v>11.022068983453599</v>
      </c>
      <c r="L634" s="256">
        <v>5.8559787525362692</v>
      </c>
      <c r="M634" s="256">
        <v>-1.0579855550710811</v>
      </c>
      <c r="N634" s="256">
        <v>21.924735413889479</v>
      </c>
    </row>
    <row r="635" spans="2:14" x14ac:dyDescent="0.25">
      <c r="B635" s="239" t="s">
        <v>1798</v>
      </c>
      <c r="C635" s="247">
        <v>1</v>
      </c>
      <c r="D635" s="256">
        <v>208.84</v>
      </c>
      <c r="E635" s="256">
        <v>13</v>
      </c>
      <c r="F635" s="256">
        <v>10.454681868386027</v>
      </c>
      <c r="G635" s="256">
        <v>2.545318131613973</v>
      </c>
      <c r="H635" s="256">
        <v>0.43522438236798588</v>
      </c>
      <c r="I635" s="256">
        <v>0.27492404478979088</v>
      </c>
      <c r="J635" s="256">
        <v>9.915190275599322</v>
      </c>
      <c r="K635" s="256">
        <v>10.994173461172732</v>
      </c>
      <c r="L635" s="256">
        <v>5.8547478047121615</v>
      </c>
      <c r="M635" s="256">
        <v>-1.0342630907342478</v>
      </c>
      <c r="N635" s="256">
        <v>21.9436268275063</v>
      </c>
    </row>
    <row r="636" spans="2:14" x14ac:dyDescent="0.25">
      <c r="B636" s="239" t="s">
        <v>1799</v>
      </c>
      <c r="C636" s="247">
        <v>1</v>
      </c>
      <c r="D636" s="256">
        <v>249.94</v>
      </c>
      <c r="E636" s="256">
        <v>17</v>
      </c>
      <c r="F636" s="256">
        <v>10.377864746285356</v>
      </c>
      <c r="G636" s="256">
        <v>6.6221352537146441</v>
      </c>
      <c r="H636" s="256">
        <v>1.1323200388816181</v>
      </c>
      <c r="I636" s="256">
        <v>0.37095802834593389</v>
      </c>
      <c r="J636" s="256">
        <v>9.6499228242814681</v>
      </c>
      <c r="K636" s="256">
        <v>11.105806668289244</v>
      </c>
      <c r="L636" s="256">
        <v>5.8600425327102021</v>
      </c>
      <c r="M636" s="256">
        <v>-1.1214702143468607</v>
      </c>
      <c r="N636" s="256">
        <v>21.877199706917573</v>
      </c>
    </row>
    <row r="637" spans="2:14" x14ac:dyDescent="0.25">
      <c r="B637" s="239" t="s">
        <v>1800</v>
      </c>
      <c r="C637" s="247">
        <v>1</v>
      </c>
      <c r="D637" s="256">
        <v>249.26</v>
      </c>
      <c r="E637" s="256">
        <v>11</v>
      </c>
      <c r="F637" s="256">
        <v>10.379135686505027</v>
      </c>
      <c r="G637" s="256">
        <v>0.62086431349497317</v>
      </c>
      <c r="H637" s="256">
        <v>0.10616169508203327</v>
      </c>
      <c r="I637" s="256">
        <v>0.36926576484934681</v>
      </c>
      <c r="J637" s="256">
        <v>9.654514543263458</v>
      </c>
      <c r="K637" s="256">
        <v>11.103756829746596</v>
      </c>
      <c r="L637" s="256">
        <v>5.8599356507958404</v>
      </c>
      <c r="M637" s="256">
        <v>-1.1199895365821781</v>
      </c>
      <c r="N637" s="256">
        <v>21.878260909592232</v>
      </c>
    </row>
    <row r="638" spans="2:14" x14ac:dyDescent="0.25">
      <c r="B638" s="239" t="s">
        <v>1801</v>
      </c>
      <c r="C638" s="247">
        <v>1</v>
      </c>
      <c r="D638" s="256">
        <v>152.19</v>
      </c>
      <c r="E638" s="256">
        <v>12</v>
      </c>
      <c r="F638" s="256">
        <v>10.560562402862985</v>
      </c>
      <c r="G638" s="256">
        <v>1.4394375971370152</v>
      </c>
      <c r="H638" s="256">
        <v>0.24612968076173977</v>
      </c>
      <c r="I638" s="256">
        <v>0.18896173289715668</v>
      </c>
      <c r="J638" s="256">
        <v>10.189757199795464</v>
      </c>
      <c r="K638" s="256">
        <v>10.931367605930506</v>
      </c>
      <c r="L638" s="256">
        <v>5.851341313141611</v>
      </c>
      <c r="M638" s="256">
        <v>-0.92169789699216054</v>
      </c>
      <c r="N638" s="256">
        <v>22.04282270271813</v>
      </c>
    </row>
    <row r="639" spans="2:14" x14ac:dyDescent="0.25">
      <c r="B639" s="239" t="s">
        <v>1802</v>
      </c>
      <c r="C639" s="247">
        <v>1</v>
      </c>
      <c r="D639" s="256">
        <v>199.18</v>
      </c>
      <c r="E639" s="256">
        <v>16</v>
      </c>
      <c r="F639" s="256">
        <v>10.472736695624286</v>
      </c>
      <c r="G639" s="256">
        <v>5.5272633043757136</v>
      </c>
      <c r="H639" s="256">
        <v>0.9451076971297</v>
      </c>
      <c r="I639" s="256">
        <v>0.25503739316650414</v>
      </c>
      <c r="J639" s="256">
        <v>9.9722692681034637</v>
      </c>
      <c r="K639" s="256">
        <v>10.973204123145109</v>
      </c>
      <c r="L639" s="256">
        <v>5.8538476832158404</v>
      </c>
      <c r="M639" s="256">
        <v>-1.0144419284337953</v>
      </c>
      <c r="N639" s="256">
        <v>21.959915319682366</v>
      </c>
    </row>
    <row r="640" spans="2:14" x14ac:dyDescent="0.25">
      <c r="B640" s="239" t="s">
        <v>1803</v>
      </c>
      <c r="C640" s="247">
        <v>1</v>
      </c>
      <c r="D640" s="256">
        <v>237.85</v>
      </c>
      <c r="E640" s="256">
        <v>5</v>
      </c>
      <c r="F640" s="256">
        <v>10.400461315779204</v>
      </c>
      <c r="G640" s="256">
        <v>-5.4004613157792036</v>
      </c>
      <c r="H640" s="256">
        <v>-0.92342580342670955</v>
      </c>
      <c r="I640" s="256">
        <v>0.34128404492721826</v>
      </c>
      <c r="J640" s="256">
        <v>9.7307495299975937</v>
      </c>
      <c r="K640" s="256">
        <v>11.070173101560814</v>
      </c>
      <c r="L640" s="256">
        <v>5.8582389355249234</v>
      </c>
      <c r="M640" s="256">
        <v>-1.0953343926971115</v>
      </c>
      <c r="N640" s="256">
        <v>21.896257024255519</v>
      </c>
    </row>
    <row r="641" spans="2:14" x14ac:dyDescent="0.25">
      <c r="B641" s="239" t="s">
        <v>1804</v>
      </c>
      <c r="C641" s="247">
        <v>1</v>
      </c>
      <c r="D641" s="256">
        <v>216.92</v>
      </c>
      <c r="E641" s="256">
        <v>4</v>
      </c>
      <c r="F641" s="256">
        <v>10.439580108128766</v>
      </c>
      <c r="G641" s="256">
        <v>-6.4395801081287658</v>
      </c>
      <c r="H641" s="256">
        <v>-1.1011049033357398</v>
      </c>
      <c r="I641" s="256">
        <v>0.29253957050028351</v>
      </c>
      <c r="J641" s="256">
        <v>9.8655210476962427</v>
      </c>
      <c r="K641" s="256">
        <v>11.013639168561289</v>
      </c>
      <c r="L641" s="256">
        <v>5.8556014231406488</v>
      </c>
      <c r="M641" s="256">
        <v>-1.051039931706871</v>
      </c>
      <c r="N641" s="256">
        <v>21.930200147964403</v>
      </c>
    </row>
    <row r="642" spans="2:14" x14ac:dyDescent="0.25">
      <c r="B642" s="239" t="s">
        <v>1805</v>
      </c>
      <c r="C642" s="247">
        <v>1</v>
      </c>
      <c r="D642" s="256">
        <v>84.42</v>
      </c>
      <c r="E642" s="256">
        <v>15</v>
      </c>
      <c r="F642" s="256">
        <v>10.687226547991022</v>
      </c>
      <c r="G642" s="256">
        <v>4.3127734520089778</v>
      </c>
      <c r="H642" s="256">
        <v>0.73744186969408121</v>
      </c>
      <c r="I642" s="256">
        <v>0.23971535505175381</v>
      </c>
      <c r="J642" s="256">
        <v>10.216826009503443</v>
      </c>
      <c r="K642" s="256">
        <v>11.157627086478602</v>
      </c>
      <c r="L642" s="256">
        <v>5.8532001569932568</v>
      </c>
      <c r="M642" s="256">
        <v>-0.79868141618912958</v>
      </c>
      <c r="N642" s="256">
        <v>22.173134512171174</v>
      </c>
    </row>
    <row r="643" spans="2:14" x14ac:dyDescent="0.25">
      <c r="B643" s="239" t="s">
        <v>1806</v>
      </c>
      <c r="C643" s="247">
        <v>1</v>
      </c>
      <c r="D643" s="256">
        <v>129.12</v>
      </c>
      <c r="E643" s="256">
        <v>10</v>
      </c>
      <c r="F643" s="256">
        <v>10.603680918845038</v>
      </c>
      <c r="G643" s="256">
        <v>-0.60368091884503805</v>
      </c>
      <c r="H643" s="256">
        <v>-0.10322350349387167</v>
      </c>
      <c r="I643" s="256">
        <v>0.18605866307839419</v>
      </c>
      <c r="J643" s="256">
        <v>10.238572495634267</v>
      </c>
      <c r="K643" s="256">
        <v>10.968789342055809</v>
      </c>
      <c r="L643" s="256">
        <v>5.8512482815622189</v>
      </c>
      <c r="M643" s="256">
        <v>-0.87839682238747407</v>
      </c>
      <c r="N643" s="256">
        <v>22.085758660077552</v>
      </c>
    </row>
    <row r="644" spans="2:14" x14ac:dyDescent="0.25">
      <c r="B644" s="239" t="s">
        <v>1807</v>
      </c>
      <c r="C644" s="247">
        <v>1</v>
      </c>
      <c r="D644" s="256">
        <v>58.42</v>
      </c>
      <c r="E644" s="256">
        <v>3</v>
      </c>
      <c r="F644" s="256">
        <v>10.73582132109607</v>
      </c>
      <c r="G644" s="256">
        <v>-7.7358213210960702</v>
      </c>
      <c r="H644" s="256">
        <v>-1.3227494098933132</v>
      </c>
      <c r="I644" s="256">
        <v>0.29307773614896465</v>
      </c>
      <c r="J644" s="256">
        <v>10.16070620227763</v>
      </c>
      <c r="K644" s="256">
        <v>11.31093643991451</v>
      </c>
      <c r="L644" s="256">
        <v>5.855628333988121</v>
      </c>
      <c r="M644" s="256">
        <v>-0.75485152669231148</v>
      </c>
      <c r="N644" s="256">
        <v>22.22649416888445</v>
      </c>
    </row>
    <row r="645" spans="2:14" x14ac:dyDescent="0.25">
      <c r="B645" s="239" t="s">
        <v>1808</v>
      </c>
      <c r="C645" s="247">
        <v>1</v>
      </c>
      <c r="D645" s="256">
        <v>239.89</v>
      </c>
      <c r="E645" s="256">
        <v>10</v>
      </c>
      <c r="F645" s="256">
        <v>10.396648495120193</v>
      </c>
      <c r="G645" s="256">
        <v>-0.39664849512019273</v>
      </c>
      <c r="H645" s="256">
        <v>-6.7822993975378804E-2</v>
      </c>
      <c r="I645" s="256">
        <v>0.34622553390929139</v>
      </c>
      <c r="J645" s="256">
        <v>9.7172398792060459</v>
      </c>
      <c r="K645" s="256">
        <v>11.07605711103434</v>
      </c>
      <c r="L645" s="256">
        <v>5.8585288892954237</v>
      </c>
      <c r="M645" s="256">
        <v>-1.099716198224657</v>
      </c>
      <c r="N645" s="256">
        <v>21.893013188465041</v>
      </c>
    </row>
    <row r="646" spans="2:14" x14ac:dyDescent="0.25">
      <c r="B646" s="239" t="s">
        <v>1809</v>
      </c>
      <c r="C646" s="247">
        <v>1</v>
      </c>
      <c r="D646" s="256">
        <v>163.36000000000001</v>
      </c>
      <c r="E646" s="256">
        <v>4</v>
      </c>
      <c r="F646" s="256">
        <v>10.539685340725162</v>
      </c>
      <c r="G646" s="256">
        <v>-6.5396853407251623</v>
      </c>
      <c r="H646" s="256">
        <v>-1.1182219141672871</v>
      </c>
      <c r="I646" s="256">
        <v>0.19845483948433476</v>
      </c>
      <c r="J646" s="256">
        <v>10.15025153353854</v>
      </c>
      <c r="K646" s="256">
        <v>10.929119147911784</v>
      </c>
      <c r="L646" s="256">
        <v>5.8516555733991256</v>
      </c>
      <c r="M646" s="256">
        <v>-0.94319164133763067</v>
      </c>
      <c r="N646" s="256">
        <v>22.022562322787955</v>
      </c>
    </row>
    <row r="647" spans="2:14" x14ac:dyDescent="0.25">
      <c r="B647" s="239" t="s">
        <v>1810</v>
      </c>
      <c r="C647" s="247">
        <v>1</v>
      </c>
      <c r="D647" s="256">
        <v>80.3</v>
      </c>
      <c r="E647" s="256">
        <v>8</v>
      </c>
      <c r="F647" s="256">
        <v>10.694926950498438</v>
      </c>
      <c r="G647" s="256">
        <v>-2.6949269504984379</v>
      </c>
      <c r="H647" s="256">
        <v>-0.46080601988003511</v>
      </c>
      <c r="I647" s="256">
        <v>0.24743904742383929</v>
      </c>
      <c r="J647" s="256">
        <v>10.209369981793207</v>
      </c>
      <c r="K647" s="256">
        <v>11.180483919203668</v>
      </c>
      <c r="L647" s="256">
        <v>5.8535215647136996</v>
      </c>
      <c r="M647" s="256">
        <v>-0.79161172156748094</v>
      </c>
      <c r="N647" s="256">
        <v>22.181465622564357</v>
      </c>
    </row>
    <row r="648" spans="2:14" x14ac:dyDescent="0.25">
      <c r="B648" s="239" t="s">
        <v>1811</v>
      </c>
      <c r="C648" s="247">
        <v>1</v>
      </c>
      <c r="D648" s="256">
        <v>177.77</v>
      </c>
      <c r="E648" s="256">
        <v>11</v>
      </c>
      <c r="F648" s="256">
        <v>10.512752622246557</v>
      </c>
      <c r="G648" s="256">
        <v>0.48724737775344273</v>
      </c>
      <c r="H648" s="256">
        <v>8.3314512401911595E-2</v>
      </c>
      <c r="I648" s="256">
        <v>0.21717604918102806</v>
      </c>
      <c r="J648" s="256">
        <v>10.086581630991931</v>
      </c>
      <c r="K648" s="256">
        <v>10.938923613501183</v>
      </c>
      <c r="L648" s="256">
        <v>5.8523203998684297</v>
      </c>
      <c r="M648" s="256">
        <v>-0.97142896848051485</v>
      </c>
      <c r="N648" s="256">
        <v>21.996934212973628</v>
      </c>
    </row>
    <row r="649" spans="2:14" x14ac:dyDescent="0.25">
      <c r="B649" s="239" t="s">
        <v>1812</v>
      </c>
      <c r="C649" s="247">
        <v>1</v>
      </c>
      <c r="D649" s="256">
        <v>165.99</v>
      </c>
      <c r="E649" s="256">
        <v>8</v>
      </c>
      <c r="F649" s="256">
        <v>10.534769792522614</v>
      </c>
      <c r="G649" s="256">
        <v>-2.5347697925226136</v>
      </c>
      <c r="H649" s="256">
        <v>-0.43342072006384241</v>
      </c>
      <c r="I649" s="256">
        <v>0.20136844504982929</v>
      </c>
      <c r="J649" s="256">
        <v>10.139618530871495</v>
      </c>
      <c r="K649" s="256">
        <v>10.929921054173732</v>
      </c>
      <c r="L649" s="256">
        <v>5.8517551108227419</v>
      </c>
      <c r="M649" s="256">
        <v>-0.94830251477355176</v>
      </c>
      <c r="N649" s="256">
        <v>22.017842099818779</v>
      </c>
    </row>
    <row r="650" spans="2:14" x14ac:dyDescent="0.25">
      <c r="B650" s="239" t="s">
        <v>1813</v>
      </c>
      <c r="C650" s="247">
        <v>1</v>
      </c>
      <c r="D650" s="256">
        <v>108.8</v>
      </c>
      <c r="E650" s="256">
        <v>11</v>
      </c>
      <c r="F650" s="256">
        <v>10.641659603056368</v>
      </c>
      <c r="G650" s="256">
        <v>0.35834039694363184</v>
      </c>
      <c r="H650" s="256">
        <v>6.1272685720585585E-2</v>
      </c>
      <c r="I650" s="256">
        <v>0.20229207606730865</v>
      </c>
      <c r="J650" s="256">
        <v>10.244695872913642</v>
      </c>
      <c r="K650" s="256">
        <v>11.038623333199094</v>
      </c>
      <c r="L650" s="256">
        <v>5.8517869672791338</v>
      </c>
      <c r="M650" s="256">
        <v>-0.84147521710735163</v>
      </c>
      <c r="N650" s="256">
        <v>22.124794423220088</v>
      </c>
    </row>
    <row r="651" spans="2:14" x14ac:dyDescent="0.25">
      <c r="B651" s="239" t="s">
        <v>1814</v>
      </c>
      <c r="C651" s="247">
        <v>1</v>
      </c>
      <c r="D651" s="256">
        <v>54.98</v>
      </c>
      <c r="E651" s="256">
        <v>5</v>
      </c>
      <c r="F651" s="256">
        <v>10.742250783383813</v>
      </c>
      <c r="G651" s="256">
        <v>-5.7422507833838132</v>
      </c>
      <c r="H651" s="256">
        <v>-0.98186844291074682</v>
      </c>
      <c r="I651" s="256">
        <v>0.30081637410451223</v>
      </c>
      <c r="J651" s="256">
        <v>10.1519499061868</v>
      </c>
      <c r="K651" s="256">
        <v>11.332551660580826</v>
      </c>
      <c r="L651" s="256">
        <v>5.8560207579300538</v>
      </c>
      <c r="M651" s="256">
        <v>-0.74919212952434755</v>
      </c>
      <c r="N651" s="256">
        <v>22.233693696291972</v>
      </c>
    </row>
    <row r="652" spans="2:14" x14ac:dyDescent="0.25">
      <c r="B652" s="239" t="s">
        <v>1815</v>
      </c>
      <c r="C652" s="247">
        <v>1</v>
      </c>
      <c r="D652" s="256">
        <v>177.75</v>
      </c>
      <c r="E652" s="256">
        <v>6</v>
      </c>
      <c r="F652" s="256">
        <v>10.512790002841253</v>
      </c>
      <c r="G652" s="256">
        <v>-4.5127900028412533</v>
      </c>
      <c r="H652" s="256">
        <v>-0.77164273390752736</v>
      </c>
      <c r="I652" s="256">
        <v>0.21714572499028692</v>
      </c>
      <c r="J652" s="256">
        <v>10.086678517643929</v>
      </c>
      <c r="K652" s="256">
        <v>10.938901488038578</v>
      </c>
      <c r="L652" s="256">
        <v>5.8523192746346178</v>
      </c>
      <c r="M652" s="256">
        <v>-0.97138937980619566</v>
      </c>
      <c r="N652" s="256">
        <v>21.996969385488704</v>
      </c>
    </row>
    <row r="653" spans="2:14" x14ac:dyDescent="0.25">
      <c r="B653" s="239" t="s">
        <v>1816</v>
      </c>
      <c r="C653" s="247">
        <v>1</v>
      </c>
      <c r="D653" s="256">
        <v>144.47</v>
      </c>
      <c r="E653" s="256">
        <v>14</v>
      </c>
      <c r="F653" s="256">
        <v>10.574991312415714</v>
      </c>
      <c r="G653" s="256">
        <v>3.4250086875842864</v>
      </c>
      <c r="H653" s="256">
        <v>0.58564282088920849</v>
      </c>
      <c r="I653" s="256">
        <v>0.18538072988226534</v>
      </c>
      <c r="J653" s="256">
        <v>10.211213217587323</v>
      </c>
      <c r="K653" s="256">
        <v>10.938769407244104</v>
      </c>
      <c r="L653" s="256">
        <v>5.8512267637983388</v>
      </c>
      <c r="M653" s="256">
        <v>-0.90704420387165818</v>
      </c>
      <c r="N653" s="256">
        <v>22.057026828703087</v>
      </c>
    </row>
    <row r="654" spans="2:14" x14ac:dyDescent="0.25">
      <c r="B654" s="239" t="s">
        <v>1817</v>
      </c>
      <c r="C654" s="247">
        <v>1</v>
      </c>
      <c r="D654" s="256">
        <v>199.91</v>
      </c>
      <c r="E654" s="256">
        <v>4</v>
      </c>
      <c r="F654" s="256">
        <v>10.471372303917875</v>
      </c>
      <c r="G654" s="256">
        <v>-6.4713723039178745</v>
      </c>
      <c r="H654" s="256">
        <v>-1.1065410563276108</v>
      </c>
      <c r="I654" s="256">
        <v>0.25648939082163141</v>
      </c>
      <c r="J654" s="256">
        <v>9.9680555784089968</v>
      </c>
      <c r="K654" s="256">
        <v>10.974689029426752</v>
      </c>
      <c r="L654" s="256">
        <v>5.8539111228291079</v>
      </c>
      <c r="M654" s="256">
        <v>-1.015930809571584</v>
      </c>
      <c r="N654" s="256">
        <v>21.958675417407335</v>
      </c>
    </row>
    <row r="655" spans="2:14" x14ac:dyDescent="0.25">
      <c r="B655" s="239" t="s">
        <v>1818</v>
      </c>
      <c r="C655" s="247">
        <v>1</v>
      </c>
      <c r="D655" s="256">
        <v>144.44</v>
      </c>
      <c r="E655" s="256">
        <v>14</v>
      </c>
      <c r="F655" s="256">
        <v>10.575047383307757</v>
      </c>
      <c r="G655" s="256">
        <v>3.4249526166922433</v>
      </c>
      <c r="H655" s="256">
        <v>0.58563323331779449</v>
      </c>
      <c r="I655" s="256">
        <v>0.18537184530704934</v>
      </c>
      <c r="J655" s="256">
        <v>10.21128672294436</v>
      </c>
      <c r="K655" s="256">
        <v>10.938808043671154</v>
      </c>
      <c r="L655" s="256">
        <v>5.8512264823206799</v>
      </c>
      <c r="M655" s="256">
        <v>-0.90698758062767126</v>
      </c>
      <c r="N655" s="256">
        <v>22.057082347243185</v>
      </c>
    </row>
    <row r="656" spans="2:14" x14ac:dyDescent="0.25">
      <c r="B656" s="239" t="s">
        <v>1819</v>
      </c>
      <c r="C656" s="247">
        <v>1</v>
      </c>
      <c r="D656" s="256">
        <v>217.48</v>
      </c>
      <c r="E656" s="256">
        <v>8</v>
      </c>
      <c r="F656" s="256">
        <v>10.438533451477273</v>
      </c>
      <c r="G656" s="256">
        <v>-2.438533451477273</v>
      </c>
      <c r="H656" s="256">
        <v>-0.4169652516598773</v>
      </c>
      <c r="I656" s="256">
        <v>0.29378914581751497</v>
      </c>
      <c r="J656" s="256">
        <v>9.8620223124034805</v>
      </c>
      <c r="K656" s="256">
        <v>11.015044590551065</v>
      </c>
      <c r="L656" s="256">
        <v>5.8556639835785047</v>
      </c>
      <c r="M656" s="256">
        <v>-1.0522093525577993</v>
      </c>
      <c r="N656" s="256">
        <v>21.929276255512345</v>
      </c>
    </row>
    <row r="657" spans="2:14" x14ac:dyDescent="0.25">
      <c r="B657" s="239" t="s">
        <v>1820</v>
      </c>
      <c r="C657" s="247">
        <v>1</v>
      </c>
      <c r="D657" s="256">
        <v>151.41999999999999</v>
      </c>
      <c r="E657" s="256">
        <v>1</v>
      </c>
      <c r="F657" s="256">
        <v>10.562001555758787</v>
      </c>
      <c r="G657" s="256">
        <v>-9.562001555758787</v>
      </c>
      <c r="H657" s="256">
        <v>-1.6350082803472503</v>
      </c>
      <c r="I657" s="256">
        <v>0.18849070734615223</v>
      </c>
      <c r="J657" s="256">
        <v>10.192120660075688</v>
      </c>
      <c r="K657" s="256">
        <v>10.931882451441886</v>
      </c>
      <c r="L657" s="256">
        <v>5.8513261209006417</v>
      </c>
      <c r="M657" s="256">
        <v>-0.92022893191210642</v>
      </c>
      <c r="N657" s="256">
        <v>22.04423204342968</v>
      </c>
    </row>
    <row r="658" spans="2:14" x14ac:dyDescent="0.25">
      <c r="B658" s="239" t="s">
        <v>1821</v>
      </c>
      <c r="C658" s="247">
        <v>1</v>
      </c>
      <c r="D658" s="256">
        <v>153.41</v>
      </c>
      <c r="E658" s="256">
        <v>7</v>
      </c>
      <c r="F658" s="256">
        <v>10.558282186586517</v>
      </c>
      <c r="G658" s="256">
        <v>-3.5582821865865171</v>
      </c>
      <c r="H658" s="256">
        <v>-0.60843127926257745</v>
      </c>
      <c r="I658" s="256">
        <v>0.18975834422779839</v>
      </c>
      <c r="J658" s="256">
        <v>10.18591376951955</v>
      </c>
      <c r="K658" s="256">
        <v>10.930650603653485</v>
      </c>
      <c r="L658" s="256">
        <v>5.851367092875166</v>
      </c>
      <c r="M658" s="256">
        <v>-0.92402870160304573</v>
      </c>
      <c r="N658" s="256">
        <v>22.04059307477608</v>
      </c>
    </row>
    <row r="659" spans="2:14" x14ac:dyDescent="0.25">
      <c r="B659" s="239" t="s">
        <v>1822</v>
      </c>
      <c r="C659" s="247">
        <v>1</v>
      </c>
      <c r="D659" s="256">
        <v>222.86</v>
      </c>
      <c r="E659" s="256">
        <v>16</v>
      </c>
      <c r="F659" s="256">
        <v>10.428478071503998</v>
      </c>
      <c r="G659" s="256">
        <v>5.5715219284960025</v>
      </c>
      <c r="H659" s="256">
        <v>0.95267548683266934</v>
      </c>
      <c r="I659" s="256">
        <v>0.30596422737739182</v>
      </c>
      <c r="J659" s="256">
        <v>9.8280754094167566</v>
      </c>
      <c r="K659" s="256">
        <v>11.028880733591238</v>
      </c>
      <c r="L659" s="256">
        <v>5.8562874532260576</v>
      </c>
      <c r="M659" s="256">
        <v>-1.0634881854795779</v>
      </c>
      <c r="N659" s="256">
        <v>21.920444328487573</v>
      </c>
    </row>
    <row r="660" spans="2:14" x14ac:dyDescent="0.25">
      <c r="B660" s="239" t="s">
        <v>1823</v>
      </c>
      <c r="C660" s="247">
        <v>1</v>
      </c>
      <c r="D660" s="256">
        <v>118.77</v>
      </c>
      <c r="E660" s="256">
        <v>3</v>
      </c>
      <c r="F660" s="256">
        <v>10.623025376600317</v>
      </c>
      <c r="G660" s="256">
        <v>-7.6230253766003173</v>
      </c>
      <c r="H660" s="256">
        <v>-1.3034624120650109</v>
      </c>
      <c r="I660" s="256">
        <v>0.19229883578391663</v>
      </c>
      <c r="J660" s="256">
        <v>10.245671677736265</v>
      </c>
      <c r="K660" s="256">
        <v>11.00037907546437</v>
      </c>
      <c r="L660" s="256">
        <v>5.8514500312847364</v>
      </c>
      <c r="M660" s="256">
        <v>-0.85944826408590913</v>
      </c>
      <c r="N660" s="256">
        <v>22.105499017286544</v>
      </c>
    </row>
    <row r="661" spans="2:14" x14ac:dyDescent="0.25">
      <c r="B661" s="239" t="s">
        <v>1824</v>
      </c>
      <c r="C661" s="247">
        <v>1</v>
      </c>
      <c r="D661" s="256">
        <v>59.48</v>
      </c>
      <c r="E661" s="256">
        <v>19</v>
      </c>
      <c r="F661" s="256">
        <v>10.733840149577171</v>
      </c>
      <c r="G661" s="256">
        <v>8.2661598504228291</v>
      </c>
      <c r="H661" s="256">
        <v>1.4134320856678442</v>
      </c>
      <c r="I661" s="256">
        <v>0.29071922158343938</v>
      </c>
      <c r="J661" s="256">
        <v>10.16335321371937</v>
      </c>
      <c r="K661" s="256">
        <v>11.304327085434972</v>
      </c>
      <c r="L661" s="256">
        <v>5.8555107627069027</v>
      </c>
      <c r="M661" s="256">
        <v>-0.75660198460513506</v>
      </c>
      <c r="N661" s="256">
        <v>22.224282283759479</v>
      </c>
    </row>
    <row r="662" spans="2:14" x14ac:dyDescent="0.25">
      <c r="B662" s="239" t="s">
        <v>1825</v>
      </c>
      <c r="C662" s="247">
        <v>1</v>
      </c>
      <c r="D662" s="256">
        <v>36.33</v>
      </c>
      <c r="E662" s="256">
        <v>3</v>
      </c>
      <c r="F662" s="256">
        <v>10.77710818793801</v>
      </c>
      <c r="G662" s="256">
        <v>-7.7771081879380102</v>
      </c>
      <c r="H662" s="256">
        <v>-1.329809058311328</v>
      </c>
      <c r="I662" s="256">
        <v>0.34467550841139344</v>
      </c>
      <c r="J662" s="256">
        <v>10.100741232950103</v>
      </c>
      <c r="K662" s="256">
        <v>11.453475142925917</v>
      </c>
      <c r="L662" s="256">
        <v>5.8584374907032126</v>
      </c>
      <c r="M662" s="256">
        <v>-0.71907715124329918</v>
      </c>
      <c r="N662" s="256">
        <v>22.273293527119321</v>
      </c>
    </row>
    <row r="663" spans="2:14" x14ac:dyDescent="0.25">
      <c r="B663" s="239" t="s">
        <v>1826</v>
      </c>
      <c r="C663" s="247">
        <v>1</v>
      </c>
      <c r="D663" s="256">
        <v>196.13</v>
      </c>
      <c r="E663" s="256">
        <v>2</v>
      </c>
      <c r="F663" s="256">
        <v>10.478437236315456</v>
      </c>
      <c r="G663" s="256">
        <v>-8.4784372363154556</v>
      </c>
      <c r="H663" s="256">
        <v>-1.4497294321638698</v>
      </c>
      <c r="I663" s="256">
        <v>0.24906994073638239</v>
      </c>
      <c r="J663" s="256">
        <v>9.9896799173770479</v>
      </c>
      <c r="K663" s="256">
        <v>10.967194555253863</v>
      </c>
      <c r="L663" s="256">
        <v>5.8535907323417069</v>
      </c>
      <c r="M663" s="256">
        <v>-1.0082371654347515</v>
      </c>
      <c r="N663" s="256">
        <v>21.965111638065665</v>
      </c>
    </row>
    <row r="664" spans="2:14" x14ac:dyDescent="0.25">
      <c r="B664" s="239" t="s">
        <v>1827</v>
      </c>
      <c r="C664" s="247">
        <v>1</v>
      </c>
      <c r="D664" s="256">
        <v>166.47</v>
      </c>
      <c r="E664" s="256">
        <v>17</v>
      </c>
      <c r="F664" s="256">
        <v>10.533872658249905</v>
      </c>
      <c r="G664" s="256">
        <v>6.4661273417500951</v>
      </c>
      <c r="H664" s="256">
        <v>1.1056442193500784</v>
      </c>
      <c r="I664" s="256">
        <v>0.20192612125673914</v>
      </c>
      <c r="J664" s="256">
        <v>10.137627052066808</v>
      </c>
      <c r="K664" s="256">
        <v>10.930118264433002</v>
      </c>
      <c r="L664" s="256">
        <v>5.8517743279132093</v>
      </c>
      <c r="M664" s="256">
        <v>-0.94923735931184794</v>
      </c>
      <c r="N664" s="256">
        <v>22.016982675811658</v>
      </c>
    </row>
    <row r="665" spans="2:14" x14ac:dyDescent="0.25">
      <c r="B665" s="239" t="s">
        <v>1828</v>
      </c>
      <c r="C665" s="247">
        <v>1</v>
      </c>
      <c r="D665" s="256">
        <v>184.9</v>
      </c>
      <c r="E665" s="256">
        <v>18</v>
      </c>
      <c r="F665" s="256">
        <v>10.499426440237366</v>
      </c>
      <c r="G665" s="256">
        <v>7.5005735597626337</v>
      </c>
      <c r="H665" s="256">
        <v>1.2825243549745893</v>
      </c>
      <c r="I665" s="256">
        <v>0.22864965720131231</v>
      </c>
      <c r="J665" s="256">
        <v>10.050740448264609</v>
      </c>
      <c r="K665" s="256">
        <v>10.948112432210124</v>
      </c>
      <c r="L665" s="256">
        <v>5.852757409300045</v>
      </c>
      <c r="M665" s="256">
        <v>-0.98561270703593351</v>
      </c>
      <c r="N665" s="256">
        <v>21.984465587510666</v>
      </c>
    </row>
    <row r="666" spans="2:14" x14ac:dyDescent="0.25">
      <c r="B666" s="239" t="s">
        <v>1829</v>
      </c>
      <c r="C666" s="247">
        <v>1</v>
      </c>
      <c r="D666" s="256">
        <v>76.849999999999994</v>
      </c>
      <c r="E666" s="256">
        <v>3</v>
      </c>
      <c r="F666" s="256">
        <v>10.70137510308353</v>
      </c>
      <c r="G666" s="256">
        <v>-7.7013751030835298</v>
      </c>
      <c r="H666" s="256">
        <v>-1.3168594451878348</v>
      </c>
      <c r="I666" s="256">
        <v>0.25414950864207203</v>
      </c>
      <c r="J666" s="256">
        <v>10.20264999765266</v>
      </c>
      <c r="K666" s="256">
        <v>11.200100208514399</v>
      </c>
      <c r="L666" s="256">
        <v>5.853809067532123</v>
      </c>
      <c r="M666" s="256">
        <v>-0.78572774427509628</v>
      </c>
      <c r="N666" s="256">
        <v>22.188477950442156</v>
      </c>
    </row>
    <row r="667" spans="2:14" x14ac:dyDescent="0.25">
      <c r="B667" s="239" t="s">
        <v>1830</v>
      </c>
      <c r="C667" s="247">
        <v>1</v>
      </c>
      <c r="D667" s="256">
        <v>60</v>
      </c>
      <c r="E667" s="256">
        <v>19</v>
      </c>
      <c r="F667" s="256">
        <v>10.73286825411507</v>
      </c>
      <c r="G667" s="256">
        <v>8.2671317458849298</v>
      </c>
      <c r="H667" s="256">
        <v>1.4135982702390242</v>
      </c>
      <c r="I667" s="256">
        <v>0.2895668778850462</v>
      </c>
      <c r="J667" s="256">
        <v>10.164642596414149</v>
      </c>
      <c r="K667" s="256">
        <v>11.301093911815991</v>
      </c>
      <c r="L667" s="256">
        <v>5.8554536633079417</v>
      </c>
      <c r="M667" s="256">
        <v>-0.75746183222610952</v>
      </c>
      <c r="N667" s="256">
        <v>22.22319834045625</v>
      </c>
    </row>
    <row r="668" spans="2:14" x14ac:dyDescent="0.25">
      <c r="B668" s="239" t="s">
        <v>1831</v>
      </c>
      <c r="C668" s="247">
        <v>1</v>
      </c>
      <c r="D668" s="256">
        <v>33.200000000000003</v>
      </c>
      <c r="E668" s="256">
        <v>14</v>
      </c>
      <c r="F668" s="256">
        <v>10.782958251007965</v>
      </c>
      <c r="G668" s="256">
        <v>3.2170417489920347</v>
      </c>
      <c r="H668" s="256">
        <v>0.5500825185138114</v>
      </c>
      <c r="I668" s="256">
        <v>0.35229836040280388</v>
      </c>
      <c r="J668" s="256">
        <v>10.091632747866994</v>
      </c>
      <c r="K668" s="256">
        <v>11.474283754148937</v>
      </c>
      <c r="L668" s="256">
        <v>5.8588909156188258</v>
      </c>
      <c r="M668" s="256">
        <v>-0.71411685730983443</v>
      </c>
      <c r="N668" s="256">
        <v>22.280033359325763</v>
      </c>
    </row>
    <row r="669" spans="2:14" x14ac:dyDescent="0.25">
      <c r="B669" s="239" t="s">
        <v>1832</v>
      </c>
      <c r="C669" s="247">
        <v>1</v>
      </c>
      <c r="D669" s="256">
        <v>107.13</v>
      </c>
      <c r="E669" s="256">
        <v>4</v>
      </c>
      <c r="F669" s="256">
        <v>10.6447808827135</v>
      </c>
      <c r="G669" s="256">
        <v>-6.6447808827134995</v>
      </c>
      <c r="H669" s="256">
        <v>-1.1361922188547013</v>
      </c>
      <c r="I669" s="256">
        <v>0.2043103544635218</v>
      </c>
      <c r="J669" s="256">
        <v>10.243856625118571</v>
      </c>
      <c r="K669" s="256">
        <v>11.045705140308428</v>
      </c>
      <c r="L669" s="256">
        <v>5.8518570853464382</v>
      </c>
      <c r="M669" s="256">
        <v>-0.83849153220968375</v>
      </c>
      <c r="N669" s="256">
        <v>22.128053297636683</v>
      </c>
    </row>
    <row r="670" spans="2:14" x14ac:dyDescent="0.25">
      <c r="B670" s="239" t="s">
        <v>1833</v>
      </c>
      <c r="C670" s="247">
        <v>1</v>
      </c>
      <c r="D670" s="256">
        <v>159.78</v>
      </c>
      <c r="E670" s="256">
        <v>6</v>
      </c>
      <c r="F670" s="256">
        <v>10.546376467175779</v>
      </c>
      <c r="G670" s="256">
        <v>-4.5463764671757794</v>
      </c>
      <c r="H670" s="256">
        <v>-0.77738568918465389</v>
      </c>
      <c r="I670" s="256">
        <v>0.19488906347487334</v>
      </c>
      <c r="J670" s="256">
        <v>10.163939887824707</v>
      </c>
      <c r="K670" s="256">
        <v>10.928813046526852</v>
      </c>
      <c r="L670" s="256">
        <v>5.8515357277761204</v>
      </c>
      <c r="M670" s="256">
        <v>-0.93626533827271174</v>
      </c>
      <c r="N670" s="256">
        <v>22.02901827262427</v>
      </c>
    </row>
    <row r="671" spans="2:14" x14ac:dyDescent="0.25">
      <c r="B671" s="239" t="s">
        <v>1834</v>
      </c>
      <c r="C671" s="247">
        <v>1</v>
      </c>
      <c r="D671" s="256">
        <v>116.29</v>
      </c>
      <c r="E671" s="256">
        <v>6</v>
      </c>
      <c r="F671" s="256">
        <v>10.627660570342645</v>
      </c>
      <c r="G671" s="256">
        <v>-4.6276605703426448</v>
      </c>
      <c r="H671" s="256">
        <v>-0.79128447187815654</v>
      </c>
      <c r="I671" s="256">
        <v>0.19443942246240847</v>
      </c>
      <c r="J671" s="256">
        <v>10.246106334862885</v>
      </c>
      <c r="K671" s="256">
        <v>11.009214805822404</v>
      </c>
      <c r="L671" s="256">
        <v>5.8515207694569291</v>
      </c>
      <c r="M671" s="256">
        <v>-0.85495188195322491</v>
      </c>
      <c r="N671" s="256">
        <v>22.110273022638516</v>
      </c>
    </row>
    <row r="672" spans="2:14" x14ac:dyDescent="0.25">
      <c r="B672" s="239" t="s">
        <v>1835</v>
      </c>
      <c r="C672" s="247">
        <v>1</v>
      </c>
      <c r="D672" s="256">
        <v>126.24</v>
      </c>
      <c r="E672" s="256">
        <v>6</v>
      </c>
      <c r="F672" s="256">
        <v>10.60906372448129</v>
      </c>
      <c r="G672" s="256">
        <v>-4.60906372448129</v>
      </c>
      <c r="H672" s="256">
        <v>-0.7881045940257686</v>
      </c>
      <c r="I672" s="256">
        <v>0.18734347759098074</v>
      </c>
      <c r="J672" s="256">
        <v>10.241434071712877</v>
      </c>
      <c r="K672" s="256">
        <v>10.976693377249703</v>
      </c>
      <c r="L672" s="256">
        <v>5.8512892771571448</v>
      </c>
      <c r="M672" s="256">
        <v>-0.87309446362090526</v>
      </c>
      <c r="N672" s="256">
        <v>22.091221912583485</v>
      </c>
    </row>
    <row r="673" spans="2:14" x14ac:dyDescent="0.25">
      <c r="B673" s="239" t="s">
        <v>1836</v>
      </c>
      <c r="C673" s="247">
        <v>1</v>
      </c>
      <c r="D673" s="256">
        <v>228.91</v>
      </c>
      <c r="E673" s="256">
        <v>1</v>
      </c>
      <c r="F673" s="256">
        <v>10.4171704416084</v>
      </c>
      <c r="G673" s="256">
        <v>-9.4171704416084001</v>
      </c>
      <c r="H673" s="256">
        <v>-1.6102435833842816</v>
      </c>
      <c r="I673" s="256">
        <v>0.31999246447971902</v>
      </c>
      <c r="J673" s="256">
        <v>9.789239754520251</v>
      </c>
      <c r="K673" s="256">
        <v>11.045101128696549</v>
      </c>
      <c r="L673" s="256">
        <v>5.8570371181769119</v>
      </c>
      <c r="M673" s="256">
        <v>-1.0762669051036209</v>
      </c>
      <c r="N673" s="256">
        <v>21.910607788320419</v>
      </c>
    </row>
    <row r="674" spans="2:14" x14ac:dyDescent="0.25">
      <c r="B674" s="239" t="s">
        <v>1837</v>
      </c>
      <c r="C674" s="247">
        <v>1</v>
      </c>
      <c r="D674" s="256">
        <v>106.62</v>
      </c>
      <c r="E674" s="256">
        <v>19</v>
      </c>
      <c r="F674" s="256">
        <v>10.645734087878251</v>
      </c>
      <c r="G674" s="256">
        <v>8.3542659121217486</v>
      </c>
      <c r="H674" s="256">
        <v>1.4284973562167453</v>
      </c>
      <c r="I674" s="256">
        <v>0.20494509863016055</v>
      </c>
      <c r="J674" s="256">
        <v>10.243564253012213</v>
      </c>
      <c r="K674" s="256">
        <v>11.04790392274429</v>
      </c>
      <c r="L674" s="256">
        <v>5.8518792810370606</v>
      </c>
      <c r="M674" s="256">
        <v>-0.83758188230578945</v>
      </c>
      <c r="N674" s="256">
        <v>22.12905005806229</v>
      </c>
    </row>
    <row r="675" spans="2:14" x14ac:dyDescent="0.25">
      <c r="B675" s="239" t="s">
        <v>1838</v>
      </c>
      <c r="C675" s="247">
        <v>1</v>
      </c>
      <c r="D675" s="256">
        <v>143.08000000000001</v>
      </c>
      <c r="E675" s="256">
        <v>2</v>
      </c>
      <c r="F675" s="256">
        <v>10.577589263747099</v>
      </c>
      <c r="G675" s="256">
        <v>-8.5775892637470985</v>
      </c>
      <c r="H675" s="256">
        <v>-1.4666834542813749</v>
      </c>
      <c r="I675" s="256">
        <v>0.18501072082169612</v>
      </c>
      <c r="J675" s="256">
        <v>10.214537248653148</v>
      </c>
      <c r="K675" s="256">
        <v>10.940641278841049</v>
      </c>
      <c r="L675" s="256">
        <v>5.8512150527217219</v>
      </c>
      <c r="M675" s="256">
        <v>-0.90442327154789837</v>
      </c>
      <c r="N675" s="256">
        <v>22.059601799042095</v>
      </c>
    </row>
    <row r="676" spans="2:14" x14ac:dyDescent="0.25">
      <c r="B676" s="239" t="s">
        <v>1839</v>
      </c>
      <c r="C676" s="247">
        <v>1</v>
      </c>
      <c r="D676" s="256">
        <v>202.4</v>
      </c>
      <c r="E676" s="256">
        <v>4</v>
      </c>
      <c r="F676" s="256">
        <v>10.4667184198782</v>
      </c>
      <c r="G676" s="256">
        <v>-6.4667184198782</v>
      </c>
      <c r="H676" s="256">
        <v>-1.1057452879002296</v>
      </c>
      <c r="I676" s="256">
        <v>0.26150773983743159</v>
      </c>
      <c r="J676" s="256">
        <v>9.9535540395170035</v>
      </c>
      <c r="K676" s="256">
        <v>10.979882800239396</v>
      </c>
      <c r="L676" s="256">
        <v>5.8541331488422079</v>
      </c>
      <c r="M676" s="256">
        <v>-1.0210203818303043</v>
      </c>
      <c r="N676" s="256">
        <v>21.954457221586704</v>
      </c>
    </row>
    <row r="677" spans="2:14" x14ac:dyDescent="0.25">
      <c r="B677" s="239" t="s">
        <v>1840</v>
      </c>
      <c r="C677" s="247">
        <v>1</v>
      </c>
      <c r="D677" s="256">
        <v>117.24</v>
      </c>
      <c r="E677" s="256">
        <v>1</v>
      </c>
      <c r="F677" s="256">
        <v>10.625884992094576</v>
      </c>
      <c r="G677" s="256">
        <v>-9.6258849920945764</v>
      </c>
      <c r="H677" s="256">
        <v>-1.6459317200452019</v>
      </c>
      <c r="I677" s="256">
        <v>0.19359131324917522</v>
      </c>
      <c r="J677" s="256">
        <v>10.245995026433974</v>
      </c>
      <c r="K677" s="256">
        <v>11.005774957755179</v>
      </c>
      <c r="L677" s="256">
        <v>5.8514926491403738</v>
      </c>
      <c r="M677" s="256">
        <v>-0.85667227887155661</v>
      </c>
      <c r="N677" s="256">
        <v>22.108442263060709</v>
      </c>
    </row>
    <row r="678" spans="2:14" x14ac:dyDescent="0.25">
      <c r="B678" s="239" t="s">
        <v>1841</v>
      </c>
      <c r="C678" s="247">
        <v>1</v>
      </c>
      <c r="D678" s="256">
        <v>166.86</v>
      </c>
      <c r="E678" s="256">
        <v>13</v>
      </c>
      <c r="F678" s="256">
        <v>10.533143736653329</v>
      </c>
      <c r="G678" s="256">
        <v>2.4668562633466706</v>
      </c>
      <c r="H678" s="256">
        <v>0.42180817410233318</v>
      </c>
      <c r="I678" s="256">
        <v>0.20238500716319288</v>
      </c>
      <c r="J678" s="256">
        <v>10.135997645069731</v>
      </c>
      <c r="K678" s="256">
        <v>10.930289828236928</v>
      </c>
      <c r="L678" s="256">
        <v>5.8517901805774564</v>
      </c>
      <c r="M678" s="256">
        <v>-0.94999738906082598</v>
      </c>
      <c r="N678" s="256">
        <v>22.016284862367485</v>
      </c>
    </row>
    <row r="679" spans="2:14" x14ac:dyDescent="0.25">
      <c r="B679" s="239" t="s">
        <v>1842</v>
      </c>
      <c r="C679" s="247">
        <v>1</v>
      </c>
      <c r="D679" s="256">
        <v>219.72</v>
      </c>
      <c r="E679" s="256">
        <v>14</v>
      </c>
      <c r="F679" s="256">
        <v>10.4343468248713</v>
      </c>
      <c r="G679" s="256">
        <v>3.5656531751287002</v>
      </c>
      <c r="H679" s="256">
        <v>0.60969164585324753</v>
      </c>
      <c r="I679" s="256">
        <v>0.29882164846706394</v>
      </c>
      <c r="J679" s="256">
        <v>9.8479602568506355</v>
      </c>
      <c r="K679" s="256">
        <v>11.020733392891964</v>
      </c>
      <c r="L679" s="256">
        <v>5.8559186302382029</v>
      </c>
      <c r="M679" s="256">
        <v>-1.056895679843441</v>
      </c>
      <c r="N679" s="256">
        <v>21.925589329586039</v>
      </c>
    </row>
    <row r="680" spans="2:14" x14ac:dyDescent="0.25">
      <c r="B680" s="239" t="s">
        <v>1843</v>
      </c>
      <c r="C680" s="247">
        <v>1</v>
      </c>
      <c r="D680" s="256">
        <v>238.89</v>
      </c>
      <c r="E680" s="256">
        <v>9</v>
      </c>
      <c r="F680" s="256">
        <v>10.398517524855002</v>
      </c>
      <c r="G680" s="256">
        <v>-1.3985175248550021</v>
      </c>
      <c r="H680" s="256">
        <v>-0.23913275060821917</v>
      </c>
      <c r="I680" s="256">
        <v>0.34379965027032949</v>
      </c>
      <c r="J680" s="256">
        <v>9.7238692922288994</v>
      </c>
      <c r="K680" s="256">
        <v>11.073165757481105</v>
      </c>
      <c r="L680" s="256">
        <v>5.8583860256818427</v>
      </c>
      <c r="M680" s="256">
        <v>-1.0975668229911442</v>
      </c>
      <c r="N680" s="256">
        <v>21.894601872701148</v>
      </c>
    </row>
    <row r="681" spans="2:14" x14ac:dyDescent="0.25">
      <c r="B681" s="239" t="s">
        <v>1844</v>
      </c>
      <c r="C681" s="247">
        <v>1</v>
      </c>
      <c r="D681" s="256">
        <v>62.36</v>
      </c>
      <c r="E681" s="256">
        <v>2</v>
      </c>
      <c r="F681" s="256">
        <v>10.728457343940921</v>
      </c>
      <c r="G681" s="256">
        <v>-8.7284573439409208</v>
      </c>
      <c r="H681" s="256">
        <v>-1.4924804130999429</v>
      </c>
      <c r="I681" s="256">
        <v>0.2843767718646113</v>
      </c>
      <c r="J681" s="256">
        <v>10.170416384947735</v>
      </c>
      <c r="K681" s="256">
        <v>11.286498302934106</v>
      </c>
      <c r="L681" s="256">
        <v>5.855199294196094</v>
      </c>
      <c r="M681" s="256">
        <v>-0.7613735863609552</v>
      </c>
      <c r="N681" s="256">
        <v>22.218288274242795</v>
      </c>
    </row>
    <row r="682" spans="2:14" x14ac:dyDescent="0.25">
      <c r="B682" s="239" t="s">
        <v>1845</v>
      </c>
      <c r="C682" s="247">
        <v>1</v>
      </c>
      <c r="D682" s="256">
        <v>233.85</v>
      </c>
      <c r="E682" s="256">
        <v>15</v>
      </c>
      <c r="F682" s="256">
        <v>10.407937434718441</v>
      </c>
      <c r="G682" s="256">
        <v>4.5920625652815588</v>
      </c>
      <c r="H682" s="256">
        <v>0.78519756290838483</v>
      </c>
      <c r="I682" s="256">
        <v>0.33168119053105855</v>
      </c>
      <c r="J682" s="256">
        <v>9.7570696144308062</v>
      </c>
      <c r="K682" s="256">
        <v>11.058805255006076</v>
      </c>
      <c r="L682" s="256">
        <v>5.8576873455767853</v>
      </c>
      <c r="M682" s="256">
        <v>-1.0867758724716801</v>
      </c>
      <c r="N682" s="256">
        <v>21.902650741908563</v>
      </c>
    </row>
    <row r="683" spans="2:14" x14ac:dyDescent="0.25">
      <c r="B683" s="239" t="s">
        <v>1846</v>
      </c>
      <c r="C683" s="247">
        <v>1</v>
      </c>
      <c r="D683" s="256">
        <v>138.27000000000001</v>
      </c>
      <c r="E683" s="256">
        <v>1</v>
      </c>
      <c r="F683" s="256">
        <v>10.586579296771532</v>
      </c>
      <c r="G683" s="256">
        <v>-9.5865792967715322</v>
      </c>
      <c r="H683" s="256">
        <v>-1.6392108324838233</v>
      </c>
      <c r="I683" s="256">
        <v>0.18439194728067107</v>
      </c>
      <c r="J683" s="256">
        <v>10.224741519317208</v>
      </c>
      <c r="K683" s="256">
        <v>10.948417074225857</v>
      </c>
      <c r="L683" s="256">
        <v>5.8511955202847439</v>
      </c>
      <c r="M683" s="256">
        <v>-0.89539490944408406</v>
      </c>
      <c r="N683" s="256">
        <v>22.06855350298715</v>
      </c>
    </row>
    <row r="684" spans="2:14" x14ac:dyDescent="0.25">
      <c r="B684" s="239" t="s">
        <v>1847</v>
      </c>
      <c r="C684" s="247">
        <v>1</v>
      </c>
      <c r="D684" s="256">
        <v>86.81</v>
      </c>
      <c r="E684" s="256">
        <v>8</v>
      </c>
      <c r="F684" s="256">
        <v>10.682759566924828</v>
      </c>
      <c r="G684" s="256">
        <v>-2.6827595669248279</v>
      </c>
      <c r="H684" s="256">
        <v>-0.45872551688314611</v>
      </c>
      <c r="I684" s="256">
        <v>0.23539101994941558</v>
      </c>
      <c r="J684" s="256">
        <v>10.220844799239464</v>
      </c>
      <c r="K684" s="256">
        <v>11.144674334610192</v>
      </c>
      <c r="L684" s="256">
        <v>5.8530246504393881</v>
      </c>
      <c r="M684" s="256">
        <v>-0.80280399554843207</v>
      </c>
      <c r="N684" s="256">
        <v>22.16832312939809</v>
      </c>
    </row>
    <row r="685" spans="2:14" x14ac:dyDescent="0.25">
      <c r="B685" s="239" t="s">
        <v>1848</v>
      </c>
      <c r="C685" s="247">
        <v>1</v>
      </c>
      <c r="D685" s="256">
        <v>131.01</v>
      </c>
      <c r="E685" s="256">
        <v>8</v>
      </c>
      <c r="F685" s="256">
        <v>10.600148452646248</v>
      </c>
      <c r="G685" s="256">
        <v>-2.6001484526462484</v>
      </c>
      <c r="H685" s="256">
        <v>-0.44459982833284006</v>
      </c>
      <c r="I685" s="256">
        <v>0.18541104408365336</v>
      </c>
      <c r="J685" s="256">
        <v>10.23631087136296</v>
      </c>
      <c r="K685" s="256">
        <v>10.963986033929537</v>
      </c>
      <c r="L685" s="256">
        <v>5.8512277243025235</v>
      </c>
      <c r="M685" s="256">
        <v>-0.88188894846692278</v>
      </c>
      <c r="N685" s="256">
        <v>22.08218585375942</v>
      </c>
    </row>
    <row r="686" spans="2:14" x14ac:dyDescent="0.25">
      <c r="B686" s="239" t="s">
        <v>1849</v>
      </c>
      <c r="C686" s="247">
        <v>1</v>
      </c>
      <c r="D686" s="256">
        <v>245.61</v>
      </c>
      <c r="E686" s="256">
        <v>12</v>
      </c>
      <c r="F686" s="256">
        <v>10.385957645037081</v>
      </c>
      <c r="G686" s="256">
        <v>1.614042354962919</v>
      </c>
      <c r="H686" s="256">
        <v>0.27598537814566737</v>
      </c>
      <c r="I686" s="256">
        <v>0.36022714680307344</v>
      </c>
      <c r="J686" s="256">
        <v>9.6790732495947189</v>
      </c>
      <c r="K686" s="256">
        <v>11.092842040479443</v>
      </c>
      <c r="L686" s="256">
        <v>5.8593730230863592</v>
      </c>
      <c r="M686" s="256">
        <v>-1.1120635170380506</v>
      </c>
      <c r="N686" s="256">
        <v>21.883978807112214</v>
      </c>
    </row>
    <row r="687" spans="2:14" x14ac:dyDescent="0.25">
      <c r="B687" s="239" t="s">
        <v>1850</v>
      </c>
      <c r="C687" s="247">
        <v>1</v>
      </c>
      <c r="D687" s="256">
        <v>138.38</v>
      </c>
      <c r="E687" s="256">
        <v>13</v>
      </c>
      <c r="F687" s="256">
        <v>10.586373703500703</v>
      </c>
      <c r="G687" s="256">
        <v>2.4136262964992969</v>
      </c>
      <c r="H687" s="256">
        <v>0.41270637297308632</v>
      </c>
      <c r="I687" s="256">
        <v>0.18439457306120852</v>
      </c>
      <c r="J687" s="256">
        <v>10.224530773399488</v>
      </c>
      <c r="K687" s="256">
        <v>10.948216633601918</v>
      </c>
      <c r="L687" s="256">
        <v>5.851195603033001</v>
      </c>
      <c r="M687" s="256">
        <v>-0.89560066509426761</v>
      </c>
      <c r="N687" s="256">
        <v>22.068348072095674</v>
      </c>
    </row>
    <row r="688" spans="2:14" x14ac:dyDescent="0.25">
      <c r="B688" s="239" t="s">
        <v>1851</v>
      </c>
      <c r="C688" s="247">
        <v>1</v>
      </c>
      <c r="D688" s="256">
        <v>102.33</v>
      </c>
      <c r="E688" s="256">
        <v>8</v>
      </c>
      <c r="F688" s="256">
        <v>10.653752225440584</v>
      </c>
      <c r="G688" s="256">
        <v>-2.6537522254405843</v>
      </c>
      <c r="H688" s="256">
        <v>-0.45376554660484852</v>
      </c>
      <c r="I688" s="256">
        <v>0.21061166302818415</v>
      </c>
      <c r="J688" s="256">
        <v>10.24046272348593</v>
      </c>
      <c r="K688" s="256">
        <v>11.067041727395239</v>
      </c>
      <c r="L688" s="256">
        <v>5.8520804761197356</v>
      </c>
      <c r="M688" s="256">
        <v>-0.8299585558109861</v>
      </c>
      <c r="N688" s="256">
        <v>22.137463006692155</v>
      </c>
    </row>
    <row r="689" spans="2:14" x14ac:dyDescent="0.25">
      <c r="B689" s="239" t="s">
        <v>1852</v>
      </c>
      <c r="C689" s="247">
        <v>1</v>
      </c>
      <c r="D689" s="256">
        <v>169.35</v>
      </c>
      <c r="E689" s="256">
        <v>3</v>
      </c>
      <c r="F689" s="256">
        <v>10.528489852613653</v>
      </c>
      <c r="G689" s="256">
        <v>-7.528489852613653</v>
      </c>
      <c r="H689" s="256">
        <v>-1.2872977666606107</v>
      </c>
      <c r="I689" s="256">
        <v>0.20543446941450758</v>
      </c>
      <c r="J689" s="256">
        <v>10.125359710968654</v>
      </c>
      <c r="K689" s="256">
        <v>10.931619994258652</v>
      </c>
      <c r="L689" s="256">
        <v>5.8518964402663443</v>
      </c>
      <c r="M689" s="256">
        <v>-0.95485978963404428</v>
      </c>
      <c r="N689" s="256">
        <v>22.011839494861348</v>
      </c>
    </row>
    <row r="690" spans="2:14" x14ac:dyDescent="0.25">
      <c r="B690" s="239" t="s">
        <v>1853</v>
      </c>
      <c r="C690" s="247">
        <v>1</v>
      </c>
      <c r="D690" s="256">
        <v>82.83</v>
      </c>
      <c r="E690" s="256">
        <v>15</v>
      </c>
      <c r="F690" s="256">
        <v>10.690198305269369</v>
      </c>
      <c r="G690" s="256">
        <v>4.3098016947306306</v>
      </c>
      <c r="H690" s="256">
        <v>0.73693372840912674</v>
      </c>
      <c r="I690" s="256">
        <v>0.24265695179059349</v>
      </c>
      <c r="J690" s="256">
        <v>10.214025384409101</v>
      </c>
      <c r="K690" s="256">
        <v>11.166371226129638</v>
      </c>
      <c r="L690" s="256">
        <v>5.8533213667652486</v>
      </c>
      <c r="M690" s="256">
        <v>-0.7959475124350277</v>
      </c>
      <c r="N690" s="256">
        <v>22.176344122973767</v>
      </c>
    </row>
    <row r="691" spans="2:14" x14ac:dyDescent="0.25">
      <c r="B691" s="239" t="s">
        <v>1854</v>
      </c>
      <c r="C691" s="247">
        <v>1</v>
      </c>
      <c r="D691" s="256">
        <v>46.69</v>
      </c>
      <c r="E691" s="256">
        <v>13</v>
      </c>
      <c r="F691" s="256">
        <v>10.757745039885386</v>
      </c>
      <c r="G691" s="256">
        <v>2.2422549601146144</v>
      </c>
      <c r="H691" s="256">
        <v>0.38340355887404648</v>
      </c>
      <c r="I691" s="256">
        <v>0.31994876847901377</v>
      </c>
      <c r="J691" s="256">
        <v>10.129900098753131</v>
      </c>
      <c r="K691" s="256">
        <v>11.38558998101764</v>
      </c>
      <c r="L691" s="256">
        <v>5.8570347310588433</v>
      </c>
      <c r="M691" s="256">
        <v>-0.73568762251417397</v>
      </c>
      <c r="N691" s="256">
        <v>22.251177702284945</v>
      </c>
    </row>
    <row r="692" spans="2:14" x14ac:dyDescent="0.25">
      <c r="B692" s="239" t="s">
        <v>1855</v>
      </c>
      <c r="C692" s="247">
        <v>1</v>
      </c>
      <c r="D692" s="256">
        <v>58.35</v>
      </c>
      <c r="E692" s="256">
        <v>5</v>
      </c>
      <c r="F692" s="256">
        <v>10.735952153177506</v>
      </c>
      <c r="G692" s="256">
        <v>-5.7359521531775055</v>
      </c>
      <c r="H692" s="256">
        <v>-0.98079143905521449</v>
      </c>
      <c r="I692" s="256">
        <v>0.29323393046887797</v>
      </c>
      <c r="J692" s="256">
        <v>10.160530529620644</v>
      </c>
      <c r="K692" s="256">
        <v>11.311373776734367</v>
      </c>
      <c r="L692" s="256">
        <v>5.8556361536861665</v>
      </c>
      <c r="M692" s="256">
        <v>-0.75473603943587086</v>
      </c>
      <c r="N692" s="256">
        <v>22.226640345790884</v>
      </c>
    </row>
    <row r="693" spans="2:14" x14ac:dyDescent="0.25">
      <c r="B693" s="239" t="s">
        <v>1856</v>
      </c>
      <c r="C693" s="247">
        <v>1</v>
      </c>
      <c r="D693" s="256">
        <v>58.17</v>
      </c>
      <c r="E693" s="256">
        <v>11</v>
      </c>
      <c r="F693" s="256">
        <v>10.736288578529772</v>
      </c>
      <c r="G693" s="256">
        <v>0.2637114214702283</v>
      </c>
      <c r="H693" s="256">
        <v>4.5092061030495373E-2</v>
      </c>
      <c r="I693" s="256">
        <v>0.29363582272417166</v>
      </c>
      <c r="J693" s="256">
        <v>10.160078309901495</v>
      </c>
      <c r="K693" s="256">
        <v>11.312498847158048</v>
      </c>
      <c r="L693" s="256">
        <v>5.8556562930866427</v>
      </c>
      <c r="M693" s="256">
        <v>-0.75443913422542686</v>
      </c>
      <c r="N693" s="256">
        <v>22.227016291284968</v>
      </c>
    </row>
    <row r="694" spans="2:14" x14ac:dyDescent="0.25">
      <c r="B694" s="239" t="s">
        <v>1857</v>
      </c>
      <c r="C694" s="247">
        <v>1</v>
      </c>
      <c r="D694" s="256">
        <v>63.42</v>
      </c>
      <c r="E694" s="256">
        <v>5</v>
      </c>
      <c r="F694" s="256">
        <v>10.726476172422021</v>
      </c>
      <c r="G694" s="256">
        <v>-5.7264761724220214</v>
      </c>
      <c r="H694" s="256">
        <v>-0.97917113948620882</v>
      </c>
      <c r="I694" s="256">
        <v>0.28206748111399554</v>
      </c>
      <c r="J694" s="256">
        <v>10.172966803040104</v>
      </c>
      <c r="K694" s="256">
        <v>11.279985541803939</v>
      </c>
      <c r="L694" s="256">
        <v>5.8550875903166721</v>
      </c>
      <c r="M694" s="256">
        <v>-0.76313555805004007</v>
      </c>
      <c r="N694" s="256">
        <v>22.216087902894081</v>
      </c>
    </row>
    <row r="695" spans="2:14" x14ac:dyDescent="0.25">
      <c r="B695" s="239" t="s">
        <v>1858</v>
      </c>
      <c r="C695" s="247">
        <v>1</v>
      </c>
      <c r="D695" s="256">
        <v>60.54</v>
      </c>
      <c r="E695" s="256">
        <v>15</v>
      </c>
      <c r="F695" s="256">
        <v>10.731858978058273</v>
      </c>
      <c r="G695" s="256">
        <v>4.2681410219417266</v>
      </c>
      <c r="H695" s="256">
        <v>0.7298101628483501</v>
      </c>
      <c r="I695" s="256">
        <v>0.2883735152148601</v>
      </c>
      <c r="J695" s="256">
        <v>10.16597509125703</v>
      </c>
      <c r="K695" s="256">
        <v>11.297742864859517</v>
      </c>
      <c r="L695" s="256">
        <v>5.8553947698388082</v>
      </c>
      <c r="M695" s="256">
        <v>-0.75835553988476256</v>
      </c>
      <c r="N695" s="256">
        <v>22.222073496001308</v>
      </c>
    </row>
    <row r="696" spans="2:14" x14ac:dyDescent="0.25">
      <c r="B696" s="239" t="s">
        <v>1859</v>
      </c>
      <c r="C696" s="247">
        <v>1</v>
      </c>
      <c r="D696" s="256">
        <v>170.99</v>
      </c>
      <c r="E696" s="256">
        <v>15</v>
      </c>
      <c r="F696" s="256">
        <v>10.525424643848565</v>
      </c>
      <c r="G696" s="256">
        <v>4.4745753561514352</v>
      </c>
      <c r="H696" s="256">
        <v>0.76510840493842491</v>
      </c>
      <c r="I696" s="256">
        <v>0.20755292240313672</v>
      </c>
      <c r="J696" s="256">
        <v>10.118137399182793</v>
      </c>
      <c r="K696" s="256">
        <v>10.932711888514337</v>
      </c>
      <c r="L696" s="256">
        <v>5.8519711928525737</v>
      </c>
      <c r="M696" s="256">
        <v>-0.95807168761229633</v>
      </c>
      <c r="N696" s="256">
        <v>22.008920975309426</v>
      </c>
    </row>
    <row r="697" spans="2:14" x14ac:dyDescent="0.25">
      <c r="B697" s="239" t="s">
        <v>1860</v>
      </c>
      <c r="C697" s="247">
        <v>1</v>
      </c>
      <c r="D697" s="256">
        <v>70.010000000000005</v>
      </c>
      <c r="E697" s="256">
        <v>6</v>
      </c>
      <c r="F697" s="256">
        <v>10.714159266469627</v>
      </c>
      <c r="G697" s="256">
        <v>-4.7141592664696272</v>
      </c>
      <c r="H697" s="256">
        <v>-0.80607489871318272</v>
      </c>
      <c r="I697" s="256">
        <v>0.26803922567879984</v>
      </c>
      <c r="J697" s="256">
        <v>10.188177958063749</v>
      </c>
      <c r="K697" s="256">
        <v>11.240140574875506</v>
      </c>
      <c r="L697" s="256">
        <v>5.8544285504975448</v>
      </c>
      <c r="M697" s="256">
        <v>-0.77415921065312254</v>
      </c>
      <c r="N697" s="256">
        <v>22.202477743592375</v>
      </c>
    </row>
    <row r="698" spans="2:14" x14ac:dyDescent="0.25">
      <c r="B698" s="239" t="s">
        <v>1861</v>
      </c>
      <c r="C698" s="247">
        <v>1</v>
      </c>
      <c r="D698" s="256">
        <v>106.05</v>
      </c>
      <c r="E698" s="256">
        <v>7</v>
      </c>
      <c r="F698" s="256">
        <v>10.646799434827093</v>
      </c>
      <c r="G698" s="256">
        <v>-3.6467994348270931</v>
      </c>
      <c r="H698" s="256">
        <v>-0.62356685866851602</v>
      </c>
      <c r="I698" s="256">
        <v>0.20566452941484678</v>
      </c>
      <c r="J698" s="256">
        <v>10.243217839632027</v>
      </c>
      <c r="K698" s="256">
        <v>11.050381030022159</v>
      </c>
      <c r="L698" s="256">
        <v>5.8519045211826315</v>
      </c>
      <c r="M698" s="256">
        <v>-0.83656606484188778</v>
      </c>
      <c r="N698" s="256">
        <v>22.130164934496072</v>
      </c>
    </row>
    <row r="699" spans="2:14" x14ac:dyDescent="0.25">
      <c r="B699" s="239" t="s">
        <v>1862</v>
      </c>
      <c r="C699" s="247">
        <v>1</v>
      </c>
      <c r="D699" s="256">
        <v>227.29</v>
      </c>
      <c r="E699" s="256">
        <v>13</v>
      </c>
      <c r="F699" s="256">
        <v>10.420198269778792</v>
      </c>
      <c r="G699" s="256">
        <v>2.5798017302212077</v>
      </c>
      <c r="H699" s="256">
        <v>0.44112073878774022</v>
      </c>
      <c r="I699" s="256">
        <v>0.31620367337412009</v>
      </c>
      <c r="J699" s="256">
        <v>9.799702439652167</v>
      </c>
      <c r="K699" s="256">
        <v>11.040694099905418</v>
      </c>
      <c r="L699" s="256">
        <v>5.8568313437757098</v>
      </c>
      <c r="M699" s="256">
        <v>-1.072835279733372</v>
      </c>
      <c r="N699" s="256">
        <v>21.913231819290957</v>
      </c>
    </row>
    <row r="700" spans="2:14" x14ac:dyDescent="0.25">
      <c r="B700" s="239" t="s">
        <v>1863</v>
      </c>
      <c r="C700" s="247">
        <v>1</v>
      </c>
      <c r="D700" s="256">
        <v>134.27000000000001</v>
      </c>
      <c r="E700" s="256">
        <v>1</v>
      </c>
      <c r="F700" s="256">
        <v>10.59405541571077</v>
      </c>
      <c r="G700" s="256">
        <v>-9.5940554157107698</v>
      </c>
      <c r="H700" s="256">
        <v>-1.6404891753390545</v>
      </c>
      <c r="I700" s="256">
        <v>0.18466349866355156</v>
      </c>
      <c r="J700" s="256">
        <v>10.231684764937977</v>
      </c>
      <c r="K700" s="256">
        <v>10.956426066483562</v>
      </c>
      <c r="L700" s="256">
        <v>5.8512040841280664</v>
      </c>
      <c r="M700" s="256">
        <v>-0.88793559558814827</v>
      </c>
      <c r="N700" s="256">
        <v>22.076046427009686</v>
      </c>
    </row>
    <row r="701" spans="2:14" x14ac:dyDescent="0.25">
      <c r="B701" s="239" t="s">
        <v>1864</v>
      </c>
      <c r="C701" s="247">
        <v>1</v>
      </c>
      <c r="D701" s="256">
        <v>176.86</v>
      </c>
      <c r="E701" s="256">
        <v>4</v>
      </c>
      <c r="F701" s="256">
        <v>10.514453439305234</v>
      </c>
      <c r="G701" s="256">
        <v>-6.5144534393052336</v>
      </c>
      <c r="H701" s="256">
        <v>-1.1139075070308815</v>
      </c>
      <c r="I701" s="256">
        <v>0.21580744290646142</v>
      </c>
      <c r="J701" s="256">
        <v>10.090968104663613</v>
      </c>
      <c r="K701" s="256">
        <v>10.937938773946854</v>
      </c>
      <c r="L701" s="256">
        <v>5.8522697715324199</v>
      </c>
      <c r="M701" s="256">
        <v>-0.96962880193913037</v>
      </c>
      <c r="N701" s="256">
        <v>21.998535680549598</v>
      </c>
    </row>
    <row r="702" spans="2:14" x14ac:dyDescent="0.25">
      <c r="B702" s="239" t="s">
        <v>1865</v>
      </c>
      <c r="C702" s="247">
        <v>1</v>
      </c>
      <c r="D702" s="256">
        <v>67.91</v>
      </c>
      <c r="E702" s="256">
        <v>8</v>
      </c>
      <c r="F702" s="256">
        <v>10.718084228912728</v>
      </c>
      <c r="G702" s="256">
        <v>-2.7180842289127281</v>
      </c>
      <c r="H702" s="256">
        <v>-0.46476568687411418</v>
      </c>
      <c r="I702" s="256">
        <v>0.27244540506335319</v>
      </c>
      <c r="J702" s="256">
        <v>10.183456544246475</v>
      </c>
      <c r="K702" s="256">
        <v>11.252711913578981</v>
      </c>
      <c r="L702" s="256">
        <v>5.8546319376301046</v>
      </c>
      <c r="M702" s="256">
        <v>-0.77063336080194134</v>
      </c>
      <c r="N702" s="256">
        <v>22.206801818627397</v>
      </c>
    </row>
    <row r="703" spans="2:14" x14ac:dyDescent="0.25">
      <c r="B703" s="239" t="s">
        <v>1866</v>
      </c>
      <c r="C703" s="247">
        <v>1</v>
      </c>
      <c r="D703" s="256">
        <v>72.3</v>
      </c>
      <c r="E703" s="256">
        <v>3</v>
      </c>
      <c r="F703" s="256">
        <v>10.709879188376913</v>
      </c>
      <c r="G703" s="256">
        <v>-7.7098791883769131</v>
      </c>
      <c r="H703" s="256">
        <v>-1.3183135601856604</v>
      </c>
      <c r="I703" s="256">
        <v>0.26330762181835327</v>
      </c>
      <c r="J703" s="256">
        <v>10.19318284631532</v>
      </c>
      <c r="K703" s="256">
        <v>11.226575530438506</v>
      </c>
      <c r="L703" s="256">
        <v>5.8542138268161965</v>
      </c>
      <c r="M703" s="256">
        <v>-0.77801793010858766</v>
      </c>
      <c r="N703" s="256">
        <v>22.197776306862416</v>
      </c>
    </row>
    <row r="704" spans="2:14" x14ac:dyDescent="0.25">
      <c r="B704" s="239" t="s">
        <v>1867</v>
      </c>
      <c r="C704" s="247">
        <v>1</v>
      </c>
      <c r="D704" s="256">
        <v>38.99</v>
      </c>
      <c r="E704" s="256">
        <v>3</v>
      </c>
      <c r="F704" s="256">
        <v>10.772136568843418</v>
      </c>
      <c r="G704" s="256">
        <v>-7.7721365688434183</v>
      </c>
      <c r="H704" s="256">
        <v>-1.3289589603125993</v>
      </c>
      <c r="I704" s="256">
        <v>0.33824981886127919</v>
      </c>
      <c r="J704" s="256">
        <v>10.108378934705547</v>
      </c>
      <c r="K704" s="256">
        <v>11.43589420298129</v>
      </c>
      <c r="L704" s="256">
        <v>5.8580629534290587</v>
      </c>
      <c r="M704" s="256">
        <v>-0.72331380475586649</v>
      </c>
      <c r="N704" s="256">
        <v>22.267586942442705</v>
      </c>
    </row>
    <row r="705" spans="2:14" x14ac:dyDescent="0.25">
      <c r="B705" s="239" t="s">
        <v>1868</v>
      </c>
      <c r="C705" s="247">
        <v>1</v>
      </c>
      <c r="D705" s="256">
        <v>67.17</v>
      </c>
      <c r="E705" s="256">
        <v>11</v>
      </c>
      <c r="F705" s="256">
        <v>10.719467310916487</v>
      </c>
      <c r="G705" s="256">
        <v>0.28053268908351292</v>
      </c>
      <c r="H705" s="256">
        <v>4.7968332454765693E-2</v>
      </c>
      <c r="I705" s="256">
        <v>0.27401276771540034</v>
      </c>
      <c r="J705" s="256">
        <v>10.181763944113104</v>
      </c>
      <c r="K705" s="256">
        <v>11.25717067771987</v>
      </c>
      <c r="L705" s="256">
        <v>5.8547050842249391</v>
      </c>
      <c r="M705" s="256">
        <v>-0.76939381652688255</v>
      </c>
      <c r="N705" s="256">
        <v>22.208328438359857</v>
      </c>
    </row>
    <row r="706" spans="2:14" x14ac:dyDescent="0.25">
      <c r="B706" s="239" t="s">
        <v>1869</v>
      </c>
      <c r="C706" s="247">
        <v>1</v>
      </c>
      <c r="D706" s="256">
        <v>91.29</v>
      </c>
      <c r="E706" s="256">
        <v>14</v>
      </c>
      <c r="F706" s="256">
        <v>10.674386313712882</v>
      </c>
      <c r="G706" s="256">
        <v>3.3256136862871184</v>
      </c>
      <c r="H706" s="256">
        <v>0.56864725262890825</v>
      </c>
      <c r="I706" s="256">
        <v>0.22762101124643294</v>
      </c>
      <c r="J706" s="256">
        <v>10.227718864152578</v>
      </c>
      <c r="K706" s="256">
        <v>11.121053763273185</v>
      </c>
      <c r="L706" s="256">
        <v>5.8527173134484416</v>
      </c>
      <c r="M706" s="256">
        <v>-0.81057415228369578</v>
      </c>
      <c r="N706" s="256">
        <v>22.159346779709459</v>
      </c>
    </row>
    <row r="707" spans="2:14" x14ac:dyDescent="0.25">
      <c r="B707" s="239" t="s">
        <v>1870</v>
      </c>
      <c r="C707" s="247">
        <v>1</v>
      </c>
      <c r="D707" s="256">
        <v>68.94</v>
      </c>
      <c r="E707" s="256">
        <v>14</v>
      </c>
      <c r="F707" s="256">
        <v>10.716159128285874</v>
      </c>
      <c r="G707" s="256">
        <v>3.2838408717141263</v>
      </c>
      <c r="H707" s="256">
        <v>0.56150451192530337</v>
      </c>
      <c r="I707" s="256">
        <v>0.27027645914778009</v>
      </c>
      <c r="J707" s="256">
        <v>10.185787630405885</v>
      </c>
      <c r="K707" s="256">
        <v>11.246530626165862</v>
      </c>
      <c r="L707" s="256">
        <v>5.8545314065899206</v>
      </c>
      <c r="M707" s="256">
        <v>-0.77236118639221374</v>
      </c>
      <c r="N707" s="256">
        <v>22.204679442963961</v>
      </c>
    </row>
    <row r="708" spans="2:14" x14ac:dyDescent="0.25">
      <c r="B708" s="239" t="s">
        <v>1871</v>
      </c>
      <c r="C708" s="247">
        <v>1</v>
      </c>
      <c r="D708" s="256">
        <v>49.51</v>
      </c>
      <c r="E708" s="256">
        <v>15</v>
      </c>
      <c r="F708" s="256">
        <v>10.752474376033222</v>
      </c>
      <c r="G708" s="256">
        <v>4.2475256239667782</v>
      </c>
      <c r="H708" s="256">
        <v>0.72628513242504988</v>
      </c>
      <c r="I708" s="256">
        <v>0.31336887294103788</v>
      </c>
      <c r="J708" s="256">
        <v>10.137541358726571</v>
      </c>
      <c r="K708" s="256">
        <v>11.367407393339873</v>
      </c>
      <c r="L708" s="256">
        <v>5.8566789801820818</v>
      </c>
      <c r="M708" s="256">
        <v>-0.74026018588812725</v>
      </c>
      <c r="N708" s="256">
        <v>22.245208937954573</v>
      </c>
    </row>
    <row r="709" spans="2:14" x14ac:dyDescent="0.25">
      <c r="B709" s="239" t="s">
        <v>1872</v>
      </c>
      <c r="C709" s="247">
        <v>1</v>
      </c>
      <c r="D709" s="256">
        <v>56.54</v>
      </c>
      <c r="E709" s="256">
        <v>10</v>
      </c>
      <c r="F709" s="256">
        <v>10.739335096997511</v>
      </c>
      <c r="G709" s="256">
        <v>-0.73933509699751099</v>
      </c>
      <c r="H709" s="256">
        <v>-0.12641903460204393</v>
      </c>
      <c r="I709" s="256">
        <v>0.29729132085053617</v>
      </c>
      <c r="J709" s="256">
        <v>10.155951536167278</v>
      </c>
      <c r="K709" s="256">
        <v>11.322718657827744</v>
      </c>
      <c r="L709" s="256">
        <v>5.8558407385986309</v>
      </c>
      <c r="M709" s="256">
        <v>-0.75175455864675378</v>
      </c>
      <c r="N709" s="256">
        <v>22.230424752641774</v>
      </c>
    </row>
    <row r="710" spans="2:14" x14ac:dyDescent="0.25">
      <c r="B710" s="239" t="s">
        <v>1873</v>
      </c>
      <c r="C710" s="247">
        <v>1</v>
      </c>
      <c r="D710" s="256">
        <v>131.37</v>
      </c>
      <c r="E710" s="256">
        <v>9</v>
      </c>
      <c r="F710" s="256">
        <v>10.599475601941718</v>
      </c>
      <c r="G710" s="256">
        <v>-1.5994756019417178</v>
      </c>
      <c r="H710" s="256">
        <v>-0.27349460655683683</v>
      </c>
      <c r="I710" s="256">
        <v>0.185305436816606</v>
      </c>
      <c r="J710" s="256">
        <v>10.235845256925279</v>
      </c>
      <c r="K710" s="256">
        <v>10.963105946958157</v>
      </c>
      <c r="L710" s="256">
        <v>5.8512243788195386</v>
      </c>
      <c r="M710" s="256">
        <v>-0.8825552342311429</v>
      </c>
      <c r="N710" s="256">
        <v>22.08150643811458</v>
      </c>
    </row>
    <row r="711" spans="2:14" x14ac:dyDescent="0.25">
      <c r="B711" s="239" t="s">
        <v>1874</v>
      </c>
      <c r="C711" s="247">
        <v>1</v>
      </c>
      <c r="D711" s="256">
        <v>75.39</v>
      </c>
      <c r="E711" s="256">
        <v>8</v>
      </c>
      <c r="F711" s="256">
        <v>10.704103886496352</v>
      </c>
      <c r="G711" s="256">
        <v>-2.7041038864963518</v>
      </c>
      <c r="H711" s="256">
        <v>-0.46237518573483144</v>
      </c>
      <c r="I711" s="256">
        <v>0.25705141992698788</v>
      </c>
      <c r="J711" s="256">
        <v>10.199684274633999</v>
      </c>
      <c r="K711" s="256">
        <v>11.208523498358705</v>
      </c>
      <c r="L711" s="256">
        <v>5.8539357750888223</v>
      </c>
      <c r="M711" s="256">
        <v>-0.78324760285222617</v>
      </c>
      <c r="N711" s="256">
        <v>22.191455375844932</v>
      </c>
    </row>
    <row r="712" spans="2:14" x14ac:dyDescent="0.25">
      <c r="B712" s="239" t="s">
        <v>1875</v>
      </c>
      <c r="C712" s="247">
        <v>1</v>
      </c>
      <c r="D712" s="256">
        <v>110.14</v>
      </c>
      <c r="E712" s="256">
        <v>16</v>
      </c>
      <c r="F712" s="256">
        <v>10.639155103211722</v>
      </c>
      <c r="G712" s="256">
        <v>5.3608448967882776</v>
      </c>
      <c r="H712" s="256">
        <v>0.91665178517225099</v>
      </c>
      <c r="I712" s="256">
        <v>0.20074071705782193</v>
      </c>
      <c r="J712" s="256">
        <v>10.245235650784508</v>
      </c>
      <c r="K712" s="256">
        <v>11.033074555638937</v>
      </c>
      <c r="L712" s="256">
        <v>5.8517335433069047</v>
      </c>
      <c r="M712" s="256">
        <v>-0.84387488150956536</v>
      </c>
      <c r="N712" s="256">
        <v>22.122185087933012</v>
      </c>
    </row>
    <row r="713" spans="2:14" x14ac:dyDescent="0.25">
      <c r="B713" s="239" t="s">
        <v>1876</v>
      </c>
      <c r="C713" s="247">
        <v>1</v>
      </c>
      <c r="D713" s="256">
        <v>140.75</v>
      </c>
      <c r="E713" s="256">
        <v>13</v>
      </c>
      <c r="F713" s="256">
        <v>10.581944103029205</v>
      </c>
      <c r="G713" s="256">
        <v>2.4180558969707953</v>
      </c>
      <c r="H713" s="256">
        <v>0.41346379111481085</v>
      </c>
      <c r="I713" s="256">
        <v>0.18458234201612336</v>
      </c>
      <c r="J713" s="256">
        <v>10.219732708348472</v>
      </c>
      <c r="K713" s="256">
        <v>10.944155497709938</v>
      </c>
      <c r="L713" s="256">
        <v>5.8512015233935033</v>
      </c>
      <c r="M713" s="256">
        <v>-0.9000418832644641</v>
      </c>
      <c r="N713" s="256">
        <v>22.063930089322874</v>
      </c>
    </row>
    <row r="714" spans="2:14" x14ac:dyDescent="0.25">
      <c r="B714" s="239" t="s">
        <v>1877</v>
      </c>
      <c r="C714" s="247">
        <v>1</v>
      </c>
      <c r="D714" s="256">
        <v>181.89</v>
      </c>
      <c r="E714" s="256">
        <v>1</v>
      </c>
      <c r="F714" s="256">
        <v>10.505052219739142</v>
      </c>
      <c r="G714" s="256">
        <v>-9.5050522197391416</v>
      </c>
      <c r="H714" s="256">
        <v>-1.6252705036475257</v>
      </c>
      <c r="I714" s="256">
        <v>0.22364941713091444</v>
      </c>
      <c r="J714" s="256">
        <v>10.066178346898988</v>
      </c>
      <c r="K714" s="256">
        <v>10.943926092579295</v>
      </c>
      <c r="L714" s="256">
        <v>5.8525641976967062</v>
      </c>
      <c r="M714" s="256">
        <v>-0.97960778268449644</v>
      </c>
      <c r="N714" s="256">
        <v>21.98971222216278</v>
      </c>
    </row>
    <row r="715" spans="2:14" x14ac:dyDescent="0.25">
      <c r="B715" s="239" t="s">
        <v>1878</v>
      </c>
      <c r="C715" s="247">
        <v>1</v>
      </c>
      <c r="D715" s="256">
        <v>38.65</v>
      </c>
      <c r="E715" s="256">
        <v>8</v>
      </c>
      <c r="F715" s="256">
        <v>10.772772038953253</v>
      </c>
      <c r="G715" s="256">
        <v>-2.7727720389532529</v>
      </c>
      <c r="H715" s="256">
        <v>-0.4741167648601311</v>
      </c>
      <c r="I715" s="256">
        <v>0.33906835319445133</v>
      </c>
      <c r="J715" s="256">
        <v>10.107408170658994</v>
      </c>
      <c r="K715" s="256">
        <v>11.438135907247512</v>
      </c>
      <c r="L715" s="256">
        <v>5.8581102733318611</v>
      </c>
      <c r="M715" s="256">
        <v>-0.72277119189230454</v>
      </c>
      <c r="N715" s="256">
        <v>22.268315269798812</v>
      </c>
    </row>
    <row r="716" spans="2:14" x14ac:dyDescent="0.25">
      <c r="B716" s="239" t="s">
        <v>1879</v>
      </c>
      <c r="C716" s="247">
        <v>1</v>
      </c>
      <c r="D716" s="256">
        <v>205.87</v>
      </c>
      <c r="E716" s="256">
        <v>18</v>
      </c>
      <c r="F716" s="256">
        <v>10.46023288669841</v>
      </c>
      <c r="G716" s="256">
        <v>7.5397671133015898</v>
      </c>
      <c r="H716" s="256">
        <v>1.2892260673931395</v>
      </c>
      <c r="I716" s="256">
        <v>0.26866196179032165</v>
      </c>
      <c r="J716" s="256">
        <v>9.9330295647834994</v>
      </c>
      <c r="K716" s="256">
        <v>10.987436208613321</v>
      </c>
      <c r="L716" s="256">
        <v>5.8544570949056682</v>
      </c>
      <c r="M716" s="256">
        <v>-1.028141603961517</v>
      </c>
      <c r="N716" s="256">
        <v>21.948607377358336</v>
      </c>
    </row>
    <row r="717" spans="2:14" x14ac:dyDescent="0.25">
      <c r="B717" s="239" t="s">
        <v>1880</v>
      </c>
      <c r="C717" s="247">
        <v>1</v>
      </c>
      <c r="D717" s="256">
        <v>168.14</v>
      </c>
      <c r="E717" s="256">
        <v>6</v>
      </c>
      <c r="F717" s="256">
        <v>10.530751378592772</v>
      </c>
      <c r="G717" s="256">
        <v>-4.5307513785927718</v>
      </c>
      <c r="H717" s="256">
        <v>-0.77471395261722042</v>
      </c>
      <c r="I717" s="256">
        <v>0.20392701667216515</v>
      </c>
      <c r="J717" s="256">
        <v>10.130579356095332</v>
      </c>
      <c r="K717" s="256">
        <v>10.930923401090212</v>
      </c>
      <c r="L717" s="256">
        <v>5.8518437141218245</v>
      </c>
      <c r="M717" s="256">
        <v>-0.95249479758046895</v>
      </c>
      <c r="N717" s="256">
        <v>22.013997554766014</v>
      </c>
    </row>
    <row r="718" spans="2:14" x14ac:dyDescent="0.25">
      <c r="B718" s="239" t="s">
        <v>1881</v>
      </c>
      <c r="C718" s="247">
        <v>1</v>
      </c>
      <c r="D718" s="256">
        <v>47.99</v>
      </c>
      <c r="E718" s="256">
        <v>12</v>
      </c>
      <c r="F718" s="256">
        <v>10.755315301230132</v>
      </c>
      <c r="G718" s="256">
        <v>1.2446846987698681</v>
      </c>
      <c r="H718" s="256">
        <v>0.21282884938296431</v>
      </c>
      <c r="I718" s="256">
        <v>0.31690677404554413</v>
      </c>
      <c r="J718" s="256">
        <v>10.13343975583922</v>
      </c>
      <c r="K718" s="256">
        <v>11.377190846621044</v>
      </c>
      <c r="L718" s="256">
        <v>5.856869345462151</v>
      </c>
      <c r="M718" s="256">
        <v>-0.73779282011645364</v>
      </c>
      <c r="N718" s="256">
        <v>22.248423422576717</v>
      </c>
    </row>
    <row r="719" spans="2:14" x14ac:dyDescent="0.25">
      <c r="B719" s="239" t="s">
        <v>1882</v>
      </c>
      <c r="C719" s="247">
        <v>1</v>
      </c>
      <c r="D719" s="256">
        <v>222.19</v>
      </c>
      <c r="E719" s="256">
        <v>19</v>
      </c>
      <c r="F719" s="256">
        <v>10.42973032142632</v>
      </c>
      <c r="G719" s="256">
        <v>8.5702696785736805</v>
      </c>
      <c r="H719" s="256">
        <v>1.4654318771615158</v>
      </c>
      <c r="I719" s="256">
        <v>0.3044318472186387</v>
      </c>
      <c r="J719" s="256">
        <v>9.8323346942938876</v>
      </c>
      <c r="K719" s="256">
        <v>11.027125948558751</v>
      </c>
      <c r="L719" s="256">
        <v>5.8562075933132052</v>
      </c>
      <c r="M719" s="256">
        <v>-1.0620792240858474</v>
      </c>
      <c r="N719" s="256">
        <v>21.921539866938488</v>
      </c>
    </row>
    <row r="720" spans="2:14" x14ac:dyDescent="0.25">
      <c r="B720" s="239" t="s">
        <v>1883</v>
      </c>
      <c r="C720" s="247">
        <v>1</v>
      </c>
      <c r="D720" s="256">
        <v>232.59</v>
      </c>
      <c r="E720" s="256">
        <v>10</v>
      </c>
      <c r="F720" s="256">
        <v>10.410292412184301</v>
      </c>
      <c r="G720" s="256">
        <v>-0.41029241218430101</v>
      </c>
      <c r="H720" s="256">
        <v>-7.0155969686175781E-2</v>
      </c>
      <c r="I720" s="256">
        <v>0.32868123980600472</v>
      </c>
      <c r="J720" s="256">
        <v>9.7653114840241937</v>
      </c>
      <c r="K720" s="256">
        <v>11.055273340344408</v>
      </c>
      <c r="L720" s="256">
        <v>5.857518244425596</v>
      </c>
      <c r="M720" s="256">
        <v>-1.0840890628102517</v>
      </c>
      <c r="N720" s="256">
        <v>21.904673887178852</v>
      </c>
    </row>
    <row r="721" spans="2:14" x14ac:dyDescent="0.25">
      <c r="B721" s="239" t="s">
        <v>1884</v>
      </c>
      <c r="C721" s="247">
        <v>1</v>
      </c>
      <c r="D721" s="256">
        <v>43.44</v>
      </c>
      <c r="E721" s="256">
        <v>20</v>
      </c>
      <c r="F721" s="256">
        <v>10.763819386523515</v>
      </c>
      <c r="G721" s="256">
        <v>9.2361806134764848</v>
      </c>
      <c r="H721" s="256">
        <v>1.5792961017373992</v>
      </c>
      <c r="I721" s="256">
        <v>0.32761610044077405</v>
      </c>
      <c r="J721" s="256">
        <v>10.120928612875456</v>
      </c>
      <c r="K721" s="256">
        <v>11.406710160171574</v>
      </c>
      <c r="L721" s="256">
        <v>5.8574585731054309</v>
      </c>
      <c r="M721" s="256">
        <v>-0.73044499367278348</v>
      </c>
      <c r="N721" s="256">
        <v>22.258083766719814</v>
      </c>
    </row>
    <row r="722" spans="2:14" x14ac:dyDescent="0.25">
      <c r="B722" s="239" t="s">
        <v>1885</v>
      </c>
      <c r="C722" s="247">
        <v>1</v>
      </c>
      <c r="D722" s="256">
        <v>90.91</v>
      </c>
      <c r="E722" s="256">
        <v>20</v>
      </c>
      <c r="F722" s="256">
        <v>10.67509654501211</v>
      </c>
      <c r="G722" s="256">
        <v>9.32490345498789</v>
      </c>
      <c r="H722" s="256">
        <v>1.5944668355718565</v>
      </c>
      <c r="I722" s="256">
        <v>0.22826222725540915</v>
      </c>
      <c r="J722" s="256">
        <v>10.227170818292866</v>
      </c>
      <c r="K722" s="256">
        <v>11.123022271731354</v>
      </c>
      <c r="L722" s="256">
        <v>5.8527422863790868</v>
      </c>
      <c r="M722" s="256">
        <v>-0.80991292610564791</v>
      </c>
      <c r="N722" s="256">
        <v>22.160106016129866</v>
      </c>
    </row>
    <row r="723" spans="2:14" x14ac:dyDescent="0.25">
      <c r="B723" s="239" t="s">
        <v>1886</v>
      </c>
      <c r="C723" s="247">
        <v>1</v>
      </c>
      <c r="D723" s="256">
        <v>207.36</v>
      </c>
      <c r="E723" s="256">
        <v>2</v>
      </c>
      <c r="F723" s="256">
        <v>10.457448032393545</v>
      </c>
      <c r="G723" s="256">
        <v>-8.457448032393545</v>
      </c>
      <c r="H723" s="256">
        <v>-1.4461404845978079</v>
      </c>
      <c r="I723" s="256">
        <v>0.27178816116235249</v>
      </c>
      <c r="J723" s="256">
        <v>9.9241100768932924</v>
      </c>
      <c r="K723" s="256">
        <v>10.990785987893798</v>
      </c>
      <c r="L723" s="256">
        <v>5.8546013895846327</v>
      </c>
      <c r="M723" s="256">
        <v>-1.0312096119870571</v>
      </c>
      <c r="N723" s="256">
        <v>21.946105676774145</v>
      </c>
    </row>
    <row r="724" spans="2:14" x14ac:dyDescent="0.25">
      <c r="B724" s="239" t="s">
        <v>1887</v>
      </c>
      <c r="C724" s="247">
        <v>1</v>
      </c>
      <c r="D724" s="256">
        <v>194.62</v>
      </c>
      <c r="E724" s="256">
        <v>17</v>
      </c>
      <c r="F724" s="256">
        <v>10.481259471215017</v>
      </c>
      <c r="G724" s="256">
        <v>6.5187405287849831</v>
      </c>
      <c r="H724" s="256">
        <v>1.114640557193769</v>
      </c>
      <c r="I724" s="256">
        <v>0.24617724161731072</v>
      </c>
      <c r="J724" s="256">
        <v>9.9981785814023105</v>
      </c>
      <c r="K724" s="256">
        <v>10.964340361027723</v>
      </c>
      <c r="L724" s="256">
        <v>5.8534683616355698</v>
      </c>
      <c r="M724" s="256">
        <v>-1.0051747988754993</v>
      </c>
      <c r="N724" s="256">
        <v>21.967693741305531</v>
      </c>
    </row>
    <row r="725" spans="2:14" x14ac:dyDescent="0.25">
      <c r="B725" s="239" t="s">
        <v>1888</v>
      </c>
      <c r="C725" s="247">
        <v>1</v>
      </c>
      <c r="D725" s="256">
        <v>70.59</v>
      </c>
      <c r="E725" s="256">
        <v>19</v>
      </c>
      <c r="F725" s="256">
        <v>10.713075229223438</v>
      </c>
      <c r="G725" s="256">
        <v>8.2869247707765616</v>
      </c>
      <c r="H725" s="256">
        <v>1.416982682948249</v>
      </c>
      <c r="I725" s="256">
        <v>0.2668334526867232</v>
      </c>
      <c r="J725" s="256">
        <v>10.189460044859318</v>
      </c>
      <c r="K725" s="256">
        <v>11.236690413587558</v>
      </c>
      <c r="L725" s="256">
        <v>5.8543734692835416</v>
      </c>
      <c r="M725" s="256">
        <v>-0.77513516040228048</v>
      </c>
      <c r="N725" s="256">
        <v>22.201285618849155</v>
      </c>
    </row>
    <row r="726" spans="2:14" x14ac:dyDescent="0.25">
      <c r="B726" s="239" t="s">
        <v>1889</v>
      </c>
      <c r="C726" s="247">
        <v>1</v>
      </c>
      <c r="D726" s="256">
        <v>76.06</v>
      </c>
      <c r="E726" s="256">
        <v>14</v>
      </c>
      <c r="F726" s="256">
        <v>10.70285163657403</v>
      </c>
      <c r="G726" s="256">
        <v>3.2971483634259702</v>
      </c>
      <c r="H726" s="256">
        <v>0.56377996220761517</v>
      </c>
      <c r="I726" s="256">
        <v>0.25571528389445014</v>
      </c>
      <c r="J726" s="256">
        <v>10.2010539640074</v>
      </c>
      <c r="K726" s="256">
        <v>11.20464930914066</v>
      </c>
      <c r="L726" s="256">
        <v>5.8538772563827743</v>
      </c>
      <c r="M726" s="256">
        <v>-0.78438501978510189</v>
      </c>
      <c r="N726" s="256">
        <v>22.190088292933162</v>
      </c>
    </row>
    <row r="727" spans="2:14" x14ac:dyDescent="0.25">
      <c r="B727" s="239" t="s">
        <v>1890</v>
      </c>
      <c r="C727" s="247">
        <v>1</v>
      </c>
      <c r="D727" s="256">
        <v>111.5</v>
      </c>
      <c r="E727" s="256">
        <v>18</v>
      </c>
      <c r="F727" s="256">
        <v>10.636613222772382</v>
      </c>
      <c r="G727" s="256">
        <v>7.3633867772276176</v>
      </c>
      <c r="H727" s="256">
        <v>1.2590667635810946</v>
      </c>
      <c r="I727" s="256">
        <v>0.19922977755641286</v>
      </c>
      <c r="J727" s="256">
        <v>10.245658731663276</v>
      </c>
      <c r="K727" s="256">
        <v>11.027567713881488</v>
      </c>
      <c r="L727" s="256">
        <v>5.8516819061397616</v>
      </c>
      <c r="M727" s="256">
        <v>-0.84631543280699439</v>
      </c>
      <c r="N727" s="256">
        <v>22.119541878351761</v>
      </c>
    </row>
    <row r="728" spans="2:14" x14ac:dyDescent="0.25">
      <c r="B728" s="239" t="s">
        <v>1891</v>
      </c>
      <c r="C728" s="247">
        <v>1</v>
      </c>
      <c r="D728" s="256">
        <v>136.6</v>
      </c>
      <c r="E728" s="256">
        <v>6</v>
      </c>
      <c r="F728" s="256">
        <v>10.589700576428664</v>
      </c>
      <c r="G728" s="256">
        <v>-4.5897005764286636</v>
      </c>
      <c r="H728" s="256">
        <v>-0.78479368603071942</v>
      </c>
      <c r="I728" s="256">
        <v>0.18441848258290577</v>
      </c>
      <c r="J728" s="256">
        <v>10.227810727965132</v>
      </c>
      <c r="K728" s="256">
        <v>10.951590424892196</v>
      </c>
      <c r="L728" s="256">
        <v>5.8511963565664482</v>
      </c>
      <c r="M728" s="256">
        <v>-0.89227527084729985</v>
      </c>
      <c r="N728" s="256">
        <v>22.071676423704627</v>
      </c>
    </row>
    <row r="729" spans="2:14" x14ac:dyDescent="0.25">
      <c r="B729" s="239" t="s">
        <v>1892</v>
      </c>
      <c r="C729" s="247">
        <v>1</v>
      </c>
      <c r="D729" s="256">
        <v>166.02</v>
      </c>
      <c r="E729" s="256">
        <v>6</v>
      </c>
      <c r="F729" s="256">
        <v>10.534713721630569</v>
      </c>
      <c r="G729" s="256">
        <v>-4.5347137216305686</v>
      </c>
      <c r="H729" s="256">
        <v>-0.77539147433049316</v>
      </c>
      <c r="I729" s="256">
        <v>0.20140306896183582</v>
      </c>
      <c r="J729" s="256">
        <v>10.139494516451808</v>
      </c>
      <c r="K729" s="256">
        <v>10.929932926809329</v>
      </c>
      <c r="L729" s="256">
        <v>5.8517563023903802</v>
      </c>
      <c r="M729" s="256">
        <v>-0.9483609239140538</v>
      </c>
      <c r="N729" s="256">
        <v>22.017788367175193</v>
      </c>
    </row>
    <row r="730" spans="2:14" x14ac:dyDescent="0.25">
      <c r="B730" s="239" t="s">
        <v>1893</v>
      </c>
      <c r="C730" s="247">
        <v>1</v>
      </c>
      <c r="D730" s="256">
        <v>111.16</v>
      </c>
      <c r="E730" s="256">
        <v>2</v>
      </c>
      <c r="F730" s="256">
        <v>10.637248692882217</v>
      </c>
      <c r="G730" s="256">
        <v>-8.637248692882217</v>
      </c>
      <c r="H730" s="256">
        <v>-1.4768846302661209</v>
      </c>
      <c r="I730" s="256">
        <v>0.19960142830662309</v>
      </c>
      <c r="J730" s="256">
        <v>10.245564900502483</v>
      </c>
      <c r="K730" s="256">
        <v>11.028932485261951</v>
      </c>
      <c r="L730" s="256">
        <v>5.8516945713665152</v>
      </c>
      <c r="M730" s="256">
        <v>-0.84570481604659875</v>
      </c>
      <c r="N730" s="256">
        <v>22.120202201811033</v>
      </c>
    </row>
    <row r="731" spans="2:14" x14ac:dyDescent="0.25">
      <c r="B731" s="239" t="s">
        <v>1894</v>
      </c>
      <c r="C731" s="247">
        <v>1</v>
      </c>
      <c r="D731" s="256">
        <v>131.76</v>
      </c>
      <c r="E731" s="256">
        <v>19</v>
      </c>
      <c r="F731" s="256">
        <v>10.598746680345142</v>
      </c>
      <c r="G731" s="256">
        <v>8.4012533196548578</v>
      </c>
      <c r="H731" s="256">
        <v>1.4365317410618739</v>
      </c>
      <c r="I731" s="256">
        <v>0.18519746651184493</v>
      </c>
      <c r="J731" s="256">
        <v>10.235328208654419</v>
      </c>
      <c r="K731" s="256">
        <v>10.962165152035865</v>
      </c>
      <c r="L731" s="256">
        <v>5.851220960447546</v>
      </c>
      <c r="M731" s="256">
        <v>-0.88327744785514817</v>
      </c>
      <c r="N731" s="256">
        <v>22.080770808545431</v>
      </c>
    </row>
    <row r="732" spans="2:14" x14ac:dyDescent="0.25">
      <c r="B732" s="239" t="s">
        <v>1895</v>
      </c>
      <c r="C732" s="247">
        <v>1</v>
      </c>
      <c r="D732" s="256">
        <v>194.44</v>
      </c>
      <c r="E732" s="256">
        <v>8</v>
      </c>
      <c r="F732" s="256">
        <v>10.481595896567283</v>
      </c>
      <c r="G732" s="256">
        <v>-2.4815958965672831</v>
      </c>
      <c r="H732" s="256">
        <v>-0.42432850650600956</v>
      </c>
      <c r="I732" s="256">
        <v>0.24583524280727037</v>
      </c>
      <c r="J732" s="256">
        <v>9.9991861211451027</v>
      </c>
      <c r="K732" s="256">
        <v>10.964005671989463</v>
      </c>
      <c r="L732" s="256">
        <v>5.8534539882862671</v>
      </c>
      <c r="M732" s="256">
        <v>-1.0048101682743447</v>
      </c>
      <c r="N732" s="256">
        <v>21.968001961408909</v>
      </c>
    </row>
    <row r="733" spans="2:14" x14ac:dyDescent="0.25">
      <c r="B733" s="239" t="s">
        <v>1896</v>
      </c>
      <c r="C733" s="247">
        <v>1</v>
      </c>
      <c r="D733" s="256">
        <v>38.07</v>
      </c>
      <c r="E733" s="256">
        <v>11</v>
      </c>
      <c r="F733" s="256">
        <v>10.773856076199442</v>
      </c>
      <c r="G733" s="256">
        <v>0.22614392380055826</v>
      </c>
      <c r="H733" s="256">
        <v>3.8668388182958133E-2</v>
      </c>
      <c r="I733" s="256">
        <v>0.34046659011575275</v>
      </c>
      <c r="J733" s="256">
        <v>10.105748406196813</v>
      </c>
      <c r="K733" s="256">
        <v>11.44196374620207</v>
      </c>
      <c r="L733" s="256">
        <v>5.8581913698140102</v>
      </c>
      <c r="M733" s="256">
        <v>-0.72184629267406741</v>
      </c>
      <c r="N733" s="256">
        <v>22.269558445072953</v>
      </c>
    </row>
    <row r="734" spans="2:14" x14ac:dyDescent="0.25">
      <c r="B734" s="239" t="s">
        <v>1897</v>
      </c>
      <c r="C734" s="247">
        <v>1</v>
      </c>
      <c r="D734" s="256">
        <v>85.54</v>
      </c>
      <c r="E734" s="256">
        <v>3</v>
      </c>
      <c r="F734" s="256">
        <v>10.685133234688037</v>
      </c>
      <c r="G734" s="256">
        <v>-7.6851332346880366</v>
      </c>
      <c r="H734" s="256">
        <v>-1.3140822453348449</v>
      </c>
      <c r="I734" s="256">
        <v>0.23767403453997971</v>
      </c>
      <c r="J734" s="256">
        <v>10.218738439878233</v>
      </c>
      <c r="K734" s="256">
        <v>11.15152802949784</v>
      </c>
      <c r="L734" s="256">
        <v>5.8531169109349603</v>
      </c>
      <c r="M734" s="256">
        <v>-0.80061137328724818</v>
      </c>
      <c r="N734" s="256">
        <v>22.170877842663323</v>
      </c>
    </row>
    <row r="735" spans="2:14" x14ac:dyDescent="0.25">
      <c r="B735" s="239" t="s">
        <v>1898</v>
      </c>
      <c r="C735" s="247">
        <v>1</v>
      </c>
      <c r="D735" s="256">
        <v>186.94</v>
      </c>
      <c r="E735" s="256">
        <v>13</v>
      </c>
      <c r="F735" s="256">
        <v>10.495613619578354</v>
      </c>
      <c r="G735" s="256">
        <v>2.5043863804216464</v>
      </c>
      <c r="H735" s="256">
        <v>0.42822545523559463</v>
      </c>
      <c r="I735" s="256">
        <v>0.23216010324154085</v>
      </c>
      <c r="J735" s="256">
        <v>10.040038975406832</v>
      </c>
      <c r="K735" s="256">
        <v>10.951188263749875</v>
      </c>
      <c r="L735" s="256">
        <v>5.8528956030255159</v>
      </c>
      <c r="M735" s="256">
        <v>-0.98969670933395015</v>
      </c>
      <c r="N735" s="256">
        <v>21.980923948490656</v>
      </c>
    </row>
    <row r="736" spans="2:14" x14ac:dyDescent="0.25">
      <c r="B736" s="239" t="s">
        <v>1899</v>
      </c>
      <c r="C736" s="247">
        <v>1</v>
      </c>
      <c r="D736" s="256">
        <v>226.95</v>
      </c>
      <c r="E736" s="256">
        <v>13</v>
      </c>
      <c r="F736" s="256">
        <v>10.420833739888627</v>
      </c>
      <c r="G736" s="256">
        <v>2.5791662601113732</v>
      </c>
      <c r="H736" s="256">
        <v>0.44101207964504568</v>
      </c>
      <c r="I736" s="256">
        <v>0.31541141917720439</v>
      </c>
      <c r="J736" s="256">
        <v>9.8018925736289351</v>
      </c>
      <c r="K736" s="256">
        <v>11.039774906148319</v>
      </c>
      <c r="L736" s="256">
        <v>5.8567886242996403</v>
      </c>
      <c r="M736" s="256">
        <v>-1.0721159799308477</v>
      </c>
      <c r="N736" s="256">
        <v>21.9137834597081</v>
      </c>
    </row>
    <row r="737" spans="2:14" x14ac:dyDescent="0.25">
      <c r="B737" s="239" t="s">
        <v>1900</v>
      </c>
      <c r="C737" s="247">
        <v>1</v>
      </c>
      <c r="D737" s="256">
        <v>142.57</v>
      </c>
      <c r="E737" s="256">
        <v>8</v>
      </c>
      <c r="F737" s="256">
        <v>10.578542468911852</v>
      </c>
      <c r="G737" s="256">
        <v>-2.5785424689118521</v>
      </c>
      <c r="H737" s="256">
        <v>-0.44090541748122181</v>
      </c>
      <c r="I737" s="256">
        <v>0.18489636402872059</v>
      </c>
      <c r="J737" s="256">
        <v>10.215714859538528</v>
      </c>
      <c r="K737" s="256">
        <v>10.941370078285177</v>
      </c>
      <c r="L737" s="256">
        <v>5.8512114379681535</v>
      </c>
      <c r="M737" s="256">
        <v>-0.90346297304519396</v>
      </c>
      <c r="N737" s="256">
        <v>22.060547910868898</v>
      </c>
    </row>
    <row r="738" spans="2:14" x14ac:dyDescent="0.25">
      <c r="B738" s="239" t="s">
        <v>1901</v>
      </c>
      <c r="C738" s="247">
        <v>1</v>
      </c>
      <c r="D738" s="256">
        <v>147.06</v>
      </c>
      <c r="E738" s="256">
        <v>1</v>
      </c>
      <c r="F738" s="256">
        <v>10.570150525402557</v>
      </c>
      <c r="G738" s="256">
        <v>-9.570150525402557</v>
      </c>
      <c r="H738" s="256">
        <v>-1.6364016740594525</v>
      </c>
      <c r="I738" s="256">
        <v>0.18629625773554154</v>
      </c>
      <c r="J738" s="256">
        <v>10.204575863161585</v>
      </c>
      <c r="K738" s="256">
        <v>10.935725187643529</v>
      </c>
      <c r="L738" s="256">
        <v>5.8512558414433187</v>
      </c>
      <c r="M738" s="256">
        <v>-0.91194205080846302</v>
      </c>
      <c r="N738" s="256">
        <v>22.052243101613577</v>
      </c>
    </row>
    <row r="739" spans="2:14" x14ac:dyDescent="0.25">
      <c r="B739" s="239" t="s">
        <v>1902</v>
      </c>
      <c r="C739" s="247">
        <v>1</v>
      </c>
      <c r="D739" s="256">
        <v>53.58</v>
      </c>
      <c r="E739" s="256">
        <v>13</v>
      </c>
      <c r="F739" s="256">
        <v>10.744867425012547</v>
      </c>
      <c r="G739" s="256">
        <v>2.2551325749874529</v>
      </c>
      <c r="H739" s="256">
        <v>0.38560550444218256</v>
      </c>
      <c r="I739" s="256">
        <v>0.30400123005262147</v>
      </c>
      <c r="J739" s="256">
        <v>10.148316810694304</v>
      </c>
      <c r="K739" s="256">
        <v>11.34141803933079</v>
      </c>
      <c r="L739" s="256">
        <v>5.8561852236974028</v>
      </c>
      <c r="M739" s="256">
        <v>-0.74689822394023153</v>
      </c>
      <c r="N739" s="256">
        <v>22.236633073965326</v>
      </c>
    </row>
    <row r="740" spans="2:14" x14ac:dyDescent="0.25">
      <c r="B740" s="239" t="s">
        <v>1903</v>
      </c>
      <c r="C740" s="247">
        <v>1</v>
      </c>
      <c r="D740" s="256">
        <v>128.43</v>
      </c>
      <c r="E740" s="256">
        <v>20</v>
      </c>
      <c r="F740" s="256">
        <v>10.604970549362058</v>
      </c>
      <c r="G740" s="256">
        <v>9.3950294506379421</v>
      </c>
      <c r="H740" s="256">
        <v>1.6064576915539264</v>
      </c>
      <c r="I740" s="256">
        <v>0.18633389005930831</v>
      </c>
      <c r="J740" s="256">
        <v>10.239322040097976</v>
      </c>
      <c r="K740" s="256">
        <v>10.97061905862614</v>
      </c>
      <c r="L740" s="256">
        <v>5.8512570397276971</v>
      </c>
      <c r="M740" s="256">
        <v>-0.87712437827787504</v>
      </c>
      <c r="N740" s="256">
        <v>22.087065477001993</v>
      </c>
    </row>
    <row r="741" spans="2:14" x14ac:dyDescent="0.25">
      <c r="B741" s="239" t="s">
        <v>1904</v>
      </c>
      <c r="C741" s="247">
        <v>1</v>
      </c>
      <c r="D741" s="256">
        <v>147.18</v>
      </c>
      <c r="E741" s="256">
        <v>6</v>
      </c>
      <c r="F741" s="256">
        <v>10.569926241834379</v>
      </c>
      <c r="G741" s="256">
        <v>-4.5699262418343789</v>
      </c>
      <c r="H741" s="256">
        <v>-0.78141246917863261</v>
      </c>
      <c r="I741" s="256">
        <v>0.18634575523684888</v>
      </c>
      <c r="J741" s="256">
        <v>10.204254449181116</v>
      </c>
      <c r="K741" s="256">
        <v>10.935598034487642</v>
      </c>
      <c r="L741" s="256">
        <v>5.8512574175875303</v>
      </c>
      <c r="M741" s="256">
        <v>-0.91216942729109185</v>
      </c>
      <c r="N741" s="256">
        <v>22.052021910959851</v>
      </c>
    </row>
    <row r="742" spans="2:14" x14ac:dyDescent="0.25">
      <c r="B742" s="239" t="s">
        <v>1905</v>
      </c>
      <c r="C742" s="247">
        <v>1</v>
      </c>
      <c r="D742" s="256">
        <v>83.34</v>
      </c>
      <c r="E742" s="256">
        <v>7</v>
      </c>
      <c r="F742" s="256">
        <v>10.689245100104618</v>
      </c>
      <c r="G742" s="256">
        <v>-3.6892451001046176</v>
      </c>
      <c r="H742" s="256">
        <v>-0.63082465022909195</v>
      </c>
      <c r="I742" s="256">
        <v>0.24170793450485648</v>
      </c>
      <c r="J742" s="256">
        <v>10.214934463961773</v>
      </c>
      <c r="K742" s="256">
        <v>11.163555736247462</v>
      </c>
      <c r="L742" s="256">
        <v>5.8532821008371787</v>
      </c>
      <c r="M742" s="256">
        <v>-0.79682366490657941</v>
      </c>
      <c r="N742" s="256">
        <v>22.175313865115815</v>
      </c>
    </row>
    <row r="743" spans="2:14" x14ac:dyDescent="0.25">
      <c r="B743" s="239" t="s">
        <v>1906</v>
      </c>
      <c r="C743" s="247">
        <v>1</v>
      </c>
      <c r="D743" s="256">
        <v>89.23</v>
      </c>
      <c r="E743" s="256">
        <v>9</v>
      </c>
      <c r="F743" s="256">
        <v>10.678236514966589</v>
      </c>
      <c r="G743" s="256">
        <v>-1.6782365149665885</v>
      </c>
      <c r="H743" s="256">
        <v>-0.28696194853669854</v>
      </c>
      <c r="I743" s="256">
        <v>0.23113743624184918</v>
      </c>
      <c r="J743" s="256">
        <v>10.224668680526737</v>
      </c>
      <c r="K743" s="256">
        <v>11.13180434940644</v>
      </c>
      <c r="L743" s="256">
        <v>5.8528551272700025</v>
      </c>
      <c r="M743" s="256">
        <v>-0.80699438717230265</v>
      </c>
      <c r="N743" s="256">
        <v>22.16346741710548</v>
      </c>
    </row>
    <row r="744" spans="2:14" x14ac:dyDescent="0.25">
      <c r="B744" s="239" t="s">
        <v>1907</v>
      </c>
      <c r="C744" s="247">
        <v>1</v>
      </c>
      <c r="D744" s="256">
        <v>113</v>
      </c>
      <c r="E744" s="256">
        <v>13</v>
      </c>
      <c r="F744" s="256">
        <v>10.633809678170168</v>
      </c>
      <c r="G744" s="256">
        <v>2.3661903218298317</v>
      </c>
      <c r="H744" s="256">
        <v>0.40459528755664359</v>
      </c>
      <c r="I744" s="256">
        <v>0.19763932522661581</v>
      </c>
      <c r="J744" s="256">
        <v>10.245976178756457</v>
      </c>
      <c r="K744" s="256">
        <v>11.021643177583879</v>
      </c>
      <c r="L744" s="256">
        <v>5.8516279725606557</v>
      </c>
      <c r="M744" s="256">
        <v>-0.84901314195011501</v>
      </c>
      <c r="N744" s="256">
        <v>22.11663249829045</v>
      </c>
    </row>
    <row r="745" spans="2:14" x14ac:dyDescent="0.25">
      <c r="B745" s="239" t="s">
        <v>1908</v>
      </c>
      <c r="C745" s="247">
        <v>1</v>
      </c>
      <c r="D745" s="256">
        <v>34.42</v>
      </c>
      <c r="E745" s="256">
        <v>1</v>
      </c>
      <c r="F745" s="256">
        <v>10.780678034731498</v>
      </c>
      <c r="G745" s="256">
        <v>-9.7806780347314977</v>
      </c>
      <c r="H745" s="256">
        <v>-1.6723998088627663</v>
      </c>
      <c r="I745" s="256">
        <v>0.34931945968831785</v>
      </c>
      <c r="J745" s="256">
        <v>10.095198116659088</v>
      </c>
      <c r="K745" s="256">
        <v>11.466157952803908</v>
      </c>
      <c r="L745" s="256">
        <v>5.8587125472492021</v>
      </c>
      <c r="M745" s="256">
        <v>-0.7160470560536254</v>
      </c>
      <c r="N745" s="256">
        <v>22.277403125516621</v>
      </c>
    </row>
    <row r="746" spans="2:14" x14ac:dyDescent="0.25">
      <c r="B746" s="239" t="s">
        <v>1909</v>
      </c>
      <c r="C746" s="247">
        <v>1</v>
      </c>
      <c r="D746" s="256">
        <v>100.86</v>
      </c>
      <c r="E746" s="256">
        <v>20</v>
      </c>
      <c r="F746" s="256">
        <v>10.656499699150755</v>
      </c>
      <c r="G746" s="256">
        <v>9.3435003008492448</v>
      </c>
      <c r="H746" s="256">
        <v>1.5976467134242445</v>
      </c>
      <c r="I746" s="256">
        <v>0.21268264276730972</v>
      </c>
      <c r="J746" s="256">
        <v>10.239146252338371</v>
      </c>
      <c r="K746" s="256">
        <v>11.07385314596314</v>
      </c>
      <c r="L746" s="256">
        <v>5.8521553749804678</v>
      </c>
      <c r="M746" s="256">
        <v>-0.82735805835276643</v>
      </c>
      <c r="N746" s="256">
        <v>22.140357456654279</v>
      </c>
    </row>
    <row r="747" spans="2:14" x14ac:dyDescent="0.25">
      <c r="B747" s="239" t="s">
        <v>1910</v>
      </c>
      <c r="C747" s="247">
        <v>1</v>
      </c>
      <c r="D747" s="256">
        <v>76.52</v>
      </c>
      <c r="E747" s="256">
        <v>10</v>
      </c>
      <c r="F747" s="256">
        <v>10.701991882896017</v>
      </c>
      <c r="G747" s="256">
        <v>-0.70199188289601722</v>
      </c>
      <c r="H747" s="256">
        <v>-0.12003371204016347</v>
      </c>
      <c r="I747" s="256">
        <v>0.25480228294050172</v>
      </c>
      <c r="J747" s="256">
        <v>10.201985819132604</v>
      </c>
      <c r="K747" s="256">
        <v>11.20199794665943</v>
      </c>
      <c r="L747" s="256">
        <v>5.8538374447681747</v>
      </c>
      <c r="M747" s="256">
        <v>-0.78516664995308005</v>
      </c>
      <c r="N747" s="256">
        <v>22.189150415745114</v>
      </c>
    </row>
    <row r="748" spans="2:14" x14ac:dyDescent="0.25">
      <c r="B748" s="239" t="s">
        <v>1911</v>
      </c>
      <c r="C748" s="247">
        <v>1</v>
      </c>
      <c r="D748" s="256">
        <v>102.05</v>
      </c>
      <c r="E748" s="256">
        <v>16</v>
      </c>
      <c r="F748" s="256">
        <v>10.654275553766331</v>
      </c>
      <c r="G748" s="256">
        <v>5.3457244462336693</v>
      </c>
      <c r="H748" s="256">
        <v>0.91406633674754578</v>
      </c>
      <c r="I748" s="256">
        <v>0.21100119820010252</v>
      </c>
      <c r="J748" s="256">
        <v>10.240221655410826</v>
      </c>
      <c r="K748" s="256">
        <v>11.068329452121835</v>
      </c>
      <c r="L748" s="256">
        <v>5.8520945081244351</v>
      </c>
      <c r="M748" s="256">
        <v>-0.82946276290350873</v>
      </c>
      <c r="N748" s="256">
        <v>22.138013870436168</v>
      </c>
    </row>
    <row r="749" spans="2:14" x14ac:dyDescent="0.25">
      <c r="B749" s="239" t="s">
        <v>1912</v>
      </c>
      <c r="C749" s="247">
        <v>1</v>
      </c>
      <c r="D749" s="256">
        <v>56.35</v>
      </c>
      <c r="E749" s="256">
        <v>6</v>
      </c>
      <c r="F749" s="256">
        <v>10.739690212647124</v>
      </c>
      <c r="G749" s="256">
        <v>-4.7396902126471243</v>
      </c>
      <c r="H749" s="256">
        <v>-0.81044043956379752</v>
      </c>
      <c r="I749" s="256">
        <v>0.2977192851582614</v>
      </c>
      <c r="J749" s="256">
        <v>10.155466844785071</v>
      </c>
      <c r="K749" s="256">
        <v>11.323913580509178</v>
      </c>
      <c r="L749" s="256">
        <v>5.8558624812348041</v>
      </c>
      <c r="M749" s="256">
        <v>-0.75144210921583898</v>
      </c>
      <c r="N749" s="256">
        <v>22.230822534510089</v>
      </c>
    </row>
    <row r="750" spans="2:14" x14ac:dyDescent="0.25">
      <c r="B750" s="239" t="s">
        <v>1913</v>
      </c>
      <c r="C750" s="247">
        <v>1</v>
      </c>
      <c r="D750" s="256">
        <v>225.92</v>
      </c>
      <c r="E750" s="256">
        <v>9</v>
      </c>
      <c r="F750" s="256">
        <v>10.422758840515481</v>
      </c>
      <c r="G750" s="256">
        <v>-1.4227588405154812</v>
      </c>
      <c r="H750" s="256">
        <v>-0.2432777773163067</v>
      </c>
      <c r="I750" s="256">
        <v>0.31301768483930692</v>
      </c>
      <c r="J750" s="256">
        <v>9.8085149700185088</v>
      </c>
      <c r="K750" s="256">
        <v>11.037002711012454</v>
      </c>
      <c r="L750" s="256">
        <v>5.8566601999262735</v>
      </c>
      <c r="M750" s="256">
        <v>-1.0699388683538658</v>
      </c>
      <c r="N750" s="256">
        <v>21.915456549384828</v>
      </c>
    </row>
    <row r="751" spans="2:14" x14ac:dyDescent="0.25">
      <c r="B751" s="239" t="s">
        <v>1914</v>
      </c>
      <c r="C751" s="247">
        <v>1</v>
      </c>
      <c r="D751" s="256">
        <v>160.59</v>
      </c>
      <c r="E751" s="256">
        <v>2</v>
      </c>
      <c r="F751" s="256">
        <v>10.544862553090585</v>
      </c>
      <c r="G751" s="256">
        <v>-8.5448625530905851</v>
      </c>
      <c r="H751" s="256">
        <v>-1.4610875084326</v>
      </c>
      <c r="I751" s="256">
        <v>0.19565430345094983</v>
      </c>
      <c r="J751" s="256">
        <v>10.160924320677944</v>
      </c>
      <c r="K751" s="256">
        <v>10.928800785503226</v>
      </c>
      <c r="L751" s="256">
        <v>5.8515612645547153</v>
      </c>
      <c r="M751" s="256">
        <v>-0.93782936393461291</v>
      </c>
      <c r="N751" s="256">
        <v>22.027554470115781</v>
      </c>
    </row>
    <row r="752" spans="2:14" x14ac:dyDescent="0.25">
      <c r="B752" s="239" t="s">
        <v>1915</v>
      </c>
      <c r="C752" s="247">
        <v>1</v>
      </c>
      <c r="D752" s="256">
        <v>179.4</v>
      </c>
      <c r="E752" s="256">
        <v>12</v>
      </c>
      <c r="F752" s="256">
        <v>10.509706103778818</v>
      </c>
      <c r="G752" s="256">
        <v>1.490293896221182</v>
      </c>
      <c r="H752" s="256">
        <v>0.25482560803445087</v>
      </c>
      <c r="I752" s="256">
        <v>0.21968382789550028</v>
      </c>
      <c r="J752" s="256">
        <v>10.0786140241048</v>
      </c>
      <c r="K752" s="256">
        <v>10.940798183452836</v>
      </c>
      <c r="L752" s="256">
        <v>5.8524139985664991</v>
      </c>
      <c r="M752" s="256">
        <v>-0.97465915844465911</v>
      </c>
      <c r="N752" s="256">
        <v>21.994071366002295</v>
      </c>
    </row>
    <row r="753" spans="2:14" x14ac:dyDescent="0.25">
      <c r="B753" s="239" t="s">
        <v>1916</v>
      </c>
      <c r="C753" s="247">
        <v>1</v>
      </c>
      <c r="D753" s="256">
        <v>203.62</v>
      </c>
      <c r="E753" s="256">
        <v>13</v>
      </c>
      <c r="F753" s="256">
        <v>10.464438203601732</v>
      </c>
      <c r="G753" s="256">
        <v>2.5355617963982677</v>
      </c>
      <c r="H753" s="256">
        <v>0.43355614494190903</v>
      </c>
      <c r="I753" s="256">
        <v>0.26400232966358339</v>
      </c>
      <c r="J753" s="256">
        <v>9.9463786157671787</v>
      </c>
      <c r="K753" s="256">
        <v>10.982497791436286</v>
      </c>
      <c r="L753" s="256">
        <v>5.8542451141411993</v>
      </c>
      <c r="M753" s="256">
        <v>-1.0235203109279478</v>
      </c>
      <c r="N753" s="256">
        <v>21.952396718131411</v>
      </c>
    </row>
    <row r="754" spans="2:14" x14ac:dyDescent="0.25">
      <c r="B754" s="239" t="s">
        <v>1917</v>
      </c>
      <c r="C754" s="247">
        <v>1</v>
      </c>
      <c r="D754" s="256">
        <v>139.66</v>
      </c>
      <c r="E754" s="256">
        <v>8</v>
      </c>
      <c r="F754" s="256">
        <v>10.583981345440147</v>
      </c>
      <c r="G754" s="256">
        <v>-2.5839813454401472</v>
      </c>
      <c r="H754" s="256">
        <v>-0.44183541190840248</v>
      </c>
      <c r="I754" s="256">
        <v>0.1844648569977837</v>
      </c>
      <c r="J754" s="256">
        <v>10.222000495089288</v>
      </c>
      <c r="K754" s="256">
        <v>10.945962195791006</v>
      </c>
      <c r="L754" s="256">
        <v>5.8511978183826177</v>
      </c>
      <c r="M754" s="256">
        <v>-0.89799737040096694</v>
      </c>
      <c r="N754" s="256">
        <v>22.06596006128126</v>
      </c>
    </row>
    <row r="755" spans="2:14" x14ac:dyDescent="0.25">
      <c r="B755" s="239" t="s">
        <v>1918</v>
      </c>
      <c r="C755" s="247">
        <v>1</v>
      </c>
      <c r="D755" s="256">
        <v>49.12</v>
      </c>
      <c r="E755" s="256">
        <v>17</v>
      </c>
      <c r="F755" s="256">
        <v>10.753203297629797</v>
      </c>
      <c r="G755" s="256">
        <v>6.2467967023702027</v>
      </c>
      <c r="H755" s="256">
        <v>1.06814083583473</v>
      </c>
      <c r="I755" s="256">
        <v>0.31427464647586106</v>
      </c>
      <c r="J755" s="256">
        <v>10.136492854098462</v>
      </c>
      <c r="K755" s="256">
        <v>11.369913741161133</v>
      </c>
      <c r="L755" s="256">
        <v>5.8567275145592887</v>
      </c>
      <c r="M755" s="256">
        <v>-0.73962650473690417</v>
      </c>
      <c r="N755" s="256">
        <v>22.246033099996499</v>
      </c>
    </row>
    <row r="756" spans="2:14" x14ac:dyDescent="0.25">
      <c r="B756" s="239" t="s">
        <v>1919</v>
      </c>
      <c r="C756" s="247">
        <v>1</v>
      </c>
      <c r="D756" s="256">
        <v>148.16</v>
      </c>
      <c r="E756" s="256">
        <v>4</v>
      </c>
      <c r="F756" s="256">
        <v>10.568094592694266</v>
      </c>
      <c r="G756" s="256">
        <v>-6.5680945926942655</v>
      </c>
      <c r="H756" s="256">
        <v>-1.123079617017166</v>
      </c>
      <c r="I756" s="256">
        <v>0.1867732685154195</v>
      </c>
      <c r="J756" s="256">
        <v>10.201583878077047</v>
      </c>
      <c r="K756" s="256">
        <v>10.934605307311484</v>
      </c>
      <c r="L756" s="256">
        <v>5.8512710482603891</v>
      </c>
      <c r="M756" s="256">
        <v>-0.91402782430412088</v>
      </c>
      <c r="N756" s="256">
        <v>22.050217009692652</v>
      </c>
    </row>
    <row r="757" spans="2:14" x14ac:dyDescent="0.25">
      <c r="B757" s="239" t="s">
        <v>1920</v>
      </c>
      <c r="C757" s="247">
        <v>1</v>
      </c>
      <c r="D757" s="256">
        <v>159.11000000000001</v>
      </c>
      <c r="E757" s="256">
        <v>2</v>
      </c>
      <c r="F757" s="256">
        <v>10.547628717098103</v>
      </c>
      <c r="G757" s="256">
        <v>-8.5476287170981031</v>
      </c>
      <c r="H757" s="256">
        <v>-1.4615604952890358</v>
      </c>
      <c r="I757" s="256">
        <v>0.19427483376075622</v>
      </c>
      <c r="J757" s="256">
        <v>10.166397458900587</v>
      </c>
      <c r="K757" s="256">
        <v>10.928859975295619</v>
      </c>
      <c r="L757" s="256">
        <v>5.8515153026725537</v>
      </c>
      <c r="M757" s="256">
        <v>-0.93497300756493118</v>
      </c>
      <c r="N757" s="256">
        <v>22.030230441761137</v>
      </c>
    </row>
    <row r="758" spans="2:14" x14ac:dyDescent="0.25">
      <c r="B758" s="239" t="s">
        <v>1921</v>
      </c>
      <c r="C758" s="247">
        <v>1</v>
      </c>
      <c r="D758" s="256">
        <v>194</v>
      </c>
      <c r="E758" s="256">
        <v>5</v>
      </c>
      <c r="F758" s="256">
        <v>10.4824182696506</v>
      </c>
      <c r="G758" s="256">
        <v>-5.4824182696505996</v>
      </c>
      <c r="H758" s="256">
        <v>-0.9374396369771828</v>
      </c>
      <c r="I758" s="256">
        <v>0.24500182221178354</v>
      </c>
      <c r="J758" s="256">
        <v>10.001643940138086</v>
      </c>
      <c r="K758" s="256">
        <v>10.963192599163113</v>
      </c>
      <c r="L758" s="256">
        <v>5.8534190452474348</v>
      </c>
      <c r="M758" s="256">
        <v>-1.0039192254313658</v>
      </c>
      <c r="N758" s="256">
        <v>21.968755764732563</v>
      </c>
    </row>
    <row r="759" spans="2:14" x14ac:dyDescent="0.25">
      <c r="B759" s="239" t="s">
        <v>1922</v>
      </c>
      <c r="C759" s="247">
        <v>1</v>
      </c>
      <c r="D759" s="256">
        <v>124.97</v>
      </c>
      <c r="E759" s="256">
        <v>13</v>
      </c>
      <c r="F759" s="256">
        <v>10.611437392244499</v>
      </c>
      <c r="G759" s="256">
        <v>2.3885626077555013</v>
      </c>
      <c r="H759" s="256">
        <v>0.40842072855092332</v>
      </c>
      <c r="I759" s="256">
        <v>0.18802274790889584</v>
      </c>
      <c r="J759" s="256">
        <v>10.242474787220036</v>
      </c>
      <c r="K759" s="256">
        <v>10.980399997268961</v>
      </c>
      <c r="L759" s="256">
        <v>5.8513110650613607</v>
      </c>
      <c r="M759" s="256">
        <v>-0.87076355090721513</v>
      </c>
      <c r="N759" s="256">
        <v>22.093638335396214</v>
      </c>
    </row>
    <row r="760" spans="2:14" x14ac:dyDescent="0.25">
      <c r="B760" s="239" t="s">
        <v>1923</v>
      </c>
      <c r="C760" s="247">
        <v>1</v>
      </c>
      <c r="D760" s="256">
        <v>58.07</v>
      </c>
      <c r="E760" s="256">
        <v>15</v>
      </c>
      <c r="F760" s="256">
        <v>10.736475481503252</v>
      </c>
      <c r="G760" s="256">
        <v>4.2635245184967481</v>
      </c>
      <c r="H760" s="256">
        <v>0.7290207861352449</v>
      </c>
      <c r="I760" s="256">
        <v>0.29385925116643929</v>
      </c>
      <c r="J760" s="256">
        <v>10.159826772627651</v>
      </c>
      <c r="K760" s="256">
        <v>11.313124190378852</v>
      </c>
      <c r="L760" s="256">
        <v>5.855667501307976</v>
      </c>
      <c r="M760" s="256">
        <v>-0.75427422547651091</v>
      </c>
      <c r="N760" s="256">
        <v>22.227225188483015</v>
      </c>
    </row>
    <row r="761" spans="2:14" x14ac:dyDescent="0.25">
      <c r="B761" s="239" t="s">
        <v>1924</v>
      </c>
      <c r="C761" s="247">
        <v>1</v>
      </c>
      <c r="D761" s="256">
        <v>92.43</v>
      </c>
      <c r="E761" s="256">
        <v>4</v>
      </c>
      <c r="F761" s="256">
        <v>10.672255619815198</v>
      </c>
      <c r="G761" s="256">
        <v>-6.6722556198151981</v>
      </c>
      <c r="H761" s="256">
        <v>-1.1408901288476763</v>
      </c>
      <c r="I761" s="256">
        <v>0.22571805515615334</v>
      </c>
      <c r="J761" s="256">
        <v>10.229322397331806</v>
      </c>
      <c r="K761" s="256">
        <v>11.11518884229859</v>
      </c>
      <c r="L761" s="256">
        <v>5.8526436135136208</v>
      </c>
      <c r="M761" s="256">
        <v>-0.81256022261724148</v>
      </c>
      <c r="N761" s="256">
        <v>22.157071462247636</v>
      </c>
    </row>
    <row r="762" spans="2:14" x14ac:dyDescent="0.25">
      <c r="B762" s="239" t="s">
        <v>1925</v>
      </c>
      <c r="C762" s="247">
        <v>1</v>
      </c>
      <c r="D762" s="256">
        <v>109.88</v>
      </c>
      <c r="E762" s="256">
        <v>4</v>
      </c>
      <c r="F762" s="256">
        <v>10.639641050942773</v>
      </c>
      <c r="G762" s="256">
        <v>-6.6396410509427728</v>
      </c>
      <c r="H762" s="256">
        <v>-1.1353133581417296</v>
      </c>
      <c r="I762" s="256">
        <v>0.20103690999167612</v>
      </c>
      <c r="J762" s="256">
        <v>10.24514037035205</v>
      </c>
      <c r="K762" s="256">
        <v>11.034141731533495</v>
      </c>
      <c r="L762" s="256">
        <v>5.8517437115408004</v>
      </c>
      <c r="M762" s="256">
        <v>-0.84340888720494078</v>
      </c>
      <c r="N762" s="256">
        <v>22.122690989090486</v>
      </c>
    </row>
    <row r="763" spans="2:14" x14ac:dyDescent="0.25">
      <c r="B763" s="239" t="s">
        <v>1926</v>
      </c>
      <c r="C763" s="247">
        <v>1</v>
      </c>
      <c r="D763" s="256">
        <v>172.1</v>
      </c>
      <c r="E763" s="256">
        <v>12</v>
      </c>
      <c r="F763" s="256">
        <v>10.523350020842926</v>
      </c>
      <c r="G763" s="256">
        <v>1.4766499791570737</v>
      </c>
      <c r="H763" s="256">
        <v>0.25249263232365393</v>
      </c>
      <c r="I763" s="256">
        <v>0.20903472383627592</v>
      </c>
      <c r="J763" s="256">
        <v>10.113154993353104</v>
      </c>
      <c r="K763" s="256">
        <v>10.933545048332748</v>
      </c>
      <c r="L763" s="256">
        <v>5.8520239355412418</v>
      </c>
      <c r="M763" s="256">
        <v>-0.96024980915746561</v>
      </c>
      <c r="N763" s="256">
        <v>22.00694985084332</v>
      </c>
    </row>
    <row r="764" spans="2:14" x14ac:dyDescent="0.25">
      <c r="B764" s="239" t="s">
        <v>1927</v>
      </c>
      <c r="C764" s="247">
        <v>1</v>
      </c>
      <c r="D764" s="256">
        <v>155.57</v>
      </c>
      <c r="E764" s="256">
        <v>20</v>
      </c>
      <c r="F764" s="256">
        <v>10.554245082359328</v>
      </c>
      <c r="G764" s="256">
        <v>9.4457549176406719</v>
      </c>
      <c r="H764" s="256">
        <v>1.6151312478266708</v>
      </c>
      <c r="I764" s="256">
        <v>0.19131784181126421</v>
      </c>
      <c r="J764" s="256">
        <v>10.17881641701217</v>
      </c>
      <c r="K764" s="256">
        <v>10.929673747706486</v>
      </c>
      <c r="L764" s="256">
        <v>5.8514178745816485</v>
      </c>
      <c r="M764" s="256">
        <v>-0.92816545627636238</v>
      </c>
      <c r="N764" s="256">
        <v>22.03665562099502</v>
      </c>
    </row>
    <row r="765" spans="2:14" x14ac:dyDescent="0.25">
      <c r="B765" s="239" t="s">
        <v>1928</v>
      </c>
      <c r="C765" s="247">
        <v>1</v>
      </c>
      <c r="D765" s="256">
        <v>108.34</v>
      </c>
      <c r="E765" s="256">
        <v>20</v>
      </c>
      <c r="F765" s="256">
        <v>10.642519356734381</v>
      </c>
      <c r="G765" s="256">
        <v>9.3574806432656192</v>
      </c>
      <c r="H765" s="256">
        <v>1.6000372145635269</v>
      </c>
      <c r="I765" s="256">
        <v>0.20283871067180809</v>
      </c>
      <c r="J765" s="256">
        <v>10.244482949322995</v>
      </c>
      <c r="K765" s="256">
        <v>11.040555764145767</v>
      </c>
      <c r="L765" s="256">
        <v>5.8518058895460046</v>
      </c>
      <c r="M765" s="256">
        <v>-0.84065259515385371</v>
      </c>
      <c r="N765" s="256">
        <v>22.125691308622613</v>
      </c>
    </row>
    <row r="766" spans="2:14" x14ac:dyDescent="0.25">
      <c r="B766" s="239" t="s">
        <v>1929</v>
      </c>
      <c r="C766" s="247">
        <v>1</v>
      </c>
      <c r="D766" s="256">
        <v>247.03</v>
      </c>
      <c r="E766" s="256">
        <v>11</v>
      </c>
      <c r="F766" s="256">
        <v>10.383303622813653</v>
      </c>
      <c r="G766" s="256">
        <v>0.61669637718634718</v>
      </c>
      <c r="H766" s="256">
        <v>0.10544901894024168</v>
      </c>
      <c r="I766" s="256">
        <v>0.36373437520463264</v>
      </c>
      <c r="J766" s="256">
        <v>9.6695368892401508</v>
      </c>
      <c r="K766" s="256">
        <v>11.097070356387155</v>
      </c>
      <c r="L766" s="256">
        <v>5.8595896888846921</v>
      </c>
      <c r="M766" s="256">
        <v>-1.1151427089723871</v>
      </c>
      <c r="N766" s="256">
        <v>21.881749954599691</v>
      </c>
    </row>
    <row r="767" spans="2:14" x14ac:dyDescent="0.25">
      <c r="B767" s="239" t="s">
        <v>1930</v>
      </c>
      <c r="C767" s="247">
        <v>1</v>
      </c>
      <c r="D767" s="256">
        <v>163.27000000000001</v>
      </c>
      <c r="E767" s="256">
        <v>12</v>
      </c>
      <c r="F767" s="256">
        <v>10.539853553401295</v>
      </c>
      <c r="G767" s="256">
        <v>1.4601464465987046</v>
      </c>
      <c r="H767" s="256">
        <v>0.24967069047073054</v>
      </c>
      <c r="I767" s="256">
        <v>0.19835946034331484</v>
      </c>
      <c r="J767" s="256">
        <v>10.150606911526994</v>
      </c>
      <c r="K767" s="256">
        <v>10.929100195275597</v>
      </c>
      <c r="L767" s="256">
        <v>5.8516523394581457</v>
      </c>
      <c r="M767" s="256">
        <v>-0.94301708260336525</v>
      </c>
      <c r="N767" s="256">
        <v>22.022724189405956</v>
      </c>
    </row>
    <row r="768" spans="2:14" x14ac:dyDescent="0.25">
      <c r="B768" s="239" t="s">
        <v>1931</v>
      </c>
      <c r="C768" s="247">
        <v>1</v>
      </c>
      <c r="D768" s="256">
        <v>82.19</v>
      </c>
      <c r="E768" s="256">
        <v>4</v>
      </c>
      <c r="F768" s="256">
        <v>10.691394484299648</v>
      </c>
      <c r="G768" s="256">
        <v>-6.6913944842996482</v>
      </c>
      <c r="H768" s="256">
        <v>-1.1441626865570687</v>
      </c>
      <c r="I768" s="256">
        <v>0.2438550817864833</v>
      </c>
      <c r="J768" s="256">
        <v>10.212870437475326</v>
      </c>
      <c r="K768" s="256">
        <v>11.169918531123971</v>
      </c>
      <c r="L768" s="256">
        <v>5.8533711591946211</v>
      </c>
      <c r="M768" s="256">
        <v>-0.79484904256311495</v>
      </c>
      <c r="N768" s="256">
        <v>22.177638011162411</v>
      </c>
    </row>
    <row r="769" spans="2:14" x14ac:dyDescent="0.25">
      <c r="B769" s="239" t="s">
        <v>1932</v>
      </c>
      <c r="C769" s="247">
        <v>1</v>
      </c>
      <c r="D769" s="256">
        <v>52.39</v>
      </c>
      <c r="E769" s="256">
        <v>9</v>
      </c>
      <c r="F769" s="256">
        <v>10.74709157039697</v>
      </c>
      <c r="G769" s="256">
        <v>-1.7470915703969698</v>
      </c>
      <c r="H769" s="256">
        <v>-0.29873548623337887</v>
      </c>
      <c r="I769" s="256">
        <v>0.30672374568728494</v>
      </c>
      <c r="J769" s="256">
        <v>10.145198483043112</v>
      </c>
      <c r="K769" s="256">
        <v>11.348984657750828</v>
      </c>
      <c r="L769" s="256">
        <v>5.8563271837002695</v>
      </c>
      <c r="M769" s="256">
        <v>-0.74495265087245421</v>
      </c>
      <c r="N769" s="256">
        <v>22.239135791666392</v>
      </c>
    </row>
    <row r="770" spans="2:14" x14ac:dyDescent="0.25">
      <c r="B770" s="239" t="s">
        <v>1933</v>
      </c>
      <c r="C770" s="247">
        <v>1</v>
      </c>
      <c r="D770" s="256">
        <v>63.63</v>
      </c>
      <c r="E770" s="256">
        <v>15</v>
      </c>
      <c r="F770" s="256">
        <v>10.726083676177712</v>
      </c>
      <c r="G770" s="256">
        <v>4.2739163238222879</v>
      </c>
      <c r="H770" s="256">
        <v>0.73079768270401635</v>
      </c>
      <c r="I770" s="256">
        <v>0.28161163350786356</v>
      </c>
      <c r="J770" s="256">
        <v>10.17346883004962</v>
      </c>
      <c r="K770" s="256">
        <v>11.278698522305804</v>
      </c>
      <c r="L770" s="256">
        <v>5.8550656476682876</v>
      </c>
      <c r="M770" s="256">
        <v>-0.76348499558576854</v>
      </c>
      <c r="N770" s="256">
        <v>22.215652347941194</v>
      </c>
    </row>
    <row r="771" spans="2:14" x14ac:dyDescent="0.25">
      <c r="B771" s="239" t="s">
        <v>1934</v>
      </c>
      <c r="C771" s="247">
        <v>1</v>
      </c>
      <c r="D771" s="256">
        <v>84.11</v>
      </c>
      <c r="E771" s="256">
        <v>2</v>
      </c>
      <c r="F771" s="256">
        <v>10.687805947208814</v>
      </c>
      <c r="G771" s="256">
        <v>-8.6878059472088136</v>
      </c>
      <c r="H771" s="256">
        <v>-1.4855294238246226</v>
      </c>
      <c r="I771" s="256">
        <v>0.24028489815799484</v>
      </c>
      <c r="J771" s="256">
        <v>10.216287777421355</v>
      </c>
      <c r="K771" s="256">
        <v>11.159324116996272</v>
      </c>
      <c r="L771" s="256">
        <v>5.8532235100550443</v>
      </c>
      <c r="M771" s="256">
        <v>-0.79814784337589906</v>
      </c>
      <c r="N771" s="256">
        <v>22.173759737793524</v>
      </c>
    </row>
    <row r="772" spans="2:14" x14ac:dyDescent="0.25">
      <c r="B772" s="239" t="s">
        <v>1935</v>
      </c>
      <c r="C772" s="247">
        <v>1</v>
      </c>
      <c r="D772" s="256">
        <v>65.349999999999994</v>
      </c>
      <c r="E772" s="256">
        <v>13</v>
      </c>
      <c r="F772" s="256">
        <v>10.72286894503384</v>
      </c>
      <c r="G772" s="256">
        <v>2.2771310549661603</v>
      </c>
      <c r="H772" s="256">
        <v>0.38936702829370068</v>
      </c>
      <c r="I772" s="256">
        <v>0.27789908440738503</v>
      </c>
      <c r="J772" s="256">
        <v>10.177539343923321</v>
      </c>
      <c r="K772" s="256">
        <v>11.268198546144358</v>
      </c>
      <c r="L772" s="256">
        <v>5.8548882591807638</v>
      </c>
      <c r="M772" s="256">
        <v>-0.76635163204861811</v>
      </c>
      <c r="N772" s="256">
        <v>22.212089522116298</v>
      </c>
    </row>
    <row r="773" spans="2:14" x14ac:dyDescent="0.25">
      <c r="B773" s="239" t="s">
        <v>1936</v>
      </c>
      <c r="C773" s="247">
        <v>1</v>
      </c>
      <c r="D773" s="256">
        <v>71.040000000000006</v>
      </c>
      <c r="E773" s="256">
        <v>7</v>
      </c>
      <c r="F773" s="256">
        <v>10.712234165842773</v>
      </c>
      <c r="G773" s="256">
        <v>-3.7122341658427729</v>
      </c>
      <c r="H773" s="256">
        <v>-0.63475555450892795</v>
      </c>
      <c r="I773" s="256">
        <v>0.26590135218139099</v>
      </c>
      <c r="J773" s="256">
        <v>10.190448069897032</v>
      </c>
      <c r="K773" s="256">
        <v>11.234020261788514</v>
      </c>
      <c r="L773" s="256">
        <v>5.8543310596062286</v>
      </c>
      <c r="M773" s="256">
        <v>-0.77589300201752742</v>
      </c>
      <c r="N773" s="256">
        <v>22.200361333703071</v>
      </c>
    </row>
    <row r="774" spans="2:14" x14ac:dyDescent="0.25">
      <c r="B774" s="239" t="s">
        <v>1937</v>
      </c>
      <c r="C774" s="247">
        <v>1</v>
      </c>
      <c r="D774" s="256">
        <v>92.72</v>
      </c>
      <c r="E774" s="256">
        <v>7</v>
      </c>
      <c r="F774" s="256">
        <v>10.671713601192105</v>
      </c>
      <c r="G774" s="256">
        <v>-3.6717136011921045</v>
      </c>
      <c r="H774" s="256">
        <v>-0.62782693623357455</v>
      </c>
      <c r="I774" s="256">
        <v>0.22523898835304854</v>
      </c>
      <c r="J774" s="256">
        <v>10.229720465680211</v>
      </c>
      <c r="K774" s="256">
        <v>11.113706736703998</v>
      </c>
      <c r="L774" s="256">
        <v>5.8526251569917411</v>
      </c>
      <c r="M774" s="256">
        <v>-0.81306602346100831</v>
      </c>
      <c r="N774" s="256">
        <v>22.156493225845217</v>
      </c>
    </row>
    <row r="775" spans="2:14" x14ac:dyDescent="0.25">
      <c r="B775" s="239" t="s">
        <v>1938</v>
      </c>
      <c r="C775" s="247">
        <v>1</v>
      </c>
      <c r="D775" s="256">
        <v>68.14</v>
      </c>
      <c r="E775" s="256">
        <v>4</v>
      </c>
      <c r="F775" s="256">
        <v>10.717654352073721</v>
      </c>
      <c r="G775" s="256">
        <v>-6.7176543520737209</v>
      </c>
      <c r="H775" s="256">
        <v>-1.1486528658360684</v>
      </c>
      <c r="I775" s="256">
        <v>0.27195979064380515</v>
      </c>
      <c r="J775" s="256">
        <v>10.183979602960568</v>
      </c>
      <c r="K775" s="256">
        <v>11.251329101186874</v>
      </c>
      <c r="L775" s="256">
        <v>5.8546093596503361</v>
      </c>
      <c r="M775" s="256">
        <v>-0.7710189322027805</v>
      </c>
      <c r="N775" s="256">
        <v>22.206327636350224</v>
      </c>
    </row>
    <row r="776" spans="2:14" x14ac:dyDescent="0.25">
      <c r="B776" s="239" t="s">
        <v>1939</v>
      </c>
      <c r="C776" s="247">
        <v>1</v>
      </c>
      <c r="D776" s="256">
        <v>227.29</v>
      </c>
      <c r="E776" s="256">
        <v>15</v>
      </c>
      <c r="F776" s="256">
        <v>10.420198269778792</v>
      </c>
      <c r="G776" s="256">
        <v>4.5798017302212077</v>
      </c>
      <c r="H776" s="256">
        <v>0.7831010806258053</v>
      </c>
      <c r="I776" s="256">
        <v>0.31620367337412009</v>
      </c>
      <c r="J776" s="256">
        <v>9.799702439652167</v>
      </c>
      <c r="K776" s="256">
        <v>11.040694099905418</v>
      </c>
      <c r="L776" s="256">
        <v>5.8568313437757098</v>
      </c>
      <c r="M776" s="256">
        <v>-1.072835279733372</v>
      </c>
      <c r="N776" s="256">
        <v>21.913231819290957</v>
      </c>
    </row>
    <row r="777" spans="2:14" x14ac:dyDescent="0.25">
      <c r="B777" s="239" t="s">
        <v>1940</v>
      </c>
      <c r="C777" s="247">
        <v>1</v>
      </c>
      <c r="D777" s="256">
        <v>47.65</v>
      </c>
      <c r="E777" s="256">
        <v>6</v>
      </c>
      <c r="F777" s="256">
        <v>10.755950771339968</v>
      </c>
      <c r="G777" s="256">
        <v>-4.7559507713399682</v>
      </c>
      <c r="H777" s="256">
        <v>-0.81322083527392586</v>
      </c>
      <c r="I777" s="256">
        <v>0.31770095363814993</v>
      </c>
      <c r="J777" s="256">
        <v>10.132516783821155</v>
      </c>
      <c r="K777" s="256">
        <v>11.379384758858782</v>
      </c>
      <c r="L777" s="256">
        <v>5.85691237106386</v>
      </c>
      <c r="M777" s="256">
        <v>-0.73724178041871369</v>
      </c>
      <c r="N777" s="256">
        <v>22.24914332309865</v>
      </c>
    </row>
    <row r="778" spans="2:14" x14ac:dyDescent="0.25">
      <c r="B778" s="239" t="s">
        <v>1941</v>
      </c>
      <c r="C778" s="247">
        <v>1</v>
      </c>
      <c r="D778" s="256">
        <v>145.38999999999999</v>
      </c>
      <c r="E778" s="256">
        <v>13</v>
      </c>
      <c r="F778" s="256">
        <v>10.573271805059688</v>
      </c>
      <c r="G778" s="256">
        <v>2.4267281949403117</v>
      </c>
      <c r="H778" s="256">
        <v>0.41494666882687925</v>
      </c>
      <c r="I778" s="256">
        <v>0.18567237343540541</v>
      </c>
      <c r="J778" s="256">
        <v>10.208921409452261</v>
      </c>
      <c r="K778" s="256">
        <v>10.937622200667116</v>
      </c>
      <c r="L778" s="256">
        <v>5.8512360110181367</v>
      </c>
      <c r="M778" s="256">
        <v>-0.9087818573208768</v>
      </c>
      <c r="N778" s="256">
        <v>22.055325467440255</v>
      </c>
    </row>
    <row r="779" spans="2:14" x14ac:dyDescent="0.25">
      <c r="B779" s="239" t="s">
        <v>1942</v>
      </c>
      <c r="C779" s="247">
        <v>1</v>
      </c>
      <c r="D779" s="256">
        <v>120.29</v>
      </c>
      <c r="E779" s="256">
        <v>8</v>
      </c>
      <c r="F779" s="256">
        <v>10.620184451403407</v>
      </c>
      <c r="G779" s="256">
        <v>-2.6201844514034072</v>
      </c>
      <c r="H779" s="256">
        <v>-0.44802578718486014</v>
      </c>
      <c r="I779" s="256">
        <v>0.1911060921305352</v>
      </c>
      <c r="J779" s="256">
        <v>10.24517130872403</v>
      </c>
      <c r="K779" s="256">
        <v>10.995197594082784</v>
      </c>
      <c r="L779" s="256">
        <v>5.8514109550456039</v>
      </c>
      <c r="M779" s="256">
        <v>-0.86221250882183753</v>
      </c>
      <c r="N779" s="256">
        <v>22.102581411628652</v>
      </c>
    </row>
    <row r="780" spans="2:14" x14ac:dyDescent="0.25">
      <c r="B780" s="239" t="s">
        <v>1943</v>
      </c>
      <c r="C780" s="247">
        <v>1</v>
      </c>
      <c r="D780" s="256">
        <v>246.12</v>
      </c>
      <c r="E780" s="256">
        <v>1</v>
      </c>
      <c r="F780" s="256">
        <v>10.385004439872329</v>
      </c>
      <c r="G780" s="256">
        <v>-9.3850044398723291</v>
      </c>
      <c r="H780" s="256">
        <v>-1.604743513249649</v>
      </c>
      <c r="I780" s="256">
        <v>0.36148541300675463</v>
      </c>
      <c r="J780" s="256">
        <v>9.6756509114049081</v>
      </c>
      <c r="K780" s="256">
        <v>11.09435796833975</v>
      </c>
      <c r="L780" s="256">
        <v>5.8594505143566975</v>
      </c>
      <c r="M780" s="256">
        <v>-1.1131687856168764</v>
      </c>
      <c r="N780" s="256">
        <v>21.883177665361536</v>
      </c>
    </row>
    <row r="781" spans="2:14" x14ac:dyDescent="0.25">
      <c r="B781" s="239" t="s">
        <v>1944</v>
      </c>
      <c r="C781" s="247">
        <v>1</v>
      </c>
      <c r="D781" s="256">
        <v>54.65</v>
      </c>
      <c r="E781" s="256">
        <v>20</v>
      </c>
      <c r="F781" s="256">
        <v>10.742867563196301</v>
      </c>
      <c r="G781" s="256">
        <v>9.2571324368036993</v>
      </c>
      <c r="H781" s="256">
        <v>1.5828786575891849</v>
      </c>
      <c r="I781" s="256">
        <v>0.30156529711245705</v>
      </c>
      <c r="J781" s="256">
        <v>10.151097052207382</v>
      </c>
      <c r="K781" s="256">
        <v>11.33463807418522</v>
      </c>
      <c r="L781" s="256">
        <v>5.8560592769200026</v>
      </c>
      <c r="M781" s="256">
        <v>-0.74865093666627125</v>
      </c>
      <c r="N781" s="256">
        <v>22.234386063058871</v>
      </c>
    </row>
    <row r="782" spans="2:14" x14ac:dyDescent="0.25">
      <c r="B782" s="239" t="s">
        <v>1945</v>
      </c>
      <c r="C782" s="247">
        <v>1</v>
      </c>
      <c r="D782" s="256">
        <v>117.53</v>
      </c>
      <c r="E782" s="256">
        <v>9</v>
      </c>
      <c r="F782" s="256">
        <v>10.625342973471481</v>
      </c>
      <c r="G782" s="256">
        <v>-1.625342973471481</v>
      </c>
      <c r="H782" s="256">
        <v>-0.27791767283593716</v>
      </c>
      <c r="I782" s="256">
        <v>0.19333933665984096</v>
      </c>
      <c r="J782" s="256">
        <v>10.245947468932419</v>
      </c>
      <c r="K782" s="256">
        <v>11.004738478010543</v>
      </c>
      <c r="L782" s="256">
        <v>5.8514843181434202</v>
      </c>
      <c r="M782" s="256">
        <v>-0.85719794933267401</v>
      </c>
      <c r="N782" s="256">
        <v>22.107883896275638</v>
      </c>
    </row>
    <row r="783" spans="2:14" x14ac:dyDescent="0.25">
      <c r="B783" s="239" t="s">
        <v>1946</v>
      </c>
      <c r="C783" s="247">
        <v>1</v>
      </c>
      <c r="D783" s="256">
        <v>243.28</v>
      </c>
      <c r="E783" s="256">
        <v>15</v>
      </c>
      <c r="F783" s="256">
        <v>10.390312484319187</v>
      </c>
      <c r="G783" s="256">
        <v>4.6096875156808128</v>
      </c>
      <c r="H783" s="256">
        <v>0.78821125618959276</v>
      </c>
      <c r="I783" s="256">
        <v>0.35449867198424712</v>
      </c>
      <c r="J783" s="256">
        <v>9.6946692446171685</v>
      </c>
      <c r="K783" s="256">
        <v>11.085955724021206</v>
      </c>
      <c r="L783" s="256">
        <v>5.8590236332359078</v>
      </c>
      <c r="M783" s="256">
        <v>-1.1070230597079931</v>
      </c>
      <c r="N783" s="256">
        <v>21.887648028346369</v>
      </c>
    </row>
    <row r="784" spans="2:14" x14ac:dyDescent="0.25">
      <c r="B784" s="239" t="s">
        <v>1947</v>
      </c>
      <c r="C784" s="247">
        <v>1</v>
      </c>
      <c r="D784" s="256">
        <v>220.41</v>
      </c>
      <c r="E784" s="256">
        <v>19</v>
      </c>
      <c r="F784" s="256">
        <v>10.43305719435428</v>
      </c>
      <c r="G784" s="256">
        <v>8.56694280564572</v>
      </c>
      <c r="H784" s="256">
        <v>1.464863014590938</v>
      </c>
      <c r="I784" s="256">
        <v>0.30038257558626857</v>
      </c>
      <c r="J784" s="256">
        <v>9.84360757283312</v>
      </c>
      <c r="K784" s="256">
        <v>11.02250681587544</v>
      </c>
      <c r="L784" s="256">
        <v>5.8559984902742368</v>
      </c>
      <c r="M784" s="256">
        <v>-1.0583420220735906</v>
      </c>
      <c r="N784" s="256">
        <v>21.924456410782149</v>
      </c>
    </row>
    <row r="785" spans="2:14" x14ac:dyDescent="0.25">
      <c r="B785" s="239" t="s">
        <v>1948</v>
      </c>
      <c r="C785" s="247">
        <v>1</v>
      </c>
      <c r="D785" s="256">
        <v>209.76</v>
      </c>
      <c r="E785" s="256">
        <v>20</v>
      </c>
      <c r="F785" s="256">
        <v>10.452962361030002</v>
      </c>
      <c r="G785" s="256">
        <v>9.5470376389699982</v>
      </c>
      <c r="H785" s="256">
        <v>1.632449597657917</v>
      </c>
      <c r="I785" s="256">
        <v>0.27688832363892008</v>
      </c>
      <c r="J785" s="256">
        <v>9.9096162057011075</v>
      </c>
      <c r="K785" s="256">
        <v>10.996308516358896</v>
      </c>
      <c r="L785" s="256">
        <v>5.85484037102173</v>
      </c>
      <c r="M785" s="256">
        <v>-1.0361642437001564</v>
      </c>
      <c r="N785" s="256">
        <v>21.94208896576016</v>
      </c>
    </row>
    <row r="786" spans="2:14" x14ac:dyDescent="0.25">
      <c r="B786" s="239" t="s">
        <v>1949</v>
      </c>
      <c r="C786" s="247">
        <v>1</v>
      </c>
      <c r="D786" s="256">
        <v>86.74</v>
      </c>
      <c r="E786" s="256">
        <v>3</v>
      </c>
      <c r="F786" s="256">
        <v>10.682890399006265</v>
      </c>
      <c r="G786" s="256">
        <v>-7.6828903990062649</v>
      </c>
      <c r="H786" s="256">
        <v>-1.3136987424782756</v>
      </c>
      <c r="I786" s="256">
        <v>0.23551596261606147</v>
      </c>
      <c r="J786" s="256">
        <v>10.220730452626954</v>
      </c>
      <c r="K786" s="256">
        <v>11.145050345385576</v>
      </c>
      <c r="L786" s="256">
        <v>5.8530296765884646</v>
      </c>
      <c r="M786" s="256">
        <v>-0.80268302642813794</v>
      </c>
      <c r="N786" s="256">
        <v>22.168463824440668</v>
      </c>
    </row>
    <row r="787" spans="2:14" x14ac:dyDescent="0.25">
      <c r="B787" s="239" t="s">
        <v>1950</v>
      </c>
      <c r="C787" s="247">
        <v>1</v>
      </c>
      <c r="D787" s="256">
        <v>67.599999999999994</v>
      </c>
      <c r="E787" s="256">
        <v>10</v>
      </c>
      <c r="F787" s="256">
        <v>10.718663628130518</v>
      </c>
      <c r="G787" s="256">
        <v>-0.71866362813051765</v>
      </c>
      <c r="H787" s="256">
        <v>-0.12288441660732927</v>
      </c>
      <c r="I787" s="256">
        <v>0.2731010873379015</v>
      </c>
      <c r="J787" s="256">
        <v>10.182749278724087</v>
      </c>
      <c r="K787" s="256">
        <v>11.254577977536949</v>
      </c>
      <c r="L787" s="256">
        <v>5.8546624864532921</v>
      </c>
      <c r="M787" s="256">
        <v>-0.7701139084443529</v>
      </c>
      <c r="N787" s="256">
        <v>22.207441164705386</v>
      </c>
    </row>
    <row r="788" spans="2:14" x14ac:dyDescent="0.25">
      <c r="B788" s="239" t="s">
        <v>1951</v>
      </c>
      <c r="C788" s="247">
        <v>1</v>
      </c>
      <c r="D788" s="256">
        <v>177.1</v>
      </c>
      <c r="E788" s="256">
        <v>20</v>
      </c>
      <c r="F788" s="256">
        <v>10.514004872168879</v>
      </c>
      <c r="G788" s="256">
        <v>9.4859951278311208</v>
      </c>
      <c r="H788" s="256">
        <v>1.6220119282449534</v>
      </c>
      <c r="I788" s="256">
        <v>0.21616617135168564</v>
      </c>
      <c r="J788" s="256">
        <v>10.089815594078296</v>
      </c>
      <c r="K788" s="256">
        <v>10.938194150259463</v>
      </c>
      <c r="L788" s="256">
        <v>5.8522830109295931</v>
      </c>
      <c r="M788" s="256">
        <v>-0.97010334913653651</v>
      </c>
      <c r="N788" s="256">
        <v>21.998113093474295</v>
      </c>
    </row>
    <row r="789" spans="2:14" x14ac:dyDescent="0.25">
      <c r="B789" s="239" t="s">
        <v>1952</v>
      </c>
      <c r="C789" s="247">
        <v>1</v>
      </c>
      <c r="D789" s="256">
        <v>234.46</v>
      </c>
      <c r="E789" s="256">
        <v>16</v>
      </c>
      <c r="F789" s="256">
        <v>10.406797326580207</v>
      </c>
      <c r="G789" s="256">
        <v>5.5932026734197926</v>
      </c>
      <c r="H789" s="256">
        <v>0.95638268111284019</v>
      </c>
      <c r="I789" s="256">
        <v>0.33313794610559022</v>
      </c>
      <c r="J789" s="256">
        <v>9.7530708716984034</v>
      </c>
      <c r="K789" s="256">
        <v>11.060523781462011</v>
      </c>
      <c r="L789" s="256">
        <v>5.8577700123437539</v>
      </c>
      <c r="M789" s="256">
        <v>-1.088078200054257</v>
      </c>
      <c r="N789" s="256">
        <v>21.90167285321467</v>
      </c>
    </row>
    <row r="790" spans="2:14" x14ac:dyDescent="0.25">
      <c r="B790" s="239" t="s">
        <v>1953</v>
      </c>
      <c r="C790" s="247">
        <v>1</v>
      </c>
      <c r="D790" s="256">
        <v>152.49</v>
      </c>
      <c r="E790" s="256">
        <v>19</v>
      </c>
      <c r="F790" s="256">
        <v>10.560001693942541</v>
      </c>
      <c r="G790" s="256">
        <v>8.4399983060574595</v>
      </c>
      <c r="H790" s="256">
        <v>1.4431567529091103</v>
      </c>
      <c r="I790" s="256">
        <v>0.18915192196272404</v>
      </c>
      <c r="J790" s="256">
        <v>10.188823277240715</v>
      </c>
      <c r="K790" s="256">
        <v>10.931180110644366</v>
      </c>
      <c r="L790" s="256">
        <v>5.8513474581467548</v>
      </c>
      <c r="M790" s="256">
        <v>-0.92227066443813399</v>
      </c>
      <c r="N790" s="256">
        <v>22.042274052323215</v>
      </c>
    </row>
    <row r="791" spans="2:14" x14ac:dyDescent="0.25">
      <c r="B791" s="239" t="s">
        <v>1954</v>
      </c>
      <c r="C791" s="247">
        <v>1</v>
      </c>
      <c r="D791" s="256">
        <v>155.75</v>
      </c>
      <c r="E791" s="256">
        <v>18</v>
      </c>
      <c r="F791" s="256">
        <v>10.553908657007062</v>
      </c>
      <c r="G791" s="256">
        <v>7.4460913429929381</v>
      </c>
      <c r="H791" s="256">
        <v>1.2732084314170913</v>
      </c>
      <c r="I791" s="256">
        <v>0.19145628829853681</v>
      </c>
      <c r="J791" s="256">
        <v>10.178208314018933</v>
      </c>
      <c r="K791" s="256">
        <v>10.929608999995191</v>
      </c>
      <c r="L791" s="256">
        <v>5.8514224028613206</v>
      </c>
      <c r="M791" s="256">
        <v>-0.9285107676058999</v>
      </c>
      <c r="N791" s="256">
        <v>22.036328081620024</v>
      </c>
    </row>
    <row r="792" spans="2:14" x14ac:dyDescent="0.25">
      <c r="B792" s="239" t="s">
        <v>1955</v>
      </c>
      <c r="C792" s="247">
        <v>1</v>
      </c>
      <c r="D792" s="256">
        <v>91.6</v>
      </c>
      <c r="E792" s="256">
        <v>6</v>
      </c>
      <c r="F792" s="256">
        <v>10.67380691449509</v>
      </c>
      <c r="G792" s="256">
        <v>-4.6738069144950902</v>
      </c>
      <c r="H792" s="256">
        <v>-0.79917504315207166</v>
      </c>
      <c r="I792" s="256">
        <v>0.22710045257612912</v>
      </c>
      <c r="J792" s="256">
        <v>10.228160972625743</v>
      </c>
      <c r="K792" s="256">
        <v>11.119452856364438</v>
      </c>
      <c r="L792" s="256">
        <v>5.8526970912510565</v>
      </c>
      <c r="M792" s="256">
        <v>-0.8111138688848385</v>
      </c>
      <c r="N792" s="256">
        <v>22.158727697875019</v>
      </c>
    </row>
    <row r="793" spans="2:14" x14ac:dyDescent="0.25">
      <c r="B793" s="239" t="s">
        <v>1956</v>
      </c>
      <c r="C793" s="247">
        <v>1</v>
      </c>
      <c r="D793" s="256">
        <v>199.29</v>
      </c>
      <c r="E793" s="256">
        <v>5</v>
      </c>
      <c r="F793" s="256">
        <v>10.472531102353457</v>
      </c>
      <c r="G793" s="256">
        <v>-5.4725311023534573</v>
      </c>
      <c r="H793" s="256">
        <v>-0.93574902855113928</v>
      </c>
      <c r="I793" s="256">
        <v>0.25525561535091468</v>
      </c>
      <c r="J793" s="256">
        <v>9.971635450979246</v>
      </c>
      <c r="K793" s="256">
        <v>10.973426753727669</v>
      </c>
      <c r="L793" s="256">
        <v>5.8538571946663058</v>
      </c>
      <c r="M793" s="256">
        <v>-1.0146661863054796</v>
      </c>
      <c r="N793" s="256">
        <v>21.959728391012394</v>
      </c>
    </row>
    <row r="794" spans="2:14" x14ac:dyDescent="0.25">
      <c r="B794" s="239" t="s">
        <v>1957</v>
      </c>
      <c r="C794" s="247">
        <v>1</v>
      </c>
      <c r="D794" s="256">
        <v>71.150000000000006</v>
      </c>
      <c r="E794" s="256">
        <v>11</v>
      </c>
      <c r="F794" s="256">
        <v>10.712028572571946</v>
      </c>
      <c r="G794" s="256">
        <v>0.28797142742805448</v>
      </c>
      <c r="H794" s="256">
        <v>4.9240283595720816E-2</v>
      </c>
      <c r="I794" s="256">
        <v>0.2656739630231722</v>
      </c>
      <c r="J794" s="256">
        <v>10.190688689103704</v>
      </c>
      <c r="K794" s="256">
        <v>11.233368456040187</v>
      </c>
      <c r="L794" s="256">
        <v>5.8543207360894343</v>
      </c>
      <c r="M794" s="256">
        <v>-0.77607833714569985</v>
      </c>
      <c r="N794" s="256">
        <v>22.200135482289589</v>
      </c>
    </row>
    <row r="795" spans="2:14" x14ac:dyDescent="0.25">
      <c r="B795" s="239" t="s">
        <v>1958</v>
      </c>
      <c r="C795" s="247">
        <v>1</v>
      </c>
      <c r="D795" s="256">
        <v>101.21</v>
      </c>
      <c r="E795" s="256">
        <v>14</v>
      </c>
      <c r="F795" s="256">
        <v>10.655845538743572</v>
      </c>
      <c r="G795" s="256">
        <v>3.3441544612564282</v>
      </c>
      <c r="H795" s="256">
        <v>0.57181754290988196</v>
      </c>
      <c r="I795" s="256">
        <v>0.21218377631398946</v>
      </c>
      <c r="J795" s="256">
        <v>10.239471032342513</v>
      </c>
      <c r="K795" s="256">
        <v>11.072220045144631</v>
      </c>
      <c r="L795" s="256">
        <v>5.852137266102801</v>
      </c>
      <c r="M795" s="256">
        <v>-0.82797668317315321</v>
      </c>
      <c r="N795" s="256">
        <v>22.139667760660295</v>
      </c>
    </row>
    <row r="796" spans="2:14" x14ac:dyDescent="0.25">
      <c r="B796" s="239" t="s">
        <v>1959</v>
      </c>
      <c r="C796" s="247">
        <v>1</v>
      </c>
      <c r="D796" s="256">
        <v>123.6</v>
      </c>
      <c r="E796" s="256">
        <v>4</v>
      </c>
      <c r="F796" s="256">
        <v>10.613997962981188</v>
      </c>
      <c r="G796" s="256">
        <v>-6.6139979629811876</v>
      </c>
      <c r="H796" s="256">
        <v>-1.1309286421482865</v>
      </c>
      <c r="I796" s="256">
        <v>0.18883167192573255</v>
      </c>
      <c r="J796" s="256">
        <v>10.243447982408616</v>
      </c>
      <c r="K796" s="256">
        <v>10.984547943553759</v>
      </c>
      <c r="L796" s="256">
        <v>5.8513371144295352</v>
      </c>
      <c r="M796" s="256">
        <v>-0.86825409761694061</v>
      </c>
      <c r="N796" s="256">
        <v>22.096250023579316</v>
      </c>
    </row>
    <row r="797" spans="2:14" x14ac:dyDescent="0.25">
      <c r="B797" s="239" t="s">
        <v>1960</v>
      </c>
      <c r="C797" s="247">
        <v>1</v>
      </c>
      <c r="D797" s="256">
        <v>141.66999999999999</v>
      </c>
      <c r="E797" s="256">
        <v>3</v>
      </c>
      <c r="F797" s="256">
        <v>10.58022459567318</v>
      </c>
      <c r="G797" s="256">
        <v>-7.5802245956731795</v>
      </c>
      <c r="H797" s="256">
        <v>-1.2961438992188115</v>
      </c>
      <c r="I797" s="256">
        <v>0.18472268339526016</v>
      </c>
      <c r="J797" s="256">
        <v>10.217737804949069</v>
      </c>
      <c r="K797" s="256">
        <v>10.94271138639729</v>
      </c>
      <c r="L797" s="256">
        <v>5.8512059522921467</v>
      </c>
      <c r="M797" s="256">
        <v>-0.90177008157942495</v>
      </c>
      <c r="N797" s="256">
        <v>22.062219272925784</v>
      </c>
    </row>
    <row r="798" spans="2:14" x14ac:dyDescent="0.25">
      <c r="B798" s="239" t="s">
        <v>1961</v>
      </c>
      <c r="C798" s="247">
        <v>1</v>
      </c>
      <c r="D798" s="256">
        <v>83.33</v>
      </c>
      <c r="E798" s="256">
        <v>17</v>
      </c>
      <c r="F798" s="256">
        <v>10.689263790401965</v>
      </c>
      <c r="G798" s="256">
        <v>6.3107362095980353</v>
      </c>
      <c r="H798" s="256">
        <v>1.0790738631040957</v>
      </c>
      <c r="I798" s="256">
        <v>0.24172649330043205</v>
      </c>
      <c r="J798" s="256">
        <v>10.214916735785092</v>
      </c>
      <c r="K798" s="256">
        <v>11.163610845018837</v>
      </c>
      <c r="L798" s="256">
        <v>5.8532828672413926</v>
      </c>
      <c r="M798" s="256">
        <v>-0.79680647854691244</v>
      </c>
      <c r="N798" s="256">
        <v>22.175334059350842</v>
      </c>
    </row>
    <row r="799" spans="2:14" x14ac:dyDescent="0.25">
      <c r="B799" s="239" t="s">
        <v>1962</v>
      </c>
      <c r="C799" s="247">
        <v>1</v>
      </c>
      <c r="D799" s="256">
        <v>55.26</v>
      </c>
      <c r="E799" s="256">
        <v>7</v>
      </c>
      <c r="F799" s="256">
        <v>10.741727455058067</v>
      </c>
      <c r="G799" s="256">
        <v>-3.7417274550580668</v>
      </c>
      <c r="H799" s="256">
        <v>-0.6397986170728156</v>
      </c>
      <c r="I799" s="256">
        <v>0.30018180262547955</v>
      </c>
      <c r="J799" s="256">
        <v>10.152671816262163</v>
      </c>
      <c r="K799" s="256">
        <v>11.33078309385397</v>
      </c>
      <c r="L799" s="256">
        <v>5.8559881950876385</v>
      </c>
      <c r="M799" s="256">
        <v>-0.7496515588203323</v>
      </c>
      <c r="N799" s="256">
        <v>22.233106468936466</v>
      </c>
    </row>
    <row r="800" spans="2:14" x14ac:dyDescent="0.25">
      <c r="B800" s="239" t="s">
        <v>1963</v>
      </c>
      <c r="C800" s="247">
        <v>1</v>
      </c>
      <c r="D800" s="256">
        <v>164.34</v>
      </c>
      <c r="E800" s="256">
        <v>6</v>
      </c>
      <c r="F800" s="256">
        <v>10.537853691585049</v>
      </c>
      <c r="G800" s="256">
        <v>-4.5378536915850489</v>
      </c>
      <c r="H800" s="256">
        <v>-0.77592837832969042</v>
      </c>
      <c r="I800" s="256">
        <v>0.19951211014656028</v>
      </c>
      <c r="J800" s="256">
        <v>10.146345170875255</v>
      </c>
      <c r="K800" s="256">
        <v>10.929362212294842</v>
      </c>
      <c r="L800" s="256">
        <v>5.8516915254030124</v>
      </c>
      <c r="M800" s="256">
        <v>-0.94509384015940334</v>
      </c>
      <c r="N800" s="256">
        <v>22.020801223329499</v>
      </c>
    </row>
    <row r="801" spans="2:14" x14ac:dyDescent="0.25">
      <c r="B801" s="239" t="s">
        <v>1964</v>
      </c>
      <c r="C801" s="247">
        <v>1</v>
      </c>
      <c r="D801" s="256">
        <v>93.5</v>
      </c>
      <c r="E801" s="256">
        <v>2</v>
      </c>
      <c r="F801" s="256">
        <v>10.670255757998953</v>
      </c>
      <c r="G801" s="256">
        <v>-8.6702557579989534</v>
      </c>
      <c r="H801" s="256">
        <v>-1.4825285139719673</v>
      </c>
      <c r="I801" s="256">
        <v>0.22396072867076774</v>
      </c>
      <c r="J801" s="256">
        <v>10.230770989307125</v>
      </c>
      <c r="K801" s="256">
        <v>11.109740526690782</v>
      </c>
      <c r="L801" s="256">
        <v>5.8525761023984169</v>
      </c>
      <c r="M801" s="256">
        <v>-0.81442760537331615</v>
      </c>
      <c r="N801" s="256">
        <v>22.154939121371221</v>
      </c>
    </row>
    <row r="802" spans="2:14" x14ac:dyDescent="0.25">
      <c r="B802" s="239" t="s">
        <v>1965</v>
      </c>
      <c r="C802" s="247">
        <v>1</v>
      </c>
      <c r="D802" s="256">
        <v>157.87</v>
      </c>
      <c r="E802" s="256">
        <v>6</v>
      </c>
      <c r="F802" s="256">
        <v>10.549946313969267</v>
      </c>
      <c r="G802" s="256">
        <v>-4.5499463139692669</v>
      </c>
      <c r="H802" s="256">
        <v>-0.77799609789802715</v>
      </c>
      <c r="I802" s="256">
        <v>0.19318340127663694</v>
      </c>
      <c r="J802" s="256">
        <v>10.170856806049455</v>
      </c>
      <c r="K802" s="256">
        <v>10.929035821889078</v>
      </c>
      <c r="L802" s="256">
        <v>5.8514791679460938</v>
      </c>
      <c r="M802" s="256">
        <v>-0.93258450245019198</v>
      </c>
      <c r="N802" s="256">
        <v>22.032477130388727</v>
      </c>
    </row>
    <row r="803" spans="2:14" x14ac:dyDescent="0.25">
      <c r="B803" s="239" t="s">
        <v>1966</v>
      </c>
      <c r="C803" s="247">
        <v>1</v>
      </c>
      <c r="D803" s="256">
        <v>63.96</v>
      </c>
      <c r="E803" s="256">
        <v>14</v>
      </c>
      <c r="F803" s="256">
        <v>10.725466896365225</v>
      </c>
      <c r="G803" s="256">
        <v>3.2745331036347753</v>
      </c>
      <c r="H803" s="256">
        <v>0.55991297507054039</v>
      </c>
      <c r="I803" s="256">
        <v>0.28089641996996778</v>
      </c>
      <c r="J803" s="256">
        <v>10.174255534937924</v>
      </c>
      <c r="K803" s="256">
        <v>11.276678257792526</v>
      </c>
      <c r="L803" s="256">
        <v>5.8550312915585891</v>
      </c>
      <c r="M803" s="256">
        <v>-0.76403435738700942</v>
      </c>
      <c r="N803" s="256">
        <v>22.214968150117457</v>
      </c>
    </row>
    <row r="804" spans="2:14" x14ac:dyDescent="0.25">
      <c r="B804" s="239" t="s">
        <v>1967</v>
      </c>
      <c r="C804" s="247">
        <v>1</v>
      </c>
      <c r="D804" s="256">
        <v>135.85</v>
      </c>
      <c r="E804" s="256">
        <v>18</v>
      </c>
      <c r="F804" s="256">
        <v>10.591102348729772</v>
      </c>
      <c r="G804" s="256">
        <v>7.4088976512702285</v>
      </c>
      <c r="H804" s="256">
        <v>1.2668486757123152</v>
      </c>
      <c r="I804" s="256">
        <v>0.18447092876051263</v>
      </c>
      <c r="J804" s="256">
        <v>10.229109583579143</v>
      </c>
      <c r="K804" s="256">
        <v>10.9530951138804</v>
      </c>
      <c r="L804" s="256">
        <v>5.8511980098041514</v>
      </c>
      <c r="M804" s="256">
        <v>-0.89087674274348494</v>
      </c>
      <c r="N804" s="256">
        <v>22.073081440203026</v>
      </c>
    </row>
    <row r="805" spans="2:14" x14ac:dyDescent="0.25">
      <c r="B805" s="239" t="s">
        <v>1968</v>
      </c>
      <c r="C805" s="247">
        <v>1</v>
      </c>
      <c r="D805" s="256">
        <v>147.16999999999999</v>
      </c>
      <c r="E805" s="256">
        <v>7</v>
      </c>
      <c r="F805" s="256">
        <v>10.569944932131728</v>
      </c>
      <c r="G805" s="256">
        <v>-3.5699449321317278</v>
      </c>
      <c r="H805" s="256">
        <v>-0.61042549411673819</v>
      </c>
      <c r="I805" s="256">
        <v>0.18634160663265972</v>
      </c>
      <c r="J805" s="256">
        <v>10.204281280407292</v>
      </c>
      <c r="K805" s="256">
        <v>10.935608583856164</v>
      </c>
      <c r="L805" s="256">
        <v>5.8512572854678622</v>
      </c>
      <c r="M805" s="256">
        <v>-0.91215047773140689</v>
      </c>
      <c r="N805" s="256">
        <v>22.052040341994861</v>
      </c>
    </row>
    <row r="806" spans="2:14" x14ac:dyDescent="0.25">
      <c r="B806" s="239" t="s">
        <v>1969</v>
      </c>
      <c r="C806" s="247">
        <v>1</v>
      </c>
      <c r="D806" s="256">
        <v>41.4</v>
      </c>
      <c r="E806" s="256">
        <v>8</v>
      </c>
      <c r="F806" s="256">
        <v>10.767632207182526</v>
      </c>
      <c r="G806" s="256">
        <v>-2.7676322071825261</v>
      </c>
      <c r="H806" s="256">
        <v>-0.47323790414715949</v>
      </c>
      <c r="I806" s="256">
        <v>0.33247219541769057</v>
      </c>
      <c r="J806" s="256">
        <v>10.115212174586516</v>
      </c>
      <c r="K806" s="256">
        <v>11.420052239778537</v>
      </c>
      <c r="L806" s="256">
        <v>5.8577321880659721</v>
      </c>
      <c r="M806" s="256">
        <v>-0.72716909575177979</v>
      </c>
      <c r="N806" s="256">
        <v>22.262433510116832</v>
      </c>
    </row>
    <row r="807" spans="2:14" x14ac:dyDescent="0.25">
      <c r="B807" s="239" t="s">
        <v>1970</v>
      </c>
      <c r="C807" s="247">
        <v>1</v>
      </c>
      <c r="D807" s="256">
        <v>104.05</v>
      </c>
      <c r="E807" s="256">
        <v>17</v>
      </c>
      <c r="F807" s="256">
        <v>10.650537494296712</v>
      </c>
      <c r="G807" s="256">
        <v>6.3494625057032881</v>
      </c>
      <c r="H807" s="256">
        <v>1.0856956790941941</v>
      </c>
      <c r="I807" s="256">
        <v>0.20827085905440723</v>
      </c>
      <c r="J807" s="256">
        <v>10.24184142128415</v>
      </c>
      <c r="K807" s="256">
        <v>11.059233567309274</v>
      </c>
      <c r="L807" s="256">
        <v>5.8519967000255182</v>
      </c>
      <c r="M807" s="256">
        <v>-0.83300889064481076</v>
      </c>
      <c r="N807" s="256">
        <v>22.134083879238233</v>
      </c>
    </row>
    <row r="808" spans="2:14" x14ac:dyDescent="0.25">
      <c r="B808" s="239" t="s">
        <v>1971</v>
      </c>
      <c r="C808" s="247">
        <v>1</v>
      </c>
      <c r="D808" s="256">
        <v>59.57</v>
      </c>
      <c r="E808" s="256">
        <v>10</v>
      </c>
      <c r="F808" s="256">
        <v>10.733671936901038</v>
      </c>
      <c r="G808" s="256">
        <v>-0.73367193690103782</v>
      </c>
      <c r="H808" s="256">
        <v>-0.12545068988920613</v>
      </c>
      <c r="I808" s="256">
        <v>0.29051955588788292</v>
      </c>
      <c r="J808" s="256">
        <v>10.163576810949143</v>
      </c>
      <c r="K808" s="256">
        <v>11.303767062852932</v>
      </c>
      <c r="L808" s="256">
        <v>5.8555008529357746</v>
      </c>
      <c r="M808" s="256">
        <v>-0.75675075104398459</v>
      </c>
      <c r="N808" s="256">
        <v>22.22409462484606</v>
      </c>
    </row>
    <row r="809" spans="2:14" x14ac:dyDescent="0.25">
      <c r="B809" s="239" t="s">
        <v>1972</v>
      </c>
      <c r="C809" s="247">
        <v>1</v>
      </c>
      <c r="D809" s="256">
        <v>43.94</v>
      </c>
      <c r="E809" s="256">
        <v>14</v>
      </c>
      <c r="F809" s="256">
        <v>10.762884871656111</v>
      </c>
      <c r="G809" s="256">
        <v>3.2371151283438895</v>
      </c>
      <c r="H809" s="256">
        <v>0.55351486908010772</v>
      </c>
      <c r="I809" s="256">
        <v>0.32643088315378399</v>
      </c>
      <c r="J809" s="256">
        <v>10.122319884981126</v>
      </c>
      <c r="K809" s="256">
        <v>11.403449858331095</v>
      </c>
      <c r="L809" s="256">
        <v>5.8573924017308983</v>
      </c>
      <c r="M809" s="256">
        <v>-0.73124965849280343</v>
      </c>
      <c r="N809" s="256">
        <v>22.257019401805024</v>
      </c>
    </row>
    <row r="810" spans="2:14" x14ac:dyDescent="0.25">
      <c r="B810" s="239" t="s">
        <v>1973</v>
      </c>
      <c r="C810" s="247">
        <v>1</v>
      </c>
      <c r="D810" s="256">
        <v>247.79</v>
      </c>
      <c r="E810" s="256">
        <v>6</v>
      </c>
      <c r="F810" s="256">
        <v>10.381883160215198</v>
      </c>
      <c r="G810" s="256">
        <v>-4.3818831602151977</v>
      </c>
      <c r="H810" s="256">
        <v>-0.74925895051242719</v>
      </c>
      <c r="I810" s="256">
        <v>0.36561632658139981</v>
      </c>
      <c r="J810" s="256">
        <v>9.664423417735998</v>
      </c>
      <c r="K810" s="256">
        <v>11.099342902694397</v>
      </c>
      <c r="L810" s="256">
        <v>5.8597068121742382</v>
      </c>
      <c r="M810" s="256">
        <v>-1.1167930060695959</v>
      </c>
      <c r="N810" s="256">
        <v>21.880559326499991</v>
      </c>
    </row>
    <row r="811" spans="2:14" x14ac:dyDescent="0.25">
      <c r="B811" s="239" t="s">
        <v>1974</v>
      </c>
      <c r="C811" s="247">
        <v>1</v>
      </c>
      <c r="D811" s="256">
        <v>100.92</v>
      </c>
      <c r="E811" s="256">
        <v>7</v>
      </c>
      <c r="F811" s="256">
        <v>10.656387557366667</v>
      </c>
      <c r="G811" s="256">
        <v>-3.6563875573666671</v>
      </c>
      <c r="H811" s="256">
        <v>-0.62520633338035037</v>
      </c>
      <c r="I811" s="256">
        <v>0.2125968688273461</v>
      </c>
      <c r="J811" s="256">
        <v>10.239202427296188</v>
      </c>
      <c r="K811" s="256">
        <v>11.073572687437146</v>
      </c>
      <c r="L811" s="256">
        <v>5.852152258358756</v>
      </c>
      <c r="M811" s="256">
        <v>-0.8274640842977945</v>
      </c>
      <c r="N811" s="256">
        <v>22.140239199031129</v>
      </c>
    </row>
    <row r="812" spans="2:14" x14ac:dyDescent="0.25">
      <c r="B812" s="239" t="s">
        <v>1975</v>
      </c>
      <c r="C812" s="247">
        <v>1</v>
      </c>
      <c r="D812" s="256">
        <v>208.17</v>
      </c>
      <c r="E812" s="256">
        <v>12</v>
      </c>
      <c r="F812" s="256">
        <v>10.455934118308349</v>
      </c>
      <c r="G812" s="256">
        <v>1.544065881691651</v>
      </c>
      <c r="H812" s="256">
        <v>0.26402008902070212</v>
      </c>
      <c r="I812" s="256">
        <v>0.27350070292661866</v>
      </c>
      <c r="J812" s="256">
        <v>9.9192355914007315</v>
      </c>
      <c r="K812" s="256">
        <v>10.992632645215966</v>
      </c>
      <c r="L812" s="256">
        <v>5.8546811408376165</v>
      </c>
      <c r="M812" s="256">
        <v>-1.0328800243171834</v>
      </c>
      <c r="N812" s="256">
        <v>21.944748260933881</v>
      </c>
    </row>
    <row r="813" spans="2:14" x14ac:dyDescent="0.25">
      <c r="B813" s="239" t="s">
        <v>1976</v>
      </c>
      <c r="C813" s="247">
        <v>1</v>
      </c>
      <c r="D813" s="256">
        <v>86.02</v>
      </c>
      <c r="E813" s="256">
        <v>18</v>
      </c>
      <c r="F813" s="256">
        <v>10.684236100415328</v>
      </c>
      <c r="G813" s="256">
        <v>7.3157638995846721</v>
      </c>
      <c r="H813" s="256">
        <v>1.2509237195932712</v>
      </c>
      <c r="I813" s="256">
        <v>0.23680715460656857</v>
      </c>
      <c r="J813" s="256">
        <v>10.219542409764632</v>
      </c>
      <c r="K813" s="256">
        <v>11.148929791066024</v>
      </c>
      <c r="L813" s="256">
        <v>5.8530817741469452</v>
      </c>
      <c r="M813" s="256">
        <v>-0.80143955760053842</v>
      </c>
      <c r="N813" s="256">
        <v>22.169911758431194</v>
      </c>
    </row>
    <row r="814" spans="2:14" x14ac:dyDescent="0.25">
      <c r="B814" s="239" t="s">
        <v>1977</v>
      </c>
      <c r="C814" s="247">
        <v>1</v>
      </c>
      <c r="D814" s="256">
        <v>179.93</v>
      </c>
      <c r="E814" s="256">
        <v>1</v>
      </c>
      <c r="F814" s="256">
        <v>10.508715518019368</v>
      </c>
      <c r="G814" s="256">
        <v>-9.5087155180193683</v>
      </c>
      <c r="H814" s="256">
        <v>-1.625896891646589</v>
      </c>
      <c r="I814" s="256">
        <v>0.22051448032198431</v>
      </c>
      <c r="J814" s="256">
        <v>10.075993424495676</v>
      </c>
      <c r="K814" s="256">
        <v>10.94143761154306</v>
      </c>
      <c r="L814" s="256">
        <v>5.8524452378821943</v>
      </c>
      <c r="M814" s="256">
        <v>-0.97571104603820125</v>
      </c>
      <c r="N814" s="256">
        <v>21.993142082076936</v>
      </c>
    </row>
    <row r="815" spans="2:14" x14ac:dyDescent="0.25">
      <c r="B815" s="239" t="s">
        <v>1978</v>
      </c>
      <c r="C815" s="247">
        <v>1</v>
      </c>
      <c r="D815" s="256">
        <v>197.25</v>
      </c>
      <c r="E815" s="256">
        <v>4</v>
      </c>
      <c r="F815" s="256">
        <v>10.476343923012468</v>
      </c>
      <c r="G815" s="256">
        <v>-6.4763439230124682</v>
      </c>
      <c r="H815" s="256">
        <v>-1.1073911543263397</v>
      </c>
      <c r="I815" s="256">
        <v>0.25124229806946102</v>
      </c>
      <c r="J815" s="256">
        <v>9.983323722962222</v>
      </c>
      <c r="K815" s="256">
        <v>10.969364123062714</v>
      </c>
      <c r="L815" s="256">
        <v>5.8536835683796165</v>
      </c>
      <c r="M815" s="256">
        <v>-1.0105126536435325</v>
      </c>
      <c r="N815" s="256">
        <v>21.963200499668467</v>
      </c>
    </row>
    <row r="816" spans="2:14" x14ac:dyDescent="0.25">
      <c r="B816" s="239" t="s">
        <v>1979</v>
      </c>
      <c r="C816" s="247">
        <v>1</v>
      </c>
      <c r="D816" s="256">
        <v>161.04</v>
      </c>
      <c r="E816" s="256">
        <v>1</v>
      </c>
      <c r="F816" s="256">
        <v>10.54402148970992</v>
      </c>
      <c r="G816" s="256">
        <v>-9.5440214897099196</v>
      </c>
      <c r="H816" s="256">
        <v>-1.631933865780419</v>
      </c>
      <c r="I816" s="256">
        <v>0.19609005665963072</v>
      </c>
      <c r="J816" s="256">
        <v>10.159228165874508</v>
      </c>
      <c r="K816" s="256">
        <v>10.928814813545332</v>
      </c>
      <c r="L816" s="256">
        <v>5.8515758507174009</v>
      </c>
      <c r="M816" s="256">
        <v>-0.93869905017416855</v>
      </c>
      <c r="N816" s="256">
        <v>22.026742029594008</v>
      </c>
    </row>
    <row r="817" spans="2:14" x14ac:dyDescent="0.25">
      <c r="B817" s="239" t="s">
        <v>1980</v>
      </c>
      <c r="C817" s="247">
        <v>1</v>
      </c>
      <c r="D817" s="256">
        <v>133.75</v>
      </c>
      <c r="E817" s="256">
        <v>9</v>
      </c>
      <c r="F817" s="256">
        <v>10.595027311172871</v>
      </c>
      <c r="G817" s="256">
        <v>-1.5950273111728706</v>
      </c>
      <c r="H817" s="256">
        <v>-0.27273399255797409</v>
      </c>
      <c r="I817" s="256">
        <v>0.18475117934636065</v>
      </c>
      <c r="J817" s="256">
        <v>10.232484602000234</v>
      </c>
      <c r="K817" s="256">
        <v>10.957570020345507</v>
      </c>
      <c r="L817" s="256">
        <v>5.8512068519791853</v>
      </c>
      <c r="M817" s="256">
        <v>-0.8869691315622461</v>
      </c>
      <c r="N817" s="256">
        <v>22.077023753907987</v>
      </c>
    </row>
    <row r="818" spans="2:14" x14ac:dyDescent="0.25">
      <c r="B818" s="239" t="s">
        <v>1981</v>
      </c>
      <c r="C818" s="247">
        <v>1</v>
      </c>
      <c r="D818" s="256">
        <v>120.61</v>
      </c>
      <c r="E818" s="256">
        <v>17</v>
      </c>
      <c r="F818" s="256">
        <v>10.619586361888267</v>
      </c>
      <c r="G818" s="256">
        <v>6.3804136381117331</v>
      </c>
      <c r="H818" s="256">
        <v>1.0909880185148515</v>
      </c>
      <c r="I818" s="256">
        <v>0.19086674517919122</v>
      </c>
      <c r="J818" s="256">
        <v>10.245042896817875</v>
      </c>
      <c r="K818" s="256">
        <v>10.994129826958659</v>
      </c>
      <c r="L818" s="256">
        <v>5.8514031429045801</v>
      </c>
      <c r="M818" s="256">
        <v>-0.86279526834135112</v>
      </c>
      <c r="N818" s="256">
        <v>22.101967992117885</v>
      </c>
    </row>
    <row r="819" spans="2:14" x14ac:dyDescent="0.25">
      <c r="B819" s="239" t="s">
        <v>1982</v>
      </c>
      <c r="C819" s="247">
        <v>1</v>
      </c>
      <c r="D819" s="256">
        <v>106.75</v>
      </c>
      <c r="E819" s="256">
        <v>16</v>
      </c>
      <c r="F819" s="256">
        <v>10.645491114012726</v>
      </c>
      <c r="G819" s="256">
        <v>5.3545088859872738</v>
      </c>
      <c r="H819" s="256">
        <v>0.91556838960244258</v>
      </c>
      <c r="I819" s="256">
        <v>0.20478249432007942</v>
      </c>
      <c r="J819" s="256">
        <v>10.243640362398597</v>
      </c>
      <c r="K819" s="256">
        <v>11.047341865626855</v>
      </c>
      <c r="L819" s="256">
        <v>5.8518735885490765</v>
      </c>
      <c r="M819" s="256">
        <v>-0.83781368563360559</v>
      </c>
      <c r="N819" s="256">
        <v>22.128795913659058</v>
      </c>
    </row>
    <row r="820" spans="2:14" x14ac:dyDescent="0.25">
      <c r="B820" s="239" t="s">
        <v>1983</v>
      </c>
      <c r="C820" s="247">
        <v>1</v>
      </c>
      <c r="D820" s="256">
        <v>234.5</v>
      </c>
      <c r="E820" s="256">
        <v>7</v>
      </c>
      <c r="F820" s="256">
        <v>10.406722565390815</v>
      </c>
      <c r="G820" s="256">
        <v>-3.4067225653908153</v>
      </c>
      <c r="H820" s="256">
        <v>-0.58251607372990055</v>
      </c>
      <c r="I820" s="256">
        <v>0.33323356994495251</v>
      </c>
      <c r="J820" s="256">
        <v>9.752808465017889</v>
      </c>
      <c r="K820" s="256">
        <v>11.060636665763742</v>
      </c>
      <c r="L820" s="256">
        <v>5.8577754513566456</v>
      </c>
      <c r="M820" s="256">
        <v>-1.0881636343796792</v>
      </c>
      <c r="N820" s="256">
        <v>21.90160876516131</v>
      </c>
    </row>
    <row r="821" spans="2:14" x14ac:dyDescent="0.25">
      <c r="B821" s="239" t="s">
        <v>1984</v>
      </c>
      <c r="C821" s="247">
        <v>1</v>
      </c>
      <c r="D821" s="256">
        <v>212.74</v>
      </c>
      <c r="E821" s="256">
        <v>18</v>
      </c>
      <c r="F821" s="256">
        <v>10.44739265242027</v>
      </c>
      <c r="G821" s="256">
        <v>7.5526073475797304</v>
      </c>
      <c r="H821" s="256">
        <v>1.2914216212469993</v>
      </c>
      <c r="I821" s="256">
        <v>0.28332635049108279</v>
      </c>
      <c r="J821" s="256">
        <v>9.8914129663882591</v>
      </c>
      <c r="K821" s="256">
        <v>11.00337233845228</v>
      </c>
      <c r="L821" s="256">
        <v>5.8551483710714702</v>
      </c>
      <c r="M821" s="256">
        <v>-1.0423383499264727</v>
      </c>
      <c r="N821" s="256">
        <v>21.937123654767014</v>
      </c>
    </row>
    <row r="822" spans="2:14" x14ac:dyDescent="0.25">
      <c r="B822" s="239" t="s">
        <v>1985</v>
      </c>
      <c r="C822" s="247">
        <v>1</v>
      </c>
      <c r="D822" s="256">
        <v>242.31</v>
      </c>
      <c r="E822" s="256">
        <v>1</v>
      </c>
      <c r="F822" s="256">
        <v>10.392125443161953</v>
      </c>
      <c r="G822" s="256">
        <v>-9.3921254431619534</v>
      </c>
      <c r="H822" s="256">
        <v>-1.6059611348192568</v>
      </c>
      <c r="I822" s="256">
        <v>0.35212382546512305</v>
      </c>
      <c r="J822" s="256">
        <v>9.7011424350966617</v>
      </c>
      <c r="K822" s="256">
        <v>11.083108451227245</v>
      </c>
      <c r="L822" s="256">
        <v>5.8588804233264984</v>
      </c>
      <c r="M822" s="256">
        <v>-1.1049290758199675</v>
      </c>
      <c r="N822" s="256">
        <v>21.889179962143874</v>
      </c>
    </row>
    <row r="823" spans="2:14" x14ac:dyDescent="0.25">
      <c r="B823" s="239" t="s">
        <v>1986</v>
      </c>
      <c r="C823" s="247">
        <v>1</v>
      </c>
      <c r="D823" s="256">
        <v>57.35</v>
      </c>
      <c r="E823" s="256">
        <v>16</v>
      </c>
      <c r="F823" s="256">
        <v>10.737821182912315</v>
      </c>
      <c r="G823" s="256">
        <v>5.2621788170876851</v>
      </c>
      <c r="H823" s="256">
        <v>0.89978085534033581</v>
      </c>
      <c r="I823" s="256">
        <v>0.29547117881755913</v>
      </c>
      <c r="J823" s="256">
        <v>10.158009340682465</v>
      </c>
      <c r="K823" s="256">
        <v>11.317633025142165</v>
      </c>
      <c r="L823" s="256">
        <v>5.8557486151550373</v>
      </c>
      <c r="M823" s="256">
        <v>-0.75308769617108062</v>
      </c>
      <c r="N823" s="256">
        <v>22.228730061995712</v>
      </c>
    </row>
    <row r="824" spans="2:14" x14ac:dyDescent="0.25">
      <c r="B824" s="239" t="s">
        <v>1987</v>
      </c>
      <c r="C824" s="247">
        <v>1</v>
      </c>
      <c r="D824" s="256">
        <v>190.79</v>
      </c>
      <c r="E824" s="256">
        <v>9</v>
      </c>
      <c r="F824" s="256">
        <v>10.488417855099337</v>
      </c>
      <c r="G824" s="256">
        <v>-1.4884178550993372</v>
      </c>
      <c r="H824" s="256">
        <v>-0.25450482344237552</v>
      </c>
      <c r="I824" s="256">
        <v>0.23903563121553906</v>
      </c>
      <c r="J824" s="256">
        <v>10.019351158820195</v>
      </c>
      <c r="K824" s="256">
        <v>10.95748455137848</v>
      </c>
      <c r="L824" s="256">
        <v>5.8531723585905882</v>
      </c>
      <c r="M824" s="256">
        <v>-0.99743555945222973</v>
      </c>
      <c r="N824" s="256">
        <v>21.974271269650906</v>
      </c>
    </row>
    <row r="825" spans="2:14" x14ac:dyDescent="0.25">
      <c r="B825" s="239" t="s">
        <v>1988</v>
      </c>
      <c r="C825" s="247">
        <v>1</v>
      </c>
      <c r="D825" s="256">
        <v>236.43</v>
      </c>
      <c r="E825" s="256">
        <v>2</v>
      </c>
      <c r="F825" s="256">
        <v>10.403115338002634</v>
      </c>
      <c r="G825" s="256">
        <v>-8.4031153380026335</v>
      </c>
      <c r="H825" s="256">
        <v>-1.4368501278974144</v>
      </c>
      <c r="I825" s="256">
        <v>0.33786161615606414</v>
      </c>
      <c r="J825" s="256">
        <v>9.7401194855267512</v>
      </c>
      <c r="K825" s="256">
        <v>11.066111190478516</v>
      </c>
      <c r="L825" s="256">
        <v>5.8580405510759217</v>
      </c>
      <c r="M825" s="256">
        <v>-1.0922910747958223</v>
      </c>
      <c r="N825" s="256">
        <v>21.898521750801088</v>
      </c>
    </row>
    <row r="826" spans="2:14" x14ac:dyDescent="0.25">
      <c r="B826" s="239" t="s">
        <v>1989</v>
      </c>
      <c r="C826" s="247">
        <v>1</v>
      </c>
      <c r="D826" s="256">
        <v>69.87</v>
      </c>
      <c r="E826" s="256">
        <v>11</v>
      </c>
      <c r="F826" s="256">
        <v>10.714420930632501</v>
      </c>
      <c r="G826" s="256">
        <v>0.28557906936749866</v>
      </c>
      <c r="H826" s="256">
        <v>4.8831213882046851E-2</v>
      </c>
      <c r="I826" s="256">
        <v>0.26833100985715963</v>
      </c>
      <c r="J826" s="256">
        <v>10.187867045494553</v>
      </c>
      <c r="K826" s="256">
        <v>11.24097481577045</v>
      </c>
      <c r="L826" s="256">
        <v>5.8544419168037924</v>
      </c>
      <c r="M826" s="256">
        <v>-0.77392377558873626</v>
      </c>
      <c r="N826" s="256">
        <v>22.202765636853741</v>
      </c>
    </row>
    <row r="827" spans="2:14" x14ac:dyDescent="0.25">
      <c r="B827" s="239" t="s">
        <v>1990</v>
      </c>
      <c r="C827" s="247">
        <v>1</v>
      </c>
      <c r="D827" s="256">
        <v>44.63</v>
      </c>
      <c r="E827" s="256">
        <v>5</v>
      </c>
      <c r="F827" s="256">
        <v>10.761595241139092</v>
      </c>
      <c r="G827" s="256">
        <v>-5.7615952411390925</v>
      </c>
      <c r="H827" s="256">
        <v>-0.98517615504865808</v>
      </c>
      <c r="I827" s="256">
        <v>0.3247985936345178</v>
      </c>
      <c r="J827" s="256">
        <v>10.124233344515075</v>
      </c>
      <c r="K827" s="256">
        <v>11.39895713776311</v>
      </c>
      <c r="L827" s="256">
        <v>5.8573016614141755</v>
      </c>
      <c r="M827" s="256">
        <v>-0.73236122659976033</v>
      </c>
      <c r="N827" s="256">
        <v>22.255551708877945</v>
      </c>
    </row>
    <row r="828" spans="2:14" x14ac:dyDescent="0.25">
      <c r="B828" s="239" t="s">
        <v>1991</v>
      </c>
      <c r="C828" s="247">
        <v>1</v>
      </c>
      <c r="D828" s="256">
        <v>193.05</v>
      </c>
      <c r="E828" s="256">
        <v>20</v>
      </c>
      <c r="F828" s="256">
        <v>10.484193847898668</v>
      </c>
      <c r="G828" s="256">
        <v>9.515806152101332</v>
      </c>
      <c r="H828" s="256">
        <v>1.6271093203801883</v>
      </c>
      <c r="I828" s="256">
        <v>0.24321501521605962</v>
      </c>
      <c r="J828" s="256">
        <v>10.006925822655985</v>
      </c>
      <c r="K828" s="256">
        <v>10.961461873141351</v>
      </c>
      <c r="L828" s="256">
        <v>5.8533445285584245</v>
      </c>
      <c r="M828" s="256">
        <v>-1.0019974208782312</v>
      </c>
      <c r="N828" s="256">
        <v>21.970385116675565</v>
      </c>
    </row>
    <row r="829" spans="2:14" x14ac:dyDescent="0.25">
      <c r="B829" s="239" t="s">
        <v>1992</v>
      </c>
      <c r="C829" s="247">
        <v>1</v>
      </c>
      <c r="D829" s="256">
        <v>156.38</v>
      </c>
      <c r="E829" s="256">
        <v>4</v>
      </c>
      <c r="F829" s="256">
        <v>10.552731168274132</v>
      </c>
      <c r="G829" s="256">
        <v>-6.552731168274132</v>
      </c>
      <c r="H829" s="256">
        <v>-1.1204526224496658</v>
      </c>
      <c r="I829" s="256">
        <v>0.19195101503885176</v>
      </c>
      <c r="J829" s="256">
        <v>10.176060008356073</v>
      </c>
      <c r="K829" s="256">
        <v>10.929402328192191</v>
      </c>
      <c r="L829" s="256">
        <v>5.8514386110214591</v>
      </c>
      <c r="M829" s="256">
        <v>-0.92972006209134506</v>
      </c>
      <c r="N829" s="256">
        <v>22.035182398639609</v>
      </c>
    </row>
    <row r="830" spans="2:14" x14ac:dyDescent="0.25">
      <c r="B830" s="239" t="s">
        <v>1993</v>
      </c>
      <c r="C830" s="247">
        <v>1</v>
      </c>
      <c r="D830" s="256">
        <v>215.2</v>
      </c>
      <c r="E830" s="256">
        <v>16</v>
      </c>
      <c r="F830" s="256">
        <v>10.442794839272638</v>
      </c>
      <c r="G830" s="256">
        <v>5.5572051607273618</v>
      </c>
      <c r="H830" s="256">
        <v>0.95022746026490135</v>
      </c>
      <c r="I830" s="256">
        <v>0.28872372125046486</v>
      </c>
      <c r="J830" s="256">
        <v>9.8762237327991542</v>
      </c>
      <c r="K830" s="256">
        <v>11.009365945746122</v>
      </c>
      <c r="L830" s="256">
        <v>5.8554120276536485</v>
      </c>
      <c r="M830" s="256">
        <v>-1.0474535441914128</v>
      </c>
      <c r="N830" s="256">
        <v>21.933043222736689</v>
      </c>
    </row>
    <row r="831" spans="2:14" x14ac:dyDescent="0.25">
      <c r="B831" s="239" t="s">
        <v>1994</v>
      </c>
      <c r="C831" s="247">
        <v>1</v>
      </c>
      <c r="D831" s="256">
        <v>60.75</v>
      </c>
      <c r="E831" s="256">
        <v>2</v>
      </c>
      <c r="F831" s="256">
        <v>10.731466481813964</v>
      </c>
      <c r="G831" s="256">
        <v>-8.731466481813964</v>
      </c>
      <c r="H831" s="256">
        <v>-1.4929949460991736</v>
      </c>
      <c r="I831" s="256">
        <v>0.28791034714494618</v>
      </c>
      <c r="J831" s="256">
        <v>10.166491483429363</v>
      </c>
      <c r="K831" s="256">
        <v>11.296441480198565</v>
      </c>
      <c r="L831" s="256">
        <v>5.8553719774555244</v>
      </c>
      <c r="M831" s="256">
        <v>-0.75870330996053781</v>
      </c>
      <c r="N831" s="256">
        <v>22.221636273588466</v>
      </c>
    </row>
    <row r="832" spans="2:14" x14ac:dyDescent="0.25">
      <c r="B832" s="239" t="s">
        <v>1995</v>
      </c>
      <c r="C832" s="247">
        <v>1</v>
      </c>
      <c r="D832" s="256">
        <v>204.96</v>
      </c>
      <c r="E832" s="256">
        <v>15</v>
      </c>
      <c r="F832" s="256">
        <v>10.461933703757087</v>
      </c>
      <c r="G832" s="256">
        <v>4.5380662962429135</v>
      </c>
      <c r="H832" s="256">
        <v>0.77596473163647683</v>
      </c>
      <c r="I832" s="256">
        <v>0.26676837409316123</v>
      </c>
      <c r="J832" s="256">
        <v>9.938446225043899</v>
      </c>
      <c r="K832" s="256">
        <v>10.985421182470274</v>
      </c>
      <c r="L832" s="256">
        <v>5.854370503461034</v>
      </c>
      <c r="M832" s="256">
        <v>-1.0262708659473159</v>
      </c>
      <c r="N832" s="256">
        <v>21.950138273461491</v>
      </c>
    </row>
    <row r="833" spans="2:14" x14ac:dyDescent="0.25">
      <c r="B833" s="239" t="s">
        <v>1996</v>
      </c>
      <c r="C833" s="247">
        <v>1</v>
      </c>
      <c r="D833" s="256">
        <v>74.36</v>
      </c>
      <c r="E833" s="256">
        <v>1</v>
      </c>
      <c r="F833" s="256">
        <v>10.706028987123206</v>
      </c>
      <c r="G833" s="256">
        <v>-9.7060289871232062</v>
      </c>
      <c r="H833" s="256">
        <v>-1.6596355554532816</v>
      </c>
      <c r="I833" s="256">
        <v>0.25911987665901265</v>
      </c>
      <c r="J833" s="256">
        <v>10.197550381374654</v>
      </c>
      <c r="K833" s="256">
        <v>11.214507592871758</v>
      </c>
      <c r="L833" s="256">
        <v>5.8540269675547343</v>
      </c>
      <c r="M833" s="256">
        <v>-0.78150145190117293</v>
      </c>
      <c r="N833" s="256">
        <v>22.193559426147587</v>
      </c>
    </row>
    <row r="834" spans="2:14" x14ac:dyDescent="0.25">
      <c r="B834" s="239" t="s">
        <v>1997</v>
      </c>
      <c r="C834" s="247">
        <v>1</v>
      </c>
      <c r="D834" s="256">
        <v>66</v>
      </c>
      <c r="E834" s="256">
        <v>14</v>
      </c>
      <c r="F834" s="256">
        <v>10.721654075706214</v>
      </c>
      <c r="G834" s="256">
        <v>3.2783459242937862</v>
      </c>
      <c r="H834" s="256">
        <v>0.56056492992670826</v>
      </c>
      <c r="I834" s="256">
        <v>0.27650605598442451</v>
      </c>
      <c r="J834" s="256">
        <v>10.179058055513563</v>
      </c>
      <c r="K834" s="256">
        <v>11.264250095898865</v>
      </c>
      <c r="L834" s="256">
        <v>5.8548223051920507</v>
      </c>
      <c r="M834" s="256">
        <v>-0.76743707791148807</v>
      </c>
      <c r="N834" s="256">
        <v>22.210745229323916</v>
      </c>
    </row>
    <row r="835" spans="2:14" x14ac:dyDescent="0.25">
      <c r="B835" s="239" t="s">
        <v>1998</v>
      </c>
      <c r="C835" s="247">
        <v>1</v>
      </c>
      <c r="D835" s="256">
        <v>66.14</v>
      </c>
      <c r="E835" s="256">
        <v>1</v>
      </c>
      <c r="F835" s="256">
        <v>10.72139241154334</v>
      </c>
      <c r="G835" s="256">
        <v>-9.7213924115433397</v>
      </c>
      <c r="H835" s="256">
        <v>-1.6622625500207817</v>
      </c>
      <c r="I835" s="256">
        <v>0.2762067488459965</v>
      </c>
      <c r="J835" s="256">
        <v>10.179383730610033</v>
      </c>
      <c r="K835" s="256">
        <v>11.263401092476647</v>
      </c>
      <c r="L835" s="256">
        <v>5.8548081774287342</v>
      </c>
      <c r="M835" s="256">
        <v>-0.76767101874612464</v>
      </c>
      <c r="N835" s="256">
        <v>22.210455841832804</v>
      </c>
    </row>
    <row r="836" spans="2:14" x14ac:dyDescent="0.25">
      <c r="B836" s="239" t="s">
        <v>1999</v>
      </c>
      <c r="C836" s="247">
        <v>1</v>
      </c>
      <c r="D836" s="256">
        <v>209.21</v>
      </c>
      <c r="E836" s="256">
        <v>19</v>
      </c>
      <c r="F836" s="256">
        <v>10.453990327384147</v>
      </c>
      <c r="G836" s="256">
        <v>8.5460096726158525</v>
      </c>
      <c r="H836" s="256">
        <v>1.4612836545962902</v>
      </c>
      <c r="I836" s="256">
        <v>0.27571266869535438</v>
      </c>
      <c r="J836" s="256">
        <v>9.9129511945587119</v>
      </c>
      <c r="K836" s="256">
        <v>10.995029460209583</v>
      </c>
      <c r="L836" s="256">
        <v>5.8547848894777861</v>
      </c>
      <c r="M836" s="256">
        <v>-1.0350274042696839</v>
      </c>
      <c r="N836" s="256">
        <v>21.943008059037979</v>
      </c>
    </row>
    <row r="837" spans="2:14" x14ac:dyDescent="0.25">
      <c r="B837" s="239" t="s">
        <v>2000</v>
      </c>
      <c r="C837" s="247">
        <v>1</v>
      </c>
      <c r="D837" s="256">
        <v>176.34</v>
      </c>
      <c r="E837" s="256">
        <v>20</v>
      </c>
      <c r="F837" s="256">
        <v>10.515425334767334</v>
      </c>
      <c r="G837" s="256">
        <v>9.4845746652326657</v>
      </c>
      <c r="H837" s="256">
        <v>1.6217690431024596</v>
      </c>
      <c r="I837" s="256">
        <v>0.21503571493479123</v>
      </c>
      <c r="J837" s="256">
        <v>10.093454384773127</v>
      </c>
      <c r="K837" s="256">
        <v>10.937396284761542</v>
      </c>
      <c r="L837" s="256">
        <v>5.8522413642189957</v>
      </c>
      <c r="M837" s="256">
        <v>-0.96860116196483936</v>
      </c>
      <c r="N837" s="256">
        <v>21.999451831499506</v>
      </c>
    </row>
    <row r="838" spans="2:14" x14ac:dyDescent="0.25">
      <c r="B838" s="239" t="s">
        <v>2001</v>
      </c>
      <c r="C838" s="247">
        <v>1</v>
      </c>
      <c r="D838" s="256">
        <v>145.07</v>
      </c>
      <c r="E838" s="256">
        <v>12</v>
      </c>
      <c r="F838" s="256">
        <v>10.573869894574827</v>
      </c>
      <c r="G838" s="256">
        <v>1.4261301054251732</v>
      </c>
      <c r="H838" s="256">
        <v>0.24385423047942828</v>
      </c>
      <c r="I838" s="256">
        <v>0.18556672251141906</v>
      </c>
      <c r="J838" s="256">
        <v>10.209726820903551</v>
      </c>
      <c r="K838" s="256">
        <v>10.938012968246102</v>
      </c>
      <c r="L838" s="256">
        <v>5.8512326594386863</v>
      </c>
      <c r="M838" s="256">
        <v>-0.90817719090215121</v>
      </c>
      <c r="N838" s="256">
        <v>22.055916980051805</v>
      </c>
    </row>
    <row r="839" spans="2:14" x14ac:dyDescent="0.25">
      <c r="B839" s="239" t="s">
        <v>2002</v>
      </c>
      <c r="C839" s="247">
        <v>1</v>
      </c>
      <c r="D839" s="256">
        <v>108.94</v>
      </c>
      <c r="E839" s="256">
        <v>20</v>
      </c>
      <c r="F839" s="256">
        <v>10.641397938893494</v>
      </c>
      <c r="G839" s="256">
        <v>9.3586020611065059</v>
      </c>
      <c r="H839" s="256">
        <v>1.6002289659918119</v>
      </c>
      <c r="I839" s="256">
        <v>0.20212712733361543</v>
      </c>
      <c r="J839" s="256">
        <v>10.244757892534542</v>
      </c>
      <c r="K839" s="256">
        <v>11.038037985252446</v>
      </c>
      <c r="L839" s="256">
        <v>5.8517812674417726</v>
      </c>
      <c r="M839" s="256">
        <v>-0.84172569631061656</v>
      </c>
      <c r="N839" s="256">
        <v>22.124521574097606</v>
      </c>
    </row>
    <row r="840" spans="2:14" x14ac:dyDescent="0.25">
      <c r="B840" s="239" t="s">
        <v>2003</v>
      </c>
      <c r="C840" s="247">
        <v>1</v>
      </c>
      <c r="D840" s="256">
        <v>222.98</v>
      </c>
      <c r="E840" s="256">
        <v>16</v>
      </c>
      <c r="F840" s="256">
        <v>10.428253787935821</v>
      </c>
      <c r="G840" s="256">
        <v>5.5717462120641787</v>
      </c>
      <c r="H840" s="256">
        <v>0.95271383711832613</v>
      </c>
      <c r="I840" s="256">
        <v>0.30623914893196136</v>
      </c>
      <c r="J840" s="256">
        <v>9.827311639142426</v>
      </c>
      <c r="K840" s="256">
        <v>11.029195936729216</v>
      </c>
      <c r="L840" s="256">
        <v>5.8563018230549613</v>
      </c>
      <c r="M840" s="256">
        <v>-1.0637406673884602</v>
      </c>
      <c r="N840" s="256">
        <v>21.920248243260104</v>
      </c>
    </row>
    <row r="841" spans="2:14" x14ac:dyDescent="0.25">
      <c r="B841" s="239" t="s">
        <v>2004</v>
      </c>
      <c r="C841" s="247">
        <v>1</v>
      </c>
      <c r="D841" s="256">
        <v>116.34</v>
      </c>
      <c r="E841" s="256">
        <v>9</v>
      </c>
      <c r="F841" s="256">
        <v>10.627567118855904</v>
      </c>
      <c r="G841" s="256">
        <v>-1.6275671188559038</v>
      </c>
      <c r="H841" s="256">
        <v>-0.27829797983536836</v>
      </c>
      <c r="I841" s="256">
        <v>0.19439392389991514</v>
      </c>
      <c r="J841" s="256">
        <v>10.246102166552404</v>
      </c>
      <c r="K841" s="256">
        <v>11.009032071159403</v>
      </c>
      <c r="L841" s="256">
        <v>5.8515192577678068</v>
      </c>
      <c r="M841" s="256">
        <v>-0.8550423670076448</v>
      </c>
      <c r="N841" s="256">
        <v>22.110176604719452</v>
      </c>
    </row>
    <row r="842" spans="2:14" x14ac:dyDescent="0.25">
      <c r="B842" s="239" t="s">
        <v>2005</v>
      </c>
      <c r="C842" s="247">
        <v>1</v>
      </c>
      <c r="D842" s="256">
        <v>209.65</v>
      </c>
      <c r="E842" s="256">
        <v>13</v>
      </c>
      <c r="F842" s="256">
        <v>10.453167954300831</v>
      </c>
      <c r="G842" s="256">
        <v>2.5468320456991691</v>
      </c>
      <c r="H842" s="256">
        <v>0.43548324679617029</v>
      </c>
      <c r="I842" s="256">
        <v>0.27665287173225817</v>
      </c>
      <c r="J842" s="256">
        <v>9.9102838332194203</v>
      </c>
      <c r="K842" s="256">
        <v>10.996052075382241</v>
      </c>
      <c r="L842" s="256">
        <v>5.854829240705147</v>
      </c>
      <c r="M842" s="256">
        <v>-1.0359368090795602</v>
      </c>
      <c r="N842" s="256">
        <v>21.94227271768122</v>
      </c>
    </row>
    <row r="843" spans="2:14" x14ac:dyDescent="0.25">
      <c r="B843" s="239" t="s">
        <v>2006</v>
      </c>
      <c r="C843" s="247">
        <v>1</v>
      </c>
      <c r="D843" s="256">
        <v>126.61</v>
      </c>
      <c r="E843" s="256">
        <v>3</v>
      </c>
      <c r="F843" s="256">
        <v>10.60837218347941</v>
      </c>
      <c r="G843" s="256">
        <v>-7.6083721834794105</v>
      </c>
      <c r="H843" s="256">
        <v>-1.3009568600687573</v>
      </c>
      <c r="I843" s="256">
        <v>0.18715847090543197</v>
      </c>
      <c r="J843" s="256">
        <v>10.241105574807555</v>
      </c>
      <c r="K843" s="256">
        <v>10.975638792151265</v>
      </c>
      <c r="L843" s="256">
        <v>5.8512833566329672</v>
      </c>
      <c r="M843" s="256">
        <v>-0.87377438660290174</v>
      </c>
      <c r="N843" s="256">
        <v>22.090518753561724</v>
      </c>
    </row>
    <row r="844" spans="2:14" x14ac:dyDescent="0.25">
      <c r="B844" s="239" t="s">
        <v>2007</v>
      </c>
      <c r="C844" s="247">
        <v>1</v>
      </c>
      <c r="D844" s="256">
        <v>112.93</v>
      </c>
      <c r="E844" s="256">
        <v>1</v>
      </c>
      <c r="F844" s="256">
        <v>10.633940510251604</v>
      </c>
      <c r="G844" s="256">
        <v>-9.6339405102516036</v>
      </c>
      <c r="H844" s="256">
        <v>-1.6473091344717135</v>
      </c>
      <c r="I844" s="256">
        <v>0.19771174555799276</v>
      </c>
      <c r="J844" s="256">
        <v>10.245964898277478</v>
      </c>
      <c r="K844" s="256">
        <v>11.021916122225729</v>
      </c>
      <c r="L844" s="256">
        <v>5.8516304190122845</v>
      </c>
      <c r="M844" s="256">
        <v>-0.84888711061314304</v>
      </c>
      <c r="N844" s="256">
        <v>22.116768131116352</v>
      </c>
    </row>
    <row r="845" spans="2:14" x14ac:dyDescent="0.25">
      <c r="B845" s="239" t="s">
        <v>2008</v>
      </c>
      <c r="C845" s="247">
        <v>1</v>
      </c>
      <c r="D845" s="256">
        <v>131.79</v>
      </c>
      <c r="E845" s="256">
        <v>1</v>
      </c>
      <c r="F845" s="256">
        <v>10.598690609453097</v>
      </c>
      <c r="G845" s="256">
        <v>-9.5986906094530973</v>
      </c>
      <c r="H845" s="256">
        <v>-1.6412817479092978</v>
      </c>
      <c r="I845" s="256">
        <v>0.18518943874200278</v>
      </c>
      <c r="J845" s="256">
        <v>10.235287890892815</v>
      </c>
      <c r="K845" s="256">
        <v>10.962093328013379</v>
      </c>
      <c r="L845" s="256">
        <v>5.8512207063654573</v>
      </c>
      <c r="M845" s="256">
        <v>-0.88333302015438875</v>
      </c>
      <c r="N845" s="256">
        <v>22.080714239060583</v>
      </c>
    </row>
    <row r="846" spans="2:14" x14ac:dyDescent="0.25">
      <c r="B846" s="239" t="s">
        <v>2009</v>
      </c>
      <c r="C846" s="247">
        <v>1</v>
      </c>
      <c r="D846" s="256">
        <v>96.3</v>
      </c>
      <c r="E846" s="256">
        <v>18</v>
      </c>
      <c r="F846" s="256">
        <v>10.665022474741486</v>
      </c>
      <c r="G846" s="256">
        <v>7.3349775252585143</v>
      </c>
      <c r="H846" s="256">
        <v>1.2542090607312157</v>
      </c>
      <c r="I846" s="256">
        <v>0.2194989189417374</v>
      </c>
      <c r="J846" s="256">
        <v>10.23429324738205</v>
      </c>
      <c r="K846" s="256">
        <v>11.095751702100921</v>
      </c>
      <c r="L846" s="256">
        <v>5.8524070605003962</v>
      </c>
      <c r="M846" s="256">
        <v>-0.81932917270946248</v>
      </c>
      <c r="N846" s="256">
        <v>22.149374122192434</v>
      </c>
    </row>
    <row r="847" spans="2:14" x14ac:dyDescent="0.25">
      <c r="B847" s="239" t="s">
        <v>2010</v>
      </c>
      <c r="C847" s="247">
        <v>1</v>
      </c>
      <c r="D847" s="256">
        <v>194.47</v>
      </c>
      <c r="E847" s="256">
        <v>2</v>
      </c>
      <c r="F847" s="256">
        <v>10.481539825675238</v>
      </c>
      <c r="G847" s="256">
        <v>-8.4815398256752381</v>
      </c>
      <c r="H847" s="256">
        <v>-1.4502599444487907</v>
      </c>
      <c r="I847" s="256">
        <v>0.24589220026222017</v>
      </c>
      <c r="J847" s="256">
        <v>9.9990182809528658</v>
      </c>
      <c r="K847" s="256">
        <v>10.96406137039761</v>
      </c>
      <c r="L847" s="256">
        <v>5.8534563806804005</v>
      </c>
      <c r="M847" s="256">
        <v>-1.0048709338322297</v>
      </c>
      <c r="N847" s="256">
        <v>21.967950585182706</v>
      </c>
    </row>
    <row r="848" spans="2:14" x14ac:dyDescent="0.25">
      <c r="B848" s="239" t="s">
        <v>2011</v>
      </c>
      <c r="C848" s="247">
        <v>1</v>
      </c>
      <c r="D848" s="256">
        <v>140.6</v>
      </c>
      <c r="E848" s="256">
        <v>16</v>
      </c>
      <c r="F848" s="256">
        <v>10.582224457489426</v>
      </c>
      <c r="G848" s="256">
        <v>5.417775542510574</v>
      </c>
      <c r="H848" s="256">
        <v>0.92638636601483737</v>
      </c>
      <c r="I848" s="256">
        <v>0.1845630320943264</v>
      </c>
      <c r="J848" s="256">
        <v>10.220050955239945</v>
      </c>
      <c r="K848" s="256">
        <v>10.944397959738907</v>
      </c>
      <c r="L848" s="256">
        <v>5.8512009142734236</v>
      </c>
      <c r="M848" s="256">
        <v>-0.89976033350987628</v>
      </c>
      <c r="N848" s="256">
        <v>22.06420924848873</v>
      </c>
    </row>
    <row r="849" spans="2:14" x14ac:dyDescent="0.25">
      <c r="B849" s="239" t="s">
        <v>2012</v>
      </c>
      <c r="C849" s="247">
        <v>1</v>
      </c>
      <c r="D849" s="256">
        <v>81.09</v>
      </c>
      <c r="E849" s="256">
        <v>4</v>
      </c>
      <c r="F849" s="256">
        <v>10.693450417007938</v>
      </c>
      <c r="G849" s="256">
        <v>-6.6934504170079379</v>
      </c>
      <c r="H849" s="256">
        <v>-1.1445142308422571</v>
      </c>
      <c r="I849" s="256">
        <v>0.2459327866572599</v>
      </c>
      <c r="J849" s="256">
        <v>10.210849228400935</v>
      </c>
      <c r="K849" s="256">
        <v>11.176051605614941</v>
      </c>
      <c r="L849" s="256">
        <v>5.8534580857755616</v>
      </c>
      <c r="M849" s="256">
        <v>-0.79296368845824716</v>
      </c>
      <c r="N849" s="256">
        <v>22.179864522474123</v>
      </c>
    </row>
    <row r="850" spans="2:14" x14ac:dyDescent="0.25">
      <c r="B850" s="239" t="s">
        <v>2013</v>
      </c>
      <c r="C850" s="247">
        <v>1</v>
      </c>
      <c r="D850" s="256">
        <v>227.91</v>
      </c>
      <c r="E850" s="256">
        <v>10</v>
      </c>
      <c r="F850" s="256">
        <v>10.41903947134321</v>
      </c>
      <c r="G850" s="256">
        <v>-0.41903947134320951</v>
      </c>
      <c r="H850" s="256">
        <v>-7.1651630826796445E-2</v>
      </c>
      <c r="I850" s="256">
        <v>0.31765100316464256</v>
      </c>
      <c r="J850" s="256">
        <v>9.795703503117446</v>
      </c>
      <c r="K850" s="256">
        <v>11.042375439568973</v>
      </c>
      <c r="L850" s="256">
        <v>5.8569096617746972</v>
      </c>
      <c r="M850" s="256">
        <v>-1.074147763897134</v>
      </c>
      <c r="N850" s="256">
        <v>21.912226706583553</v>
      </c>
    </row>
    <row r="851" spans="2:14" x14ac:dyDescent="0.25">
      <c r="B851" s="239" t="s">
        <v>2014</v>
      </c>
      <c r="C851" s="247">
        <v>1</v>
      </c>
      <c r="D851" s="256">
        <v>114.46</v>
      </c>
      <c r="E851" s="256">
        <v>6</v>
      </c>
      <c r="F851" s="256">
        <v>10.631080894757346</v>
      </c>
      <c r="G851" s="256">
        <v>-4.6310808947573463</v>
      </c>
      <c r="H851" s="256">
        <v>-0.79186931373442493</v>
      </c>
      <c r="I851" s="256">
        <v>0.19616965677046827</v>
      </c>
      <c r="J851" s="256">
        <v>10.246131369267712</v>
      </c>
      <c r="K851" s="256">
        <v>11.016030420246981</v>
      </c>
      <c r="L851" s="256">
        <v>5.8515785187089255</v>
      </c>
      <c r="M851" s="256">
        <v>-0.85164488060550347</v>
      </c>
      <c r="N851" s="256">
        <v>22.113806670120198</v>
      </c>
    </row>
    <row r="852" spans="2:14" x14ac:dyDescent="0.25">
      <c r="B852" s="239" t="s">
        <v>2015</v>
      </c>
      <c r="C852" s="247">
        <v>1</v>
      </c>
      <c r="D852" s="256">
        <v>149.58000000000001</v>
      </c>
      <c r="E852" s="256">
        <v>4</v>
      </c>
      <c r="F852" s="256">
        <v>10.565440570470837</v>
      </c>
      <c r="G852" s="256">
        <v>-6.5654405704708374</v>
      </c>
      <c r="H852" s="256">
        <v>-1.1226258053035592</v>
      </c>
      <c r="I852" s="256">
        <v>0.18746589026113597</v>
      </c>
      <c r="J852" s="256">
        <v>10.197570703695499</v>
      </c>
      <c r="K852" s="256">
        <v>10.933310437246176</v>
      </c>
      <c r="L852" s="256">
        <v>5.8512931977802731</v>
      </c>
      <c r="M852" s="256">
        <v>-0.91672531118619993</v>
      </c>
      <c r="N852" s="256">
        <v>22.047606452127873</v>
      </c>
    </row>
    <row r="853" spans="2:14" x14ac:dyDescent="0.25">
      <c r="B853" s="239" t="s">
        <v>2016</v>
      </c>
      <c r="C853" s="247">
        <v>1</v>
      </c>
      <c r="D853" s="256">
        <v>229.42</v>
      </c>
      <c r="E853" s="256">
        <v>7</v>
      </c>
      <c r="F853" s="256">
        <v>10.416217236443646</v>
      </c>
      <c r="G853" s="256">
        <v>-3.4162172364436465</v>
      </c>
      <c r="H853" s="256">
        <v>-0.58413956915604415</v>
      </c>
      <c r="I853" s="256">
        <v>0.32118991302202543</v>
      </c>
      <c r="J853" s="256">
        <v>9.785936760627985</v>
      </c>
      <c r="K853" s="256">
        <v>11.046497712259308</v>
      </c>
      <c r="L853" s="256">
        <v>5.8571026614364028</v>
      </c>
      <c r="M853" s="256">
        <v>-1.0773487277470171</v>
      </c>
      <c r="N853" s="256">
        <v>21.909783200634308</v>
      </c>
    </row>
    <row r="854" spans="2:14" x14ac:dyDescent="0.25">
      <c r="B854" s="239" t="s">
        <v>2017</v>
      </c>
      <c r="C854" s="247">
        <v>1</v>
      </c>
      <c r="D854" s="256">
        <v>167.33</v>
      </c>
      <c r="E854" s="256">
        <v>2</v>
      </c>
      <c r="F854" s="256">
        <v>10.532265292677968</v>
      </c>
      <c r="G854" s="256">
        <v>-8.5322652926779678</v>
      </c>
      <c r="H854" s="256">
        <v>-1.4589335007215352</v>
      </c>
      <c r="I854" s="256">
        <v>0.20294484849188632</v>
      </c>
      <c r="J854" s="256">
        <v>10.134020607879814</v>
      </c>
      <c r="K854" s="256">
        <v>10.930509977476122</v>
      </c>
      <c r="L854" s="256">
        <v>5.8518095695184487</v>
      </c>
      <c r="M854" s="256">
        <v>-0.95091388052914638</v>
      </c>
      <c r="N854" s="256">
        <v>22.015444465885082</v>
      </c>
    </row>
    <row r="855" spans="2:14" x14ac:dyDescent="0.25">
      <c r="B855" s="239" t="s">
        <v>2018</v>
      </c>
      <c r="C855" s="247">
        <v>1</v>
      </c>
      <c r="D855" s="256">
        <v>55.72</v>
      </c>
      <c r="E855" s="256">
        <v>19</v>
      </c>
      <c r="F855" s="256">
        <v>10.740867701380054</v>
      </c>
      <c r="G855" s="256">
        <v>8.2591322986199458</v>
      </c>
      <c r="H855" s="256">
        <v>1.4122304433839268</v>
      </c>
      <c r="I855" s="256">
        <v>0.29914105704763128</v>
      </c>
      <c r="J855" s="256">
        <v>10.153854348444989</v>
      </c>
      <c r="K855" s="256">
        <v>11.327881054315119</v>
      </c>
      <c r="L855" s="256">
        <v>5.8559349380256842</v>
      </c>
      <c r="M855" s="256">
        <v>-0.75040680458888609</v>
      </c>
      <c r="N855" s="256">
        <v>22.232142207348993</v>
      </c>
    </row>
    <row r="856" spans="2:14" x14ac:dyDescent="0.25">
      <c r="B856" s="239" t="s">
        <v>2019</v>
      </c>
      <c r="C856" s="247">
        <v>1</v>
      </c>
      <c r="D856" s="256">
        <v>236.76</v>
      </c>
      <c r="E856" s="256">
        <v>18</v>
      </c>
      <c r="F856" s="256">
        <v>10.402498558190146</v>
      </c>
      <c r="G856" s="256">
        <v>7.5975014418098539</v>
      </c>
      <c r="H856" s="256">
        <v>1.2990980700926633</v>
      </c>
      <c r="I856" s="256">
        <v>0.33865567936522745</v>
      </c>
      <c r="J856" s="256">
        <v>9.7379444919690368</v>
      </c>
      <c r="K856" s="256">
        <v>11.067052624411255</v>
      </c>
      <c r="L856" s="256">
        <v>5.8580864021918133</v>
      </c>
      <c r="M856" s="256">
        <v>-1.0929978296105425</v>
      </c>
      <c r="N856" s="256">
        <v>21.897994945990835</v>
      </c>
    </row>
    <row r="857" spans="2:14" x14ac:dyDescent="0.25">
      <c r="B857" s="239" t="s">
        <v>2020</v>
      </c>
      <c r="C857" s="247">
        <v>1</v>
      </c>
      <c r="D857" s="256">
        <v>168.1</v>
      </c>
      <c r="E857" s="256">
        <v>19</v>
      </c>
      <c r="F857" s="256">
        <v>10.530826139782166</v>
      </c>
      <c r="G857" s="256">
        <v>8.4691738602178344</v>
      </c>
      <c r="H857" s="256">
        <v>1.4481454859016503</v>
      </c>
      <c r="I857" s="256">
        <v>0.20387800334960776</v>
      </c>
      <c r="J857" s="256">
        <v>10.130750297578722</v>
      </c>
      <c r="K857" s="256">
        <v>10.93090198198561</v>
      </c>
      <c r="L857" s="256">
        <v>5.8518420062940963</v>
      </c>
      <c r="M857" s="256">
        <v>-0.95241668507016009</v>
      </c>
      <c r="N857" s="256">
        <v>22.01406896463449</v>
      </c>
    </row>
    <row r="858" spans="2:14" x14ac:dyDescent="0.25">
      <c r="B858" s="239" t="s">
        <v>2021</v>
      </c>
      <c r="C858" s="247">
        <v>1</v>
      </c>
      <c r="D858" s="256">
        <v>103.68</v>
      </c>
      <c r="E858" s="256">
        <v>20</v>
      </c>
      <c r="F858" s="256">
        <v>10.651229035298591</v>
      </c>
      <c r="G858" s="256">
        <v>9.3487709647014086</v>
      </c>
      <c r="H858" s="256">
        <v>1.5985479451371827</v>
      </c>
      <c r="I858" s="256">
        <v>0.20876676493030688</v>
      </c>
      <c r="J858" s="256">
        <v>10.24155983150343</v>
      </c>
      <c r="K858" s="256">
        <v>11.060898239093753</v>
      </c>
      <c r="L858" s="256">
        <v>5.8520143701564651</v>
      </c>
      <c r="M858" s="256">
        <v>-0.83235202426404875</v>
      </c>
      <c r="N858" s="256">
        <v>22.13481009486123</v>
      </c>
    </row>
    <row r="859" spans="2:14" x14ac:dyDescent="0.25">
      <c r="B859" s="239" t="s">
        <v>2022</v>
      </c>
      <c r="C859" s="247">
        <v>1</v>
      </c>
      <c r="D859" s="256">
        <v>60.64</v>
      </c>
      <c r="E859" s="256">
        <v>8</v>
      </c>
      <c r="F859" s="256">
        <v>10.731672075084793</v>
      </c>
      <c r="G859" s="256">
        <v>-2.7316720750847931</v>
      </c>
      <c r="H859" s="256">
        <v>-0.46708907501349711</v>
      </c>
      <c r="I859" s="256">
        <v>0.28815289460366522</v>
      </c>
      <c r="J859" s="256">
        <v>10.166221118640829</v>
      </c>
      <c r="K859" s="256">
        <v>11.297123031528757</v>
      </c>
      <c r="L859" s="256">
        <v>5.8553839085961537</v>
      </c>
      <c r="M859" s="256">
        <v>-0.75852112952021145</v>
      </c>
      <c r="N859" s="256">
        <v>22.221865279689798</v>
      </c>
    </row>
    <row r="860" spans="2:14" x14ac:dyDescent="0.25">
      <c r="B860" s="239" t="s">
        <v>2023</v>
      </c>
      <c r="C860" s="247">
        <v>1</v>
      </c>
      <c r="D860" s="256">
        <v>204.69</v>
      </c>
      <c r="E860" s="256">
        <v>5</v>
      </c>
      <c r="F860" s="256">
        <v>10.462438341785486</v>
      </c>
      <c r="G860" s="256">
        <v>-5.4624383417854858</v>
      </c>
      <c r="H860" s="256">
        <v>-0.93402326569657701</v>
      </c>
      <c r="I860" s="256">
        <v>0.26620887885935057</v>
      </c>
      <c r="J860" s="256">
        <v>9.9400487771346207</v>
      </c>
      <c r="K860" s="256">
        <v>10.984827906436351</v>
      </c>
      <c r="L860" s="256">
        <v>5.8543450354042035</v>
      </c>
      <c r="M860" s="256">
        <v>-1.0257162511969629</v>
      </c>
      <c r="N860" s="256">
        <v>21.950592934767933</v>
      </c>
    </row>
    <row r="861" spans="2:14" x14ac:dyDescent="0.25">
      <c r="B861" s="239" t="s">
        <v>2024</v>
      </c>
      <c r="C861" s="247">
        <v>1</v>
      </c>
      <c r="D861" s="256">
        <v>166.42</v>
      </c>
      <c r="E861" s="256">
        <v>18</v>
      </c>
      <c r="F861" s="256">
        <v>10.533966109736644</v>
      </c>
      <c r="G861" s="256">
        <v>7.4660338902633558</v>
      </c>
      <c r="H861" s="256">
        <v>1.2766184109834209</v>
      </c>
      <c r="I861" s="256">
        <v>0.20186766317997754</v>
      </c>
      <c r="J861" s="256">
        <v>10.13783521756835</v>
      </c>
      <c r="K861" s="256">
        <v>10.930097001904938</v>
      </c>
      <c r="L861" s="256">
        <v>5.8517723110025432</v>
      </c>
      <c r="M861" s="256">
        <v>-0.94913994998159268</v>
      </c>
      <c r="N861" s="256">
        <v>22.017072169454881</v>
      </c>
    </row>
    <row r="862" spans="2:14" x14ac:dyDescent="0.25">
      <c r="B862" s="239" t="s">
        <v>2025</v>
      </c>
      <c r="C862" s="247">
        <v>1</v>
      </c>
      <c r="D862" s="256">
        <v>147.36000000000001</v>
      </c>
      <c r="E862" s="256">
        <v>7</v>
      </c>
      <c r="F862" s="256">
        <v>10.569589816482114</v>
      </c>
      <c r="G862" s="256">
        <v>-3.5695898164821145</v>
      </c>
      <c r="H862" s="256">
        <v>-0.61036477283111479</v>
      </c>
      <c r="I862" s="256">
        <v>0.18642116996666389</v>
      </c>
      <c r="J862" s="256">
        <v>10.203770035271726</v>
      </c>
      <c r="K862" s="256">
        <v>10.935409597692503</v>
      </c>
      <c r="L862" s="256">
        <v>5.8512598198157324</v>
      </c>
      <c r="M862" s="256">
        <v>-0.91251056660688157</v>
      </c>
      <c r="N862" s="256">
        <v>22.051690199571112</v>
      </c>
    </row>
    <row r="863" spans="2:14" x14ac:dyDescent="0.25">
      <c r="B863" s="239" t="s">
        <v>2026</v>
      </c>
      <c r="C863" s="247">
        <v>1</v>
      </c>
      <c r="D863" s="256">
        <v>226.66</v>
      </c>
      <c r="E863" s="256">
        <v>5</v>
      </c>
      <c r="F863" s="256">
        <v>10.421375758511722</v>
      </c>
      <c r="G863" s="256">
        <v>-5.4213757585117222</v>
      </c>
      <c r="H863" s="256">
        <v>-0.92700196756421915</v>
      </c>
      <c r="I863" s="256">
        <v>0.31473648801479864</v>
      </c>
      <c r="J863" s="256">
        <v>9.8037590296547545</v>
      </c>
      <c r="K863" s="256">
        <v>11.03899248736869</v>
      </c>
      <c r="L863" s="256">
        <v>5.856752315342197</v>
      </c>
      <c r="M863" s="256">
        <v>-1.0715027111655591</v>
      </c>
      <c r="N863" s="256">
        <v>21.914254228189002</v>
      </c>
    </row>
    <row r="864" spans="2:14" x14ac:dyDescent="0.25">
      <c r="B864" s="239" t="s">
        <v>2027</v>
      </c>
      <c r="C864" s="247">
        <v>1</v>
      </c>
      <c r="D864" s="256">
        <v>203.49</v>
      </c>
      <c r="E864" s="256">
        <v>11</v>
      </c>
      <c r="F864" s="256">
        <v>10.464681177467257</v>
      </c>
      <c r="G864" s="256">
        <v>0.53531882253274254</v>
      </c>
      <c r="H864" s="256">
        <v>9.1534256961048902E-2</v>
      </c>
      <c r="I864" s="256">
        <v>0.26373542287790536</v>
      </c>
      <c r="J864" s="256">
        <v>9.9471453487205679</v>
      </c>
      <c r="K864" s="256">
        <v>10.982217006213947</v>
      </c>
      <c r="L864" s="256">
        <v>5.8542330838171184</v>
      </c>
      <c r="M864" s="256">
        <v>-1.0232537296012953</v>
      </c>
      <c r="N864" s="256">
        <v>21.952616084535812</v>
      </c>
    </row>
    <row r="865" spans="2:14" x14ac:dyDescent="0.25">
      <c r="B865" s="239" t="s">
        <v>2028</v>
      </c>
      <c r="C865" s="247">
        <v>1</v>
      </c>
      <c r="D865" s="256">
        <v>63.37</v>
      </c>
      <c r="E865" s="256">
        <v>19</v>
      </c>
      <c r="F865" s="256">
        <v>10.726569623908762</v>
      </c>
      <c r="G865" s="256">
        <v>8.2734303760912375</v>
      </c>
      <c r="H865" s="256">
        <v>1.4146752740945565</v>
      </c>
      <c r="I865" s="256">
        <v>0.28217609747843869</v>
      </c>
      <c r="J865" s="256">
        <v>10.172847113419087</v>
      </c>
      <c r="K865" s="256">
        <v>11.280292134398438</v>
      </c>
      <c r="L865" s="256">
        <v>5.8550928238898532</v>
      </c>
      <c r="M865" s="256">
        <v>-0.76305237655890323</v>
      </c>
      <c r="N865" s="256">
        <v>22.216191624376428</v>
      </c>
    </row>
    <row r="866" spans="2:14" x14ac:dyDescent="0.25">
      <c r="B866" s="239" t="s">
        <v>2029</v>
      </c>
      <c r="C866" s="247">
        <v>1</v>
      </c>
      <c r="D866" s="256">
        <v>98.58</v>
      </c>
      <c r="E866" s="256">
        <v>10</v>
      </c>
      <c r="F866" s="256">
        <v>10.66076108694612</v>
      </c>
      <c r="G866" s="256">
        <v>-0.66076108694612046</v>
      </c>
      <c r="H866" s="256">
        <v>-0.11298365119356286</v>
      </c>
      <c r="I866" s="256">
        <v>0.21601855779283161</v>
      </c>
      <c r="J866" s="256">
        <v>10.236861475312482</v>
      </c>
      <c r="K866" s="256">
        <v>11.084660698579759</v>
      </c>
      <c r="L866" s="256">
        <v>5.8522775603767458</v>
      </c>
      <c r="M866" s="256">
        <v>-0.82333643857806926</v>
      </c>
      <c r="N866" s="256">
        <v>22.144858612470308</v>
      </c>
    </row>
    <row r="867" spans="2:14" x14ac:dyDescent="0.25">
      <c r="B867" s="239" t="s">
        <v>2030</v>
      </c>
      <c r="C867" s="247">
        <v>1</v>
      </c>
      <c r="D867" s="256">
        <v>84.67</v>
      </c>
      <c r="E867" s="256">
        <v>5</v>
      </c>
      <c r="F867" s="256">
        <v>10.686759290557321</v>
      </c>
      <c r="G867" s="256">
        <v>-5.6867592905573208</v>
      </c>
      <c r="H867" s="256">
        <v>-0.97237994306779263</v>
      </c>
      <c r="I867" s="256">
        <v>0.23925746870636161</v>
      </c>
      <c r="J867" s="256">
        <v>10.217257276001979</v>
      </c>
      <c r="K867" s="256">
        <v>11.156261305112663</v>
      </c>
      <c r="L867" s="256">
        <v>5.8531814223300884</v>
      </c>
      <c r="M867" s="256">
        <v>-0.79911191003861681</v>
      </c>
      <c r="N867" s="256">
        <v>22.172630491153257</v>
      </c>
    </row>
    <row r="868" spans="2:14" x14ac:dyDescent="0.25">
      <c r="B868" s="239" t="s">
        <v>2031</v>
      </c>
      <c r="C868" s="247">
        <v>1</v>
      </c>
      <c r="D868" s="256">
        <v>193.67</v>
      </c>
      <c r="E868" s="256">
        <v>10</v>
      </c>
      <c r="F868" s="256">
        <v>10.483035049463087</v>
      </c>
      <c r="G868" s="256">
        <v>-0.48303504946308706</v>
      </c>
      <c r="H868" s="256">
        <v>-8.2594245667576602E-2</v>
      </c>
      <c r="I868" s="256">
        <v>0.2443791743106396</v>
      </c>
      <c r="J868" s="256">
        <v>10.003482560361768</v>
      </c>
      <c r="K868" s="256">
        <v>10.962587538564406</v>
      </c>
      <c r="L868" s="256">
        <v>5.8533930166370212</v>
      </c>
      <c r="M868" s="256">
        <v>-1.0032513689060334</v>
      </c>
      <c r="N868" s="256">
        <v>21.969321467832209</v>
      </c>
    </row>
    <row r="869" spans="2:14" x14ac:dyDescent="0.25">
      <c r="B869" s="239" t="s">
        <v>2032</v>
      </c>
      <c r="C869" s="247">
        <v>1</v>
      </c>
      <c r="D869" s="256">
        <v>37.380000000000003</v>
      </c>
      <c r="E869" s="256">
        <v>10</v>
      </c>
      <c r="F869" s="256">
        <v>10.775145706716462</v>
      </c>
      <c r="G869" s="256">
        <v>-0.77514570671646155</v>
      </c>
      <c r="H869" s="256">
        <v>-0.13254229687860206</v>
      </c>
      <c r="I869" s="256">
        <v>0.34213311691068282</v>
      </c>
      <c r="J869" s="256">
        <v>10.103767761843164</v>
      </c>
      <c r="K869" s="256">
        <v>11.446523651589759</v>
      </c>
      <c r="L869" s="256">
        <v>5.8582884613225827</v>
      </c>
      <c r="M869" s="256">
        <v>-0.72074718769891355</v>
      </c>
      <c r="N869" s="256">
        <v>22.271038601131835</v>
      </c>
    </row>
    <row r="870" spans="2:14" x14ac:dyDescent="0.25">
      <c r="B870" s="239" t="s">
        <v>2033</v>
      </c>
      <c r="C870" s="247">
        <v>1</v>
      </c>
      <c r="D870" s="256">
        <v>155.38</v>
      </c>
      <c r="E870" s="256">
        <v>20</v>
      </c>
      <c r="F870" s="256">
        <v>10.554600198008941</v>
      </c>
      <c r="G870" s="256">
        <v>9.4453998019910586</v>
      </c>
      <c r="H870" s="256">
        <v>1.6150705265410474</v>
      </c>
      <c r="I870" s="256">
        <v>0.19117310973686846</v>
      </c>
      <c r="J870" s="256">
        <v>10.179455544696463</v>
      </c>
      <c r="K870" s="256">
        <v>10.92974485132142</v>
      </c>
      <c r="L870" s="256">
        <v>5.8514131442126667</v>
      </c>
      <c r="M870" s="256">
        <v>-0.9278010580836451</v>
      </c>
      <c r="N870" s="256">
        <v>22.037001454101528</v>
      </c>
    </row>
    <row r="871" spans="2:14" x14ac:dyDescent="0.25">
      <c r="B871" s="239" t="s">
        <v>2034</v>
      </c>
      <c r="C871" s="247">
        <v>1</v>
      </c>
      <c r="D871" s="256">
        <v>197.74</v>
      </c>
      <c r="E871" s="256">
        <v>18</v>
      </c>
      <c r="F871" s="256">
        <v>10.475428098442412</v>
      </c>
      <c r="G871" s="256">
        <v>7.5245719015575876</v>
      </c>
      <c r="H871" s="256">
        <v>1.2866278355398817</v>
      </c>
      <c r="I871" s="256">
        <v>0.25219970480407655</v>
      </c>
      <c r="J871" s="256">
        <v>9.9805291508108205</v>
      </c>
      <c r="K871" s="256">
        <v>10.970327046074004</v>
      </c>
      <c r="L871" s="256">
        <v>5.853724738786541</v>
      </c>
      <c r="M871" s="256">
        <v>-1.0115092681220315</v>
      </c>
      <c r="N871" s="256">
        <v>21.962365465006854</v>
      </c>
    </row>
    <row r="872" spans="2:14" x14ac:dyDescent="0.25">
      <c r="B872" s="239" t="s">
        <v>2035</v>
      </c>
      <c r="C872" s="247">
        <v>1</v>
      </c>
      <c r="D872" s="256">
        <v>222.89</v>
      </c>
      <c r="E872" s="256">
        <v>2</v>
      </c>
      <c r="F872" s="256">
        <v>10.428422000611953</v>
      </c>
      <c r="G872" s="256">
        <v>-8.4284220006119526</v>
      </c>
      <c r="H872" s="256">
        <v>-1.4411773184623722</v>
      </c>
      <c r="I872" s="256">
        <v>0.30603294458018432</v>
      </c>
      <c r="J872" s="256">
        <v>9.8278844927231557</v>
      </c>
      <c r="K872" s="256">
        <v>11.028959508500749</v>
      </c>
      <c r="L872" s="256">
        <v>5.8562910437875884</v>
      </c>
      <c r="M872" s="256">
        <v>-1.0635513022368208</v>
      </c>
      <c r="N872" s="256">
        <v>21.920395303460726</v>
      </c>
    </row>
    <row r="873" spans="2:14" x14ac:dyDescent="0.25">
      <c r="B873" s="239" t="s">
        <v>2036</v>
      </c>
      <c r="C873" s="247">
        <v>1</v>
      </c>
      <c r="D873" s="256">
        <v>105.26</v>
      </c>
      <c r="E873" s="256">
        <v>18</v>
      </c>
      <c r="F873" s="256">
        <v>10.648275968317593</v>
      </c>
      <c r="G873" s="256">
        <v>7.3517240316824068</v>
      </c>
      <c r="H873" s="256">
        <v>1.2570725487269339</v>
      </c>
      <c r="I873" s="256">
        <v>0.20667890715395637</v>
      </c>
      <c r="J873" s="256">
        <v>10.242703829652319</v>
      </c>
      <c r="K873" s="256">
        <v>11.053848106982867</v>
      </c>
      <c r="L873" s="256">
        <v>5.8519402591824745</v>
      </c>
      <c r="M873" s="256">
        <v>-0.83515966108657658</v>
      </c>
      <c r="N873" s="256">
        <v>22.131711597721761</v>
      </c>
    </row>
    <row r="874" spans="2:14" x14ac:dyDescent="0.25">
      <c r="B874" s="239" t="s">
        <v>2037</v>
      </c>
      <c r="C874" s="247">
        <v>1</v>
      </c>
      <c r="D874" s="256">
        <v>210.68</v>
      </c>
      <c r="E874" s="256">
        <v>15</v>
      </c>
      <c r="F874" s="256">
        <v>10.451242853673977</v>
      </c>
      <c r="G874" s="256">
        <v>4.5487571463260235</v>
      </c>
      <c r="H874" s="256">
        <v>0.77779276191945756</v>
      </c>
      <c r="I874" s="256">
        <v>0.27886376991687417</v>
      </c>
      <c r="J874" s="256">
        <v>9.9040202216266753</v>
      </c>
      <c r="K874" s="256">
        <v>10.998465485721278</v>
      </c>
      <c r="L874" s="256">
        <v>5.8549341267473327</v>
      </c>
      <c r="M874" s="256">
        <v>-1.0380677306923634</v>
      </c>
      <c r="N874" s="256">
        <v>21.940553438040318</v>
      </c>
    </row>
    <row r="875" spans="2:14" x14ac:dyDescent="0.25">
      <c r="B875" s="239" t="s">
        <v>2038</v>
      </c>
      <c r="C875" s="247">
        <v>1</v>
      </c>
      <c r="D875" s="256">
        <v>54.34</v>
      </c>
      <c r="E875" s="256">
        <v>19</v>
      </c>
      <c r="F875" s="256">
        <v>10.743446962414092</v>
      </c>
      <c r="G875" s="256">
        <v>8.256553037585908</v>
      </c>
      <c r="H875" s="256">
        <v>1.4117894150988719</v>
      </c>
      <c r="I875" s="256">
        <v>0.30226984407944879</v>
      </c>
      <c r="J875" s="256">
        <v>10.150293898052272</v>
      </c>
      <c r="K875" s="256">
        <v>11.336600026775912</v>
      </c>
      <c r="L875" s="256">
        <v>5.8560956007410017</v>
      </c>
      <c r="M875" s="256">
        <v>-0.74814281675786809</v>
      </c>
      <c r="N875" s="256">
        <v>22.23503674158605</v>
      </c>
    </row>
    <row r="876" spans="2:14" x14ac:dyDescent="0.25">
      <c r="B876" s="239" t="s">
        <v>2039</v>
      </c>
      <c r="C876" s="247">
        <v>1</v>
      </c>
      <c r="D876" s="256">
        <v>216.22</v>
      </c>
      <c r="E876" s="256">
        <v>10</v>
      </c>
      <c r="F876" s="256">
        <v>10.440888428943133</v>
      </c>
      <c r="G876" s="256">
        <v>-0.44088842894313274</v>
      </c>
      <c r="H876" s="256">
        <v>-7.5387587821210009E-2</v>
      </c>
      <c r="I876" s="256">
        <v>0.29098254025258691</v>
      </c>
      <c r="J876" s="256">
        <v>9.8698847750647687</v>
      </c>
      <c r="K876" s="256">
        <v>11.011892082821497</v>
      </c>
      <c r="L876" s="256">
        <v>5.855523842075117</v>
      </c>
      <c r="M876" s="256">
        <v>-1.0495793712706618</v>
      </c>
      <c r="N876" s="256">
        <v>21.931356229156926</v>
      </c>
    </row>
    <row r="877" spans="2:14" x14ac:dyDescent="0.25">
      <c r="B877" s="239" t="s">
        <v>2040</v>
      </c>
      <c r="C877" s="247">
        <v>1</v>
      </c>
      <c r="D877" s="256">
        <v>58.05</v>
      </c>
      <c r="E877" s="256">
        <v>17</v>
      </c>
      <c r="F877" s="256">
        <v>10.73651286209795</v>
      </c>
      <c r="G877" s="256">
        <v>6.2634871379020503</v>
      </c>
      <c r="H877" s="256">
        <v>1.0709947362590335</v>
      </c>
      <c r="I877" s="256">
        <v>0.2939039501075002</v>
      </c>
      <c r="J877" s="256">
        <v>10.159776439166901</v>
      </c>
      <c r="K877" s="256">
        <v>11.313249285028999</v>
      </c>
      <c r="L877" s="256">
        <v>5.855669744637849</v>
      </c>
      <c r="M877" s="256">
        <v>-0.75424124703444129</v>
      </c>
      <c r="N877" s="256">
        <v>22.227266971230343</v>
      </c>
    </row>
    <row r="878" spans="2:14" x14ac:dyDescent="0.25">
      <c r="B878" s="239" t="s">
        <v>2041</v>
      </c>
      <c r="C878" s="247">
        <v>1</v>
      </c>
      <c r="D878" s="256">
        <v>117.4</v>
      </c>
      <c r="E878" s="256">
        <v>9</v>
      </c>
      <c r="F878" s="256">
        <v>10.625585947337006</v>
      </c>
      <c r="G878" s="256">
        <v>-1.6255859473370062</v>
      </c>
      <c r="H878" s="256">
        <v>-0.27795921897873216</v>
      </c>
      <c r="I878" s="256">
        <v>0.19345188940165695</v>
      </c>
      <c r="J878" s="256">
        <v>10.245969577220322</v>
      </c>
      <c r="K878" s="256">
        <v>11.005202317453691</v>
      </c>
      <c r="L878" s="256">
        <v>5.8514880380883776</v>
      </c>
      <c r="M878" s="256">
        <v>-0.85696227522527479</v>
      </c>
      <c r="N878" s="256">
        <v>22.108134169899287</v>
      </c>
    </row>
    <row r="879" spans="2:14" x14ac:dyDescent="0.25">
      <c r="B879" s="239" t="s">
        <v>2042</v>
      </c>
      <c r="C879" s="247">
        <v>1</v>
      </c>
      <c r="D879" s="256">
        <v>205.4</v>
      </c>
      <c r="E879" s="256">
        <v>11</v>
      </c>
      <c r="F879" s="256">
        <v>10.461111330673772</v>
      </c>
      <c r="G879" s="256">
        <v>0.53888866932622825</v>
      </c>
      <c r="H879" s="256">
        <v>9.2144665674421783E-2</v>
      </c>
      <c r="I879" s="256">
        <v>0.26768244544192016</v>
      </c>
      <c r="J879" s="256">
        <v>9.9358301426899391</v>
      </c>
      <c r="K879" s="256">
        <v>10.986392518657604</v>
      </c>
      <c r="L879" s="256">
        <v>5.8544122265156613</v>
      </c>
      <c r="M879" s="256">
        <v>-1.027175113416023</v>
      </c>
      <c r="N879" s="256">
        <v>21.949397774763568</v>
      </c>
    </row>
    <row r="880" spans="2:14" x14ac:dyDescent="0.25">
      <c r="B880" s="239" t="s">
        <v>2043</v>
      </c>
      <c r="C880" s="247">
        <v>1</v>
      </c>
      <c r="D880" s="256">
        <v>62.98</v>
      </c>
      <c r="E880" s="256">
        <v>20</v>
      </c>
      <c r="F880" s="256">
        <v>10.727298545505338</v>
      </c>
      <c r="G880" s="256">
        <v>9.272701454494662</v>
      </c>
      <c r="H880" s="256">
        <v>1.5855408065852041</v>
      </c>
      <c r="I880" s="256">
        <v>0.28302437187662227</v>
      </c>
      <c r="J880" s="256">
        <v>10.171911441049186</v>
      </c>
      <c r="K880" s="256">
        <v>11.28268564996149</v>
      </c>
      <c r="L880" s="256">
        <v>5.8551337663160572</v>
      </c>
      <c r="M880" s="256">
        <v>-0.76240379749745379</v>
      </c>
      <c r="N880" s="256">
        <v>22.217000888508132</v>
      </c>
    </row>
    <row r="881" spans="2:14" x14ac:dyDescent="0.25">
      <c r="B881" s="239" t="s">
        <v>2044</v>
      </c>
      <c r="C881" s="247">
        <v>1</v>
      </c>
      <c r="D881" s="256">
        <v>80.44</v>
      </c>
      <c r="E881" s="256">
        <v>16</v>
      </c>
      <c r="F881" s="256">
        <v>10.694665286335564</v>
      </c>
      <c r="G881" s="256">
        <v>5.3053347136644362</v>
      </c>
      <c r="H881" s="256">
        <v>0.90716008947215865</v>
      </c>
      <c r="I881" s="256">
        <v>0.24717126789504471</v>
      </c>
      <c r="J881" s="256">
        <v>10.209633789327855</v>
      </c>
      <c r="K881" s="256">
        <v>11.179696783343273</v>
      </c>
      <c r="L881" s="256">
        <v>5.8535102512980313</v>
      </c>
      <c r="M881" s="256">
        <v>-0.79185118507983177</v>
      </c>
      <c r="N881" s="256">
        <v>22.181181757750959</v>
      </c>
    </row>
    <row r="882" spans="2:14" x14ac:dyDescent="0.25">
      <c r="B882" s="239" t="s">
        <v>2045</v>
      </c>
      <c r="C882" s="247">
        <v>1</v>
      </c>
      <c r="D882" s="256">
        <v>188.9</v>
      </c>
      <c r="E882" s="256">
        <v>17</v>
      </c>
      <c r="F882" s="256">
        <v>10.491950321298127</v>
      </c>
      <c r="G882" s="256">
        <v>6.5080496787018731</v>
      </c>
      <c r="H882" s="256">
        <v>1.1128125269107882</v>
      </c>
      <c r="I882" s="256">
        <v>0.23562068871259603</v>
      </c>
      <c r="J882" s="256">
        <v>10.029584867798954</v>
      </c>
      <c r="K882" s="256">
        <v>10.954315774797299</v>
      </c>
      <c r="L882" s="256">
        <v>5.8530338915239239</v>
      </c>
      <c r="M882" s="256">
        <v>-0.99363137522892053</v>
      </c>
      <c r="N882" s="256">
        <v>21.977532017825176</v>
      </c>
    </row>
    <row r="883" spans="2:14" x14ac:dyDescent="0.25">
      <c r="B883" s="239" t="s">
        <v>2046</v>
      </c>
      <c r="C883" s="247">
        <v>1</v>
      </c>
      <c r="D883" s="256">
        <v>188.41</v>
      </c>
      <c r="E883" s="256">
        <v>14</v>
      </c>
      <c r="F883" s="256">
        <v>10.492866145868184</v>
      </c>
      <c r="G883" s="256">
        <v>3.5071338541318156</v>
      </c>
      <c r="H883" s="256">
        <v>0.59968541715392454</v>
      </c>
      <c r="I883" s="256">
        <v>0.23474768661156584</v>
      </c>
      <c r="J883" s="256">
        <v>10.032213810238899</v>
      </c>
      <c r="K883" s="256">
        <v>10.95351848149747</v>
      </c>
      <c r="L883" s="256">
        <v>5.8529988128093597</v>
      </c>
      <c r="M883" s="256">
        <v>-0.99264671465869547</v>
      </c>
      <c r="N883" s="256">
        <v>21.978379006395066</v>
      </c>
    </row>
    <row r="884" spans="2:14" x14ac:dyDescent="0.25">
      <c r="B884" s="239" t="s">
        <v>2047</v>
      </c>
      <c r="C884" s="247">
        <v>1</v>
      </c>
      <c r="D884" s="256">
        <v>171.05</v>
      </c>
      <c r="E884" s="256">
        <v>7</v>
      </c>
      <c r="F884" s="256">
        <v>10.525312502064477</v>
      </c>
      <c r="G884" s="256">
        <v>-3.5253125020644767</v>
      </c>
      <c r="H884" s="256">
        <v>-0.60279378727100719</v>
      </c>
      <c r="I884" s="256">
        <v>0.20763204037443272</v>
      </c>
      <c r="J884" s="256">
        <v>10.117870001861178</v>
      </c>
      <c r="K884" s="256">
        <v>10.932755002267776</v>
      </c>
      <c r="L884" s="256">
        <v>5.8519739994781546</v>
      </c>
      <c r="M884" s="256">
        <v>-0.95818933692085828</v>
      </c>
      <c r="N884" s="256">
        <v>22.008814341049813</v>
      </c>
    </row>
    <row r="885" spans="2:14" x14ac:dyDescent="0.25">
      <c r="B885" s="239" t="s">
        <v>2048</v>
      </c>
      <c r="C885" s="247">
        <v>1</v>
      </c>
      <c r="D885" s="256">
        <v>182.67</v>
      </c>
      <c r="E885" s="256">
        <v>20</v>
      </c>
      <c r="F885" s="256">
        <v>10.50359437654599</v>
      </c>
      <c r="G885" s="256">
        <v>9.4964056234540095</v>
      </c>
      <c r="H885" s="256">
        <v>1.6237920206708631</v>
      </c>
      <c r="I885" s="256">
        <v>0.22492397902780911</v>
      </c>
      <c r="J885" s="256">
        <v>10.062219393159516</v>
      </c>
      <c r="K885" s="256">
        <v>10.944969359932465</v>
      </c>
      <c r="L885" s="256">
        <v>5.8526130422846165</v>
      </c>
      <c r="M885" s="256">
        <v>-0.98116147505865037</v>
      </c>
      <c r="N885" s="256">
        <v>21.98835022815063</v>
      </c>
    </row>
    <row r="886" spans="2:14" x14ac:dyDescent="0.25">
      <c r="B886" s="239" t="s">
        <v>2049</v>
      </c>
      <c r="C886" s="247">
        <v>1</v>
      </c>
      <c r="D886" s="256">
        <v>149.4</v>
      </c>
      <c r="E886" s="256">
        <v>4</v>
      </c>
      <c r="F886" s="256">
        <v>10.565776995823102</v>
      </c>
      <c r="G886" s="256">
        <v>-6.5657769958231018</v>
      </c>
      <c r="H886" s="256">
        <v>-1.1226833307320443</v>
      </c>
      <c r="I886" s="256">
        <v>0.18737332841377713</v>
      </c>
      <c r="J886" s="256">
        <v>10.19808876590132</v>
      </c>
      <c r="K886" s="256">
        <v>10.933465225744884</v>
      </c>
      <c r="L886" s="256">
        <v>5.8512902329810261</v>
      </c>
      <c r="M886" s="256">
        <v>-0.9163830679205951</v>
      </c>
      <c r="N886" s="256">
        <v>22.047937059566799</v>
      </c>
    </row>
    <row r="887" spans="2:14" x14ac:dyDescent="0.25">
      <c r="B887" s="239" t="s">
        <v>2050</v>
      </c>
      <c r="C887" s="247">
        <v>1</v>
      </c>
      <c r="D887" s="256">
        <v>85.4</v>
      </c>
      <c r="E887" s="256">
        <v>20</v>
      </c>
      <c r="F887" s="256">
        <v>10.685394898850909</v>
      </c>
      <c r="G887" s="256">
        <v>9.3146051011490911</v>
      </c>
      <c r="H887" s="256">
        <v>1.5927059182887757</v>
      </c>
      <c r="I887" s="256">
        <v>0.23792778222595373</v>
      </c>
      <c r="J887" s="256">
        <v>10.218502167444193</v>
      </c>
      <c r="K887" s="256">
        <v>11.152287630257625</v>
      </c>
      <c r="L887" s="256">
        <v>5.8531272202074387</v>
      </c>
      <c r="M887" s="256">
        <v>-0.80036993931498834</v>
      </c>
      <c r="N887" s="256">
        <v>22.171159737016808</v>
      </c>
    </row>
    <row r="888" spans="2:14" x14ac:dyDescent="0.25">
      <c r="B888" s="239" t="s">
        <v>2051</v>
      </c>
      <c r="C888" s="247">
        <v>1</v>
      </c>
      <c r="D888" s="256">
        <v>106.05</v>
      </c>
      <c r="E888" s="256">
        <v>13</v>
      </c>
      <c r="F888" s="256">
        <v>10.646799434827093</v>
      </c>
      <c r="G888" s="256">
        <v>2.3532005651729069</v>
      </c>
      <c r="H888" s="256">
        <v>0.40237416684567934</v>
      </c>
      <c r="I888" s="256">
        <v>0.20566452941484678</v>
      </c>
      <c r="J888" s="256">
        <v>10.243217839632027</v>
      </c>
      <c r="K888" s="256">
        <v>11.050381030022159</v>
      </c>
      <c r="L888" s="256">
        <v>5.8519045211826315</v>
      </c>
      <c r="M888" s="256">
        <v>-0.83656606484188778</v>
      </c>
      <c r="N888" s="256">
        <v>22.130164934496072</v>
      </c>
    </row>
    <row r="889" spans="2:14" x14ac:dyDescent="0.25">
      <c r="B889" s="239" t="s">
        <v>2052</v>
      </c>
      <c r="C889" s="247">
        <v>1</v>
      </c>
      <c r="D889" s="256">
        <v>69.95</v>
      </c>
      <c r="E889" s="256">
        <v>12</v>
      </c>
      <c r="F889" s="256">
        <v>10.714271408253715</v>
      </c>
      <c r="G889" s="256">
        <v>1.2857285917462846</v>
      </c>
      <c r="H889" s="256">
        <v>0.21984695165818424</v>
      </c>
      <c r="I889" s="256">
        <v>0.26816424118996518</v>
      </c>
      <c r="J889" s="256">
        <v>10.188044778208933</v>
      </c>
      <c r="K889" s="256">
        <v>11.240498038298497</v>
      </c>
      <c r="L889" s="256">
        <v>5.8544342755411725</v>
      </c>
      <c r="M889" s="256">
        <v>-0.77405830329164615</v>
      </c>
      <c r="N889" s="256">
        <v>22.202601119799077</v>
      </c>
    </row>
    <row r="890" spans="2:14" x14ac:dyDescent="0.25">
      <c r="B890" s="239" t="s">
        <v>2053</v>
      </c>
      <c r="C890" s="247">
        <v>1</v>
      </c>
      <c r="D890" s="256">
        <v>229.86</v>
      </c>
      <c r="E890" s="256">
        <v>7</v>
      </c>
      <c r="F890" s="256">
        <v>10.415394863360332</v>
      </c>
      <c r="G890" s="256">
        <v>-3.4153948633603317</v>
      </c>
      <c r="H890" s="256">
        <v>-0.58399895144196901</v>
      </c>
      <c r="I890" s="256">
        <v>0.32222477339055811</v>
      </c>
      <c r="J890" s="256">
        <v>9.7830836504043148</v>
      </c>
      <c r="K890" s="256">
        <v>11.047706076316349</v>
      </c>
      <c r="L890" s="256">
        <v>5.8571595019228297</v>
      </c>
      <c r="M890" s="256">
        <v>-1.0782826405997277</v>
      </c>
      <c r="N890" s="256">
        <v>21.909072367320391</v>
      </c>
    </row>
    <row r="891" spans="2:14" x14ac:dyDescent="0.25">
      <c r="B891" s="239" t="s">
        <v>2054</v>
      </c>
      <c r="C891" s="247">
        <v>1</v>
      </c>
      <c r="D891" s="256">
        <v>158.35</v>
      </c>
      <c r="E891" s="256">
        <v>18</v>
      </c>
      <c r="F891" s="256">
        <v>10.549049179696558</v>
      </c>
      <c r="G891" s="256">
        <v>7.4509508203034418</v>
      </c>
      <c r="H891" s="256">
        <v>1.2740393542729913</v>
      </c>
      <c r="I891" s="256">
        <v>0.19359885998295676</v>
      </c>
      <c r="J891" s="256">
        <v>10.169144404856821</v>
      </c>
      <c r="K891" s="256">
        <v>10.928953954536295</v>
      </c>
      <c r="L891" s="256">
        <v>5.8514928988220598</v>
      </c>
      <c r="M891" s="256">
        <v>-0.93350858122733982</v>
      </c>
      <c r="N891" s="256">
        <v>22.031606940620456</v>
      </c>
    </row>
    <row r="892" spans="2:14" x14ac:dyDescent="0.25">
      <c r="B892" s="239" t="s">
        <v>2055</v>
      </c>
      <c r="C892" s="247">
        <v>1</v>
      </c>
      <c r="D892" s="256">
        <v>118.19</v>
      </c>
      <c r="E892" s="256">
        <v>7</v>
      </c>
      <c r="F892" s="256">
        <v>10.624109413846506</v>
      </c>
      <c r="G892" s="256">
        <v>-3.6241094138465062</v>
      </c>
      <c r="H892" s="256">
        <v>-0.61968708810288897</v>
      </c>
      <c r="I892" s="256">
        <v>0.19277804193311832</v>
      </c>
      <c r="J892" s="256">
        <v>10.245815354567984</v>
      </c>
      <c r="K892" s="256">
        <v>11.002403473125028</v>
      </c>
      <c r="L892" s="256">
        <v>5.851465799253198</v>
      </c>
      <c r="M892" s="256">
        <v>-0.85839516879107514</v>
      </c>
      <c r="N892" s="256">
        <v>22.106613996484086</v>
      </c>
    </row>
    <row r="893" spans="2:14" x14ac:dyDescent="0.25">
      <c r="B893" s="239" t="s">
        <v>2056</v>
      </c>
      <c r="C893" s="247">
        <v>1</v>
      </c>
      <c r="D893" s="256">
        <v>131.63999999999999</v>
      </c>
      <c r="E893" s="256">
        <v>14</v>
      </c>
      <c r="F893" s="256">
        <v>10.598970963913318</v>
      </c>
      <c r="G893" s="256">
        <v>3.4010290360866815</v>
      </c>
      <c r="H893" s="256">
        <v>0.58154253618105423</v>
      </c>
      <c r="I893" s="256">
        <v>0.18522997437538263</v>
      </c>
      <c r="J893" s="256">
        <v>10.235488701079513</v>
      </c>
      <c r="K893" s="256">
        <v>10.962453226747124</v>
      </c>
      <c r="L893" s="256">
        <v>5.8512219894467687</v>
      </c>
      <c r="M893" s="256">
        <v>-0.88305518352261281</v>
      </c>
      <c r="N893" s="256">
        <v>22.080997111349248</v>
      </c>
    </row>
    <row r="894" spans="2:14" x14ac:dyDescent="0.25">
      <c r="B894" s="239" t="s">
        <v>2057</v>
      </c>
      <c r="C894" s="247">
        <v>1</v>
      </c>
      <c r="D894" s="256">
        <v>238.4</v>
      </c>
      <c r="E894" s="256">
        <v>15</v>
      </c>
      <c r="F894" s="256">
        <v>10.399433349425058</v>
      </c>
      <c r="G894" s="256">
        <v>4.6005666505749421</v>
      </c>
      <c r="H894" s="256">
        <v>0.78665167790621049</v>
      </c>
      <c r="I894" s="256">
        <v>0.34261347432564149</v>
      </c>
      <c r="J894" s="256">
        <v>9.7271127849744126</v>
      </c>
      <c r="K894" s="256">
        <v>11.071753913875703</v>
      </c>
      <c r="L894" s="256">
        <v>5.858316534565863</v>
      </c>
      <c r="M894" s="256">
        <v>-1.0965146339467733</v>
      </c>
      <c r="N894" s="256">
        <v>21.895381332796887</v>
      </c>
    </row>
    <row r="895" spans="2:14" x14ac:dyDescent="0.25">
      <c r="B895" s="239" t="s">
        <v>2058</v>
      </c>
      <c r="C895" s="247">
        <v>1</v>
      </c>
      <c r="D895" s="256">
        <v>63.74</v>
      </c>
      <c r="E895" s="256">
        <v>6</v>
      </c>
      <c r="F895" s="256">
        <v>10.725878082906883</v>
      </c>
      <c r="G895" s="256">
        <v>-4.7258780829068829</v>
      </c>
      <c r="H895" s="256">
        <v>-0.80807870113875779</v>
      </c>
      <c r="I895" s="256">
        <v>0.28137307673716583</v>
      </c>
      <c r="J895" s="256">
        <v>10.173731363792898</v>
      </c>
      <c r="K895" s="256">
        <v>11.278024802020868</v>
      </c>
      <c r="L895" s="256">
        <v>5.8550541786298478</v>
      </c>
      <c r="M895" s="256">
        <v>-0.76366808282290144</v>
      </c>
      <c r="N895" s="256">
        <v>22.215424248636666</v>
      </c>
    </row>
    <row r="896" spans="2:14" x14ac:dyDescent="0.25">
      <c r="B896" s="239" t="s">
        <v>2059</v>
      </c>
      <c r="C896" s="247">
        <v>1</v>
      </c>
      <c r="D896" s="256">
        <v>158.97</v>
      </c>
      <c r="E896" s="256">
        <v>14</v>
      </c>
      <c r="F896" s="256">
        <v>10.547890381260975</v>
      </c>
      <c r="G896" s="256">
        <v>3.4521096187390246</v>
      </c>
      <c r="H896" s="256">
        <v>0.59027681373942209</v>
      </c>
      <c r="I896" s="256">
        <v>0.19414864763495582</v>
      </c>
      <c r="J896" s="256">
        <v>10.166906741834119</v>
      </c>
      <c r="K896" s="256">
        <v>10.928874020687832</v>
      </c>
      <c r="L896" s="256">
        <v>5.8515111145546648</v>
      </c>
      <c r="M896" s="256">
        <v>-0.9347031249343285</v>
      </c>
      <c r="N896" s="256">
        <v>22.030483887456278</v>
      </c>
    </row>
    <row r="897" spans="2:14" x14ac:dyDescent="0.25">
      <c r="B897" s="239" t="s">
        <v>2060</v>
      </c>
      <c r="C897" s="247">
        <v>1</v>
      </c>
      <c r="D897" s="256">
        <v>141.30000000000001</v>
      </c>
      <c r="E897" s="256">
        <v>1</v>
      </c>
      <c r="F897" s="256">
        <v>10.580916136675059</v>
      </c>
      <c r="G897" s="256">
        <v>-9.580916136675059</v>
      </c>
      <c r="H897" s="256">
        <v>-1.6382424877709854</v>
      </c>
      <c r="I897" s="256">
        <v>0.18466171551080926</v>
      </c>
      <c r="J897" s="256">
        <v>10.218548985035687</v>
      </c>
      <c r="K897" s="256">
        <v>10.943283288314431</v>
      </c>
      <c r="L897" s="256">
        <v>5.85120402785219</v>
      </c>
      <c r="M897" s="256">
        <v>-0.90107476419204069</v>
      </c>
      <c r="N897" s="256">
        <v>22.062907037542161</v>
      </c>
    </row>
    <row r="898" spans="2:14" x14ac:dyDescent="0.25">
      <c r="B898" s="239" t="s">
        <v>2061</v>
      </c>
      <c r="C898" s="247">
        <v>1</v>
      </c>
      <c r="D898" s="256">
        <v>164.52</v>
      </c>
      <c r="E898" s="256">
        <v>20</v>
      </c>
      <c r="F898" s="256">
        <v>10.537517266232783</v>
      </c>
      <c r="G898" s="256">
        <v>9.4624827337672173</v>
      </c>
      <c r="H898" s="256">
        <v>1.6179915399652509</v>
      </c>
      <c r="I898" s="256">
        <v>0.19971000071151504</v>
      </c>
      <c r="J898" s="256">
        <v>10.145620419008418</v>
      </c>
      <c r="K898" s="256">
        <v>10.929414113457147</v>
      </c>
      <c r="L898" s="256">
        <v>5.851698275779647</v>
      </c>
      <c r="M898" s="256">
        <v>-0.94544351197559884</v>
      </c>
      <c r="N898" s="256">
        <v>22.020478044441163</v>
      </c>
    </row>
    <row r="899" spans="2:14" x14ac:dyDescent="0.25">
      <c r="B899" s="239" t="s">
        <v>2062</v>
      </c>
      <c r="C899" s="247">
        <v>1</v>
      </c>
      <c r="D899" s="256">
        <v>33.979999999999997</v>
      </c>
      <c r="E899" s="256">
        <v>12</v>
      </c>
      <c r="F899" s="256">
        <v>10.781500407814812</v>
      </c>
      <c r="G899" s="256">
        <v>1.2184995921851876</v>
      </c>
      <c r="H899" s="256">
        <v>0.20835145353251669</v>
      </c>
      <c r="I899" s="256">
        <v>0.35039270275910961</v>
      </c>
      <c r="J899" s="256">
        <v>10.093914433089004</v>
      </c>
      <c r="K899" s="256">
        <v>11.46908638254062</v>
      </c>
      <c r="L899" s="256">
        <v>5.85877663616946</v>
      </c>
      <c r="M899" s="256">
        <v>-0.71535044655601787</v>
      </c>
      <c r="N899" s="256">
        <v>22.278351262185645</v>
      </c>
    </row>
    <row r="900" spans="2:14" x14ac:dyDescent="0.25">
      <c r="B900" s="239" t="s">
        <v>2063</v>
      </c>
      <c r="C900" s="247">
        <v>1</v>
      </c>
      <c r="D900" s="256">
        <v>221.87</v>
      </c>
      <c r="E900" s="256">
        <v>20</v>
      </c>
      <c r="F900" s="256">
        <v>10.43032841094146</v>
      </c>
      <c r="G900" s="256">
        <v>9.5696715890585402</v>
      </c>
      <c r="H900" s="256">
        <v>1.6363197806521297</v>
      </c>
      <c r="I900" s="256">
        <v>0.30370153243922515</v>
      </c>
      <c r="J900" s="256">
        <v>9.8343659021231531</v>
      </c>
      <c r="K900" s="256">
        <v>11.026290919759766</v>
      </c>
      <c r="L900" s="256">
        <v>5.8561696737017641</v>
      </c>
      <c r="M900" s="256">
        <v>-1.0614067237944873</v>
      </c>
      <c r="N900" s="256">
        <v>21.922063545677407</v>
      </c>
    </row>
    <row r="901" spans="2:14" x14ac:dyDescent="0.25">
      <c r="B901" s="239" t="s">
        <v>2064</v>
      </c>
      <c r="C901" s="247">
        <v>1</v>
      </c>
      <c r="D901" s="256">
        <v>235.07</v>
      </c>
      <c r="E901" s="256">
        <v>1</v>
      </c>
      <c r="F901" s="256">
        <v>10.405657218441974</v>
      </c>
      <c r="G901" s="256">
        <v>-9.4056572184419736</v>
      </c>
      <c r="H901" s="256">
        <v>-1.6082749353872254</v>
      </c>
      <c r="I901" s="256">
        <v>0.3345975205084164</v>
      </c>
      <c r="J901" s="256">
        <v>9.7490665974957817</v>
      </c>
      <c r="K901" s="256">
        <v>11.062247839388165</v>
      </c>
      <c r="L901" s="256">
        <v>5.8578532012255717</v>
      </c>
      <c r="M901" s="256">
        <v>-1.0893815521982599</v>
      </c>
      <c r="N901" s="256">
        <v>21.900695989082209</v>
      </c>
    </row>
    <row r="902" spans="2:14" x14ac:dyDescent="0.25">
      <c r="B902" s="239" t="s">
        <v>2065</v>
      </c>
      <c r="C902" s="247">
        <v>1</v>
      </c>
      <c r="D902" s="256">
        <v>154.33000000000001</v>
      </c>
      <c r="E902" s="256">
        <v>18</v>
      </c>
      <c r="F902" s="256">
        <v>10.556562679230492</v>
      </c>
      <c r="G902" s="256">
        <v>7.4434373207695081</v>
      </c>
      <c r="H902" s="256">
        <v>1.272754619703484</v>
      </c>
      <c r="I902" s="256">
        <v>0.19039945868265046</v>
      </c>
      <c r="J902" s="256">
        <v>10.182936184287247</v>
      </c>
      <c r="K902" s="256">
        <v>10.930189174173737</v>
      </c>
      <c r="L902" s="256">
        <v>5.851387919138924</v>
      </c>
      <c r="M902" s="256">
        <v>-0.92578907695304835</v>
      </c>
      <c r="N902" s="256">
        <v>22.038914435414032</v>
      </c>
    </row>
    <row r="903" spans="2:14" x14ac:dyDescent="0.25">
      <c r="B903" s="239" t="s">
        <v>2066</v>
      </c>
      <c r="C903" s="247">
        <v>1</v>
      </c>
      <c r="D903" s="256">
        <v>183.26</v>
      </c>
      <c r="E903" s="256">
        <v>12</v>
      </c>
      <c r="F903" s="256">
        <v>10.502491649002453</v>
      </c>
      <c r="G903" s="256">
        <v>1.4975083509975473</v>
      </c>
      <c r="H903" s="256">
        <v>0.2560592088897492</v>
      </c>
      <c r="I903" s="256">
        <v>0.22589803204969419</v>
      </c>
      <c r="J903" s="256">
        <v>10.059205252532276</v>
      </c>
      <c r="K903" s="256">
        <v>10.945778045472629</v>
      </c>
      <c r="L903" s="256">
        <v>5.8526505574194525</v>
      </c>
      <c r="M903" s="256">
        <v>-0.98233781966198919</v>
      </c>
      <c r="N903" s="256">
        <v>21.987321117666895</v>
      </c>
    </row>
    <row r="904" spans="2:14" x14ac:dyDescent="0.25">
      <c r="B904" s="239" t="s">
        <v>2067</v>
      </c>
      <c r="C904" s="247">
        <v>1</v>
      </c>
      <c r="D904" s="256">
        <v>232.95</v>
      </c>
      <c r="E904" s="256">
        <v>1</v>
      </c>
      <c r="F904" s="256">
        <v>10.40961956147977</v>
      </c>
      <c r="G904" s="256">
        <v>-9.4096195614797704</v>
      </c>
      <c r="H904" s="256">
        <v>-1.6089524571004981</v>
      </c>
      <c r="I904" s="256">
        <v>0.32953710561753269</v>
      </c>
      <c r="J904" s="256">
        <v>9.7629591424980227</v>
      </c>
      <c r="K904" s="256">
        <v>11.056279980461518</v>
      </c>
      <c r="L904" s="256">
        <v>5.8575663317078259</v>
      </c>
      <c r="M904" s="256">
        <v>-1.0848562766124257</v>
      </c>
      <c r="N904" s="256">
        <v>21.904095399571965</v>
      </c>
    </row>
    <row r="905" spans="2:14" x14ac:dyDescent="0.25">
      <c r="B905" s="239" t="s">
        <v>2068</v>
      </c>
      <c r="C905" s="247">
        <v>1</v>
      </c>
      <c r="D905" s="256">
        <v>185.59</v>
      </c>
      <c r="E905" s="256">
        <v>10</v>
      </c>
      <c r="F905" s="256">
        <v>10.498136809720346</v>
      </c>
      <c r="G905" s="256">
        <v>-0.49813680972034646</v>
      </c>
      <c r="H905" s="256">
        <v>-8.5176498235143644E-2</v>
      </c>
      <c r="I905" s="256">
        <v>0.22982632085013124</v>
      </c>
      <c r="J905" s="256">
        <v>10.047141815831948</v>
      </c>
      <c r="K905" s="256">
        <v>10.949131803608745</v>
      </c>
      <c r="L905" s="256">
        <v>5.8528034961148157</v>
      </c>
      <c r="M905" s="256">
        <v>-0.98699277507407324</v>
      </c>
      <c r="N905" s="256">
        <v>21.983266394514764</v>
      </c>
    </row>
    <row r="906" spans="2:14" x14ac:dyDescent="0.25">
      <c r="B906" s="239" t="s">
        <v>2069</v>
      </c>
      <c r="C906" s="247">
        <v>1</v>
      </c>
      <c r="D906" s="256">
        <v>63.56</v>
      </c>
      <c r="E906" s="256">
        <v>14</v>
      </c>
      <c r="F906" s="256">
        <v>10.726214508259149</v>
      </c>
      <c r="G906" s="256">
        <v>3.2737854917408509</v>
      </c>
      <c r="H906" s="256">
        <v>0.55978514078501718</v>
      </c>
      <c r="I906" s="256">
        <v>0.28176352139279032</v>
      </c>
      <c r="J906" s="256">
        <v>10.17330160803751</v>
      </c>
      <c r="K906" s="256">
        <v>11.279127408480788</v>
      </c>
      <c r="L906" s="256">
        <v>5.8550729549994474</v>
      </c>
      <c r="M906" s="256">
        <v>-0.76336850289661484</v>
      </c>
      <c r="N906" s="256">
        <v>22.215797519414913</v>
      </c>
    </row>
    <row r="907" spans="2:14" x14ac:dyDescent="0.25">
      <c r="B907" s="239" t="s">
        <v>2070</v>
      </c>
      <c r="C907" s="247">
        <v>1</v>
      </c>
      <c r="D907" s="256">
        <v>156.78</v>
      </c>
      <c r="E907" s="256">
        <v>20</v>
      </c>
      <c r="F907" s="256">
        <v>10.551983556380208</v>
      </c>
      <c r="G907" s="256">
        <v>9.4480164436197924</v>
      </c>
      <c r="H907" s="256">
        <v>1.6155179465403784</v>
      </c>
      <c r="I907" s="256">
        <v>0.19227329270689919</v>
      </c>
      <c r="J907" s="256">
        <v>10.174679981452442</v>
      </c>
      <c r="K907" s="256">
        <v>10.929287131307973</v>
      </c>
      <c r="L907" s="256">
        <v>5.8514491919067924</v>
      </c>
      <c r="M907" s="256">
        <v>-0.93048843716982788</v>
      </c>
      <c r="N907" s="256">
        <v>22.034455549930243</v>
      </c>
    </row>
    <row r="908" spans="2:14" x14ac:dyDescent="0.25">
      <c r="B908" s="239" t="s">
        <v>2071</v>
      </c>
      <c r="C908" s="247">
        <v>1</v>
      </c>
      <c r="D908" s="256">
        <v>163.47999999999999</v>
      </c>
      <c r="E908" s="256">
        <v>2</v>
      </c>
      <c r="F908" s="256">
        <v>10.539461057156984</v>
      </c>
      <c r="G908" s="256">
        <v>-8.5394610571569842</v>
      </c>
      <c r="H908" s="256">
        <v>-1.4601639057196951</v>
      </c>
      <c r="I908" s="256">
        <v>0.1985824631014646</v>
      </c>
      <c r="J908" s="256">
        <v>10.149776810367907</v>
      </c>
      <c r="K908" s="256">
        <v>10.929145303946061</v>
      </c>
      <c r="L908" s="256">
        <v>5.8516599030556913</v>
      </c>
      <c r="M908" s="256">
        <v>-0.94342442111907587</v>
      </c>
      <c r="N908" s="256">
        <v>22.022346535433044</v>
      </c>
    </row>
    <row r="909" spans="2:14" x14ac:dyDescent="0.25">
      <c r="B909" s="239" t="s">
        <v>2072</v>
      </c>
      <c r="C909" s="247">
        <v>1</v>
      </c>
      <c r="D909" s="256">
        <v>123.31</v>
      </c>
      <c r="E909" s="256">
        <v>3</v>
      </c>
      <c r="F909" s="256">
        <v>10.614539981604281</v>
      </c>
      <c r="G909" s="256">
        <v>-7.6145399816042811</v>
      </c>
      <c r="H909" s="256">
        <v>-1.3020114929243232</v>
      </c>
      <c r="I909" s="256">
        <v>0.18901295086834899</v>
      </c>
      <c r="J909" s="256">
        <v>10.243634271995475</v>
      </c>
      <c r="K909" s="256">
        <v>10.985445691213087</v>
      </c>
      <c r="L909" s="256">
        <v>5.8513429673857145</v>
      </c>
      <c r="M909" s="256">
        <v>-0.86772356442304677</v>
      </c>
      <c r="N909" s="256">
        <v>22.096803527631607</v>
      </c>
    </row>
    <row r="910" spans="2:14" x14ac:dyDescent="0.25">
      <c r="B910" s="239" t="s">
        <v>2073</v>
      </c>
      <c r="C910" s="247">
        <v>1</v>
      </c>
      <c r="D910" s="256">
        <v>192.02</v>
      </c>
      <c r="E910" s="256">
        <v>11</v>
      </c>
      <c r="F910" s="256">
        <v>10.486118948525522</v>
      </c>
      <c r="G910" s="256">
        <v>0.5138810514744776</v>
      </c>
      <c r="H910" s="256">
        <v>8.7868608823673089E-2</v>
      </c>
      <c r="I910" s="256">
        <v>0.24129760391851804</v>
      </c>
      <c r="J910" s="256">
        <v>10.012613516240938</v>
      </c>
      <c r="K910" s="256">
        <v>10.959624380810107</v>
      </c>
      <c r="L910" s="256">
        <v>5.8532651708285961</v>
      </c>
      <c r="M910" s="256">
        <v>-0.99991659422858525</v>
      </c>
      <c r="N910" s="256">
        <v>21.972154491279632</v>
      </c>
    </row>
    <row r="911" spans="2:14" x14ac:dyDescent="0.25">
      <c r="B911" s="239" t="s">
        <v>2074</v>
      </c>
      <c r="C911" s="247">
        <v>1</v>
      </c>
      <c r="D911" s="256">
        <v>235.56</v>
      </c>
      <c r="E911" s="256">
        <v>10</v>
      </c>
      <c r="F911" s="256">
        <v>10.404741393871918</v>
      </c>
      <c r="G911" s="256">
        <v>-0.40474139387191777</v>
      </c>
      <c r="H911" s="256">
        <v>-6.92068001161667E-2</v>
      </c>
      <c r="I911" s="256">
        <v>0.3357719822310693</v>
      </c>
      <c r="J911" s="256">
        <v>9.7458460919149914</v>
      </c>
      <c r="K911" s="256">
        <v>11.063636695828844</v>
      </c>
      <c r="L911" s="256">
        <v>5.857920403217312</v>
      </c>
      <c r="M911" s="256">
        <v>-1.0904292492263625</v>
      </c>
      <c r="N911" s="256">
        <v>21.8999120369702</v>
      </c>
    </row>
    <row r="912" spans="2:14" x14ac:dyDescent="0.25">
      <c r="B912" s="239" t="s">
        <v>2075</v>
      </c>
      <c r="C912" s="247">
        <v>1</v>
      </c>
      <c r="D912" s="256">
        <v>233.63</v>
      </c>
      <c r="E912" s="256">
        <v>11</v>
      </c>
      <c r="F912" s="256">
        <v>10.4083486212601</v>
      </c>
      <c r="G912" s="256">
        <v>0.59165137873990048</v>
      </c>
      <c r="H912" s="256">
        <v>0.10116657037521685</v>
      </c>
      <c r="I912" s="256">
        <v>0.33115650209863551</v>
      </c>
      <c r="J912" s="256">
        <v>9.7585104126178965</v>
      </c>
      <c r="K912" s="256">
        <v>11.058186829902303</v>
      </c>
      <c r="L912" s="256">
        <v>5.857657659445497</v>
      </c>
      <c r="M912" s="256">
        <v>-1.0863064319556752</v>
      </c>
      <c r="N912" s="256">
        <v>21.903003674475876</v>
      </c>
    </row>
    <row r="913" spans="2:14" x14ac:dyDescent="0.25">
      <c r="B913" s="239" t="s">
        <v>2076</v>
      </c>
      <c r="C913" s="247">
        <v>1</v>
      </c>
      <c r="D913" s="256">
        <v>129.18</v>
      </c>
      <c r="E913" s="256">
        <v>19</v>
      </c>
      <c r="F913" s="256">
        <v>10.60356877706095</v>
      </c>
      <c r="G913" s="256">
        <v>8.3964312229390501</v>
      </c>
      <c r="H913" s="256">
        <v>1.4357072099202497</v>
      </c>
      <c r="I913" s="256">
        <v>0.18603570738056249</v>
      </c>
      <c r="J913" s="256">
        <v>10.238505400495686</v>
      </c>
      <c r="K913" s="256">
        <v>10.968632153626213</v>
      </c>
      <c r="L913" s="256">
        <v>5.8512475516592941</v>
      </c>
      <c r="M913" s="256">
        <v>-0.87850753186144281</v>
      </c>
      <c r="N913" s="256">
        <v>22.085645085983344</v>
      </c>
    </row>
    <row r="914" spans="2:14" x14ac:dyDescent="0.25">
      <c r="B914" s="239" t="s">
        <v>2077</v>
      </c>
      <c r="C914" s="247">
        <v>1</v>
      </c>
      <c r="D914" s="256">
        <v>54.91</v>
      </c>
      <c r="E914" s="256">
        <v>11</v>
      </c>
      <c r="F914" s="256">
        <v>10.74238161546525</v>
      </c>
      <c r="G914" s="256">
        <v>0.25761838453474972</v>
      </c>
      <c r="H914" s="256">
        <v>4.4050211603481909E-2</v>
      </c>
      <c r="I914" s="256">
        <v>0.30097514321336488</v>
      </c>
      <c r="J914" s="256">
        <v>10.151769180945248</v>
      </c>
      <c r="K914" s="256">
        <v>11.332994049985253</v>
      </c>
      <c r="L914" s="256">
        <v>5.8560289158448153</v>
      </c>
      <c r="M914" s="256">
        <v>-0.74907730596057931</v>
      </c>
      <c r="N914" s="256">
        <v>22.23384053689108</v>
      </c>
    </row>
    <row r="915" spans="2:14" x14ac:dyDescent="0.25">
      <c r="B915" s="239" t="s">
        <v>2078</v>
      </c>
      <c r="C915" s="247">
        <v>1</v>
      </c>
      <c r="D915" s="256">
        <v>246.67</v>
      </c>
      <c r="E915" s="256">
        <v>9</v>
      </c>
      <c r="F915" s="256">
        <v>10.383976473518183</v>
      </c>
      <c r="G915" s="256">
        <v>-1.3839764735181834</v>
      </c>
      <c r="H915" s="256">
        <v>-0.23664637375479411</v>
      </c>
      <c r="I915" s="256">
        <v>0.36284409468782047</v>
      </c>
      <c r="J915" s="256">
        <v>9.6719567637614219</v>
      </c>
      <c r="K915" s="256">
        <v>11.095996183274945</v>
      </c>
      <c r="L915" s="256">
        <v>5.8595344920418482</v>
      </c>
      <c r="M915" s="256">
        <v>-1.1143615438689274</v>
      </c>
      <c r="N915" s="256">
        <v>21.882314490905294</v>
      </c>
    </row>
    <row r="916" spans="2:14" x14ac:dyDescent="0.25">
      <c r="B916" s="239" t="s">
        <v>2079</v>
      </c>
      <c r="C916" s="247">
        <v>1</v>
      </c>
      <c r="D916" s="256">
        <v>214.56</v>
      </c>
      <c r="E916" s="256">
        <v>15</v>
      </c>
      <c r="F916" s="256">
        <v>10.443991018302917</v>
      </c>
      <c r="G916" s="256">
        <v>4.556008981697083</v>
      </c>
      <c r="H916" s="256">
        <v>0.77903275448903175</v>
      </c>
      <c r="I916" s="256">
        <v>0.28731258668956999</v>
      </c>
      <c r="J916" s="256">
        <v>9.880189022957838</v>
      </c>
      <c r="K916" s="256">
        <v>11.007793013647996</v>
      </c>
      <c r="L916" s="256">
        <v>5.8553426158379969</v>
      </c>
      <c r="M916" s="256">
        <v>-1.0461211563001989</v>
      </c>
      <c r="N916" s="256">
        <v>21.934103192906033</v>
      </c>
    </row>
    <row r="917" spans="2:14" x14ac:dyDescent="0.25">
      <c r="B917" s="239" t="s">
        <v>2080</v>
      </c>
      <c r="C917" s="247">
        <v>1</v>
      </c>
      <c r="D917" s="256">
        <v>57.43</v>
      </c>
      <c r="E917" s="256">
        <v>6</v>
      </c>
      <c r="F917" s="256">
        <v>10.737671660533531</v>
      </c>
      <c r="G917" s="256">
        <v>-4.7376716605335307</v>
      </c>
      <c r="H917" s="256">
        <v>-0.81009528699288524</v>
      </c>
      <c r="I917" s="256">
        <v>0.29529179609842232</v>
      </c>
      <c r="J917" s="256">
        <v>10.158211826324441</v>
      </c>
      <c r="K917" s="256">
        <v>11.31713149474262</v>
      </c>
      <c r="L917" s="256">
        <v>5.8557395665467684</v>
      </c>
      <c r="M917" s="256">
        <v>-0.75321946219795599</v>
      </c>
      <c r="N917" s="256">
        <v>22.228562783265019</v>
      </c>
    </row>
    <row r="918" spans="2:14" x14ac:dyDescent="0.25">
      <c r="B918" s="239" t="s">
        <v>2081</v>
      </c>
      <c r="C918" s="247">
        <v>1</v>
      </c>
      <c r="D918" s="256">
        <v>232.59</v>
      </c>
      <c r="E918" s="256">
        <v>18</v>
      </c>
      <c r="F918" s="256">
        <v>10.410292412184301</v>
      </c>
      <c r="G918" s="256">
        <v>7.589707587815699</v>
      </c>
      <c r="H918" s="256">
        <v>1.2977653976660848</v>
      </c>
      <c r="I918" s="256">
        <v>0.32868123980600472</v>
      </c>
      <c r="J918" s="256">
        <v>9.7653114840241937</v>
      </c>
      <c r="K918" s="256">
        <v>11.055273340344408</v>
      </c>
      <c r="L918" s="256">
        <v>5.857518244425596</v>
      </c>
      <c r="M918" s="256">
        <v>-1.0840890628102517</v>
      </c>
      <c r="N918" s="256">
        <v>21.904673887178852</v>
      </c>
    </row>
    <row r="919" spans="2:14" x14ac:dyDescent="0.25">
      <c r="B919" s="239" t="s">
        <v>2082</v>
      </c>
      <c r="C919" s="247">
        <v>1</v>
      </c>
      <c r="D919" s="256">
        <v>221.38</v>
      </c>
      <c r="E919" s="256">
        <v>1</v>
      </c>
      <c r="F919" s="256">
        <v>10.431244235511516</v>
      </c>
      <c r="G919" s="256">
        <v>-9.4312442355115156</v>
      </c>
      <c r="H919" s="256">
        <v>-1.6126500638092547</v>
      </c>
      <c r="I919" s="256">
        <v>0.30258522467752852</v>
      </c>
      <c r="J919" s="256">
        <v>9.8374722904645893</v>
      </c>
      <c r="K919" s="256">
        <v>11.025016180558442</v>
      </c>
      <c r="L919" s="256">
        <v>5.8561118879826273</v>
      </c>
      <c r="M919" s="256">
        <v>-1.0603775045969037</v>
      </c>
      <c r="N919" s="256">
        <v>21.922865975619935</v>
      </c>
    </row>
    <row r="920" spans="2:14" x14ac:dyDescent="0.25">
      <c r="B920" s="239" t="s">
        <v>2083</v>
      </c>
      <c r="C920" s="247">
        <v>1</v>
      </c>
      <c r="D920" s="256">
        <v>144.13999999999999</v>
      </c>
      <c r="E920" s="256">
        <v>13</v>
      </c>
      <c r="F920" s="256">
        <v>10.575608092228201</v>
      </c>
      <c r="G920" s="256">
        <v>2.424391907771799</v>
      </c>
      <c r="H920" s="256">
        <v>0.41454718668461932</v>
      </c>
      <c r="I920" s="256">
        <v>0.18528517692671126</v>
      </c>
      <c r="J920" s="256">
        <v>10.212017503793538</v>
      </c>
      <c r="K920" s="256">
        <v>10.939198680662864</v>
      </c>
      <c r="L920" s="256">
        <v>5.8512237372336964</v>
      </c>
      <c r="M920" s="256">
        <v>-0.90642148494176489</v>
      </c>
      <c r="N920" s="256">
        <v>22.057637669398169</v>
      </c>
    </row>
    <row r="921" spans="2:14" x14ac:dyDescent="0.25">
      <c r="B921" s="239" t="s">
        <v>2084</v>
      </c>
      <c r="C921" s="247">
        <v>1</v>
      </c>
      <c r="D921" s="256">
        <v>160.08000000000001</v>
      </c>
      <c r="E921" s="256">
        <v>18</v>
      </c>
      <c r="F921" s="256">
        <v>10.545815758255337</v>
      </c>
      <c r="G921" s="256">
        <v>7.4541842417446631</v>
      </c>
      <c r="H921" s="256">
        <v>1.2745922375578791</v>
      </c>
      <c r="I921" s="256">
        <v>0.19516960658819094</v>
      </c>
      <c r="J921" s="256">
        <v>10.162828660846943</v>
      </c>
      <c r="K921" s="256">
        <v>10.928802855663731</v>
      </c>
      <c r="L921" s="256">
        <v>5.8515450781579119</v>
      </c>
      <c r="M921" s="256">
        <v>-0.93684439572418121</v>
      </c>
      <c r="N921" s="256">
        <v>22.028475912234853</v>
      </c>
    </row>
    <row r="922" spans="2:14" x14ac:dyDescent="0.25">
      <c r="B922" s="239" t="s">
        <v>2085</v>
      </c>
      <c r="C922" s="247">
        <v>1</v>
      </c>
      <c r="D922" s="256">
        <v>117.78</v>
      </c>
      <c r="E922" s="256">
        <v>19</v>
      </c>
      <c r="F922" s="256">
        <v>10.624875716037778</v>
      </c>
      <c r="G922" s="256">
        <v>8.3751242839622222</v>
      </c>
      <c r="H922" s="256">
        <v>1.4320639327828406</v>
      </c>
      <c r="I922" s="256">
        <v>0.1931247308639446</v>
      </c>
      <c r="J922" s="256">
        <v>10.245901338805853</v>
      </c>
      <c r="K922" s="256">
        <v>11.003850093269703</v>
      </c>
      <c r="L922" s="256">
        <v>5.8514772312681496</v>
      </c>
      <c r="M922" s="256">
        <v>-0.85765129998121203</v>
      </c>
      <c r="N922" s="256">
        <v>22.107402732056769</v>
      </c>
    </row>
    <row r="923" spans="2:14" x14ac:dyDescent="0.25">
      <c r="B923" s="239" t="s">
        <v>2086</v>
      </c>
      <c r="C923" s="247">
        <v>1</v>
      </c>
      <c r="D923" s="256">
        <v>42.05</v>
      </c>
      <c r="E923" s="256">
        <v>3</v>
      </c>
      <c r="F923" s="256">
        <v>10.7664173378549</v>
      </c>
      <c r="G923" s="256">
        <v>-7.7664173378549002</v>
      </c>
      <c r="H923" s="256">
        <v>-1.3279810280283473</v>
      </c>
      <c r="I923" s="256">
        <v>0.33092140002839132</v>
      </c>
      <c r="J923" s="256">
        <v>10.117040476965821</v>
      </c>
      <c r="K923" s="256">
        <v>11.415794198743979</v>
      </c>
      <c r="L923" s="256">
        <v>5.8576443729006842</v>
      </c>
      <c r="M923" s="256">
        <v>-0.72821164278061268</v>
      </c>
      <c r="N923" s="256">
        <v>22.261046318490415</v>
      </c>
    </row>
    <row r="924" spans="2:14" x14ac:dyDescent="0.25">
      <c r="B924" s="239" t="s">
        <v>2087</v>
      </c>
      <c r="C924" s="247">
        <v>1</v>
      </c>
      <c r="D924" s="256">
        <v>103.74</v>
      </c>
      <c r="E924" s="256">
        <v>20</v>
      </c>
      <c r="F924" s="256">
        <v>10.651116893514503</v>
      </c>
      <c r="G924" s="256">
        <v>9.3488831064854967</v>
      </c>
      <c r="H924" s="256">
        <v>1.5985671202800111</v>
      </c>
      <c r="I924" s="256">
        <v>0.20868606069944268</v>
      </c>
      <c r="J924" s="256">
        <v>10.241606058020983</v>
      </c>
      <c r="K924" s="256">
        <v>11.060627729008024</v>
      </c>
      <c r="L924" s="256">
        <v>5.852011491641874</v>
      </c>
      <c r="M924" s="256">
        <v>-0.83245851745373045</v>
      </c>
      <c r="N924" s="256">
        <v>22.134692304482737</v>
      </c>
    </row>
    <row r="925" spans="2:14" x14ac:dyDescent="0.25">
      <c r="B925" s="239" t="s">
        <v>2088</v>
      </c>
      <c r="C925" s="247">
        <v>1</v>
      </c>
      <c r="D925" s="256">
        <v>206.63</v>
      </c>
      <c r="E925" s="256">
        <v>6</v>
      </c>
      <c r="F925" s="256">
        <v>10.458812424099955</v>
      </c>
      <c r="G925" s="256">
        <v>-4.4588124240999552</v>
      </c>
      <c r="H925" s="256">
        <v>-0.76241309849275718</v>
      </c>
      <c r="I925" s="256">
        <v>0.27025259612063018</v>
      </c>
      <c r="J925" s="256">
        <v>9.9284877533446565</v>
      </c>
      <c r="K925" s="256">
        <v>10.989137094855254</v>
      </c>
      <c r="L925" s="256">
        <v>5.8545303049935811</v>
      </c>
      <c r="M925" s="256">
        <v>-1.0297057288830196</v>
      </c>
      <c r="N925" s="256">
        <v>21.94733057708293</v>
      </c>
    </row>
    <row r="926" spans="2:14" x14ac:dyDescent="0.25">
      <c r="B926" s="239" t="s">
        <v>2089</v>
      </c>
      <c r="C926" s="247">
        <v>1</v>
      </c>
      <c r="D926" s="256">
        <v>31.02</v>
      </c>
      <c r="E926" s="256">
        <v>12</v>
      </c>
      <c r="F926" s="256">
        <v>10.787032735829849</v>
      </c>
      <c r="G926" s="256">
        <v>1.2129672641701514</v>
      </c>
      <c r="H926" s="256">
        <v>0.20740547981964552</v>
      </c>
      <c r="I926" s="256">
        <v>0.35764489779548542</v>
      </c>
      <c r="J926" s="256">
        <v>10.085215564067907</v>
      </c>
      <c r="K926" s="256">
        <v>11.48884990759179</v>
      </c>
      <c r="L926" s="256">
        <v>5.8592148364177126</v>
      </c>
      <c r="M926" s="256">
        <v>-0.7106780118619529</v>
      </c>
      <c r="N926" s="256">
        <v>22.284743483521652</v>
      </c>
    </row>
    <row r="927" spans="2:14" x14ac:dyDescent="0.25">
      <c r="B927" s="239" t="s">
        <v>2090</v>
      </c>
      <c r="C927" s="247">
        <v>1</v>
      </c>
      <c r="D927" s="256">
        <v>103.37</v>
      </c>
      <c r="E927" s="256">
        <v>12</v>
      </c>
      <c r="F927" s="256">
        <v>10.651808434516383</v>
      </c>
      <c r="G927" s="256">
        <v>1.3481915654836172</v>
      </c>
      <c r="H927" s="256">
        <v>0.23052750621364179</v>
      </c>
      <c r="I927" s="256">
        <v>0.20918549926407173</v>
      </c>
      <c r="J927" s="256">
        <v>10.241317535940578</v>
      </c>
      <c r="K927" s="256">
        <v>11.062299333092188</v>
      </c>
      <c r="L927" s="256">
        <v>5.8520293231904308</v>
      </c>
      <c r="M927" s="256">
        <v>-0.83180196782752347</v>
      </c>
      <c r="N927" s="256">
        <v>22.135418836860289</v>
      </c>
    </row>
    <row r="928" spans="2:14" x14ac:dyDescent="0.25">
      <c r="B928" s="239" t="s">
        <v>2091</v>
      </c>
      <c r="C928" s="247">
        <v>1</v>
      </c>
      <c r="D928" s="256">
        <v>117.6</v>
      </c>
      <c r="E928" s="256">
        <v>13</v>
      </c>
      <c r="F928" s="256">
        <v>10.625212141390044</v>
      </c>
      <c r="G928" s="256">
        <v>2.374787858609956</v>
      </c>
      <c r="H928" s="256">
        <v>0.40606538184015972</v>
      </c>
      <c r="I928" s="256">
        <v>0.19327900254045516</v>
      </c>
      <c r="J928" s="256">
        <v>10.245935032279769</v>
      </c>
      <c r="K928" s="256">
        <v>11.004489250500319</v>
      </c>
      <c r="L928" s="256">
        <v>5.851482324949921</v>
      </c>
      <c r="M928" s="256">
        <v>-0.85732487011149594</v>
      </c>
      <c r="N928" s="256">
        <v>22.107749152891586</v>
      </c>
    </row>
    <row r="929" spans="2:14" x14ac:dyDescent="0.25">
      <c r="B929" s="239" t="s">
        <v>2092</v>
      </c>
      <c r="C929" s="247">
        <v>1</v>
      </c>
      <c r="D929" s="256">
        <v>148.22999999999999</v>
      </c>
      <c r="E929" s="256">
        <v>4</v>
      </c>
      <c r="F929" s="256">
        <v>10.56796376061283</v>
      </c>
      <c r="G929" s="256">
        <v>-6.5679637606128303</v>
      </c>
      <c r="H929" s="256">
        <v>-1.1230572460171997</v>
      </c>
      <c r="I929" s="256">
        <v>0.18680538836998298</v>
      </c>
      <c r="J929" s="256">
        <v>10.201390016254027</v>
      </c>
      <c r="K929" s="256">
        <v>10.934537504971633</v>
      </c>
      <c r="L929" s="256">
        <v>5.8512720736180404</v>
      </c>
      <c r="M929" s="256">
        <v>-0.91416066847523325</v>
      </c>
      <c r="N929" s="256">
        <v>22.050088189700894</v>
      </c>
    </row>
    <row r="930" spans="2:14" x14ac:dyDescent="0.25">
      <c r="B930" s="239" t="s">
        <v>2093</v>
      </c>
      <c r="C930" s="247">
        <v>1</v>
      </c>
      <c r="D930" s="256">
        <v>232.37</v>
      </c>
      <c r="E930" s="256">
        <v>19</v>
      </c>
      <c r="F930" s="256">
        <v>10.410703598725959</v>
      </c>
      <c r="G930" s="256">
        <v>8.5892964012740407</v>
      </c>
      <c r="H930" s="256">
        <v>1.4686852597280795</v>
      </c>
      <c r="I930" s="256">
        <v>0.32815871342575026</v>
      </c>
      <c r="J930" s="256">
        <v>9.7667480395523008</v>
      </c>
      <c r="K930" s="256">
        <v>11.054659157899618</v>
      </c>
      <c r="L930" s="256">
        <v>5.8574889472858196</v>
      </c>
      <c r="M930" s="256">
        <v>-1.0836203856238065</v>
      </c>
      <c r="N930" s="256">
        <v>21.905027583075725</v>
      </c>
    </row>
    <row r="931" spans="2:14" x14ac:dyDescent="0.25">
      <c r="B931" s="239" t="s">
        <v>2094</v>
      </c>
      <c r="C931" s="247">
        <v>1</v>
      </c>
      <c r="D931" s="256">
        <v>106.2</v>
      </c>
      <c r="E931" s="256">
        <v>12</v>
      </c>
      <c r="F931" s="256">
        <v>10.646519080366872</v>
      </c>
      <c r="G931" s="256">
        <v>1.3534809196331281</v>
      </c>
      <c r="H931" s="256">
        <v>0.23143193378371796</v>
      </c>
      <c r="I931" s="256">
        <v>0.20547418685137003</v>
      </c>
      <c r="J931" s="256">
        <v>10.243311000019602</v>
      </c>
      <c r="K931" s="256">
        <v>11.049727160714141</v>
      </c>
      <c r="L931" s="256">
        <v>5.8518978347063211</v>
      </c>
      <c r="M931" s="256">
        <v>-0.83683329823167796</v>
      </c>
      <c r="N931" s="256">
        <v>22.129871458965422</v>
      </c>
    </row>
    <row r="932" spans="2:14" x14ac:dyDescent="0.25">
      <c r="B932" s="239" t="s">
        <v>2095</v>
      </c>
      <c r="C932" s="247">
        <v>1</v>
      </c>
      <c r="D932" s="256">
        <v>106.33</v>
      </c>
      <c r="E932" s="256">
        <v>8</v>
      </c>
      <c r="F932" s="256">
        <v>10.646276106501347</v>
      </c>
      <c r="G932" s="256">
        <v>-2.6462761065013467</v>
      </c>
      <c r="H932" s="256">
        <v>-0.45248720374961726</v>
      </c>
      <c r="I932" s="256">
        <v>0.20530981081260921</v>
      </c>
      <c r="J932" s="256">
        <v>10.243390586121629</v>
      </c>
      <c r="K932" s="256">
        <v>11.049161626881064</v>
      </c>
      <c r="L932" s="256">
        <v>5.8518920653746003</v>
      </c>
      <c r="M932" s="256">
        <v>-0.83706495076675402</v>
      </c>
      <c r="N932" s="256">
        <v>22.129617163769446</v>
      </c>
    </row>
    <row r="933" spans="2:14" x14ac:dyDescent="0.25">
      <c r="B933" s="239" t="s">
        <v>2096</v>
      </c>
      <c r="C933" s="247">
        <v>1</v>
      </c>
      <c r="D933" s="256">
        <v>192.25</v>
      </c>
      <c r="E933" s="256">
        <v>16</v>
      </c>
      <c r="F933" s="256">
        <v>10.485689071686515</v>
      </c>
      <c r="G933" s="256">
        <v>5.5143109283134848</v>
      </c>
      <c r="H933" s="256">
        <v>0.94289296813301182</v>
      </c>
      <c r="I933" s="256">
        <v>0.24172394734431679</v>
      </c>
      <c r="J933" s="256">
        <v>10.011347013074705</v>
      </c>
      <c r="K933" s="256">
        <v>10.960031130298326</v>
      </c>
      <c r="L933" s="256">
        <v>5.8532827621000862</v>
      </c>
      <c r="M933" s="256">
        <v>-1.0003809909404637</v>
      </c>
      <c r="N933" s="256">
        <v>21.971759134313494</v>
      </c>
    </row>
    <row r="934" spans="2:14" x14ac:dyDescent="0.25">
      <c r="B934" s="239" t="s">
        <v>2097</v>
      </c>
      <c r="C934" s="247">
        <v>1</v>
      </c>
      <c r="D934" s="256">
        <v>129.49</v>
      </c>
      <c r="E934" s="256">
        <v>8</v>
      </c>
      <c r="F934" s="256">
        <v>10.602989377843159</v>
      </c>
      <c r="G934" s="256">
        <v>-2.6029893778431585</v>
      </c>
      <c r="H934" s="256">
        <v>-0.44508559861782793</v>
      </c>
      <c r="I934" s="256">
        <v>0.18591959890917792</v>
      </c>
      <c r="J934" s="256">
        <v>10.238153844368924</v>
      </c>
      <c r="K934" s="256">
        <v>10.967824911317393</v>
      </c>
      <c r="L934" s="256">
        <v>5.8512438612347069</v>
      </c>
      <c r="M934" s="256">
        <v>-0.87907968924980295</v>
      </c>
      <c r="N934" s="256">
        <v>22.08505844493612</v>
      </c>
    </row>
    <row r="935" spans="2:14" x14ac:dyDescent="0.25">
      <c r="B935" s="239" t="s">
        <v>2098</v>
      </c>
      <c r="C935" s="247">
        <v>1</v>
      </c>
      <c r="D935" s="256">
        <v>79.41</v>
      </c>
      <c r="E935" s="256">
        <v>6</v>
      </c>
      <c r="F935" s="256">
        <v>10.696590386962418</v>
      </c>
      <c r="G935" s="256">
        <v>-4.6965903869624182</v>
      </c>
      <c r="H935" s="256">
        <v>-0.80307079300338913</v>
      </c>
      <c r="I935" s="256">
        <v>0.24914978479251501</v>
      </c>
      <c r="J935" s="256">
        <v>10.207676387668712</v>
      </c>
      <c r="K935" s="256">
        <v>11.185504386256124</v>
      </c>
      <c r="L935" s="256">
        <v>5.8535941302451482</v>
      </c>
      <c r="M935" s="256">
        <v>-0.79009068259431459</v>
      </c>
      <c r="N935" s="256">
        <v>22.183271456519151</v>
      </c>
    </row>
    <row r="936" spans="2:14" x14ac:dyDescent="0.25">
      <c r="B936" s="239" t="s">
        <v>2099</v>
      </c>
      <c r="C936" s="247">
        <v>1</v>
      </c>
      <c r="D936" s="256">
        <v>129.54</v>
      </c>
      <c r="E936" s="256">
        <v>8</v>
      </c>
      <c r="F936" s="256">
        <v>10.602895926356419</v>
      </c>
      <c r="G936" s="256">
        <v>-2.6028959263564193</v>
      </c>
      <c r="H936" s="256">
        <v>-0.44506961933213773</v>
      </c>
      <c r="I936" s="256">
        <v>0.18590126376289276</v>
      </c>
      <c r="J936" s="256">
        <v>10.238096372482591</v>
      </c>
      <c r="K936" s="256">
        <v>10.967695480230248</v>
      </c>
      <c r="L936" s="256">
        <v>5.8512432786756472</v>
      </c>
      <c r="M936" s="256">
        <v>-0.8791719975636525</v>
      </c>
      <c r="N936" s="256">
        <v>22.084963850276491</v>
      </c>
    </row>
    <row r="937" spans="2:14" x14ac:dyDescent="0.25">
      <c r="B937" s="239" t="s">
        <v>2100</v>
      </c>
      <c r="C937" s="247">
        <v>1</v>
      </c>
      <c r="D937" s="256">
        <v>60.99</v>
      </c>
      <c r="E937" s="256">
        <v>16</v>
      </c>
      <c r="F937" s="256">
        <v>10.73101791467761</v>
      </c>
      <c r="G937" s="256">
        <v>5.2689820853223903</v>
      </c>
      <c r="H937" s="256">
        <v>0.90094414733859607</v>
      </c>
      <c r="I937" s="256">
        <v>0.28738164607268341</v>
      </c>
      <c r="J937" s="256">
        <v>10.1670804020604</v>
      </c>
      <c r="K937" s="256">
        <v>11.29495542729482</v>
      </c>
      <c r="L937" s="256">
        <v>5.8553460048811585</v>
      </c>
      <c r="M937" s="256">
        <v>-0.75910091034524285</v>
      </c>
      <c r="N937" s="256">
        <v>22.221136739700462</v>
      </c>
    </row>
    <row r="938" spans="2:14" x14ac:dyDescent="0.25">
      <c r="B938" s="239" t="s">
        <v>2101</v>
      </c>
      <c r="C938" s="247">
        <v>1</v>
      </c>
      <c r="D938" s="256">
        <v>68.81</v>
      </c>
      <c r="E938" s="256">
        <v>1</v>
      </c>
      <c r="F938" s="256">
        <v>10.716402102151399</v>
      </c>
      <c r="G938" s="256">
        <v>-9.7164021021513989</v>
      </c>
      <c r="H938" s="256">
        <v>-1.661409256164915</v>
      </c>
      <c r="I938" s="256">
        <v>0.27054938716971433</v>
      </c>
      <c r="J938" s="256">
        <v>10.185495029533369</v>
      </c>
      <c r="K938" s="256">
        <v>11.247309174769429</v>
      </c>
      <c r="L938" s="256">
        <v>5.8545440127542134</v>
      </c>
      <c r="M938" s="256">
        <v>-0.77214294997611077</v>
      </c>
      <c r="N938" s="256">
        <v>22.204947154278909</v>
      </c>
    </row>
    <row r="939" spans="2:14" x14ac:dyDescent="0.25">
      <c r="B939" s="239" t="s">
        <v>2102</v>
      </c>
      <c r="C939" s="247">
        <v>1</v>
      </c>
      <c r="D939" s="256">
        <v>139.63999999999999</v>
      </c>
      <c r="E939" s="256">
        <v>5</v>
      </c>
      <c r="F939" s="256">
        <v>10.584018726034843</v>
      </c>
      <c r="G939" s="256">
        <v>-5.5840187260348433</v>
      </c>
      <c r="H939" s="256">
        <v>-0.95481231637977626</v>
      </c>
      <c r="I939" s="256">
        <v>0.18446319632062327</v>
      </c>
      <c r="J939" s="256">
        <v>10.222041134479944</v>
      </c>
      <c r="K939" s="256">
        <v>10.945996317589742</v>
      </c>
      <c r="L939" s="256">
        <v>5.8511977660283465</v>
      </c>
      <c r="M939" s="256">
        <v>-0.89795988706993413</v>
      </c>
      <c r="N939" s="256">
        <v>22.065997339139621</v>
      </c>
    </row>
    <row r="940" spans="2:14" x14ac:dyDescent="0.25">
      <c r="B940" s="239" t="s">
        <v>2103</v>
      </c>
      <c r="C940" s="247">
        <v>1</v>
      </c>
      <c r="D940" s="256">
        <v>122.16</v>
      </c>
      <c r="E940" s="256">
        <v>6</v>
      </c>
      <c r="F940" s="256">
        <v>10.616689365799314</v>
      </c>
      <c r="G940" s="256">
        <v>-4.6166893657993135</v>
      </c>
      <c r="H940" s="256">
        <v>-0.78940850373810467</v>
      </c>
      <c r="I940" s="256">
        <v>0.18976605774577879</v>
      </c>
      <c r="J940" s="256">
        <v>10.244305812267637</v>
      </c>
      <c r="K940" s="256">
        <v>10.98907291933099</v>
      </c>
      <c r="L940" s="256">
        <v>5.8513673430276683</v>
      </c>
      <c r="M940" s="256">
        <v>-0.86562201327191168</v>
      </c>
      <c r="N940" s="256">
        <v>22.099000744870537</v>
      </c>
    </row>
    <row r="941" spans="2:14" x14ac:dyDescent="0.25">
      <c r="B941" s="239" t="s">
        <v>2104</v>
      </c>
      <c r="C941" s="247">
        <v>1</v>
      </c>
      <c r="D941" s="256">
        <v>231.27</v>
      </c>
      <c r="E941" s="256">
        <v>1</v>
      </c>
      <c r="F941" s="256">
        <v>10.412759531434249</v>
      </c>
      <c r="G941" s="256">
        <v>-9.4127595314342489</v>
      </c>
      <c r="H941" s="256">
        <v>-1.609489361099695</v>
      </c>
      <c r="I941" s="256">
        <v>0.32555187228249793</v>
      </c>
      <c r="J941" s="256">
        <v>9.7739194538169247</v>
      </c>
      <c r="K941" s="256">
        <v>11.051599609051573</v>
      </c>
      <c r="L941" s="256">
        <v>5.8573434804461435</v>
      </c>
      <c r="M941" s="256">
        <v>-1.0812789990291733</v>
      </c>
      <c r="N941" s="256">
        <v>21.906798061897671</v>
      </c>
    </row>
    <row r="942" spans="2:14" x14ac:dyDescent="0.25">
      <c r="B942" s="239" t="s">
        <v>2105</v>
      </c>
      <c r="C942" s="247">
        <v>1</v>
      </c>
      <c r="D942" s="256">
        <v>109.73</v>
      </c>
      <c r="E942" s="256">
        <v>7</v>
      </c>
      <c r="F942" s="256">
        <v>10.639921405402994</v>
      </c>
      <c r="G942" s="256">
        <v>-3.639921405402994</v>
      </c>
      <c r="H942" s="256">
        <v>-0.62239078324170316</v>
      </c>
      <c r="I942" s="256">
        <v>0.20120885115831064</v>
      </c>
      <c r="J942" s="256">
        <v>10.245083319570311</v>
      </c>
      <c r="K942" s="256">
        <v>11.034759491235677</v>
      </c>
      <c r="L942" s="256">
        <v>5.8517496211101463</v>
      </c>
      <c r="M942" s="256">
        <v>-0.84314012926761173</v>
      </c>
      <c r="N942" s="256">
        <v>22.122982940073598</v>
      </c>
    </row>
    <row r="943" spans="2:14" x14ac:dyDescent="0.25">
      <c r="B943" s="239" t="s">
        <v>2106</v>
      </c>
      <c r="C943" s="247">
        <v>1</v>
      </c>
      <c r="D943" s="256">
        <v>157.72999999999999</v>
      </c>
      <c r="E943" s="256">
        <v>8</v>
      </c>
      <c r="F943" s="256">
        <v>10.550207978132139</v>
      </c>
      <c r="G943" s="256">
        <v>-2.5502079781321392</v>
      </c>
      <c r="H943" s="256">
        <v>-0.43606049805989494</v>
      </c>
      <c r="I943" s="256">
        <v>0.19306390925733966</v>
      </c>
      <c r="J943" s="256">
        <v>10.171352952939603</v>
      </c>
      <c r="K943" s="256">
        <v>10.929063003324675</v>
      </c>
      <c r="L943" s="256">
        <v>5.8514752242008186</v>
      </c>
      <c r="M943" s="256">
        <v>-0.93231509935920442</v>
      </c>
      <c r="N943" s="256">
        <v>22.032731055623483</v>
      </c>
    </row>
    <row r="944" spans="2:14" x14ac:dyDescent="0.25">
      <c r="B944" s="239" t="s">
        <v>2107</v>
      </c>
      <c r="C944" s="247">
        <v>1</v>
      </c>
      <c r="D944" s="256">
        <v>169.1</v>
      </c>
      <c r="E944" s="256">
        <v>20</v>
      </c>
      <c r="F944" s="256">
        <v>10.528957110047356</v>
      </c>
      <c r="G944" s="256">
        <v>9.4710428899526438</v>
      </c>
      <c r="H944" s="256">
        <v>1.6194552425344906</v>
      </c>
      <c r="I944" s="256">
        <v>0.20511910092711652</v>
      </c>
      <c r="J944" s="256">
        <v>10.126445825322303</v>
      </c>
      <c r="K944" s="256">
        <v>10.931468394772409</v>
      </c>
      <c r="L944" s="256">
        <v>5.8518853775465773</v>
      </c>
      <c r="M944" s="256">
        <v>-0.95437082349780766</v>
      </c>
      <c r="N944" s="256">
        <v>22.01228504359252</v>
      </c>
    </row>
    <row r="945" spans="2:14" x14ac:dyDescent="0.25">
      <c r="B945" s="239" t="s">
        <v>2108</v>
      </c>
      <c r="C945" s="247">
        <v>1</v>
      </c>
      <c r="D945" s="256">
        <v>32.880000000000003</v>
      </c>
      <c r="E945" s="256">
        <v>11</v>
      </c>
      <c r="F945" s="256">
        <v>10.783556340523104</v>
      </c>
      <c r="G945" s="256">
        <v>0.21644365947689614</v>
      </c>
      <c r="H945" s="256">
        <v>3.7009738328295357E-2</v>
      </c>
      <c r="I945" s="256">
        <v>0.35308129962897428</v>
      </c>
      <c r="J945" s="256">
        <v>10.090694452558081</v>
      </c>
      <c r="K945" s="256">
        <v>11.476418228488127</v>
      </c>
      <c r="L945" s="256">
        <v>5.8589380463123168</v>
      </c>
      <c r="M945" s="256">
        <v>-0.71361125374993506</v>
      </c>
      <c r="N945" s="256">
        <v>22.280723934796143</v>
      </c>
    </row>
    <row r="946" spans="2:14" x14ac:dyDescent="0.25">
      <c r="B946" s="239" t="s">
        <v>2109</v>
      </c>
      <c r="C946" s="247">
        <v>1</v>
      </c>
      <c r="D946" s="256">
        <v>175.98</v>
      </c>
      <c r="E946" s="256">
        <v>13</v>
      </c>
      <c r="F946" s="256">
        <v>10.516098185471867</v>
      </c>
      <c r="G946" s="256">
        <v>2.4839018145281333</v>
      </c>
      <c r="H946" s="256">
        <v>0.42472279581226063</v>
      </c>
      <c r="I946" s="256">
        <v>0.21450589850278765</v>
      </c>
      <c r="J946" s="256">
        <v>10.095166909948492</v>
      </c>
      <c r="K946" s="256">
        <v>10.937029460995241</v>
      </c>
      <c r="L946" s="256">
        <v>5.852221920507696</v>
      </c>
      <c r="M946" s="256">
        <v>-0.96789015628995223</v>
      </c>
      <c r="N946" s="256">
        <v>22.000086527233684</v>
      </c>
    </row>
    <row r="947" spans="2:14" x14ac:dyDescent="0.25">
      <c r="B947" s="239" t="s">
        <v>2110</v>
      </c>
      <c r="C947" s="247">
        <v>1</v>
      </c>
      <c r="D947" s="256">
        <v>69.17</v>
      </c>
      <c r="E947" s="256">
        <v>14</v>
      </c>
      <c r="F947" s="256">
        <v>10.715729251446868</v>
      </c>
      <c r="G947" s="256">
        <v>3.2842707485531317</v>
      </c>
      <c r="H947" s="256">
        <v>0.56157801663947904</v>
      </c>
      <c r="I947" s="256">
        <v>0.26979417423654012</v>
      </c>
      <c r="J947" s="256">
        <v>10.18630415552725</v>
      </c>
      <c r="K947" s="256">
        <v>11.245154347366487</v>
      </c>
      <c r="L947" s="256">
        <v>5.8545091615634419</v>
      </c>
      <c r="M947" s="256">
        <v>-0.77274741115714995</v>
      </c>
      <c r="N947" s="256">
        <v>22.204205914050888</v>
      </c>
    </row>
    <row r="948" spans="2:14" x14ac:dyDescent="0.25">
      <c r="B948" s="239" t="s">
        <v>2111</v>
      </c>
      <c r="C948" s="247">
        <v>1</v>
      </c>
      <c r="D948" s="256">
        <v>241.44</v>
      </c>
      <c r="E948" s="256">
        <v>20</v>
      </c>
      <c r="F948" s="256">
        <v>10.393751499031238</v>
      </c>
      <c r="G948" s="256">
        <v>9.6062485009687624</v>
      </c>
      <c r="H948" s="256">
        <v>1.642574073071349</v>
      </c>
      <c r="I948" s="256">
        <v>0.34999893956905159</v>
      </c>
      <c r="J948" s="256">
        <v>9.7069382174714551</v>
      </c>
      <c r="K948" s="256">
        <v>11.08056478059102</v>
      </c>
      <c r="L948" s="256">
        <v>5.8587530997711239</v>
      </c>
      <c r="M948" s="256">
        <v>-1.1030531691682945</v>
      </c>
      <c r="N948" s="256">
        <v>21.89055616723077</v>
      </c>
    </row>
    <row r="949" spans="2:14" x14ac:dyDescent="0.25">
      <c r="B949" s="239" t="s">
        <v>2112</v>
      </c>
      <c r="C949" s="247">
        <v>1</v>
      </c>
      <c r="D949" s="256">
        <v>62.71</v>
      </c>
      <c r="E949" s="256">
        <v>16</v>
      </c>
      <c r="F949" s="256">
        <v>10.727803183533737</v>
      </c>
      <c r="G949" s="256">
        <v>5.2721968164662627</v>
      </c>
      <c r="H949" s="256">
        <v>0.90149383476634559</v>
      </c>
      <c r="I949" s="256">
        <v>0.28361274051838503</v>
      </c>
      <c r="J949" s="256">
        <v>10.171261505871982</v>
      </c>
      <c r="K949" s="256">
        <v>11.284344861195493</v>
      </c>
      <c r="L949" s="256">
        <v>5.8551622362631974</v>
      </c>
      <c r="M949" s="256">
        <v>-0.76195502688923966</v>
      </c>
      <c r="N949" s="256">
        <v>22.217561393956714</v>
      </c>
    </row>
    <row r="950" spans="2:14" x14ac:dyDescent="0.25">
      <c r="B950" s="239" t="s">
        <v>2113</v>
      </c>
      <c r="C950" s="247">
        <v>1</v>
      </c>
      <c r="D950" s="256">
        <v>121.22</v>
      </c>
      <c r="E950" s="256">
        <v>14</v>
      </c>
      <c r="F950" s="256">
        <v>10.618446253750033</v>
      </c>
      <c r="G950" s="256">
        <v>3.381553746249967</v>
      </c>
      <c r="H950" s="256">
        <v>0.5782124530431767</v>
      </c>
      <c r="I950" s="256">
        <v>0.19042192805803307</v>
      </c>
      <c r="J950" s="256">
        <v>10.244775666486222</v>
      </c>
      <c r="K950" s="256">
        <v>10.992116841013845</v>
      </c>
      <c r="L950" s="256">
        <v>5.8513886503174302</v>
      </c>
      <c r="M950" s="256">
        <v>-0.86390693724673717</v>
      </c>
      <c r="N950" s="256">
        <v>22.100799444746805</v>
      </c>
    </row>
    <row r="951" spans="2:14" x14ac:dyDescent="0.25">
      <c r="B951" s="239" t="s">
        <v>2114</v>
      </c>
      <c r="C951" s="247">
        <v>1</v>
      </c>
      <c r="D951" s="256">
        <v>48.78</v>
      </c>
      <c r="E951" s="256">
        <v>17</v>
      </c>
      <c r="F951" s="256">
        <v>10.753838767739634</v>
      </c>
      <c r="G951" s="256">
        <v>6.2461612322603663</v>
      </c>
      <c r="H951" s="256">
        <v>1.0680321766920351</v>
      </c>
      <c r="I951" s="256">
        <v>0.31506541536083932</v>
      </c>
      <c r="J951" s="256">
        <v>10.135576575012955</v>
      </c>
      <c r="K951" s="256">
        <v>11.372100960466312</v>
      </c>
      <c r="L951" s="256">
        <v>5.8567700008054606</v>
      </c>
      <c r="M951" s="256">
        <v>-0.73907440664582502</v>
      </c>
      <c r="N951" s="256">
        <v>22.246751942125094</v>
      </c>
    </row>
    <row r="952" spans="2:14" x14ac:dyDescent="0.25">
      <c r="B952" s="239" t="s">
        <v>2115</v>
      </c>
      <c r="C952" s="247">
        <v>1</v>
      </c>
      <c r="D952" s="256">
        <v>249.31</v>
      </c>
      <c r="E952" s="256">
        <v>19</v>
      </c>
      <c r="F952" s="256">
        <v>10.379042235018286</v>
      </c>
      <c r="G952" s="256">
        <v>8.6209577649817142</v>
      </c>
      <c r="H952" s="256">
        <v>1.4740990417199842</v>
      </c>
      <c r="I952" s="256">
        <v>0.3693901088109755</v>
      </c>
      <c r="J952" s="256">
        <v>9.6541770879393525</v>
      </c>
      <c r="K952" s="256">
        <v>11.103907382097219</v>
      </c>
      <c r="L952" s="256">
        <v>5.859943487685328</v>
      </c>
      <c r="M952" s="256">
        <v>-1.1200983666291879</v>
      </c>
      <c r="N952" s="256">
        <v>21.878182836665758</v>
      </c>
    </row>
    <row r="953" spans="2:14" x14ac:dyDescent="0.25">
      <c r="B953" s="239" t="s">
        <v>2116</v>
      </c>
      <c r="C953" s="247">
        <v>1</v>
      </c>
      <c r="D953" s="256">
        <v>140.47999999999999</v>
      </c>
      <c r="E953" s="256">
        <v>9</v>
      </c>
      <c r="F953" s="256">
        <v>10.582448741057602</v>
      </c>
      <c r="G953" s="256">
        <v>-1.5824487410576022</v>
      </c>
      <c r="H953" s="256">
        <v>-0.2705831807040473</v>
      </c>
      <c r="I953" s="256">
        <v>0.18454830583807538</v>
      </c>
      <c r="J953" s="256">
        <v>10.220304136576765</v>
      </c>
      <c r="K953" s="256">
        <v>10.94459334553844</v>
      </c>
      <c r="L953" s="256">
        <v>5.8512004497851553</v>
      </c>
      <c r="M953" s="256">
        <v>-0.89953513846261934</v>
      </c>
      <c r="N953" s="256">
        <v>22.064432620577826</v>
      </c>
    </row>
    <row r="954" spans="2:14" x14ac:dyDescent="0.25">
      <c r="B954" s="239" t="s">
        <v>2117</v>
      </c>
      <c r="C954" s="247">
        <v>1</v>
      </c>
      <c r="D954" s="256">
        <v>160.97999999999999</v>
      </c>
      <c r="E954" s="256">
        <v>14</v>
      </c>
      <c r="F954" s="256">
        <v>10.54413363149401</v>
      </c>
      <c r="G954" s="256">
        <v>3.4558663685059905</v>
      </c>
      <c r="H954" s="256">
        <v>0.59091918102417562</v>
      </c>
      <c r="I954" s="256">
        <v>0.19603152052681128</v>
      </c>
      <c r="J954" s="256">
        <v>10.159455174845112</v>
      </c>
      <c r="K954" s="256">
        <v>10.928812088142907</v>
      </c>
      <c r="L954" s="256">
        <v>5.8515738894265317</v>
      </c>
      <c r="M954" s="256">
        <v>-0.93858305969093792</v>
      </c>
      <c r="N954" s="256">
        <v>22.026850322678957</v>
      </c>
    </row>
    <row r="955" spans="2:14" x14ac:dyDescent="0.25">
      <c r="B955" s="239" t="s">
        <v>2118</v>
      </c>
      <c r="C955" s="247">
        <v>1</v>
      </c>
      <c r="D955" s="256">
        <v>44.76</v>
      </c>
      <c r="E955" s="256">
        <v>19</v>
      </c>
      <c r="F955" s="256">
        <v>10.761352267273567</v>
      </c>
      <c r="G955" s="256">
        <v>8.2386477327264327</v>
      </c>
      <c r="H955" s="256">
        <v>1.4087277839605927</v>
      </c>
      <c r="I955" s="256">
        <v>0.32449149473083722</v>
      </c>
      <c r="J955" s="256">
        <v>10.124592999920541</v>
      </c>
      <c r="K955" s="256">
        <v>11.398111534626594</v>
      </c>
      <c r="L955" s="256">
        <v>5.857284640217765</v>
      </c>
      <c r="M955" s="256">
        <v>-0.73257079926762181</v>
      </c>
      <c r="N955" s="256">
        <v>22.255275333814758</v>
      </c>
    </row>
    <row r="956" spans="2:14" x14ac:dyDescent="0.25">
      <c r="B956" s="239" t="s">
        <v>2119</v>
      </c>
      <c r="C956" s="247">
        <v>1</v>
      </c>
      <c r="D956" s="256">
        <v>194.99</v>
      </c>
      <c r="E956" s="256">
        <v>7</v>
      </c>
      <c r="F956" s="256">
        <v>10.480567930213137</v>
      </c>
      <c r="G956" s="256">
        <v>-3.4805679302131374</v>
      </c>
      <c r="H956" s="256">
        <v>-0.59514290528244773</v>
      </c>
      <c r="I956" s="256">
        <v>0.24688214651295373</v>
      </c>
      <c r="J956" s="256">
        <v>9.9961037846535419</v>
      </c>
      <c r="K956" s="256">
        <v>10.965032075772733</v>
      </c>
      <c r="L956" s="256">
        <v>5.8534980499394669</v>
      </c>
      <c r="M956" s="256">
        <v>-1.0059245981151008</v>
      </c>
      <c r="N956" s="256">
        <v>21.967060458541376</v>
      </c>
    </row>
    <row r="957" spans="2:14" x14ac:dyDescent="0.25">
      <c r="B957" s="239" t="s">
        <v>2120</v>
      </c>
      <c r="C957" s="247">
        <v>1</v>
      </c>
      <c r="D957" s="256">
        <v>76.180000000000007</v>
      </c>
      <c r="E957" s="256">
        <v>14</v>
      </c>
      <c r="F957" s="256">
        <v>10.702627353005854</v>
      </c>
      <c r="G957" s="256">
        <v>3.2973726469941465</v>
      </c>
      <c r="H957" s="256">
        <v>0.56381831249327197</v>
      </c>
      <c r="I957" s="256">
        <v>0.25547676649575296</v>
      </c>
      <c r="J957" s="256">
        <v>10.201297730192488</v>
      </c>
      <c r="K957" s="256">
        <v>11.203956975819219</v>
      </c>
      <c r="L957" s="256">
        <v>5.8538668420623834</v>
      </c>
      <c r="M957" s="256">
        <v>-0.78458886702403774</v>
      </c>
      <c r="N957" s="256">
        <v>22.189843573035745</v>
      </c>
    </row>
    <row r="958" spans="2:14" x14ac:dyDescent="0.25">
      <c r="B958" s="239" t="s">
        <v>2121</v>
      </c>
      <c r="C958" s="247">
        <v>1</v>
      </c>
      <c r="D958" s="256">
        <v>227.57</v>
      </c>
      <c r="E958" s="256">
        <v>19</v>
      </c>
      <c r="F958" s="256">
        <v>10.419674941453044</v>
      </c>
      <c r="G958" s="256">
        <v>8.5803250585469559</v>
      </c>
      <c r="H958" s="256">
        <v>1.4671512483018021</v>
      </c>
      <c r="I958" s="256">
        <v>0.316856887291393</v>
      </c>
      <c r="J958" s="256">
        <v>9.7978972903168025</v>
      </c>
      <c r="K958" s="256">
        <v>11.041452592589286</v>
      </c>
      <c r="L958" s="256">
        <v>5.8568666463734935</v>
      </c>
      <c r="M958" s="256">
        <v>-1.0734278833919575</v>
      </c>
      <c r="N958" s="256">
        <v>21.912777766298046</v>
      </c>
    </row>
    <row r="959" spans="2:14" x14ac:dyDescent="0.25">
      <c r="B959" s="239" t="s">
        <v>2122</v>
      </c>
      <c r="C959" s="247">
        <v>1</v>
      </c>
      <c r="D959" s="256">
        <v>75.13</v>
      </c>
      <c r="E959" s="256">
        <v>14</v>
      </c>
      <c r="F959" s="256">
        <v>10.704589834227402</v>
      </c>
      <c r="G959" s="256">
        <v>3.2954101657725978</v>
      </c>
      <c r="H959" s="256">
        <v>0.56348274749377392</v>
      </c>
      <c r="I959" s="256">
        <v>0.2575719204760204</v>
      </c>
      <c r="J959" s="256">
        <v>10.199148828727186</v>
      </c>
      <c r="K959" s="256">
        <v>11.210030839727619</v>
      </c>
      <c r="L959" s="256">
        <v>5.8539586538167487</v>
      </c>
      <c r="M959" s="256">
        <v>-0.78280655072635774</v>
      </c>
      <c r="N959" s="256">
        <v>22.19198621918116</v>
      </c>
    </row>
    <row r="960" spans="2:14" x14ac:dyDescent="0.25">
      <c r="B960" s="239" t="s">
        <v>2123</v>
      </c>
      <c r="C960" s="247">
        <v>1</v>
      </c>
      <c r="D960" s="256">
        <v>71.95</v>
      </c>
      <c r="E960" s="256">
        <v>18</v>
      </c>
      <c r="F960" s="256">
        <v>10.710533348784097</v>
      </c>
      <c r="G960" s="256">
        <v>7.2894666512159034</v>
      </c>
      <c r="H960" s="256">
        <v>1.2464271485999951</v>
      </c>
      <c r="I960" s="256">
        <v>0.26402568962096745</v>
      </c>
      <c r="J960" s="256">
        <v>10.192427921013548</v>
      </c>
      <c r="K960" s="256">
        <v>11.228638776554645</v>
      </c>
      <c r="L960" s="256">
        <v>5.8542461676255231</v>
      </c>
      <c r="M960" s="256">
        <v>-0.77742723302906214</v>
      </c>
      <c r="N960" s="256">
        <v>22.198493930597255</v>
      </c>
    </row>
    <row r="961" spans="2:14" x14ac:dyDescent="0.25">
      <c r="B961" s="239" t="s">
        <v>2124</v>
      </c>
      <c r="C961" s="247">
        <v>1</v>
      </c>
      <c r="D961" s="256">
        <v>38.04</v>
      </c>
      <c r="E961" s="256">
        <v>13</v>
      </c>
      <c r="F961" s="256">
        <v>10.773912147091487</v>
      </c>
      <c r="G961" s="256">
        <v>2.2260878529085133</v>
      </c>
      <c r="H961" s="256">
        <v>0.38063914244960889</v>
      </c>
      <c r="I961" s="256">
        <v>0.34053897790305859</v>
      </c>
      <c r="J961" s="256">
        <v>10.105662428390637</v>
      </c>
      <c r="K961" s="256">
        <v>11.442161865792336</v>
      </c>
      <c r="L961" s="256">
        <v>5.8581955772959269</v>
      </c>
      <c r="M961" s="256">
        <v>-0.72179847824835797</v>
      </c>
      <c r="N961" s="256">
        <v>22.269622772431333</v>
      </c>
    </row>
    <row r="962" spans="2:14" x14ac:dyDescent="0.25">
      <c r="B962" s="239" t="s">
        <v>2125</v>
      </c>
      <c r="C962" s="247">
        <v>1</v>
      </c>
      <c r="D962" s="256">
        <v>133.85</v>
      </c>
      <c r="E962" s="256">
        <v>15</v>
      </c>
      <c r="F962" s="256">
        <v>10.59484040819939</v>
      </c>
      <c r="G962" s="256">
        <v>4.4051595918006097</v>
      </c>
      <c r="H962" s="256">
        <v>0.75323899152760199</v>
      </c>
      <c r="I962" s="256">
        <v>0.18473338445353707</v>
      </c>
      <c r="J962" s="256">
        <v>10.232332618471796</v>
      </c>
      <c r="K962" s="256">
        <v>10.957348197926985</v>
      </c>
      <c r="L962" s="256">
        <v>5.8512062901345354</v>
      </c>
      <c r="M962" s="256">
        <v>-0.88715493201133455</v>
      </c>
      <c r="N962" s="256">
        <v>22.076835748410115</v>
      </c>
    </row>
    <row r="963" spans="2:14" x14ac:dyDescent="0.25">
      <c r="B963" s="239" t="s">
        <v>2126</v>
      </c>
      <c r="C963" s="247">
        <v>1</v>
      </c>
      <c r="D963" s="256">
        <v>154.27000000000001</v>
      </c>
      <c r="E963" s="256">
        <v>11</v>
      </c>
      <c r="F963" s="256">
        <v>10.55667482101458</v>
      </c>
      <c r="G963" s="256">
        <v>0.44332517898542001</v>
      </c>
      <c r="H963" s="256">
        <v>7.580424812742767E-2</v>
      </c>
      <c r="I963" s="256">
        <v>0.1903565961732</v>
      </c>
      <c r="J963" s="256">
        <v>10.183132436442662</v>
      </c>
      <c r="K963" s="256">
        <v>10.930217205586498</v>
      </c>
      <c r="L963" s="256">
        <v>5.8513865245841474</v>
      </c>
      <c r="M963" s="256">
        <v>-0.92567419859283362</v>
      </c>
      <c r="N963" s="256">
        <v>22.039023840621994</v>
      </c>
    </row>
    <row r="964" spans="2:14" x14ac:dyDescent="0.25">
      <c r="B964" s="239" t="s">
        <v>2127</v>
      </c>
      <c r="C964" s="247">
        <v>1</v>
      </c>
      <c r="D964" s="256">
        <v>44.46</v>
      </c>
      <c r="E964" s="256">
        <v>6</v>
      </c>
      <c r="F964" s="256">
        <v>10.76191297619401</v>
      </c>
      <c r="G964" s="256">
        <v>-4.7619129761940098</v>
      </c>
      <c r="H964" s="256">
        <v>-0.81424031370097272</v>
      </c>
      <c r="I964" s="256">
        <v>0.3252003928836073</v>
      </c>
      <c r="J964" s="256">
        <v>10.123762617007404</v>
      </c>
      <c r="K964" s="256">
        <v>11.400063335380615</v>
      </c>
      <c r="L964" s="256">
        <v>5.8573239556908536</v>
      </c>
      <c r="M964" s="256">
        <v>-0.73208724026403793</v>
      </c>
      <c r="N964" s="256">
        <v>22.255913192652059</v>
      </c>
    </row>
    <row r="965" spans="2:14" x14ac:dyDescent="0.25">
      <c r="B965" s="239" t="s">
        <v>2128</v>
      </c>
      <c r="C965" s="247">
        <v>1</v>
      </c>
      <c r="D965" s="256">
        <v>200.62</v>
      </c>
      <c r="E965" s="256">
        <v>16</v>
      </c>
      <c r="F965" s="256">
        <v>10.47004529280616</v>
      </c>
      <c r="G965" s="256">
        <v>5.5299547071938395</v>
      </c>
      <c r="H965" s="256">
        <v>0.94556790055758322</v>
      </c>
      <c r="I965" s="256">
        <v>0.25791009432493384</v>
      </c>
      <c r="J965" s="256">
        <v>9.9639406787498839</v>
      </c>
      <c r="K965" s="256">
        <v>10.976149906862437</v>
      </c>
      <c r="L965" s="256">
        <v>5.8539735430844742</v>
      </c>
      <c r="M965" s="256">
        <v>-1.0173803097984848</v>
      </c>
      <c r="N965" s="256">
        <v>21.957470895410808</v>
      </c>
    </row>
    <row r="966" spans="2:14" x14ac:dyDescent="0.25">
      <c r="B966" s="239" t="s">
        <v>2129</v>
      </c>
      <c r="C966" s="247">
        <v>1</v>
      </c>
      <c r="D966" s="256">
        <v>129.72</v>
      </c>
      <c r="E966" s="256">
        <v>12</v>
      </c>
      <c r="F966" s="256">
        <v>10.602559501004153</v>
      </c>
      <c r="G966" s="256">
        <v>1.3974404989958469</v>
      </c>
      <c r="H966" s="256">
        <v>0.23894858977247802</v>
      </c>
      <c r="I966" s="256">
        <v>0.1858361598617424</v>
      </c>
      <c r="J966" s="256">
        <v>10.237887702443087</v>
      </c>
      <c r="K966" s="256">
        <v>10.967231299565219</v>
      </c>
      <c r="L966" s="256">
        <v>5.8512412106056999</v>
      </c>
      <c r="M966" s="256">
        <v>-0.87950436468103099</v>
      </c>
      <c r="N966" s="256">
        <v>22.084623366689335</v>
      </c>
    </row>
    <row r="967" spans="2:14" x14ac:dyDescent="0.25">
      <c r="B967" s="239" t="s">
        <v>2130</v>
      </c>
      <c r="C967" s="247">
        <v>1</v>
      </c>
      <c r="D967" s="256">
        <v>145.37</v>
      </c>
      <c r="E967" s="256">
        <v>20</v>
      </c>
      <c r="F967" s="256">
        <v>10.573309185654384</v>
      </c>
      <c r="G967" s="256">
        <v>9.4266908143456156</v>
      </c>
      <c r="H967" s="256">
        <v>1.611871473545831</v>
      </c>
      <c r="I967" s="256">
        <v>0.18566563890610827</v>
      </c>
      <c r="J967" s="256">
        <v>10.208972005413186</v>
      </c>
      <c r="K967" s="256">
        <v>10.937646365895583</v>
      </c>
      <c r="L967" s="256">
        <v>5.851235797320828</v>
      </c>
      <c r="M967" s="256">
        <v>-0.90874405738162523</v>
      </c>
      <c r="N967" s="256">
        <v>22.055362428690394</v>
      </c>
    </row>
    <row r="968" spans="2:14" x14ac:dyDescent="0.25">
      <c r="B968" s="239" t="s">
        <v>2131</v>
      </c>
      <c r="C968" s="247">
        <v>1</v>
      </c>
      <c r="D968" s="256">
        <v>126.97</v>
      </c>
      <c r="E968" s="256">
        <v>6</v>
      </c>
      <c r="F968" s="256">
        <v>10.60769933277488</v>
      </c>
      <c r="G968" s="256">
        <v>-4.6076993327748799</v>
      </c>
      <c r="H968" s="256">
        <v>-0.78787129645468901</v>
      </c>
      <c r="I968" s="256">
        <v>0.18698407780637946</v>
      </c>
      <c r="J968" s="256">
        <v>10.240774940844565</v>
      </c>
      <c r="K968" s="256">
        <v>10.974623724705195</v>
      </c>
      <c r="L968" s="256">
        <v>5.8512777811116949</v>
      </c>
      <c r="M968" s="256">
        <v>-0.87443629629696495</v>
      </c>
      <c r="N968" s="256">
        <v>22.089834961846726</v>
      </c>
    </row>
    <row r="969" spans="2:14" x14ac:dyDescent="0.25">
      <c r="B969" s="239" t="s">
        <v>2132</v>
      </c>
      <c r="C969" s="247">
        <v>1</v>
      </c>
      <c r="D969" s="256">
        <v>118.17</v>
      </c>
      <c r="E969" s="256">
        <v>17</v>
      </c>
      <c r="F969" s="256">
        <v>10.624146794441202</v>
      </c>
      <c r="G969" s="256">
        <v>6.3758532055587978</v>
      </c>
      <c r="H969" s="256">
        <v>1.0902082293731605</v>
      </c>
      <c r="I969" s="256">
        <v>0.19279480141051267</v>
      </c>
      <c r="J969" s="256">
        <v>10.245819847543991</v>
      </c>
      <c r="K969" s="256">
        <v>11.002473741338413</v>
      </c>
      <c r="L969" s="256">
        <v>5.851466351422455</v>
      </c>
      <c r="M969" s="256">
        <v>-0.85835887173446146</v>
      </c>
      <c r="N969" s="256">
        <v>22.106652460616864</v>
      </c>
    </row>
    <row r="970" spans="2:14" x14ac:dyDescent="0.25">
      <c r="B970" s="239" t="s">
        <v>2133</v>
      </c>
      <c r="C970" s="247">
        <v>1</v>
      </c>
      <c r="D970" s="256">
        <v>153.12</v>
      </c>
      <c r="E970" s="256">
        <v>17</v>
      </c>
      <c r="F970" s="256">
        <v>10.558824205209611</v>
      </c>
      <c r="G970" s="256">
        <v>6.4411757947903894</v>
      </c>
      <c r="H970" s="256">
        <v>1.101377750070744</v>
      </c>
      <c r="I970" s="256">
        <v>0.18956342900203585</v>
      </c>
      <c r="J970" s="256">
        <v>10.186838276061025</v>
      </c>
      <c r="K970" s="256">
        <v>10.930810134358197</v>
      </c>
      <c r="L970" s="256">
        <v>5.8513607750670529</v>
      </c>
      <c r="M970" s="256">
        <v>-0.92347428535803999</v>
      </c>
      <c r="N970" s="256">
        <v>22.041122695777261</v>
      </c>
    </row>
    <row r="971" spans="2:14" x14ac:dyDescent="0.25">
      <c r="B971" s="239" t="s">
        <v>2134</v>
      </c>
      <c r="C971" s="247">
        <v>1</v>
      </c>
      <c r="D971" s="256">
        <v>64.150000000000006</v>
      </c>
      <c r="E971" s="256">
        <v>12</v>
      </c>
      <c r="F971" s="256">
        <v>10.725111780715611</v>
      </c>
      <c r="G971" s="256">
        <v>1.2748882192843887</v>
      </c>
      <c r="H971" s="256">
        <v>0.21799335451809868</v>
      </c>
      <c r="I971" s="256">
        <v>0.28048525394128226</v>
      </c>
      <c r="J971" s="256">
        <v>10.174707262559821</v>
      </c>
      <c r="K971" s="256">
        <v>11.275516298871402</v>
      </c>
      <c r="L971" s="256">
        <v>5.8550115801812721</v>
      </c>
      <c r="M971" s="256">
        <v>-0.76435079281731788</v>
      </c>
      <c r="N971" s="256">
        <v>22.214574354248541</v>
      </c>
    </row>
    <row r="972" spans="2:14" x14ac:dyDescent="0.25">
      <c r="B972" s="239" t="s">
        <v>2135</v>
      </c>
      <c r="C972" s="247">
        <v>1</v>
      </c>
      <c r="D972" s="256">
        <v>70.02</v>
      </c>
      <c r="E972" s="256">
        <v>13</v>
      </c>
      <c r="F972" s="256">
        <v>10.71414057617228</v>
      </c>
      <c r="G972" s="256">
        <v>2.2858594238277199</v>
      </c>
      <c r="H972" s="256">
        <v>0.39085949357718314</v>
      </c>
      <c r="I972" s="256">
        <v>0.26801839484863554</v>
      </c>
      <c r="J972" s="256">
        <v>10.188200144721172</v>
      </c>
      <c r="K972" s="256">
        <v>11.240081007623388</v>
      </c>
      <c r="L972" s="256">
        <v>5.8544275968155537</v>
      </c>
      <c r="M972" s="256">
        <v>-0.77417602951206277</v>
      </c>
      <c r="N972" s="256">
        <v>22.202457181856623</v>
      </c>
    </row>
    <row r="973" spans="2:14" x14ac:dyDescent="0.25">
      <c r="B973" s="239" t="s">
        <v>2136</v>
      </c>
      <c r="C973" s="247">
        <v>1</v>
      </c>
      <c r="D973" s="256">
        <v>219.59</v>
      </c>
      <c r="E973" s="256">
        <v>17</v>
      </c>
      <c r="F973" s="256">
        <v>10.434589798736825</v>
      </c>
      <c r="G973" s="256">
        <v>6.565410201263175</v>
      </c>
      <c r="H973" s="256">
        <v>1.1226206124675502</v>
      </c>
      <c r="I973" s="256">
        <v>0.29852811784648708</v>
      </c>
      <c r="J973" s="256">
        <v>9.8487792345434997</v>
      </c>
      <c r="K973" s="256">
        <v>11.02040036293015</v>
      </c>
      <c r="L973" s="256">
        <v>5.8559036590028759</v>
      </c>
      <c r="M973" s="256">
        <v>-1.0566233274795778</v>
      </c>
      <c r="N973" s="256">
        <v>21.925802924953228</v>
      </c>
    </row>
    <row r="974" spans="2:14" x14ac:dyDescent="0.25">
      <c r="B974" s="239" t="s">
        <v>2137</v>
      </c>
      <c r="C974" s="247">
        <v>1</v>
      </c>
      <c r="D974" s="256">
        <v>238.15</v>
      </c>
      <c r="E974" s="256">
        <v>10</v>
      </c>
      <c r="F974" s="256">
        <v>10.399900606858761</v>
      </c>
      <c r="G974" s="256">
        <v>-0.39990060685876117</v>
      </c>
      <c r="H974" s="256">
        <v>-6.8379073117404418E-2</v>
      </c>
      <c r="I974" s="256">
        <v>0.34200892560337048</v>
      </c>
      <c r="J974" s="256">
        <v>9.728766366264745</v>
      </c>
      <c r="K974" s="256">
        <v>11.071034847452777</v>
      </c>
      <c r="L974" s="256">
        <v>5.8582812096698351</v>
      </c>
      <c r="M974" s="256">
        <v>-1.0959780574237268</v>
      </c>
      <c r="N974" s="256">
        <v>21.895779271141251</v>
      </c>
    </row>
    <row r="975" spans="2:14" x14ac:dyDescent="0.25">
      <c r="B975" s="239" t="s">
        <v>2138</v>
      </c>
      <c r="C975" s="247">
        <v>1</v>
      </c>
      <c r="D975" s="256">
        <v>112.13</v>
      </c>
      <c r="E975" s="256">
        <v>8</v>
      </c>
      <c r="F975" s="256">
        <v>10.635435734039453</v>
      </c>
      <c r="G975" s="256">
        <v>-2.6354357340394525</v>
      </c>
      <c r="H975" s="256">
        <v>-0.450633606609532</v>
      </c>
      <c r="I975" s="256">
        <v>0.19855196930147553</v>
      </c>
      <c r="J975" s="256">
        <v>10.245811326136927</v>
      </c>
      <c r="K975" s="256">
        <v>11.025060141941978</v>
      </c>
      <c r="L975" s="256">
        <v>5.8516588682946811</v>
      </c>
      <c r="M975" s="256">
        <v>-0.84744771369444116</v>
      </c>
      <c r="N975" s="256">
        <v>22.118319181773344</v>
      </c>
    </row>
    <row r="976" spans="2:14" x14ac:dyDescent="0.25">
      <c r="B976" s="239" t="s">
        <v>2139</v>
      </c>
      <c r="C976" s="247">
        <v>1</v>
      </c>
      <c r="D976" s="256">
        <v>89.56</v>
      </c>
      <c r="E976" s="256">
        <v>9</v>
      </c>
      <c r="F976" s="256">
        <v>10.677619735154103</v>
      </c>
      <c r="G976" s="256">
        <v>-1.6776197351541029</v>
      </c>
      <c r="H976" s="256">
        <v>-0.28685648525114221</v>
      </c>
      <c r="I976" s="256">
        <v>0.23056753425613066</v>
      </c>
      <c r="J976" s="256">
        <v>10.225170236253954</v>
      </c>
      <c r="K976" s="256">
        <v>11.130069234054252</v>
      </c>
      <c r="L976" s="256">
        <v>5.8528326487463529</v>
      </c>
      <c r="M976" s="256">
        <v>-0.80756705671230655</v>
      </c>
      <c r="N976" s="256">
        <v>22.162806527020514</v>
      </c>
    </row>
    <row r="977" spans="2:14" x14ac:dyDescent="0.25">
      <c r="B977" s="239" t="s">
        <v>2140</v>
      </c>
      <c r="C977" s="247">
        <v>1</v>
      </c>
      <c r="D977" s="256">
        <v>171.68</v>
      </c>
      <c r="E977" s="256">
        <v>17</v>
      </c>
      <c r="F977" s="256">
        <v>10.524135013331547</v>
      </c>
      <c r="G977" s="256">
        <v>6.4758649866684532</v>
      </c>
      <c r="H977" s="256">
        <v>1.1073092609190174</v>
      </c>
      <c r="I977" s="256">
        <v>0.20846955509429188</v>
      </c>
      <c r="J977" s="256">
        <v>10.115049033197112</v>
      </c>
      <c r="K977" s="256">
        <v>10.933220993465982</v>
      </c>
      <c r="L977" s="256">
        <v>5.8520037749286793</v>
      </c>
      <c r="M977" s="256">
        <v>-0.95942525490191599</v>
      </c>
      <c r="N977" s="256">
        <v>22.00769528156501</v>
      </c>
    </row>
    <row r="978" spans="2:14" x14ac:dyDescent="0.25">
      <c r="B978" s="239" t="s">
        <v>2141</v>
      </c>
      <c r="C978" s="247">
        <v>1</v>
      </c>
      <c r="D978" s="256">
        <v>119.92</v>
      </c>
      <c r="E978" s="256">
        <v>18</v>
      </c>
      <c r="F978" s="256">
        <v>10.620875992405287</v>
      </c>
      <c r="G978" s="256">
        <v>7.3791240075947133</v>
      </c>
      <c r="H978" s="256">
        <v>1.2617576752913566</v>
      </c>
      <c r="I978" s="256">
        <v>0.19138795838083134</v>
      </c>
      <c r="J978" s="256">
        <v>10.24530973523772</v>
      </c>
      <c r="K978" s="256">
        <v>10.996442249572853</v>
      </c>
      <c r="L978" s="256">
        <v>5.8514201675312529</v>
      </c>
      <c r="M978" s="256">
        <v>-0.86153904575330031</v>
      </c>
      <c r="N978" s="256">
        <v>22.103291030563874</v>
      </c>
    </row>
    <row r="979" spans="2:14" x14ac:dyDescent="0.25">
      <c r="B979" s="239" t="s">
        <v>2142</v>
      </c>
      <c r="C979" s="247">
        <v>1</v>
      </c>
      <c r="D979" s="256">
        <v>35.58</v>
      </c>
      <c r="E979" s="256">
        <v>16</v>
      </c>
      <c r="F979" s="256">
        <v>10.778509960239118</v>
      </c>
      <c r="G979" s="256">
        <v>5.2214900397608819</v>
      </c>
      <c r="H979" s="256">
        <v>0.89282347435073928</v>
      </c>
      <c r="I979" s="256">
        <v>0.34649612912227751</v>
      </c>
      <c r="J979" s="256">
        <v>10.098570347326998</v>
      </c>
      <c r="K979" s="256">
        <v>11.458449573151238</v>
      </c>
      <c r="L979" s="256">
        <v>5.8585448870752046</v>
      </c>
      <c r="M979" s="256">
        <v>-0.71788612602264301</v>
      </c>
      <c r="N979" s="256">
        <v>22.274906046500881</v>
      </c>
    </row>
    <row r="980" spans="2:14" x14ac:dyDescent="0.25">
      <c r="B980" s="239" t="s">
        <v>2143</v>
      </c>
      <c r="C980" s="247">
        <v>1</v>
      </c>
      <c r="D980" s="256">
        <v>64.349999999999994</v>
      </c>
      <c r="E980" s="256">
        <v>1</v>
      </c>
      <c r="F980" s="256">
        <v>10.724737974768649</v>
      </c>
      <c r="G980" s="256">
        <v>-9.7247379747686491</v>
      </c>
      <c r="H980" s="256">
        <v>-1.662834608448498</v>
      </c>
      <c r="I980" s="256">
        <v>0.28005294263798669</v>
      </c>
      <c r="J980" s="256">
        <v>10.175181793882787</v>
      </c>
      <c r="K980" s="256">
        <v>11.274294155654511</v>
      </c>
      <c r="L980" s="256">
        <v>5.8549908861635718</v>
      </c>
      <c r="M980" s="256">
        <v>-0.76468399028065726</v>
      </c>
      <c r="N980" s="256">
        <v>22.214159939817954</v>
      </c>
    </row>
    <row r="981" spans="2:14" x14ac:dyDescent="0.25">
      <c r="B981" s="239" t="s">
        <v>2144</v>
      </c>
      <c r="C981" s="247">
        <v>1</v>
      </c>
      <c r="D981" s="256">
        <v>187.51</v>
      </c>
      <c r="E981" s="256">
        <v>8</v>
      </c>
      <c r="F981" s="256">
        <v>10.494548272629514</v>
      </c>
      <c r="G981" s="256">
        <v>-2.4945482726295136</v>
      </c>
      <c r="H981" s="256">
        <v>-0.42654323550269796</v>
      </c>
      <c r="I981" s="256">
        <v>0.23315779811091228</v>
      </c>
      <c r="J981" s="256">
        <v>10.037015822277001</v>
      </c>
      <c r="K981" s="256">
        <v>10.952080722982027</v>
      </c>
      <c r="L981" s="256">
        <v>5.8529352623447179</v>
      </c>
      <c r="M981" s="256">
        <v>-0.99083988093905617</v>
      </c>
      <c r="N981" s="256">
        <v>21.979936426198083</v>
      </c>
    </row>
    <row r="982" spans="2:14" x14ac:dyDescent="0.25">
      <c r="B982" s="239" t="s">
        <v>2145</v>
      </c>
      <c r="C982" s="247">
        <v>1</v>
      </c>
      <c r="D982" s="256">
        <v>174.96</v>
      </c>
      <c r="E982" s="256">
        <v>12</v>
      </c>
      <c r="F982" s="256">
        <v>10.518004595801372</v>
      </c>
      <c r="G982" s="256">
        <v>1.4819954041986279</v>
      </c>
      <c r="H982" s="256">
        <v>0.25340664746514413</v>
      </c>
      <c r="I982" s="256">
        <v>0.21302481353759092</v>
      </c>
      <c r="J982" s="256">
        <v>10.09997969715579</v>
      </c>
      <c r="K982" s="256">
        <v>10.936029494446954</v>
      </c>
      <c r="L982" s="256">
        <v>5.8521678203517906</v>
      </c>
      <c r="M982" s="256">
        <v>-0.96587758362276688</v>
      </c>
      <c r="N982" s="256">
        <v>22.001886775225511</v>
      </c>
    </row>
    <row r="983" spans="2:14" x14ac:dyDescent="0.25">
      <c r="B983" s="239" t="s">
        <v>2146</v>
      </c>
      <c r="C983" s="247">
        <v>1</v>
      </c>
      <c r="D983" s="256">
        <v>35.96</v>
      </c>
      <c r="E983" s="256">
        <v>10</v>
      </c>
      <c r="F983" s="256">
        <v>10.77779972893989</v>
      </c>
      <c r="G983" s="256">
        <v>-0.77779972893988969</v>
      </c>
      <c r="H983" s="256">
        <v>-0.13299610859220892</v>
      </c>
      <c r="I983" s="256">
        <v>0.34557320422641052</v>
      </c>
      <c r="J983" s="256">
        <v>10.099671198876031</v>
      </c>
      <c r="K983" s="256">
        <v>11.455928259003748</v>
      </c>
      <c r="L983" s="256">
        <v>5.8584903743078396</v>
      </c>
      <c r="M983" s="256">
        <v>-0.71848938530450823</v>
      </c>
      <c r="N983" s="256">
        <v>22.274088843184288</v>
      </c>
    </row>
    <row r="984" spans="2:14" x14ac:dyDescent="0.25">
      <c r="B984" s="239" t="s">
        <v>2147</v>
      </c>
      <c r="C984" s="247">
        <v>1</v>
      </c>
      <c r="D984" s="256">
        <v>78.83</v>
      </c>
      <c r="E984" s="256">
        <v>18</v>
      </c>
      <c r="F984" s="256">
        <v>10.697674424208607</v>
      </c>
      <c r="G984" s="256">
        <v>7.302325575791393</v>
      </c>
      <c r="H984" s="256">
        <v>1.248625898310993</v>
      </c>
      <c r="I984" s="256">
        <v>0.25027238591463435</v>
      </c>
      <c r="J984" s="256">
        <v>10.206557511496035</v>
      </c>
      <c r="K984" s="256">
        <v>11.188791336921179</v>
      </c>
      <c r="L984" s="256">
        <v>5.8536420195917094</v>
      </c>
      <c r="M984" s="256">
        <v>-0.78910062003074621</v>
      </c>
      <c r="N984" s="256">
        <v>22.184449468447959</v>
      </c>
    </row>
    <row r="985" spans="2:14" x14ac:dyDescent="0.25">
      <c r="B985" s="239" t="s">
        <v>2148</v>
      </c>
      <c r="C985" s="247">
        <v>1</v>
      </c>
      <c r="D985" s="256">
        <v>80.84</v>
      </c>
      <c r="E985" s="256">
        <v>9</v>
      </c>
      <c r="F985" s="256">
        <v>10.693917674441641</v>
      </c>
      <c r="G985" s="256">
        <v>-1.6939176744416411</v>
      </c>
      <c r="H985" s="256">
        <v>-0.28964327267554635</v>
      </c>
      <c r="I985" s="256">
        <v>0.24640819066945982</v>
      </c>
      <c r="J985" s="256">
        <v>10.210383586466179</v>
      </c>
      <c r="K985" s="256">
        <v>11.177451762417103</v>
      </c>
      <c r="L985" s="256">
        <v>5.853478079125888</v>
      </c>
      <c r="M985" s="256">
        <v>-0.79253566456783275</v>
      </c>
      <c r="N985" s="256">
        <v>22.180371013451115</v>
      </c>
    </row>
    <row r="986" spans="2:14" x14ac:dyDescent="0.25">
      <c r="B986" s="239" t="s">
        <v>2149</v>
      </c>
      <c r="C986" s="247">
        <v>1</v>
      </c>
      <c r="D986" s="256">
        <v>177.82</v>
      </c>
      <c r="E986" s="256">
        <v>8</v>
      </c>
      <c r="F986" s="256">
        <v>10.512659170759816</v>
      </c>
      <c r="G986" s="256">
        <v>-2.5126591707598163</v>
      </c>
      <c r="H986" s="256">
        <v>-0.42964002106949561</v>
      </c>
      <c r="I986" s="256">
        <v>0.21725190749721801</v>
      </c>
      <c r="J986" s="256">
        <v>10.086339320485388</v>
      </c>
      <c r="K986" s="256">
        <v>10.938979021034244</v>
      </c>
      <c r="L986" s="256">
        <v>5.8523232154153515</v>
      </c>
      <c r="M986" s="256">
        <v>-0.97152794499834094</v>
      </c>
      <c r="N986" s="256">
        <v>21.996846286517972</v>
      </c>
    </row>
    <row r="987" spans="2:14" x14ac:dyDescent="0.25">
      <c r="B987" s="239" t="s">
        <v>2150</v>
      </c>
      <c r="C987" s="247">
        <v>1</v>
      </c>
      <c r="D987" s="256">
        <v>34.340000000000003</v>
      </c>
      <c r="E987" s="256">
        <v>8</v>
      </c>
      <c r="F987" s="256">
        <v>10.780827557110282</v>
      </c>
      <c r="G987" s="256">
        <v>-2.7808275571102818</v>
      </c>
      <c r="H987" s="256">
        <v>-0.47549417928664289</v>
      </c>
      <c r="I987" s="256">
        <v>0.3495145005177242</v>
      </c>
      <c r="J987" s="256">
        <v>10.09496490464374</v>
      </c>
      <c r="K987" s="256">
        <v>11.466690209576823</v>
      </c>
      <c r="L987" s="256">
        <v>5.8587241795847032</v>
      </c>
      <c r="M987" s="256">
        <v>-0.71592036015119476</v>
      </c>
      <c r="N987" s="256">
        <v>22.277575474371758</v>
      </c>
    </row>
    <row r="988" spans="2:14" x14ac:dyDescent="0.25">
      <c r="B988" s="239" t="s">
        <v>2151</v>
      </c>
      <c r="C988" s="247">
        <v>1</v>
      </c>
      <c r="D988" s="256">
        <v>52.9</v>
      </c>
      <c r="E988" s="256">
        <v>3</v>
      </c>
      <c r="F988" s="256">
        <v>10.746138365232218</v>
      </c>
      <c r="G988" s="256">
        <v>-7.746138365232218</v>
      </c>
      <c r="H988" s="256">
        <v>-1.3245135230335323</v>
      </c>
      <c r="I988" s="256">
        <v>0.3055552487049118</v>
      </c>
      <c r="J988" s="256">
        <v>10.146538254102644</v>
      </c>
      <c r="K988" s="256">
        <v>11.345738476361792</v>
      </c>
      <c r="L988" s="256">
        <v>5.8562661002032188</v>
      </c>
      <c r="M988" s="256">
        <v>-0.74578599008244062</v>
      </c>
      <c r="N988" s="256">
        <v>22.238062720546878</v>
      </c>
    </row>
    <row r="989" spans="2:14" x14ac:dyDescent="0.25">
      <c r="B989" s="239" t="s">
        <v>2152</v>
      </c>
      <c r="C989" s="247">
        <v>1</v>
      </c>
      <c r="D989" s="256">
        <v>205.98</v>
      </c>
      <c r="E989" s="256">
        <v>2</v>
      </c>
      <c r="F989" s="256">
        <v>10.460027293427581</v>
      </c>
      <c r="G989" s="256">
        <v>-8.4600272934275811</v>
      </c>
      <c r="H989" s="256">
        <v>-1.4465815128828625</v>
      </c>
      <c r="I989" s="256">
        <v>0.26889167231953898</v>
      </c>
      <c r="J989" s="256">
        <v>9.9323732037401324</v>
      </c>
      <c r="K989" s="256">
        <v>10.98768138311503</v>
      </c>
      <c r="L989" s="256">
        <v>5.8544676408552379</v>
      </c>
      <c r="M989" s="256">
        <v>-1.0283678918614214</v>
      </c>
      <c r="N989" s="256">
        <v>21.948422478716584</v>
      </c>
    </row>
    <row r="990" spans="2:14" x14ac:dyDescent="0.25">
      <c r="B990" s="239" t="s">
        <v>2153</v>
      </c>
      <c r="C990" s="247">
        <v>1</v>
      </c>
      <c r="D990" s="256">
        <v>69.28</v>
      </c>
      <c r="E990" s="256">
        <v>9</v>
      </c>
      <c r="F990" s="256">
        <v>10.715523658176039</v>
      </c>
      <c r="G990" s="256">
        <v>-1.7155236581760391</v>
      </c>
      <c r="H990" s="256">
        <v>-0.29333768352716494</v>
      </c>
      <c r="I990" s="256">
        <v>0.26956378268424275</v>
      </c>
      <c r="J990" s="256">
        <v>10.186550666420713</v>
      </c>
      <c r="K990" s="256">
        <v>11.244496649931365</v>
      </c>
      <c r="L990" s="256">
        <v>5.8544985489205938</v>
      </c>
      <c r="M990" s="256">
        <v>-0.77293217892470878</v>
      </c>
      <c r="N990" s="256">
        <v>22.203979495276787</v>
      </c>
    </row>
    <row r="991" spans="2:14" x14ac:dyDescent="0.25">
      <c r="B991" s="239" t="s">
        <v>2154</v>
      </c>
      <c r="C991" s="247">
        <v>1</v>
      </c>
      <c r="D991" s="256">
        <v>173.6</v>
      </c>
      <c r="E991" s="256">
        <v>19</v>
      </c>
      <c r="F991" s="256">
        <v>10.520546476240712</v>
      </c>
      <c r="G991" s="256">
        <v>8.4794535237592878</v>
      </c>
      <c r="H991" s="256">
        <v>1.4499032073275935</v>
      </c>
      <c r="I991" s="256">
        <v>0.21109703075035208</v>
      </c>
      <c r="J991" s="256">
        <v>10.106304522834531</v>
      </c>
      <c r="K991" s="256">
        <v>10.934788429646893</v>
      </c>
      <c r="L991" s="256">
        <v>5.8520979642150488</v>
      </c>
      <c r="M991" s="256">
        <v>-0.9631986224180622</v>
      </c>
      <c r="N991" s="256">
        <v>22.004291574899487</v>
      </c>
    </row>
    <row r="992" spans="2:14" x14ac:dyDescent="0.25">
      <c r="B992" s="239" t="s">
        <v>2155</v>
      </c>
      <c r="C992" s="247">
        <v>1</v>
      </c>
      <c r="D992" s="256">
        <v>82.4</v>
      </c>
      <c r="E992" s="256">
        <v>18</v>
      </c>
      <c r="F992" s="256">
        <v>10.691001988055337</v>
      </c>
      <c r="G992" s="256">
        <v>7.3089980119446629</v>
      </c>
      <c r="H992" s="256">
        <v>1.249766819309287</v>
      </c>
      <c r="I992" s="256">
        <v>0.24346106761241704</v>
      </c>
      <c r="J992" s="256">
        <v>10.213251126910391</v>
      </c>
      <c r="K992" s="256">
        <v>11.168752849200283</v>
      </c>
      <c r="L992" s="256">
        <v>5.853354757557522</v>
      </c>
      <c r="M992" s="256">
        <v>-0.79520935338934251</v>
      </c>
      <c r="N992" s="256">
        <v>22.177213329500017</v>
      </c>
    </row>
    <row r="993" spans="2:14" x14ac:dyDescent="0.25">
      <c r="B993" s="239" t="s">
        <v>2156</v>
      </c>
      <c r="C993" s="247">
        <v>1</v>
      </c>
      <c r="D993" s="256">
        <v>51.88</v>
      </c>
      <c r="E993" s="256">
        <v>15</v>
      </c>
      <c r="F993" s="256">
        <v>10.748044775561723</v>
      </c>
      <c r="G993" s="256">
        <v>4.2519552244382766</v>
      </c>
      <c r="H993" s="256">
        <v>0.72704255056677436</v>
      </c>
      <c r="I993" s="256">
        <v>0.30789476718165931</v>
      </c>
      <c r="J993" s="256">
        <v>10.143853758058938</v>
      </c>
      <c r="K993" s="256">
        <v>11.352235793064509</v>
      </c>
      <c r="L993" s="256">
        <v>5.8563886324283621</v>
      </c>
      <c r="M993" s="256">
        <v>-0.74412002836615443</v>
      </c>
      <c r="N993" s="256">
        <v>22.240209579489601</v>
      </c>
    </row>
    <row r="994" spans="2:14" x14ac:dyDescent="0.25">
      <c r="B994" s="239" t="s">
        <v>2157</v>
      </c>
      <c r="C994" s="247">
        <v>1</v>
      </c>
      <c r="D994" s="256">
        <v>83.5</v>
      </c>
      <c r="E994" s="256">
        <v>1</v>
      </c>
      <c r="F994" s="256">
        <v>10.688946055347047</v>
      </c>
      <c r="G994" s="256">
        <v>-9.6889460553470474</v>
      </c>
      <c r="H994" s="256">
        <v>-1.6567145420290779</v>
      </c>
      <c r="I994" s="256">
        <v>0.24141126382324904</v>
      </c>
      <c r="J994" s="256">
        <v>10.215217584866272</v>
      </c>
      <c r="K994" s="256">
        <v>11.162674525827823</v>
      </c>
      <c r="L994" s="256">
        <v>5.8532698574966657</v>
      </c>
      <c r="M994" s="256">
        <v>-0.79709868419457131</v>
      </c>
      <c r="N994" s="256">
        <v>22.174990794888664</v>
      </c>
    </row>
    <row r="995" spans="2:14" x14ac:dyDescent="0.25">
      <c r="B995" s="239" t="s">
        <v>2158</v>
      </c>
      <c r="C995" s="247">
        <v>1</v>
      </c>
      <c r="D995" s="256">
        <v>188.9</v>
      </c>
      <c r="E995" s="256">
        <v>11</v>
      </c>
      <c r="F995" s="256">
        <v>10.491950321298127</v>
      </c>
      <c r="G995" s="256">
        <v>0.50804967870187312</v>
      </c>
      <c r="H995" s="256">
        <v>8.687150139659286E-2</v>
      </c>
      <c r="I995" s="256">
        <v>0.23562068871259603</v>
      </c>
      <c r="J995" s="256">
        <v>10.029584867798954</v>
      </c>
      <c r="K995" s="256">
        <v>10.954315774797299</v>
      </c>
      <c r="L995" s="256">
        <v>5.8530338915239239</v>
      </c>
      <c r="M995" s="256">
        <v>-0.99363137522892053</v>
      </c>
      <c r="N995" s="256">
        <v>21.977532017825176</v>
      </c>
    </row>
    <row r="996" spans="2:14" x14ac:dyDescent="0.25">
      <c r="B996" s="239" t="s">
        <v>2159</v>
      </c>
      <c r="C996" s="247">
        <v>1</v>
      </c>
      <c r="D996" s="256">
        <v>218.25</v>
      </c>
      <c r="E996" s="256">
        <v>8</v>
      </c>
      <c r="F996" s="256">
        <v>10.437094298581469</v>
      </c>
      <c r="G996" s="256">
        <v>-2.437094298581469</v>
      </c>
      <c r="H996" s="256">
        <v>-0.41671917066024516</v>
      </c>
      <c r="I996" s="256">
        <v>0.29551295857951076</v>
      </c>
      <c r="J996" s="256">
        <v>9.8572004706877667</v>
      </c>
      <c r="K996" s="256">
        <v>11.016988126475171</v>
      </c>
      <c r="L996" s="256">
        <v>5.8557507234398827</v>
      </c>
      <c r="M996" s="256">
        <v>-1.0538187176516995</v>
      </c>
      <c r="N996" s="256">
        <v>21.928007314814636</v>
      </c>
    </row>
    <row r="997" spans="2:14" x14ac:dyDescent="0.25">
      <c r="B997" s="239" t="s">
        <v>2160</v>
      </c>
      <c r="C997" s="247">
        <v>1</v>
      </c>
      <c r="D997" s="256">
        <v>212.65</v>
      </c>
      <c r="E997" s="256">
        <v>16</v>
      </c>
      <c r="F997" s="256">
        <v>10.447560865096403</v>
      </c>
      <c r="G997" s="256">
        <v>5.5524391349035973</v>
      </c>
      <c r="H997" s="256">
        <v>0.9494125166946914</v>
      </c>
      <c r="I997" s="256">
        <v>0.28313027341931968</v>
      </c>
      <c r="J997" s="256">
        <v>9.8919659469075807</v>
      </c>
      <c r="K997" s="256">
        <v>11.003155783285225</v>
      </c>
      <c r="L997" s="256">
        <v>5.8551388863206988</v>
      </c>
      <c r="M997" s="256">
        <v>-1.0421515250430851</v>
      </c>
      <c r="N997" s="256">
        <v>21.93727325523589</v>
      </c>
    </row>
    <row r="998" spans="2:14" x14ac:dyDescent="0.25">
      <c r="B998" s="239" t="s">
        <v>2161</v>
      </c>
      <c r="C998" s="247">
        <v>1</v>
      </c>
      <c r="D998" s="256">
        <v>117.38</v>
      </c>
      <c r="E998" s="256">
        <v>13</v>
      </c>
      <c r="F998" s="256">
        <v>10.625623327931702</v>
      </c>
      <c r="G998" s="256">
        <v>2.3743766720682977</v>
      </c>
      <c r="H998" s="256">
        <v>0.40599507298312193</v>
      </c>
      <c r="I998" s="256">
        <v>0.19346926326586353</v>
      </c>
      <c r="J998" s="256">
        <v>10.245972864566896</v>
      </c>
      <c r="K998" s="256">
        <v>11.005273791296508</v>
      </c>
      <c r="L998" s="256">
        <v>5.851488612499125</v>
      </c>
      <c r="M998" s="256">
        <v>-0.85692602181379485</v>
      </c>
      <c r="N998" s="256">
        <v>22.108172677677199</v>
      </c>
    </row>
    <row r="999" spans="2:14" x14ac:dyDescent="0.25">
      <c r="B999" s="239" t="s">
        <v>2162</v>
      </c>
      <c r="C999" s="247">
        <v>1</v>
      </c>
      <c r="D999" s="256">
        <v>176.98</v>
      </c>
      <c r="E999" s="256">
        <v>8</v>
      </c>
      <c r="F999" s="256">
        <v>10.514229155737057</v>
      </c>
      <c r="G999" s="256">
        <v>-2.5142291557370573</v>
      </c>
      <c r="H999" s="256">
        <v>-0.42990847306909435</v>
      </c>
      <c r="I999" s="256">
        <v>0.21598660699271641</v>
      </c>
      <c r="J999" s="256">
        <v>10.090392242104453</v>
      </c>
      <c r="K999" s="256">
        <v>10.938066069369661</v>
      </c>
      <c r="L999" s="256">
        <v>5.852276381099796</v>
      </c>
      <c r="M999" s="256">
        <v>-0.9698660556570573</v>
      </c>
      <c r="N999" s="256">
        <v>21.998324367131172</v>
      </c>
    </row>
    <row r="1000" spans="2:14" x14ac:dyDescent="0.25">
      <c r="B1000" s="239" t="s">
        <v>2163</v>
      </c>
      <c r="C1000" s="247">
        <v>1</v>
      </c>
      <c r="D1000" s="256">
        <v>75.099999999999994</v>
      </c>
      <c r="E1000" s="256">
        <v>14</v>
      </c>
      <c r="F1000" s="256">
        <v>10.704645905119447</v>
      </c>
      <c r="G1000" s="256">
        <v>3.2953540948805529</v>
      </c>
      <c r="H1000" s="256">
        <v>0.56347315992235958</v>
      </c>
      <c r="I1000" s="256">
        <v>0.25763204965585351</v>
      </c>
      <c r="J1000" s="256">
        <v>10.199086906349395</v>
      </c>
      <c r="K1000" s="256">
        <v>11.210204903889499</v>
      </c>
      <c r="L1000" s="256">
        <v>5.8539612997856567</v>
      </c>
      <c r="M1000" s="256">
        <v>-0.78275567209744068</v>
      </c>
      <c r="N1000" s="256">
        <v>22.192047482336335</v>
      </c>
    </row>
    <row r="1001" spans="2:14" x14ac:dyDescent="0.25">
      <c r="B1001" s="239" t="s">
        <v>2164</v>
      </c>
      <c r="C1001" s="247">
        <v>1</v>
      </c>
      <c r="D1001" s="256">
        <v>94.49</v>
      </c>
      <c r="E1001" s="256">
        <v>16</v>
      </c>
      <c r="F1001" s="256">
        <v>10.668405418561491</v>
      </c>
      <c r="G1001" s="256">
        <v>5.3315945814385088</v>
      </c>
      <c r="H1001" s="256">
        <v>0.91165026875115851</v>
      </c>
      <c r="I1001" s="256">
        <v>0.22236020019372271</v>
      </c>
      <c r="J1001" s="256">
        <v>10.232061414287127</v>
      </c>
      <c r="K1001" s="256">
        <v>11.104749422835855</v>
      </c>
      <c r="L1001" s="256">
        <v>5.8525150734541889</v>
      </c>
      <c r="M1001" s="256">
        <v>-0.81615818590663025</v>
      </c>
      <c r="N1001" s="256">
        <v>22.152969023029613</v>
      </c>
    </row>
    <row r="1002" spans="2:14" x14ac:dyDescent="0.25">
      <c r="B1002" s="239" t="s">
        <v>2165</v>
      </c>
      <c r="C1002" s="247">
        <v>1</v>
      </c>
      <c r="D1002" s="256">
        <v>227.19</v>
      </c>
      <c r="E1002" s="256">
        <v>17</v>
      </c>
      <c r="F1002" s="256">
        <v>10.420385172752272</v>
      </c>
      <c r="G1002" s="256">
        <v>6.5796148272477275</v>
      </c>
      <c r="H1002" s="256">
        <v>1.1250494638924897</v>
      </c>
      <c r="I1002" s="256">
        <v>0.31597055078296732</v>
      </c>
      <c r="J1002" s="256">
        <v>9.8003468059883438</v>
      </c>
      <c r="K1002" s="256">
        <v>11.040423539516201</v>
      </c>
      <c r="L1002" s="256">
        <v>5.8568187623777801</v>
      </c>
      <c r="M1002" s="256">
        <v>-1.0726236879102355</v>
      </c>
      <c r="N1002" s="256">
        <v>21.913394033414782</v>
      </c>
    </row>
    <row r="1003" spans="2:14" x14ac:dyDescent="0.25">
      <c r="B1003" s="239" t="s">
        <v>2166</v>
      </c>
      <c r="C1003" s="247">
        <v>1</v>
      </c>
      <c r="D1003" s="256">
        <v>32.86</v>
      </c>
      <c r="E1003" s="256">
        <v>9</v>
      </c>
      <c r="F1003" s="256">
        <v>10.7835937211178</v>
      </c>
      <c r="G1003" s="256">
        <v>-1.7835937211177999</v>
      </c>
      <c r="H1003" s="256">
        <v>-0.30497699522404592</v>
      </c>
      <c r="I1003" s="256">
        <v>0.35313025500928458</v>
      </c>
      <c r="J1003" s="256">
        <v>10.090635766560569</v>
      </c>
      <c r="K1003" s="256">
        <v>11.476551675675031</v>
      </c>
      <c r="L1003" s="256">
        <v>5.8589409967485784</v>
      </c>
      <c r="M1003" s="256">
        <v>-0.71357966288366903</v>
      </c>
      <c r="N1003" s="256">
        <v>22.280767105119267</v>
      </c>
    </row>
    <row r="1004" spans="2:14" x14ac:dyDescent="0.25">
      <c r="B1004" s="239" t="s">
        <v>2167</v>
      </c>
      <c r="C1004" s="247">
        <v>1</v>
      </c>
      <c r="D1004" s="256">
        <v>48.81</v>
      </c>
      <c r="E1004" s="256">
        <v>6</v>
      </c>
      <c r="F1004" s="256">
        <v>10.753782696847589</v>
      </c>
      <c r="G1004" s="256">
        <v>-4.7537826968475887</v>
      </c>
      <c r="H1004" s="256">
        <v>-0.81285011584590872</v>
      </c>
      <c r="I1004" s="256">
        <v>0.31499559988030101</v>
      </c>
      <c r="J1004" s="256">
        <v>10.135657505105401</v>
      </c>
      <c r="K1004" s="256">
        <v>11.371907888589776</v>
      </c>
      <c r="L1004" s="256">
        <v>5.8567662454909577</v>
      </c>
      <c r="M1004" s="256">
        <v>-0.73912310837303785</v>
      </c>
      <c r="N1004" s="256">
        <v>22.246688502068217</v>
      </c>
    </row>
    <row r="1005" spans="2:14" x14ac:dyDescent="0.25">
      <c r="B1005" s="239" t="s">
        <v>2168</v>
      </c>
      <c r="C1005" s="247">
        <v>1</v>
      </c>
      <c r="D1005" s="256">
        <v>75.73</v>
      </c>
      <c r="E1005" s="256">
        <v>15</v>
      </c>
      <c r="F1005" s="256">
        <v>10.703468416386517</v>
      </c>
      <c r="G1005" s="256">
        <v>4.2965315836134828</v>
      </c>
      <c r="H1005" s="256">
        <v>0.73466466984109102</v>
      </c>
      <c r="I1005" s="256">
        <v>0.25637244837037781</v>
      </c>
      <c r="J1005" s="256">
        <v>10.200381170512058</v>
      </c>
      <c r="K1005" s="256">
        <v>11.206555662260977</v>
      </c>
      <c r="L1005" s="256">
        <v>5.8539060001559404</v>
      </c>
      <c r="M1005" s="256">
        <v>-0.78382464472971769</v>
      </c>
      <c r="N1005" s="256">
        <v>22.190761477502754</v>
      </c>
    </row>
    <row r="1006" spans="2:14" x14ac:dyDescent="0.25">
      <c r="B1006" s="239" t="s">
        <v>2169</v>
      </c>
      <c r="C1006" s="247">
        <v>1</v>
      </c>
      <c r="D1006" s="256">
        <v>35.840000000000003</v>
      </c>
      <c r="E1006" s="256">
        <v>18</v>
      </c>
      <c r="F1006" s="256">
        <v>10.778024012508068</v>
      </c>
      <c r="G1006" s="256">
        <v>7.2219759874919323</v>
      </c>
      <c r="H1006" s="256">
        <v>1.2348869084743945</v>
      </c>
      <c r="I1006" s="256">
        <v>0.34586454869310262</v>
      </c>
      <c r="J1006" s="256">
        <v>10.099323768571363</v>
      </c>
      <c r="K1006" s="256">
        <v>11.456724256444772</v>
      </c>
      <c r="L1006" s="256">
        <v>5.8585075669850406</v>
      </c>
      <c r="M1006" s="256">
        <v>-0.71829883943582651</v>
      </c>
      <c r="N1006" s="256">
        <v>22.274346864451964</v>
      </c>
    </row>
    <row r="1007" spans="2:14" x14ac:dyDescent="0.25">
      <c r="B1007" s="239" t="s">
        <v>2170</v>
      </c>
      <c r="C1007" s="247">
        <v>1</v>
      </c>
      <c r="D1007" s="256">
        <v>69.92</v>
      </c>
      <c r="E1007" s="256">
        <v>20</v>
      </c>
      <c r="F1007" s="256">
        <v>10.71432747914576</v>
      </c>
      <c r="G1007" s="256">
        <v>9.2856725208542397</v>
      </c>
      <c r="H1007" s="256">
        <v>1.5877587314390305</v>
      </c>
      <c r="I1007" s="256">
        <v>0.26822676855684541</v>
      </c>
      <c r="J1007" s="256">
        <v>10.187978149797697</v>
      </c>
      <c r="K1007" s="256">
        <v>11.240676808493824</v>
      </c>
      <c r="L1007" s="256">
        <v>5.8544371399604884</v>
      </c>
      <c r="M1007" s="256">
        <v>-0.77400785333443345</v>
      </c>
      <c r="N1007" s="256">
        <v>22.202662811625956</v>
      </c>
    </row>
    <row r="1008" spans="2:14" x14ac:dyDescent="0.25">
      <c r="B1008" s="239" t="s">
        <v>2171</v>
      </c>
      <c r="C1008" s="247">
        <v>1</v>
      </c>
      <c r="D1008" s="256">
        <v>158.27000000000001</v>
      </c>
      <c r="E1008" s="256">
        <v>6</v>
      </c>
      <c r="F1008" s="256">
        <v>10.549198702075342</v>
      </c>
      <c r="G1008" s="256">
        <v>-4.5491987020753424</v>
      </c>
      <c r="H1008" s="256">
        <v>-0.77786826361250383</v>
      </c>
      <c r="I1008" s="256">
        <v>0.19352899773857396</v>
      </c>
      <c r="J1008" s="256">
        <v>10.169431019986174</v>
      </c>
      <c r="K1008" s="256">
        <v>10.928966384164511</v>
      </c>
      <c r="L1008" s="256">
        <v>5.851490587819824</v>
      </c>
      <c r="M1008" s="256">
        <v>-0.93335452390044615</v>
      </c>
      <c r="N1008" s="256">
        <v>22.031751928051129</v>
      </c>
    </row>
    <row r="1009" spans="2:14" x14ac:dyDescent="0.25">
      <c r="B1009" s="239" t="s">
        <v>2172</v>
      </c>
      <c r="C1009" s="247">
        <v>1</v>
      </c>
      <c r="D1009" s="256">
        <v>122.71</v>
      </c>
      <c r="E1009" s="256">
        <v>15</v>
      </c>
      <c r="F1009" s="256">
        <v>10.615661399445168</v>
      </c>
      <c r="G1009" s="256">
        <v>4.3843386005548322</v>
      </c>
      <c r="H1009" s="256">
        <v>0.74967880667578279</v>
      </c>
      <c r="I1009" s="256">
        <v>0.18939907330770048</v>
      </c>
      <c r="J1009" s="256">
        <v>10.243997990341667</v>
      </c>
      <c r="K1009" s="256">
        <v>10.987324808548669</v>
      </c>
      <c r="L1009" s="256">
        <v>5.8513554528286962</v>
      </c>
      <c r="M1009" s="256">
        <v>-0.86662664713657911</v>
      </c>
      <c r="N1009" s="256">
        <v>22.097949446026917</v>
      </c>
    </row>
    <row r="1010" spans="2:14" x14ac:dyDescent="0.25">
      <c r="B1010" s="239" t="s">
        <v>2173</v>
      </c>
      <c r="C1010" s="247">
        <v>1</v>
      </c>
      <c r="D1010" s="256">
        <v>226.39</v>
      </c>
      <c r="E1010" s="256">
        <v>5</v>
      </c>
      <c r="F1010" s="256">
        <v>10.42188039654012</v>
      </c>
      <c r="G1010" s="256">
        <v>-5.4218803965401197</v>
      </c>
      <c r="H1010" s="256">
        <v>-0.92708825570694708</v>
      </c>
      <c r="I1010" s="256">
        <v>0.31410878286354649</v>
      </c>
      <c r="J1010" s="256">
        <v>9.805495432085964</v>
      </c>
      <c r="K1010" s="256">
        <v>11.038265360994275</v>
      </c>
      <c r="L1010" s="256">
        <v>5.8567186165847431</v>
      </c>
      <c r="M1010" s="256">
        <v>-1.070931945067688</v>
      </c>
      <c r="N1010" s="256">
        <v>21.914692738147927</v>
      </c>
    </row>
    <row r="1011" spans="2:14" x14ac:dyDescent="0.25">
      <c r="B1011" s="239" t="s">
        <v>2174</v>
      </c>
      <c r="C1011" s="247">
        <v>1</v>
      </c>
      <c r="D1011" s="256">
        <v>209.84</v>
      </c>
      <c r="E1011" s="256">
        <v>19</v>
      </c>
      <c r="F1011" s="256">
        <v>10.452812838651218</v>
      </c>
      <c r="G1011" s="256">
        <v>8.5471871613487824</v>
      </c>
      <c r="H1011" s="256">
        <v>1.461484993595989</v>
      </c>
      <c r="I1011" s="256">
        <v>0.27705966168310858</v>
      </c>
      <c r="J1011" s="256">
        <v>9.909130461605395</v>
      </c>
      <c r="K1011" s="256">
        <v>10.99649521569704</v>
      </c>
      <c r="L1011" s="256">
        <v>5.8548484764774447</v>
      </c>
      <c r="M1011" s="256">
        <v>-1.0363296716546682</v>
      </c>
      <c r="N1011" s="256">
        <v>21.941955348957102</v>
      </c>
    </row>
    <row r="1012" spans="2:14" x14ac:dyDescent="0.25">
      <c r="B1012" s="239" t="s">
        <v>2175</v>
      </c>
      <c r="C1012" s="247">
        <v>1</v>
      </c>
      <c r="D1012" s="256">
        <v>105.2</v>
      </c>
      <c r="E1012" s="256">
        <v>11</v>
      </c>
      <c r="F1012" s="256">
        <v>10.648388110101681</v>
      </c>
      <c r="G1012" s="256">
        <v>0.35161188989831871</v>
      </c>
      <c r="H1012" s="256">
        <v>6.0122177150877573E-2</v>
      </c>
      <c r="I1012" s="256">
        <v>0.2067567611635564</v>
      </c>
      <c r="J1012" s="256">
        <v>10.242663196208339</v>
      </c>
      <c r="K1012" s="256">
        <v>11.054113023995024</v>
      </c>
      <c r="L1012" s="256">
        <v>5.8519430093487017</v>
      </c>
      <c r="M1012" s="256">
        <v>-0.83505291603510123</v>
      </c>
      <c r="N1012" s="256">
        <v>22.131829136238466</v>
      </c>
    </row>
    <row r="1013" spans="2:14" x14ac:dyDescent="0.25">
      <c r="B1013" s="239" t="s">
        <v>2176</v>
      </c>
      <c r="C1013" s="247">
        <v>1</v>
      </c>
      <c r="D1013" s="256">
        <v>87.07</v>
      </c>
      <c r="E1013" s="256">
        <v>13</v>
      </c>
      <c r="F1013" s="256">
        <v>10.682273619193777</v>
      </c>
      <c r="G1013" s="256">
        <v>2.3177263808062225</v>
      </c>
      <c r="H1013" s="256">
        <v>0.39630842999760674</v>
      </c>
      <c r="I1013" s="256">
        <v>0.2349278697319864</v>
      </c>
      <c r="J1013" s="256">
        <v>10.221267704892595</v>
      </c>
      <c r="K1013" s="256">
        <v>11.14327953349496</v>
      </c>
      <c r="L1013" s="256">
        <v>5.8530060422277979</v>
      </c>
      <c r="M1013" s="256">
        <v>-0.80325342783494413</v>
      </c>
      <c r="N1013" s="256">
        <v>22.167800666222497</v>
      </c>
    </row>
    <row r="1014" spans="2:14" x14ac:dyDescent="0.25">
      <c r="B1014" s="239" t="s">
        <v>2177</v>
      </c>
      <c r="C1014" s="247">
        <v>1</v>
      </c>
      <c r="D1014" s="256">
        <v>113.53</v>
      </c>
      <c r="E1014" s="256">
        <v>15</v>
      </c>
      <c r="F1014" s="256">
        <v>10.632819092410719</v>
      </c>
      <c r="G1014" s="256">
        <v>4.3671809075892813</v>
      </c>
      <c r="H1014" s="256">
        <v>0.74674500982302694</v>
      </c>
      <c r="I1014" s="256">
        <v>0.19709678204687153</v>
      </c>
      <c r="J1014" s="256">
        <v>10.246050241541734</v>
      </c>
      <c r="K1014" s="256">
        <v>11.019587943279703</v>
      </c>
      <c r="L1014" s="256">
        <v>5.8516096732327876</v>
      </c>
      <c r="M1014" s="256">
        <v>-0.84996781839669922</v>
      </c>
      <c r="N1014" s="256">
        <v>22.115606003218137</v>
      </c>
    </row>
    <row r="1015" spans="2:14" x14ac:dyDescent="0.25">
      <c r="B1015" s="239" t="s">
        <v>2178</v>
      </c>
      <c r="C1015" s="247">
        <v>1</v>
      </c>
      <c r="D1015" s="256">
        <v>159.86000000000001</v>
      </c>
      <c r="E1015" s="256">
        <v>8</v>
      </c>
      <c r="F1015" s="256">
        <v>10.546226944796995</v>
      </c>
      <c r="G1015" s="256">
        <v>-2.5462269447969952</v>
      </c>
      <c r="H1015" s="256">
        <v>-0.43537978048948428</v>
      </c>
      <c r="I1015" s="256">
        <v>0.19496354261463386</v>
      </c>
      <c r="J1015" s="256">
        <v>10.163644212824861</v>
      </c>
      <c r="K1015" s="256">
        <v>10.928809676769129</v>
      </c>
      <c r="L1015" s="256">
        <v>5.851538208823996</v>
      </c>
      <c r="M1015" s="256">
        <v>-0.93641972928519834</v>
      </c>
      <c r="N1015" s="256">
        <v>22.028873618879189</v>
      </c>
    </row>
    <row r="1016" spans="2:14" x14ac:dyDescent="0.25">
      <c r="B1016" s="239" t="s">
        <v>2179</v>
      </c>
      <c r="C1016" s="247">
        <v>1</v>
      </c>
      <c r="D1016" s="256">
        <v>88.97</v>
      </c>
      <c r="E1016" s="256">
        <v>7</v>
      </c>
      <c r="F1016" s="256">
        <v>10.678722462697639</v>
      </c>
      <c r="G1016" s="256">
        <v>-3.6787224626976389</v>
      </c>
      <c r="H1016" s="256">
        <v>-0.62902538266035368</v>
      </c>
      <c r="I1016" s="256">
        <v>0.23158819048022744</v>
      </c>
      <c r="J1016" s="256">
        <v>10.224270099870303</v>
      </c>
      <c r="K1016" s="256">
        <v>11.133174825524975</v>
      </c>
      <c r="L1016" s="256">
        <v>5.8528729455155784</v>
      </c>
      <c r="M1016" s="256">
        <v>-0.80654340471209096</v>
      </c>
      <c r="N1016" s="256">
        <v>22.163988330107369</v>
      </c>
    </row>
    <row r="1017" spans="2:14" x14ac:dyDescent="0.25">
      <c r="B1017" s="239" t="s">
        <v>2180</v>
      </c>
      <c r="C1017" s="247">
        <v>1</v>
      </c>
      <c r="D1017" s="256">
        <v>167.31</v>
      </c>
      <c r="E1017" s="256">
        <v>18</v>
      </c>
      <c r="F1017" s="256">
        <v>10.532302673272664</v>
      </c>
      <c r="G1017" s="256">
        <v>7.4676973267273361</v>
      </c>
      <c r="H1017" s="256">
        <v>1.2769028422687096</v>
      </c>
      <c r="I1017" s="256">
        <v>0.20292087423736477</v>
      </c>
      <c r="J1017" s="256">
        <v>10.134105033863964</v>
      </c>
      <c r="K1017" s="256">
        <v>10.930500312681364</v>
      </c>
      <c r="L1017" s="256">
        <v>5.8518087381235864</v>
      </c>
      <c r="M1017" s="256">
        <v>-0.95087486846369629</v>
      </c>
      <c r="N1017" s="256">
        <v>22.015480215009024</v>
      </c>
    </row>
    <row r="1018" spans="2:14" x14ac:dyDescent="0.25">
      <c r="B1018" s="239" t="s">
        <v>2181</v>
      </c>
      <c r="C1018" s="247">
        <v>1</v>
      </c>
      <c r="D1018" s="256">
        <v>120.07</v>
      </c>
      <c r="E1018" s="256">
        <v>9</v>
      </c>
      <c r="F1018" s="256">
        <v>10.620595637945065</v>
      </c>
      <c r="G1018" s="256">
        <v>-1.6205956379450654</v>
      </c>
      <c r="H1018" s="256">
        <v>-0.27710592512286536</v>
      </c>
      <c r="I1018" s="256">
        <v>0.19127302771172075</v>
      </c>
      <c r="J1018" s="256">
        <v>10.245254912632255</v>
      </c>
      <c r="K1018" s="256">
        <v>10.995936363257876</v>
      </c>
      <c r="L1018" s="256">
        <v>5.8514164095121712</v>
      </c>
      <c r="M1018" s="256">
        <v>-0.8618120257414148</v>
      </c>
      <c r="N1018" s="256">
        <v>22.103003301631546</v>
      </c>
    </row>
    <row r="1019" spans="2:14" x14ac:dyDescent="0.25">
      <c r="B1019" s="239" t="s">
        <v>2182</v>
      </c>
      <c r="C1019" s="247">
        <v>1</v>
      </c>
      <c r="D1019" s="256">
        <v>151.44999999999999</v>
      </c>
      <c r="E1019" s="256">
        <v>8</v>
      </c>
      <c r="F1019" s="256">
        <v>10.561945484866744</v>
      </c>
      <c r="G1019" s="256">
        <v>-2.5619454848667438</v>
      </c>
      <c r="H1019" s="256">
        <v>-0.43806749634260828</v>
      </c>
      <c r="I1019" s="256">
        <v>0.18850859595414779</v>
      </c>
      <c r="J1019" s="256">
        <v>10.192029485838546</v>
      </c>
      <c r="K1019" s="256">
        <v>10.931861483894942</v>
      </c>
      <c r="L1019" s="256">
        <v>5.8513266971796156</v>
      </c>
      <c r="M1019" s="256">
        <v>-0.92028613365344292</v>
      </c>
      <c r="N1019" s="256">
        <v>22.044177103386929</v>
      </c>
    </row>
    <row r="1020" spans="2:14" x14ac:dyDescent="0.25">
      <c r="B1020" s="239" t="s">
        <v>2183</v>
      </c>
      <c r="C1020" s="247">
        <v>1</v>
      </c>
      <c r="D1020" s="256">
        <v>125.95</v>
      </c>
      <c r="E1020" s="256">
        <v>5</v>
      </c>
      <c r="F1020" s="256">
        <v>10.609605743104385</v>
      </c>
      <c r="G1020" s="256">
        <v>-5.6096057431043853</v>
      </c>
      <c r="H1020" s="256">
        <v>-0.95918744480180551</v>
      </c>
      <c r="I1020" s="256">
        <v>0.18749256002900952</v>
      </c>
      <c r="J1020" s="256">
        <v>10.241683541453934</v>
      </c>
      <c r="K1020" s="256">
        <v>10.977527944754836</v>
      </c>
      <c r="L1020" s="256">
        <v>5.8512940522968533</v>
      </c>
      <c r="M1020" s="256">
        <v>-0.87256181539583721</v>
      </c>
      <c r="N1020" s="256">
        <v>22.091773301604608</v>
      </c>
    </row>
    <row r="1021" spans="2:14" x14ac:dyDescent="0.25">
      <c r="B1021" s="239" t="s">
        <v>2184</v>
      </c>
      <c r="C1021" s="247">
        <v>1</v>
      </c>
      <c r="D1021" s="256">
        <v>94.78</v>
      </c>
      <c r="E1021" s="256">
        <v>11</v>
      </c>
      <c r="F1021" s="256">
        <v>10.667863399938396</v>
      </c>
      <c r="G1021" s="256">
        <v>0.33213660006160417</v>
      </c>
      <c r="H1021" s="256">
        <v>5.6792094013000054E-2</v>
      </c>
      <c r="I1021" s="256">
        <v>0.22189606276361429</v>
      </c>
      <c r="J1021" s="256">
        <v>10.232430186284883</v>
      </c>
      <c r="K1021" s="256">
        <v>11.103296613591908</v>
      </c>
      <c r="L1021" s="256">
        <v>5.8524974574149358</v>
      </c>
      <c r="M1021" s="256">
        <v>-0.81666563605434028</v>
      </c>
      <c r="N1021" s="256">
        <v>22.152392435931134</v>
      </c>
    </row>
    <row r="1022" spans="2:14" x14ac:dyDescent="0.25">
      <c r="B1022" s="239" t="s">
        <v>2185</v>
      </c>
      <c r="C1022" s="247">
        <v>1</v>
      </c>
      <c r="D1022" s="256">
        <v>238.66</v>
      </c>
      <c r="E1022" s="256">
        <v>5</v>
      </c>
      <c r="F1022" s="256">
        <v>10.398947401694008</v>
      </c>
      <c r="G1022" s="256">
        <v>-5.3989474016940076</v>
      </c>
      <c r="H1022" s="256">
        <v>-0.92316693899852509</v>
      </c>
      <c r="I1022" s="256">
        <v>0.34324266668064407</v>
      </c>
      <c r="J1022" s="256">
        <v>9.7253921544565962</v>
      </c>
      <c r="K1022" s="256">
        <v>11.072502648931419</v>
      </c>
      <c r="L1022" s="256">
        <v>5.8583533654610092</v>
      </c>
      <c r="M1022" s="256">
        <v>-1.0970728560338241</v>
      </c>
      <c r="N1022" s="256">
        <v>21.894967659421837</v>
      </c>
    </row>
    <row r="1023" spans="2:14" x14ac:dyDescent="0.25">
      <c r="B1023" s="239" t="s">
        <v>2186</v>
      </c>
      <c r="C1023" s="247">
        <v>1</v>
      </c>
      <c r="D1023" s="256">
        <v>197.99</v>
      </c>
      <c r="E1023" s="256">
        <v>19</v>
      </c>
      <c r="F1023" s="256">
        <v>10.474960841008709</v>
      </c>
      <c r="G1023" s="256">
        <v>8.5250391589912908</v>
      </c>
      <c r="H1023" s="256">
        <v>1.4576979028873664</v>
      </c>
      <c r="I1023" s="256">
        <v>0.25268979568467964</v>
      </c>
      <c r="J1023" s="256">
        <v>9.9791001735319558</v>
      </c>
      <c r="K1023" s="256">
        <v>10.970821508485463</v>
      </c>
      <c r="L1023" s="256">
        <v>5.8537458741579709</v>
      </c>
      <c r="M1023" s="256">
        <v>-1.0120180001208485</v>
      </c>
      <c r="N1023" s="256">
        <v>21.961939682138265</v>
      </c>
    </row>
    <row r="1024" spans="2:14" x14ac:dyDescent="0.25">
      <c r="B1024" s="239" t="s">
        <v>2187</v>
      </c>
      <c r="C1024" s="247">
        <v>1</v>
      </c>
      <c r="D1024" s="256">
        <v>60.82</v>
      </c>
      <c r="E1024" s="256">
        <v>12</v>
      </c>
      <c r="F1024" s="256">
        <v>10.731335649732527</v>
      </c>
      <c r="G1024" s="256">
        <v>1.268664350267473</v>
      </c>
      <c r="H1024" s="256">
        <v>0.21692913409111861</v>
      </c>
      <c r="I1024" s="256">
        <v>0.2877560726732416</v>
      </c>
      <c r="J1024" s="256">
        <v>10.166663388711367</v>
      </c>
      <c r="K1024" s="256">
        <v>11.296007910753687</v>
      </c>
      <c r="L1024" s="256">
        <v>5.8553643937622386</v>
      </c>
      <c r="M1024" s="256">
        <v>-0.75881926033610902</v>
      </c>
      <c r="N1024" s="256">
        <v>22.221490559801161</v>
      </c>
    </row>
    <row r="1025" spans="2:14" x14ac:dyDescent="0.25">
      <c r="B1025" s="239" t="s">
        <v>2188</v>
      </c>
      <c r="C1025" s="247">
        <v>1</v>
      </c>
      <c r="D1025" s="256">
        <v>221.06</v>
      </c>
      <c r="E1025" s="256">
        <v>10</v>
      </c>
      <c r="F1025" s="256">
        <v>10.431842325026654</v>
      </c>
      <c r="G1025" s="256">
        <v>-0.43184232502665409</v>
      </c>
      <c r="H1025" s="256">
        <v>-7.3840792966379992E-2</v>
      </c>
      <c r="I1025" s="256">
        <v>0.3018575158946436</v>
      </c>
      <c r="J1025" s="256">
        <v>9.8394983844697084</v>
      </c>
      <c r="K1025" s="256">
        <v>11.0241862655836</v>
      </c>
      <c r="L1025" s="256">
        <v>5.8560743323732138</v>
      </c>
      <c r="M1025" s="256">
        <v>-1.0597057185975025</v>
      </c>
      <c r="N1025" s="256">
        <v>21.923390368650811</v>
      </c>
    </row>
    <row r="1026" spans="2:14" x14ac:dyDescent="0.25">
      <c r="B1026" s="239" t="s">
        <v>2189</v>
      </c>
      <c r="C1026" s="247">
        <v>1</v>
      </c>
      <c r="D1026" s="256">
        <v>137.22999999999999</v>
      </c>
      <c r="E1026" s="256">
        <v>1</v>
      </c>
      <c r="F1026" s="256">
        <v>10.588523087695734</v>
      </c>
      <c r="G1026" s="256">
        <v>-9.5885230876957337</v>
      </c>
      <c r="H1026" s="256">
        <v>-1.6395432016261833</v>
      </c>
      <c r="I1026" s="256">
        <v>0.18439383765173858</v>
      </c>
      <c r="J1026" s="256">
        <v>10.226681600710295</v>
      </c>
      <c r="K1026" s="256">
        <v>10.950364574681172</v>
      </c>
      <c r="L1026" s="256">
        <v>5.8511955798573538</v>
      </c>
      <c r="M1026" s="256">
        <v>-0.89345123542097937</v>
      </c>
      <c r="N1026" s="256">
        <v>22.070497410812447</v>
      </c>
    </row>
    <row r="1027" spans="2:14" x14ac:dyDescent="0.25">
      <c r="B1027" s="239" t="s">
        <v>2190</v>
      </c>
      <c r="C1027" s="247">
        <v>1</v>
      </c>
      <c r="D1027" s="256">
        <v>226.8</v>
      </c>
      <c r="E1027" s="256">
        <v>1</v>
      </c>
      <c r="F1027" s="256">
        <v>10.421114094348848</v>
      </c>
      <c r="G1027" s="256">
        <v>-9.4211140943488481</v>
      </c>
      <c r="H1027" s="256">
        <v>-1.6109179092404162</v>
      </c>
      <c r="I1027" s="256">
        <v>0.31506222282700103</v>
      </c>
      <c r="J1027" s="256">
        <v>9.8028581664258425</v>
      </c>
      <c r="K1027" s="256">
        <v>11.039370022271854</v>
      </c>
      <c r="L1027" s="256">
        <v>5.8567698290637127</v>
      </c>
      <c r="M1027" s="256">
        <v>-1.0717987430226934</v>
      </c>
      <c r="N1027" s="256">
        <v>21.91402693172039</v>
      </c>
    </row>
    <row r="1028" spans="2:14" x14ac:dyDescent="0.25">
      <c r="B1028" s="239" t="s">
        <v>2191</v>
      </c>
      <c r="C1028" s="247">
        <v>1</v>
      </c>
      <c r="D1028" s="256">
        <v>205.97</v>
      </c>
      <c r="E1028" s="256">
        <v>10</v>
      </c>
      <c r="F1028" s="256">
        <v>10.46004598372493</v>
      </c>
      <c r="G1028" s="256">
        <v>-0.46004598372493</v>
      </c>
      <c r="H1028" s="256">
        <v>-7.8663341387740254E-2</v>
      </c>
      <c r="I1028" s="256">
        <v>0.26887078233446232</v>
      </c>
      <c r="J1028" s="256">
        <v>9.9324328870736878</v>
      </c>
      <c r="K1028" s="256">
        <v>10.987659080376172</v>
      </c>
      <c r="L1028" s="256">
        <v>5.8544666814297823</v>
      </c>
      <c r="M1028" s="256">
        <v>-1.0283473188550953</v>
      </c>
      <c r="N1028" s="256">
        <v>21.948439286304954</v>
      </c>
    </row>
    <row r="1029" spans="2:14" x14ac:dyDescent="0.25">
      <c r="B1029" s="239" t="s">
        <v>2192</v>
      </c>
      <c r="C1029" s="247">
        <v>1</v>
      </c>
      <c r="D1029" s="256">
        <v>123.55</v>
      </c>
      <c r="E1029" s="256">
        <v>14</v>
      </c>
      <c r="F1029" s="256">
        <v>10.614091414467927</v>
      </c>
      <c r="G1029" s="256">
        <v>3.3859085855320732</v>
      </c>
      <c r="H1029" s="256">
        <v>0.57895708775634902</v>
      </c>
      <c r="I1029" s="256">
        <v>0.18886267762042463</v>
      </c>
      <c r="J1029" s="256">
        <v>10.243480590502672</v>
      </c>
      <c r="K1029" s="256">
        <v>10.984702238433181</v>
      </c>
      <c r="L1029" s="256">
        <v>5.8513381151131796</v>
      </c>
      <c r="M1029" s="256">
        <v>-0.86816260980134352</v>
      </c>
      <c r="N1029" s="256">
        <v>22.096345438737195</v>
      </c>
    </row>
    <row r="1030" spans="2:14" x14ac:dyDescent="0.25">
      <c r="B1030" s="239" t="s">
        <v>2193</v>
      </c>
      <c r="C1030" s="247">
        <v>1</v>
      </c>
      <c r="D1030" s="256">
        <v>34.94</v>
      </c>
      <c r="E1030" s="256">
        <v>13</v>
      </c>
      <c r="F1030" s="256">
        <v>10.779706139269397</v>
      </c>
      <c r="G1030" s="256">
        <v>2.2202938607306031</v>
      </c>
      <c r="H1030" s="256">
        <v>0.37964842673680449</v>
      </c>
      <c r="I1030" s="256">
        <v>0.34805272246995539</v>
      </c>
      <c r="J1030" s="256">
        <v>10.096711977144958</v>
      </c>
      <c r="K1030" s="256">
        <v>11.462700301393836</v>
      </c>
      <c r="L1030" s="256">
        <v>5.858637155857755</v>
      </c>
      <c r="M1030" s="256">
        <v>-0.71687100875617027</v>
      </c>
      <c r="N1030" s="256">
        <v>22.276283287294966</v>
      </c>
    </row>
    <row r="1031" spans="2:14" x14ac:dyDescent="0.25">
      <c r="B1031" s="239" t="s">
        <v>2194</v>
      </c>
      <c r="C1031" s="247">
        <v>1</v>
      </c>
      <c r="D1031" s="256">
        <v>89.11</v>
      </c>
      <c r="E1031" s="256">
        <v>8</v>
      </c>
      <c r="F1031" s="256">
        <v>10.678460798534767</v>
      </c>
      <c r="G1031" s="256">
        <v>-2.6784607985347666</v>
      </c>
      <c r="H1031" s="256">
        <v>-0.45799046974138818</v>
      </c>
      <c r="I1031" s="256">
        <v>0.23134528668024171</v>
      </c>
      <c r="J1031" s="256">
        <v>10.224485093025814</v>
      </c>
      <c r="K1031" s="256">
        <v>11.132436504043719</v>
      </c>
      <c r="L1031" s="256">
        <v>5.852863339259466</v>
      </c>
      <c r="M1031" s="256">
        <v>-0.80678621823418162</v>
      </c>
      <c r="N1031" s="256">
        <v>22.163707815303717</v>
      </c>
    </row>
    <row r="1032" spans="2:14" x14ac:dyDescent="0.25">
      <c r="B1032" s="239" t="s">
        <v>2195</v>
      </c>
      <c r="C1032" s="247">
        <v>1</v>
      </c>
      <c r="D1032" s="256">
        <v>149.16</v>
      </c>
      <c r="E1032" s="256">
        <v>18</v>
      </c>
      <c r="F1032" s="256">
        <v>10.566225562959456</v>
      </c>
      <c r="G1032" s="256">
        <v>7.4337744370405439</v>
      </c>
      <c r="H1032" s="256">
        <v>1.2711023615630976</v>
      </c>
      <c r="I1032" s="256">
        <v>0.18725205872273279</v>
      </c>
      <c r="J1032" s="256">
        <v>10.198775304142851</v>
      </c>
      <c r="K1032" s="256">
        <v>10.933675821776061</v>
      </c>
      <c r="L1032" s="256">
        <v>5.8512863508697128</v>
      </c>
      <c r="M1032" s="256">
        <v>-0.91592688280227108</v>
      </c>
      <c r="N1032" s="256">
        <v>22.048378008721183</v>
      </c>
    </row>
    <row r="1033" spans="2:14" x14ac:dyDescent="0.25">
      <c r="B1033" s="239" t="s">
        <v>2196</v>
      </c>
      <c r="C1033" s="247">
        <v>1</v>
      </c>
      <c r="D1033" s="256">
        <v>169.37</v>
      </c>
      <c r="E1033" s="256">
        <v>5</v>
      </c>
      <c r="F1033" s="256">
        <v>10.528452472018957</v>
      </c>
      <c r="G1033" s="256">
        <v>-5.528452472018957</v>
      </c>
      <c r="H1033" s="256">
        <v>-0.94531103310826947</v>
      </c>
      <c r="I1033" s="256">
        <v>0.20545978623739042</v>
      </c>
      <c r="J1033" s="256">
        <v>10.125272650422859</v>
      </c>
      <c r="K1033" s="256">
        <v>10.931632293615055</v>
      </c>
      <c r="L1033" s="256">
        <v>5.8518973290838767</v>
      </c>
      <c r="M1033" s="256">
        <v>-0.95489891438170105</v>
      </c>
      <c r="N1033" s="256">
        <v>22.011803858419615</v>
      </c>
    </row>
    <row r="1034" spans="2:14" x14ac:dyDescent="0.25">
      <c r="B1034" s="239" t="s">
        <v>2197</v>
      </c>
      <c r="C1034" s="247">
        <v>1</v>
      </c>
      <c r="D1034" s="256">
        <v>86.74</v>
      </c>
      <c r="E1034" s="256">
        <v>9</v>
      </c>
      <c r="F1034" s="256">
        <v>10.682890399006265</v>
      </c>
      <c r="G1034" s="256">
        <v>-1.6828903990062649</v>
      </c>
      <c r="H1034" s="256">
        <v>-0.28775771696408015</v>
      </c>
      <c r="I1034" s="256">
        <v>0.23551596261606147</v>
      </c>
      <c r="J1034" s="256">
        <v>10.220730452626954</v>
      </c>
      <c r="K1034" s="256">
        <v>11.145050345385576</v>
      </c>
      <c r="L1034" s="256">
        <v>5.8530296765884646</v>
      </c>
      <c r="M1034" s="256">
        <v>-0.80268302642813794</v>
      </c>
      <c r="N1034" s="256">
        <v>22.168463824440668</v>
      </c>
    </row>
    <row r="1035" spans="2:14" x14ac:dyDescent="0.25">
      <c r="B1035" s="239" t="s">
        <v>2198</v>
      </c>
      <c r="C1035" s="247">
        <v>1</v>
      </c>
      <c r="D1035" s="256">
        <v>60.66</v>
      </c>
      <c r="E1035" s="256">
        <v>5</v>
      </c>
      <c r="F1035" s="256">
        <v>10.731634694490097</v>
      </c>
      <c r="G1035" s="256">
        <v>-5.7316346944900971</v>
      </c>
      <c r="H1035" s="256">
        <v>-0.98005319605631869</v>
      </c>
      <c r="I1035" s="256">
        <v>0.28810878451991329</v>
      </c>
      <c r="J1035" s="256">
        <v>10.166270296569449</v>
      </c>
      <c r="K1035" s="256">
        <v>11.296999092410745</v>
      </c>
      <c r="L1035" s="256">
        <v>5.8553817380334685</v>
      </c>
      <c r="M1035" s="256">
        <v>-0.75855425075548766</v>
      </c>
      <c r="N1035" s="256">
        <v>22.221823639735682</v>
      </c>
    </row>
    <row r="1036" spans="2:14" x14ac:dyDescent="0.25">
      <c r="B1036" s="239" t="s">
        <v>2199</v>
      </c>
      <c r="C1036" s="247">
        <v>1</v>
      </c>
      <c r="D1036" s="256">
        <v>213.68</v>
      </c>
      <c r="E1036" s="256">
        <v>9</v>
      </c>
      <c r="F1036" s="256">
        <v>10.445635764469548</v>
      </c>
      <c r="G1036" s="256">
        <v>-1.4456357644695483</v>
      </c>
      <c r="H1036" s="256">
        <v>-0.24718950645331436</v>
      </c>
      <c r="I1036" s="256">
        <v>0.28538018922834907</v>
      </c>
      <c r="J1036" s="256">
        <v>9.8856257698752508</v>
      </c>
      <c r="K1036" s="256">
        <v>11.005645759063846</v>
      </c>
      <c r="L1036" s="256">
        <v>5.855248114194846</v>
      </c>
      <c r="M1036" s="256">
        <v>-1.044290966761297</v>
      </c>
      <c r="N1036" s="256">
        <v>21.935562495700395</v>
      </c>
    </row>
    <row r="1037" spans="2:14" x14ac:dyDescent="0.25">
      <c r="B1037" s="239" t="s">
        <v>2200</v>
      </c>
      <c r="C1037" s="247">
        <v>1</v>
      </c>
      <c r="D1037" s="256">
        <v>246.57</v>
      </c>
      <c r="E1037" s="256">
        <v>3</v>
      </c>
      <c r="F1037" s="256">
        <v>10.384163376491665</v>
      </c>
      <c r="G1037" s="256">
        <v>-7.3841633764916654</v>
      </c>
      <c r="H1037" s="256">
        <v>-1.2626193578403704</v>
      </c>
      <c r="I1037" s="256">
        <v>0.36259692915306918</v>
      </c>
      <c r="J1037" s="256">
        <v>9.6726286869815929</v>
      </c>
      <c r="K1037" s="256">
        <v>11.095698066001738</v>
      </c>
      <c r="L1037" s="256">
        <v>5.859519191828757</v>
      </c>
      <c r="M1037" s="256">
        <v>-1.1141446168343005</v>
      </c>
      <c r="N1037" s="256">
        <v>21.88247136981763</v>
      </c>
    </row>
    <row r="1038" spans="2:14" x14ac:dyDescent="0.25">
      <c r="B1038" s="239" t="s">
        <v>2201</v>
      </c>
      <c r="C1038" s="247">
        <v>1</v>
      </c>
      <c r="D1038" s="256">
        <v>145.65</v>
      </c>
      <c r="E1038" s="256">
        <v>10</v>
      </c>
      <c r="F1038" s="256">
        <v>10.572785857328638</v>
      </c>
      <c r="G1038" s="256">
        <v>-0.57278585732863796</v>
      </c>
      <c r="H1038" s="256">
        <v>-9.7940751644628399E-2</v>
      </c>
      <c r="I1038" s="256">
        <v>0.18576151431438087</v>
      </c>
      <c r="J1038" s="256">
        <v>10.208260537935196</v>
      </c>
      <c r="K1038" s="256">
        <v>10.93731117672208</v>
      </c>
      <c r="L1038" s="256">
        <v>5.8512388403293425</v>
      </c>
      <c r="M1038" s="256">
        <v>-0.909273357093074</v>
      </c>
      <c r="N1038" s="256">
        <v>22.05484507175035</v>
      </c>
    </row>
    <row r="1039" spans="2:14" x14ac:dyDescent="0.25">
      <c r="B1039" s="239" t="s">
        <v>2202</v>
      </c>
      <c r="C1039" s="247">
        <v>1</v>
      </c>
      <c r="D1039" s="256">
        <v>67.77</v>
      </c>
      <c r="E1039" s="256">
        <v>3</v>
      </c>
      <c r="F1039" s="256">
        <v>10.7183458930756</v>
      </c>
      <c r="G1039" s="256">
        <v>-7.7183458930756004</v>
      </c>
      <c r="H1039" s="256">
        <v>-1.3197612834692098</v>
      </c>
      <c r="I1039" s="256">
        <v>0.27274135540335281</v>
      </c>
      <c r="J1039" s="256">
        <v>10.183137456294943</v>
      </c>
      <c r="K1039" s="256">
        <v>11.253554329856257</v>
      </c>
      <c r="L1039" s="256">
        <v>5.8546457171485242</v>
      </c>
      <c r="M1039" s="256">
        <v>-0.77039873659603586</v>
      </c>
      <c r="N1039" s="256">
        <v>22.207090522747237</v>
      </c>
    </row>
    <row r="1040" spans="2:14" x14ac:dyDescent="0.25">
      <c r="B1040" s="239" t="s">
        <v>2203</v>
      </c>
      <c r="C1040" s="247">
        <v>1</v>
      </c>
      <c r="D1040" s="256">
        <v>89.91</v>
      </c>
      <c r="E1040" s="256">
        <v>18</v>
      </c>
      <c r="F1040" s="256">
        <v>10.676965574746919</v>
      </c>
      <c r="G1040" s="256">
        <v>7.3230344252530806</v>
      </c>
      <c r="H1040" s="256">
        <v>1.2521669080199835</v>
      </c>
      <c r="I1040" s="256">
        <v>0.22996581227973562</v>
      </c>
      <c r="J1040" s="256">
        <v>10.225696852696275</v>
      </c>
      <c r="K1040" s="256">
        <v>11.128234296797563</v>
      </c>
      <c r="L1040" s="256">
        <v>5.8528089752866341</v>
      </c>
      <c r="M1040" s="256">
        <v>-0.80817476198858174</v>
      </c>
      <c r="N1040" s="256">
        <v>22.162105911482421</v>
      </c>
    </row>
    <row r="1041" spans="2:14" x14ac:dyDescent="0.25">
      <c r="B1041" s="239" t="s">
        <v>2204</v>
      </c>
      <c r="C1041" s="247">
        <v>1</v>
      </c>
      <c r="D1041" s="256">
        <v>34.049999999999997</v>
      </c>
      <c r="E1041" s="256">
        <v>1</v>
      </c>
      <c r="F1041" s="256">
        <v>10.781369575733377</v>
      </c>
      <c r="G1041" s="256">
        <v>-9.7813695757333772</v>
      </c>
      <c r="H1041" s="256">
        <v>-1.6725180555768751</v>
      </c>
      <c r="I1041" s="256">
        <v>0.35022187493307305</v>
      </c>
      <c r="J1041" s="256">
        <v>10.094118821508312</v>
      </c>
      <c r="K1041" s="256">
        <v>11.468620329958442</v>
      </c>
      <c r="L1041" s="256">
        <v>5.8587664220431197</v>
      </c>
      <c r="M1041" s="256">
        <v>-0.71546123515492432</v>
      </c>
      <c r="N1041" s="256">
        <v>22.278200386621677</v>
      </c>
    </row>
    <row r="1042" spans="2:14" x14ac:dyDescent="0.25">
      <c r="B1042" s="239" t="s">
        <v>2205</v>
      </c>
      <c r="C1042" s="247">
        <v>1</v>
      </c>
      <c r="D1042" s="256">
        <v>231.15</v>
      </c>
      <c r="E1042" s="256">
        <v>2</v>
      </c>
      <c r="F1042" s="256">
        <v>10.412983815002427</v>
      </c>
      <c r="G1042" s="256">
        <v>-8.412983815002427</v>
      </c>
      <c r="H1042" s="256">
        <v>-1.4385375404663197</v>
      </c>
      <c r="I1042" s="256">
        <v>0.32526807960005177</v>
      </c>
      <c r="J1042" s="256">
        <v>9.7747006321681376</v>
      </c>
      <c r="K1042" s="256">
        <v>11.051266997836716</v>
      </c>
      <c r="L1042" s="256">
        <v>5.8573277140676536</v>
      </c>
      <c r="M1042" s="256">
        <v>-1.0810237766296886</v>
      </c>
      <c r="N1042" s="256">
        <v>21.906991406634543</v>
      </c>
    </row>
    <row r="1043" spans="2:14" x14ac:dyDescent="0.25">
      <c r="B1043" s="239" t="s">
        <v>2206</v>
      </c>
      <c r="C1043" s="247">
        <v>1</v>
      </c>
      <c r="D1043" s="256">
        <v>55.91</v>
      </c>
      <c r="E1043" s="256">
        <v>7</v>
      </c>
      <c r="F1043" s="256">
        <v>10.740512585730441</v>
      </c>
      <c r="G1043" s="256">
        <v>-3.7405125857304409</v>
      </c>
      <c r="H1043" s="256">
        <v>-0.63959088635884054</v>
      </c>
      <c r="I1043" s="256">
        <v>0.29871182863595092</v>
      </c>
      <c r="J1043" s="256">
        <v>10.154341520415812</v>
      </c>
      <c r="K1043" s="256">
        <v>11.326683651045069</v>
      </c>
      <c r="L1043" s="256">
        <v>5.8559130272695592</v>
      </c>
      <c r="M1043" s="256">
        <v>-0.75071892411304297</v>
      </c>
      <c r="N1043" s="256">
        <v>22.231744095573923</v>
      </c>
    </row>
    <row r="1044" spans="2:14" x14ac:dyDescent="0.25">
      <c r="B1044" s="239" t="s">
        <v>2207</v>
      </c>
      <c r="C1044" s="247">
        <v>1</v>
      </c>
      <c r="D1044" s="256">
        <v>156.83000000000001</v>
      </c>
      <c r="E1044" s="256">
        <v>2</v>
      </c>
      <c r="F1044" s="256">
        <v>10.551890104893468</v>
      </c>
      <c r="G1044" s="256">
        <v>-8.5518901048934683</v>
      </c>
      <c r="H1044" s="256">
        <v>-1.4622891507165174</v>
      </c>
      <c r="I1044" s="256">
        <v>0.19231402134094505</v>
      </c>
      <c r="J1044" s="256">
        <v>10.174506606961259</v>
      </c>
      <c r="K1044" s="256">
        <v>10.929273602825678</v>
      </c>
      <c r="L1044" s="256">
        <v>5.8514505303542146</v>
      </c>
      <c r="M1044" s="256">
        <v>-0.93058451513157081</v>
      </c>
      <c r="N1044" s="256">
        <v>22.034364724918508</v>
      </c>
    </row>
    <row r="1045" spans="2:14" x14ac:dyDescent="0.25">
      <c r="B1045" s="239" t="s">
        <v>2208</v>
      </c>
      <c r="C1045" s="247">
        <v>1</v>
      </c>
      <c r="D1045" s="256">
        <v>90.29</v>
      </c>
      <c r="E1045" s="256">
        <v>10</v>
      </c>
      <c r="F1045" s="256">
        <v>10.676255343447691</v>
      </c>
      <c r="G1045" s="256">
        <v>-0.676255343447691</v>
      </c>
      <c r="H1045" s="256">
        <v>-0.11563301676102974</v>
      </c>
      <c r="I1045" s="256">
        <v>0.22931570904986523</v>
      </c>
      <c r="J1045" s="256">
        <v>10.226262338212674</v>
      </c>
      <c r="K1045" s="256">
        <v>11.126248348682708</v>
      </c>
      <c r="L1045" s="256">
        <v>5.8527834677865318</v>
      </c>
      <c r="M1045" s="256">
        <v>-0.80883493916515725</v>
      </c>
      <c r="N1045" s="256">
        <v>22.161345626060537</v>
      </c>
    </row>
    <row r="1046" spans="2:14" x14ac:dyDescent="0.25">
      <c r="B1046" s="239" t="s">
        <v>2209</v>
      </c>
      <c r="C1046" s="247">
        <v>1</v>
      </c>
      <c r="D1046" s="256">
        <v>151.91999999999999</v>
      </c>
      <c r="E1046" s="256">
        <v>4</v>
      </c>
      <c r="F1046" s="256">
        <v>10.561067040891382</v>
      </c>
      <c r="G1046" s="256">
        <v>-6.5610670408913823</v>
      </c>
      <c r="H1046" s="256">
        <v>-1.1218779747332486</v>
      </c>
      <c r="I1046" s="256">
        <v>0.18879375659944664</v>
      </c>
      <c r="J1046" s="256">
        <v>10.190591462686143</v>
      </c>
      <c r="K1046" s="256">
        <v>10.931542619096621</v>
      </c>
      <c r="L1046" s="256">
        <v>5.851335890966201</v>
      </c>
      <c r="M1046" s="256">
        <v>-0.92118261886842134</v>
      </c>
      <c r="N1046" s="256">
        <v>22.043316700651186</v>
      </c>
    </row>
    <row r="1047" spans="2:14" x14ac:dyDescent="0.25">
      <c r="B1047" s="239" t="s">
        <v>2210</v>
      </c>
      <c r="C1047" s="247">
        <v>1</v>
      </c>
      <c r="D1047" s="256">
        <v>173.31</v>
      </c>
      <c r="E1047" s="256">
        <v>9</v>
      </c>
      <c r="F1047" s="256">
        <v>10.521088494863807</v>
      </c>
      <c r="G1047" s="256">
        <v>-1.5210884948638075</v>
      </c>
      <c r="H1047" s="256">
        <v>-0.26009118171973644</v>
      </c>
      <c r="I1047" s="256">
        <v>0.21069303233543998</v>
      </c>
      <c r="J1047" s="256">
        <v>10.107639319508419</v>
      </c>
      <c r="K1047" s="256">
        <v>10.934537670219196</v>
      </c>
      <c r="L1047" s="256">
        <v>5.8520834051005286</v>
      </c>
      <c r="M1047" s="256">
        <v>-0.96262803401349117</v>
      </c>
      <c r="N1047" s="256">
        <v>22.004805023741106</v>
      </c>
    </row>
    <row r="1048" spans="2:14" x14ac:dyDescent="0.25">
      <c r="B1048" s="239" t="s">
        <v>2211</v>
      </c>
      <c r="C1048" s="247">
        <v>1</v>
      </c>
      <c r="D1048" s="256">
        <v>212.54</v>
      </c>
      <c r="E1048" s="256">
        <v>2</v>
      </c>
      <c r="F1048" s="256">
        <v>10.447766458367232</v>
      </c>
      <c r="G1048" s="256">
        <v>-8.4477664583672318</v>
      </c>
      <c r="H1048" s="256">
        <v>-1.4444850306002832</v>
      </c>
      <c r="I1048" s="256">
        <v>0.28289075942582492</v>
      </c>
      <c r="J1048" s="256">
        <v>9.8926415455791528</v>
      </c>
      <c r="K1048" s="256">
        <v>11.002891371155311</v>
      </c>
      <c r="L1048" s="256">
        <v>5.8551273093030876</v>
      </c>
      <c r="M1048" s="256">
        <v>-1.041923213847836</v>
      </c>
      <c r="N1048" s="256">
        <v>21.937456130582298</v>
      </c>
    </row>
    <row r="1049" spans="2:14" x14ac:dyDescent="0.25">
      <c r="B1049" s="239" t="s">
        <v>2212</v>
      </c>
      <c r="C1049" s="247">
        <v>1</v>
      </c>
      <c r="D1049" s="256">
        <v>75.41</v>
      </c>
      <c r="E1049" s="256">
        <v>12</v>
      </c>
      <c r="F1049" s="256">
        <v>10.704066505901656</v>
      </c>
      <c r="G1049" s="256">
        <v>1.2959334940983442</v>
      </c>
      <c r="H1049" s="256">
        <v>0.22159188965557494</v>
      </c>
      <c r="I1049" s="256">
        <v>0.25701142750841266</v>
      </c>
      <c r="J1049" s="256">
        <v>10.199725372346331</v>
      </c>
      <c r="K1049" s="256">
        <v>11.208407639456981</v>
      </c>
      <c r="L1049" s="256">
        <v>5.8539340191232263</v>
      </c>
      <c r="M1049" s="256">
        <v>-0.78328153766364395</v>
      </c>
      <c r="N1049" s="256">
        <v>22.191414549466955</v>
      </c>
    </row>
    <row r="1050" spans="2:14" x14ac:dyDescent="0.25">
      <c r="B1050" s="239" t="s">
        <v>2213</v>
      </c>
      <c r="C1050" s="247">
        <v>1</v>
      </c>
      <c r="D1050" s="256">
        <v>32.42</v>
      </c>
      <c r="E1050" s="256">
        <v>20</v>
      </c>
      <c r="F1050" s="256">
        <v>10.784416094201116</v>
      </c>
      <c r="G1050" s="256">
        <v>9.2155839057988835</v>
      </c>
      <c r="H1050" s="256">
        <v>1.5757742671712367</v>
      </c>
      <c r="I1050" s="256">
        <v>0.3542079151571203</v>
      </c>
      <c r="J1050" s="256">
        <v>10.089343415229427</v>
      </c>
      <c r="K1050" s="256">
        <v>11.479488773172806</v>
      </c>
      <c r="L1050" s="256">
        <v>5.8590060482592312</v>
      </c>
      <c r="M1050" s="256">
        <v>-0.71288494230569199</v>
      </c>
      <c r="N1050" s="256">
        <v>22.281717130707925</v>
      </c>
    </row>
    <row r="1051" spans="2:14" x14ac:dyDescent="0.25">
      <c r="B1051" s="239" t="s">
        <v>2214</v>
      </c>
      <c r="C1051" s="247">
        <v>1</v>
      </c>
      <c r="D1051" s="256">
        <v>60.11</v>
      </c>
      <c r="E1051" s="256">
        <v>5</v>
      </c>
      <c r="F1051" s="256">
        <v>10.732662660844241</v>
      </c>
      <c r="G1051" s="256">
        <v>-5.732662660844241</v>
      </c>
      <c r="H1051" s="256">
        <v>-0.98022896819891281</v>
      </c>
      <c r="I1051" s="256">
        <v>0.28932351132042999</v>
      </c>
      <c r="J1051" s="256">
        <v>10.164914568558437</v>
      </c>
      <c r="K1051" s="256">
        <v>11.300410753130045</v>
      </c>
      <c r="L1051" s="256">
        <v>5.8554416332656825</v>
      </c>
      <c r="M1051" s="256">
        <v>-0.75764381858883922</v>
      </c>
      <c r="N1051" s="256">
        <v>22.222969140277321</v>
      </c>
    </row>
    <row r="1052" spans="2:14" x14ac:dyDescent="0.25">
      <c r="B1052" s="239" t="s">
        <v>2215</v>
      </c>
      <c r="C1052" s="247">
        <v>1</v>
      </c>
      <c r="D1052" s="256">
        <v>228</v>
      </c>
      <c r="E1052" s="256">
        <v>11</v>
      </c>
      <c r="F1052" s="256">
        <v>10.418871258667076</v>
      </c>
      <c r="G1052" s="256">
        <v>0.58112874133292358</v>
      </c>
      <c r="H1052" s="256">
        <v>9.936730280647886E-2</v>
      </c>
      <c r="I1052" s="256">
        <v>0.31786137970395001</v>
      </c>
      <c r="J1052" s="256">
        <v>9.795122462329596</v>
      </c>
      <c r="K1052" s="256">
        <v>11.042620055004557</v>
      </c>
      <c r="L1052" s="256">
        <v>5.8569210753676373</v>
      </c>
      <c r="M1052" s="256">
        <v>-1.0743383738046166</v>
      </c>
      <c r="N1052" s="256">
        <v>21.912080891138771</v>
      </c>
    </row>
    <row r="1053" spans="2:14" x14ac:dyDescent="0.25">
      <c r="B1053" s="239" t="s">
        <v>2216</v>
      </c>
      <c r="C1053" s="247">
        <v>1</v>
      </c>
      <c r="D1053" s="256">
        <v>222.26</v>
      </c>
      <c r="E1053" s="256">
        <v>1</v>
      </c>
      <c r="F1053" s="256">
        <v>10.429599489344882</v>
      </c>
      <c r="G1053" s="256">
        <v>-9.4295994893448825</v>
      </c>
      <c r="H1053" s="256">
        <v>-1.6123688283811035</v>
      </c>
      <c r="I1053" s="256">
        <v>0.30459173933037037</v>
      </c>
      <c r="J1053" s="256">
        <v>9.8318901011876623</v>
      </c>
      <c r="K1053" s="256">
        <v>11.027308877502103</v>
      </c>
      <c r="L1053" s="256">
        <v>5.8562159073967379</v>
      </c>
      <c r="M1053" s="256">
        <v>-1.0622263711395572</v>
      </c>
      <c r="N1053" s="256">
        <v>21.92142534982932</v>
      </c>
    </row>
    <row r="1054" spans="2:14" x14ac:dyDescent="0.25">
      <c r="B1054" s="239" t="s">
        <v>2217</v>
      </c>
      <c r="C1054" s="247">
        <v>1</v>
      </c>
      <c r="D1054" s="256">
        <v>161.43</v>
      </c>
      <c r="E1054" s="256">
        <v>2</v>
      </c>
      <c r="F1054" s="256">
        <v>10.543292568113344</v>
      </c>
      <c r="G1054" s="256">
        <v>-8.543292568113344</v>
      </c>
      <c r="H1054" s="256">
        <v>-1.4608190564330013</v>
      </c>
      <c r="I1054" s="256">
        <v>0.19647379568025422</v>
      </c>
      <c r="J1054" s="256">
        <v>10.157746221836375</v>
      </c>
      <c r="K1054" s="256">
        <v>10.928838914390314</v>
      </c>
      <c r="L1054" s="256">
        <v>5.8515887226263015</v>
      </c>
      <c r="M1054" s="256">
        <v>-0.93945323069868003</v>
      </c>
      <c r="N1054" s="256">
        <v>22.02603836692537</v>
      </c>
    </row>
    <row r="1055" spans="2:14" x14ac:dyDescent="0.25">
      <c r="B1055" s="239" t="s">
        <v>2218</v>
      </c>
      <c r="C1055" s="247">
        <v>1</v>
      </c>
      <c r="D1055" s="256">
        <v>162.11000000000001</v>
      </c>
      <c r="E1055" s="256">
        <v>16</v>
      </c>
      <c r="F1055" s="256">
        <v>10.542021627893673</v>
      </c>
      <c r="G1055" s="256">
        <v>5.4579783721063269</v>
      </c>
      <c r="H1055" s="256">
        <v>0.9332606547188439</v>
      </c>
      <c r="I1055" s="256">
        <v>0.19715629388206557</v>
      </c>
      <c r="J1055" s="256">
        <v>10.155135995188516</v>
      </c>
      <c r="K1055" s="256">
        <v>10.92890726059883</v>
      </c>
      <c r="L1055" s="256">
        <v>5.851611678041837</v>
      </c>
      <c r="M1055" s="256">
        <v>-0.94076921700989935</v>
      </c>
      <c r="N1055" s="256">
        <v>22.024812472797244</v>
      </c>
    </row>
    <row r="1056" spans="2:14" x14ac:dyDescent="0.25">
      <c r="B1056" s="239" t="s">
        <v>2219</v>
      </c>
      <c r="C1056" s="247">
        <v>1</v>
      </c>
      <c r="D1056" s="256">
        <v>176.31</v>
      </c>
      <c r="E1056" s="256">
        <v>15</v>
      </c>
      <c r="F1056" s="256">
        <v>10.515481405659379</v>
      </c>
      <c r="G1056" s="256">
        <v>4.4845185943406207</v>
      </c>
      <c r="H1056" s="256">
        <v>0.76680860093588232</v>
      </c>
      <c r="I1056" s="256">
        <v>0.21499142376461147</v>
      </c>
      <c r="J1056" s="256">
        <v>10.093597369539747</v>
      </c>
      <c r="K1056" s="256">
        <v>10.937365441779011</v>
      </c>
      <c r="L1056" s="256">
        <v>5.8522397369443633</v>
      </c>
      <c r="M1056" s="256">
        <v>-0.968541897823604</v>
      </c>
      <c r="N1056" s="256">
        <v>21.999504709142364</v>
      </c>
    </row>
    <row r="1057" spans="2:14" x14ac:dyDescent="0.25">
      <c r="B1057" s="239" t="s">
        <v>2220</v>
      </c>
      <c r="C1057" s="247">
        <v>1</v>
      </c>
      <c r="D1057" s="256">
        <v>68.58</v>
      </c>
      <c r="E1057" s="256">
        <v>5</v>
      </c>
      <c r="F1057" s="256">
        <v>10.716831978990404</v>
      </c>
      <c r="G1057" s="256">
        <v>-5.7168319789904043</v>
      </c>
      <c r="H1057" s="256">
        <v>-0.97752207720296036</v>
      </c>
      <c r="I1057" s="256">
        <v>0.27103284488075602</v>
      </c>
      <c r="J1057" s="256">
        <v>10.184976202992232</v>
      </c>
      <c r="K1057" s="256">
        <v>11.248687754988577</v>
      </c>
      <c r="L1057" s="256">
        <v>5.8545663741546612</v>
      </c>
      <c r="M1057" s="256">
        <v>-0.77175695357525953</v>
      </c>
      <c r="N1057" s="256">
        <v>22.205420911556068</v>
      </c>
    </row>
    <row r="1058" spans="2:14" x14ac:dyDescent="0.25">
      <c r="B1058" s="239" t="s">
        <v>2221</v>
      </c>
      <c r="C1058" s="247">
        <v>1</v>
      </c>
      <c r="D1058" s="256">
        <v>231.17</v>
      </c>
      <c r="E1058" s="256">
        <v>1</v>
      </c>
      <c r="F1058" s="256">
        <v>10.412946434407731</v>
      </c>
      <c r="G1058" s="256">
        <v>-9.4129464344077309</v>
      </c>
      <c r="H1058" s="256">
        <v>-1.609521319671076</v>
      </c>
      <c r="I1058" s="256">
        <v>0.32531537025013885</v>
      </c>
      <c r="J1058" s="256">
        <v>9.7745704517306375</v>
      </c>
      <c r="K1058" s="256">
        <v>11.051322417084824</v>
      </c>
      <c r="L1058" s="256">
        <v>5.857330340393931</v>
      </c>
      <c r="M1058" s="256">
        <v>-1.0810663109421963</v>
      </c>
      <c r="N1058" s="256">
        <v>21.906959179757656</v>
      </c>
    </row>
    <row r="1059" spans="2:14" x14ac:dyDescent="0.25">
      <c r="B1059" s="239" t="s">
        <v>2222</v>
      </c>
      <c r="C1059" s="247">
        <v>1</v>
      </c>
      <c r="D1059" s="256">
        <v>122.13</v>
      </c>
      <c r="E1059" s="256">
        <v>20</v>
      </c>
      <c r="F1059" s="256">
        <v>10.616745436691357</v>
      </c>
      <c r="G1059" s="256">
        <v>9.3832545633086433</v>
      </c>
      <c r="H1059" s="256">
        <v>1.6044443015569372</v>
      </c>
      <c r="I1059" s="256">
        <v>0.18978643230150471</v>
      </c>
      <c r="J1059" s="256">
        <v>10.244321901565749</v>
      </c>
      <c r="K1059" s="256">
        <v>10.989168971816964</v>
      </c>
      <c r="L1059" s="256">
        <v>5.8513680038315847</v>
      </c>
      <c r="M1059" s="256">
        <v>-0.86556723909495759</v>
      </c>
      <c r="N1059" s="256">
        <v>22.099058112477671</v>
      </c>
    </row>
    <row r="1060" spans="2:14" x14ac:dyDescent="0.25">
      <c r="B1060" s="239" t="s">
        <v>2223</v>
      </c>
      <c r="C1060" s="247">
        <v>1</v>
      </c>
      <c r="D1060" s="256">
        <v>114.29</v>
      </c>
      <c r="E1060" s="256">
        <v>18</v>
      </c>
      <c r="F1060" s="256">
        <v>10.631398629812264</v>
      </c>
      <c r="G1060" s="256">
        <v>7.3686013701877364</v>
      </c>
      <c r="H1060" s="256">
        <v>1.2599584077226185</v>
      </c>
      <c r="I1060" s="256">
        <v>0.19633674782055402</v>
      </c>
      <c r="J1060" s="256">
        <v>10.246121216607969</v>
      </c>
      <c r="K1060" s="256">
        <v>11.016676043016558</v>
      </c>
      <c r="L1060" s="256">
        <v>5.8515841226904577</v>
      </c>
      <c r="M1060" s="256">
        <v>-0.85133814240946393</v>
      </c>
      <c r="N1060" s="256">
        <v>22.114135402033991</v>
      </c>
    </row>
    <row r="1061" spans="2:14" x14ac:dyDescent="0.25">
      <c r="B1061" s="239" t="s">
        <v>2224</v>
      </c>
      <c r="C1061" s="247">
        <v>1</v>
      </c>
      <c r="D1061" s="256">
        <v>144.16</v>
      </c>
      <c r="E1061" s="256">
        <v>5</v>
      </c>
      <c r="F1061" s="256">
        <v>10.575570711633505</v>
      </c>
      <c r="G1061" s="256">
        <v>-5.5755707116335049</v>
      </c>
      <c r="H1061" s="256">
        <v>-0.95336778895336505</v>
      </c>
      <c r="I1061" s="256">
        <v>0.18529083159462426</v>
      </c>
      <c r="J1061" s="256">
        <v>10.211969026876577</v>
      </c>
      <c r="K1061" s="256">
        <v>10.939172396390433</v>
      </c>
      <c r="L1061" s="256">
        <v>5.8512239162974549</v>
      </c>
      <c r="M1061" s="256">
        <v>-0.90645921691857723</v>
      </c>
      <c r="N1061" s="256">
        <v>22.057600640185587</v>
      </c>
    </row>
    <row r="1062" spans="2:14" x14ac:dyDescent="0.25">
      <c r="B1062" s="239" t="s">
        <v>2225</v>
      </c>
      <c r="C1062" s="247">
        <v>1</v>
      </c>
      <c r="D1062" s="256">
        <v>40.33</v>
      </c>
      <c r="E1062" s="256">
        <v>4</v>
      </c>
      <c r="F1062" s="256">
        <v>10.769632068998773</v>
      </c>
      <c r="G1062" s="256">
        <v>-6.7696320689987726</v>
      </c>
      <c r="H1062" s="256">
        <v>-1.1575405445370641</v>
      </c>
      <c r="I1062" s="256">
        <v>0.33503203511167395</v>
      </c>
      <c r="J1062" s="256">
        <v>10.112188787181903</v>
      </c>
      <c r="K1062" s="256">
        <v>11.427075350815642</v>
      </c>
      <c r="L1062" s="256">
        <v>5.8578780365358725</v>
      </c>
      <c r="M1062" s="256">
        <v>-0.72545543670616652</v>
      </c>
      <c r="N1062" s="256">
        <v>22.264719574703712</v>
      </c>
    </row>
    <row r="1063" spans="2:14" x14ac:dyDescent="0.25">
      <c r="B1063" s="239" t="s">
        <v>2226</v>
      </c>
      <c r="C1063" s="247">
        <v>1</v>
      </c>
      <c r="D1063" s="256">
        <v>66.58</v>
      </c>
      <c r="E1063" s="256">
        <v>6</v>
      </c>
      <c r="F1063" s="256">
        <v>10.720570038460025</v>
      </c>
      <c r="G1063" s="256">
        <v>-4.7205700384600249</v>
      </c>
      <c r="H1063" s="256">
        <v>-0.80717107771154373</v>
      </c>
      <c r="I1063" s="256">
        <v>0.2752677692006017</v>
      </c>
      <c r="J1063" s="256">
        <v>10.180403945085313</v>
      </c>
      <c r="K1063" s="256">
        <v>11.260736131834737</v>
      </c>
      <c r="L1063" s="256">
        <v>5.8547639552025466</v>
      </c>
      <c r="M1063" s="256">
        <v>-0.76840661324570014</v>
      </c>
      <c r="N1063" s="256">
        <v>22.209546690165752</v>
      </c>
    </row>
    <row r="1064" spans="2:14" x14ac:dyDescent="0.25">
      <c r="B1064" s="239" t="s">
        <v>2227</v>
      </c>
      <c r="C1064" s="247">
        <v>1</v>
      </c>
      <c r="D1064" s="256">
        <v>192.37</v>
      </c>
      <c r="E1064" s="256">
        <v>2</v>
      </c>
      <c r="F1064" s="256">
        <v>10.485464788118339</v>
      </c>
      <c r="G1064" s="256">
        <v>-8.4854647881183389</v>
      </c>
      <c r="H1064" s="256">
        <v>-1.4509310744477872</v>
      </c>
      <c r="I1064" s="256">
        <v>0.24194680416733533</v>
      </c>
      <c r="J1064" s="256">
        <v>10.010685410964582</v>
      </c>
      <c r="K1064" s="256">
        <v>10.960244165272096</v>
      </c>
      <c r="L1064" s="256">
        <v>5.8532919696889447</v>
      </c>
      <c r="M1064" s="256">
        <v>-1.000623342832867</v>
      </c>
      <c r="N1064" s="256">
        <v>21.971552919069545</v>
      </c>
    </row>
    <row r="1065" spans="2:14" x14ac:dyDescent="0.25">
      <c r="B1065" s="239" t="s">
        <v>2228</v>
      </c>
      <c r="C1065" s="247">
        <v>1</v>
      </c>
      <c r="D1065" s="256">
        <v>48.22</v>
      </c>
      <c r="E1065" s="256">
        <v>20</v>
      </c>
      <c r="F1065" s="256">
        <v>10.754885424391126</v>
      </c>
      <c r="G1065" s="256">
        <v>9.2451145756088735</v>
      </c>
      <c r="H1065" s="256">
        <v>1.5808237214494005</v>
      </c>
      <c r="I1065" s="256">
        <v>0.31637011127995912</v>
      </c>
      <c r="J1065" s="256">
        <v>10.134062988234135</v>
      </c>
      <c r="K1065" s="256">
        <v>11.375707860548118</v>
      </c>
      <c r="L1065" s="256">
        <v>5.8568403319272404</v>
      </c>
      <c r="M1065" s="256">
        <v>-0.73816576283689983</v>
      </c>
      <c r="N1065" s="256">
        <v>22.247936611619153</v>
      </c>
    </row>
    <row r="1066" spans="2:14" x14ac:dyDescent="0.25">
      <c r="B1066" s="239" t="s">
        <v>2229</v>
      </c>
      <c r="C1066" s="247">
        <v>1</v>
      </c>
      <c r="D1066" s="256">
        <v>162.69</v>
      </c>
      <c r="E1066" s="256">
        <v>20</v>
      </c>
      <c r="F1066" s="256">
        <v>10.540937590647484</v>
      </c>
      <c r="G1066" s="256">
        <v>9.4590624093525157</v>
      </c>
      <c r="H1066" s="256">
        <v>1.6174066981089825</v>
      </c>
      <c r="I1066" s="256">
        <v>0.19775178544865335</v>
      </c>
      <c r="J1066" s="256">
        <v>10.152883407210451</v>
      </c>
      <c r="K1066" s="256">
        <v>10.928991774084517</v>
      </c>
      <c r="L1066" s="256">
        <v>5.8516317719954341</v>
      </c>
      <c r="M1066" s="256">
        <v>-0.9418926852161551</v>
      </c>
      <c r="N1066" s="256">
        <v>22.023767866511122</v>
      </c>
    </row>
    <row r="1067" spans="2:14" x14ac:dyDescent="0.25">
      <c r="B1067" s="239" t="s">
        <v>2230</v>
      </c>
      <c r="C1067" s="247">
        <v>1</v>
      </c>
      <c r="D1067" s="256">
        <v>83.98</v>
      </c>
      <c r="E1067" s="256">
        <v>3</v>
      </c>
      <c r="F1067" s="256">
        <v>10.688048921074339</v>
      </c>
      <c r="G1067" s="256">
        <v>-7.6880489210743388</v>
      </c>
      <c r="H1067" s="256">
        <v>-1.3145807990483851</v>
      </c>
      <c r="I1067" s="256">
        <v>0.24052431699134058</v>
      </c>
      <c r="J1067" s="256">
        <v>10.216060932621716</v>
      </c>
      <c r="K1067" s="256">
        <v>11.160036909526962</v>
      </c>
      <c r="L1067" s="256">
        <v>5.8532333434984842</v>
      </c>
      <c r="M1067" s="256">
        <v>-0.79792416596757576</v>
      </c>
      <c r="N1067" s="256">
        <v>22.174022008116253</v>
      </c>
    </row>
    <row r="1068" spans="2:14" x14ac:dyDescent="0.25">
      <c r="B1068" s="239" t="s">
        <v>2231</v>
      </c>
      <c r="C1068" s="247">
        <v>1</v>
      </c>
      <c r="D1068" s="256">
        <v>115.65</v>
      </c>
      <c r="E1068" s="256">
        <v>12</v>
      </c>
      <c r="F1068" s="256">
        <v>10.628856749372922</v>
      </c>
      <c r="G1068" s="256">
        <v>1.3711432506270782</v>
      </c>
      <c r="H1068" s="256">
        <v>0.23445201877920199</v>
      </c>
      <c r="I1068" s="256">
        <v>0.19503019312550207</v>
      </c>
      <c r="J1068" s="256">
        <v>10.246143227129986</v>
      </c>
      <c r="K1068" s="256">
        <v>11.011570271615858</v>
      </c>
      <c r="L1068" s="256">
        <v>5.8515404298875753</v>
      </c>
      <c r="M1068" s="256">
        <v>-0.85379428316809403</v>
      </c>
      <c r="N1068" s="256">
        <v>22.111507781913936</v>
      </c>
    </row>
    <row r="1069" spans="2:14" x14ac:dyDescent="0.25">
      <c r="B1069" s="239" t="s">
        <v>2232</v>
      </c>
      <c r="C1069" s="247">
        <v>1</v>
      </c>
      <c r="D1069" s="256">
        <v>93.51</v>
      </c>
      <c r="E1069" s="256">
        <v>3</v>
      </c>
      <c r="F1069" s="256">
        <v>10.670237067701605</v>
      </c>
      <c r="G1069" s="256">
        <v>-7.6702370677016045</v>
      </c>
      <c r="H1069" s="256">
        <v>-1.3115351471957966</v>
      </c>
      <c r="I1069" s="256">
        <v>0.22394443865766703</v>
      </c>
      <c r="J1069" s="256">
        <v>10.230784265384782</v>
      </c>
      <c r="K1069" s="256">
        <v>11.109689870018427</v>
      </c>
      <c r="L1069" s="256">
        <v>5.8525754790505689</v>
      </c>
      <c r="M1069" s="256">
        <v>-0.81444507245672604</v>
      </c>
      <c r="N1069" s="256">
        <v>22.154919207859933</v>
      </c>
    </row>
    <row r="1070" spans="2:14" x14ac:dyDescent="0.25">
      <c r="B1070" s="239" t="s">
        <v>2233</v>
      </c>
      <c r="C1070" s="247">
        <v>1</v>
      </c>
      <c r="D1070" s="256">
        <v>108.25</v>
      </c>
      <c r="E1070" s="256">
        <v>8</v>
      </c>
      <c r="F1070" s="256">
        <v>10.642687569410512</v>
      </c>
      <c r="G1070" s="256">
        <v>-2.6426875694105121</v>
      </c>
      <c r="H1070" s="256">
        <v>-0.45187359917910619</v>
      </c>
      <c r="I1070" s="256">
        <v>0.20294649334052769</v>
      </c>
      <c r="J1070" s="256">
        <v>10.244439656877169</v>
      </c>
      <c r="K1070" s="256">
        <v>11.040935481943855</v>
      </c>
      <c r="L1070" s="256">
        <v>5.8518096265631812</v>
      </c>
      <c r="M1070" s="256">
        <v>-0.84049171573716919</v>
      </c>
      <c r="N1070" s="256">
        <v>22.125866854558193</v>
      </c>
    </row>
    <row r="1071" spans="2:14" x14ac:dyDescent="0.25">
      <c r="B1071" s="239" t="s">
        <v>2234</v>
      </c>
      <c r="C1071" s="247">
        <v>1</v>
      </c>
      <c r="D1071" s="256">
        <v>188.19</v>
      </c>
      <c r="E1071" s="256">
        <v>8</v>
      </c>
      <c r="F1071" s="256">
        <v>10.493277332409843</v>
      </c>
      <c r="G1071" s="256">
        <v>-2.4932773324098427</v>
      </c>
      <c r="H1071" s="256">
        <v>-0.42632591721730856</v>
      </c>
      <c r="I1071" s="256">
        <v>0.23435741395203105</v>
      </c>
      <c r="J1071" s="256">
        <v>10.033390840375192</v>
      </c>
      <c r="K1071" s="256">
        <v>10.953163824444493</v>
      </c>
      <c r="L1071" s="256">
        <v>5.852983173036856</v>
      </c>
      <c r="M1071" s="256">
        <v>-0.99220483772840495</v>
      </c>
      <c r="N1071" s="256">
        <v>21.97875950254809</v>
      </c>
    </row>
    <row r="1072" spans="2:14" x14ac:dyDescent="0.25">
      <c r="B1072" s="239" t="s">
        <v>2235</v>
      </c>
      <c r="C1072" s="247">
        <v>1</v>
      </c>
      <c r="D1072" s="256">
        <v>95.37</v>
      </c>
      <c r="E1072" s="256">
        <v>14</v>
      </c>
      <c r="F1072" s="256">
        <v>10.66676067239486</v>
      </c>
      <c r="G1072" s="256">
        <v>3.3332393276051402</v>
      </c>
      <c r="H1072" s="256">
        <v>0.5699511623412441</v>
      </c>
      <c r="I1072" s="256">
        <v>0.22095845228981376</v>
      </c>
      <c r="J1072" s="256">
        <v>10.233167359533986</v>
      </c>
      <c r="K1072" s="256">
        <v>11.100353985255733</v>
      </c>
      <c r="L1072" s="256">
        <v>5.8524619831329625</v>
      </c>
      <c r="M1072" s="256">
        <v>-0.81769875136407144</v>
      </c>
      <c r="N1072" s="256">
        <v>22.151220096153793</v>
      </c>
    </row>
    <row r="1073" spans="2:14" x14ac:dyDescent="0.25">
      <c r="B1073" s="239" t="s">
        <v>2236</v>
      </c>
      <c r="C1073" s="247">
        <v>1</v>
      </c>
      <c r="D1073" s="256">
        <v>154.61000000000001</v>
      </c>
      <c r="E1073" s="256">
        <v>15</v>
      </c>
      <c r="F1073" s="256">
        <v>10.556039350904745</v>
      </c>
      <c r="G1073" s="256">
        <v>4.4439606490952546</v>
      </c>
      <c r="H1073" s="256">
        <v>0.75987359094625251</v>
      </c>
      <c r="I1073" s="256">
        <v>0.19060141357579846</v>
      </c>
      <c r="J1073" s="256">
        <v>10.182016553895382</v>
      </c>
      <c r="K1073" s="256">
        <v>10.930062147914109</v>
      </c>
      <c r="L1073" s="256">
        <v>5.8513944940702292</v>
      </c>
      <c r="M1073" s="256">
        <v>-0.92632530746115904</v>
      </c>
      <c r="N1073" s="256">
        <v>22.03840400927065</v>
      </c>
    </row>
    <row r="1074" spans="2:14" x14ac:dyDescent="0.25">
      <c r="B1074" s="239" t="s">
        <v>2237</v>
      </c>
      <c r="C1074" s="247">
        <v>1</v>
      </c>
      <c r="D1074" s="256">
        <v>134.72999999999999</v>
      </c>
      <c r="E1074" s="256">
        <v>18</v>
      </c>
      <c r="F1074" s="256">
        <v>10.593195662032757</v>
      </c>
      <c r="G1074" s="256">
        <v>7.4068043379672428</v>
      </c>
      <c r="H1074" s="256">
        <v>1.2664907397128506</v>
      </c>
      <c r="I1074" s="256">
        <v>0.18459595933120285</v>
      </c>
      <c r="J1074" s="256">
        <v>10.230957545691474</v>
      </c>
      <c r="K1074" s="256">
        <v>10.95543377837404</v>
      </c>
      <c r="L1074" s="256">
        <v>5.8512019529819437</v>
      </c>
      <c r="M1074" s="256">
        <v>-0.88879116725502705</v>
      </c>
      <c r="N1074" s="256">
        <v>22.07518249132054</v>
      </c>
    </row>
    <row r="1075" spans="2:14" x14ac:dyDescent="0.25">
      <c r="B1075" s="239" t="s">
        <v>2238</v>
      </c>
      <c r="C1075" s="247">
        <v>1</v>
      </c>
      <c r="D1075" s="256">
        <v>176.01</v>
      </c>
      <c r="E1075" s="256">
        <v>20</v>
      </c>
      <c r="F1075" s="256">
        <v>10.516042114579822</v>
      </c>
      <c r="G1075" s="256">
        <v>9.4839578854201783</v>
      </c>
      <c r="H1075" s="256">
        <v>1.6216635798169028</v>
      </c>
      <c r="I1075" s="256">
        <v>0.21454990978358457</v>
      </c>
      <c r="J1075" s="256">
        <v>10.095024474417094</v>
      </c>
      <c r="K1075" s="256">
        <v>10.937059754742549</v>
      </c>
      <c r="L1075" s="256">
        <v>5.8522235338515944</v>
      </c>
      <c r="M1075" s="256">
        <v>-0.96794939309449646</v>
      </c>
      <c r="N1075" s="256">
        <v>22.00003362225414</v>
      </c>
    </row>
    <row r="1076" spans="2:14" x14ac:dyDescent="0.25">
      <c r="B1076" s="239" t="s">
        <v>2239</v>
      </c>
      <c r="C1076" s="247">
        <v>1</v>
      </c>
      <c r="D1076" s="256">
        <v>236.1</v>
      </c>
      <c r="E1076" s="256">
        <v>14</v>
      </c>
      <c r="F1076" s="256">
        <v>10.403732117815119</v>
      </c>
      <c r="G1076" s="256">
        <v>3.5962678821848808</v>
      </c>
      <c r="H1076" s="256">
        <v>0.61492645984542005</v>
      </c>
      <c r="I1076" s="256">
        <v>0.33706834378451728</v>
      </c>
      <c r="J1076" s="256">
        <v>9.7422929272003937</v>
      </c>
      <c r="K1076" s="256">
        <v>11.065171308429845</v>
      </c>
      <c r="L1076" s="256">
        <v>5.8579948527426975</v>
      </c>
      <c r="M1076" s="256">
        <v>-1.0915846197910568</v>
      </c>
      <c r="N1076" s="256">
        <v>21.899048855421295</v>
      </c>
    </row>
    <row r="1077" spans="2:14" x14ac:dyDescent="0.25">
      <c r="B1077" s="239" t="s">
        <v>2240</v>
      </c>
      <c r="C1077" s="247">
        <v>1</v>
      </c>
      <c r="D1077" s="256">
        <v>191.17</v>
      </c>
      <c r="E1077" s="256">
        <v>19</v>
      </c>
      <c r="F1077" s="256">
        <v>10.487707623800111</v>
      </c>
      <c r="G1077" s="256">
        <v>8.5122923761998894</v>
      </c>
      <c r="H1077" s="256">
        <v>1.4555183283191968</v>
      </c>
      <c r="I1077" s="256">
        <v>0.23973118077542976</v>
      </c>
      <c r="J1077" s="256">
        <v>10.017276030026409</v>
      </c>
      <c r="K1077" s="256">
        <v>10.958139217573812</v>
      </c>
      <c r="L1077" s="256">
        <v>5.8532008051504842</v>
      </c>
      <c r="M1077" s="256">
        <v>-0.99820161227815873</v>
      </c>
      <c r="N1077" s="256">
        <v>21.97361685987838</v>
      </c>
    </row>
    <row r="1078" spans="2:14" x14ac:dyDescent="0.25">
      <c r="B1078" s="239" t="s">
        <v>2241</v>
      </c>
      <c r="C1078" s="247">
        <v>1</v>
      </c>
      <c r="D1078" s="256">
        <v>77.290000000000006</v>
      </c>
      <c r="E1078" s="256">
        <v>12</v>
      </c>
      <c r="F1078" s="256">
        <v>10.700552730000215</v>
      </c>
      <c r="G1078" s="256">
        <v>1.299447269999785</v>
      </c>
      <c r="H1078" s="256">
        <v>0.2221927107975335</v>
      </c>
      <c r="I1078" s="256">
        <v>0.25328203554532419</v>
      </c>
      <c r="J1078" s="256">
        <v>10.203529892710431</v>
      </c>
      <c r="K1078" s="256">
        <v>11.197575567289999</v>
      </c>
      <c r="L1078" s="256">
        <v>5.8537714693954594</v>
      </c>
      <c r="M1078" s="256">
        <v>-0.78647633742166612</v>
      </c>
      <c r="N1078" s="256">
        <v>22.187581797422098</v>
      </c>
    </row>
    <row r="1079" spans="2:14" x14ac:dyDescent="0.25">
      <c r="B1079" s="239" t="s">
        <v>2242</v>
      </c>
      <c r="C1079" s="247">
        <v>1</v>
      </c>
      <c r="D1079" s="256">
        <v>36.86</v>
      </c>
      <c r="E1079" s="256">
        <v>10</v>
      </c>
      <c r="F1079" s="256">
        <v>10.776117602178562</v>
      </c>
      <c r="G1079" s="256">
        <v>-0.77611760217856229</v>
      </c>
      <c r="H1079" s="256">
        <v>-0.13270848144978209</v>
      </c>
      <c r="I1079" s="256">
        <v>0.34339125295316719</v>
      </c>
      <c r="J1079" s="256">
        <v>10.102270779699376</v>
      </c>
      <c r="K1079" s="256">
        <v>11.449964424657749</v>
      </c>
      <c r="L1079" s="256">
        <v>5.8583620730527608</v>
      </c>
      <c r="M1079" s="256">
        <v>-0.71991974271436909</v>
      </c>
      <c r="N1079" s="256">
        <v>22.272154947071492</v>
      </c>
    </row>
    <row r="1080" spans="2:14" x14ac:dyDescent="0.25">
      <c r="B1080" s="239" t="s">
        <v>2243</v>
      </c>
      <c r="C1080" s="247">
        <v>1</v>
      </c>
      <c r="D1080" s="256">
        <v>87.7</v>
      </c>
      <c r="E1080" s="256">
        <v>10</v>
      </c>
      <c r="F1080" s="256">
        <v>10.681096130460848</v>
      </c>
      <c r="G1080" s="256">
        <v>-0.6810961304608476</v>
      </c>
      <c r="H1080" s="256">
        <v>-0.11646074375979203</v>
      </c>
      <c r="I1080" s="256">
        <v>0.23381169394354662</v>
      </c>
      <c r="J1080" s="256">
        <v>10.222280520956016</v>
      </c>
      <c r="K1080" s="256">
        <v>11.13991173996568</v>
      </c>
      <c r="L1080" s="256">
        <v>5.8529613474379829</v>
      </c>
      <c r="M1080" s="256">
        <v>-0.80434321065853887</v>
      </c>
      <c r="N1080" s="256">
        <v>22.166535471580232</v>
      </c>
    </row>
    <row r="1081" spans="2:14" x14ac:dyDescent="0.25">
      <c r="B1081" s="239" t="s">
        <v>2244</v>
      </c>
      <c r="C1081" s="247">
        <v>1</v>
      </c>
      <c r="D1081" s="256">
        <v>160.91999999999999</v>
      </c>
      <c r="E1081" s="256">
        <v>18</v>
      </c>
      <c r="F1081" s="256">
        <v>10.544245773278098</v>
      </c>
      <c r="G1081" s="256">
        <v>7.4557542267219024</v>
      </c>
      <c r="H1081" s="256">
        <v>1.2748606895574774</v>
      </c>
      <c r="I1081" s="256">
        <v>0.19597311823789754</v>
      </c>
      <c r="J1081" s="256">
        <v>10.159681921169858</v>
      </c>
      <c r="K1081" s="256">
        <v>10.928809625386338</v>
      </c>
      <c r="L1081" s="256">
        <v>5.8515719332030924</v>
      </c>
      <c r="M1081" s="256">
        <v>-0.93846707915167826</v>
      </c>
      <c r="N1081" s="256">
        <v>22.026958625707874</v>
      </c>
    </row>
    <row r="1082" spans="2:14" x14ac:dyDescent="0.25">
      <c r="B1082" s="239" t="s">
        <v>2245</v>
      </c>
      <c r="C1082" s="247">
        <v>1</v>
      </c>
      <c r="D1082" s="256">
        <v>41.31</v>
      </c>
      <c r="E1082" s="256">
        <v>2</v>
      </c>
      <c r="F1082" s="256">
        <v>10.767800419858659</v>
      </c>
      <c r="G1082" s="256">
        <v>-8.7678004198586592</v>
      </c>
      <c r="H1082" s="256">
        <v>-1.4992076923755975</v>
      </c>
      <c r="I1082" s="256">
        <v>0.33268717573527634</v>
      </c>
      <c r="J1082" s="256">
        <v>10.114958525020514</v>
      </c>
      <c r="K1082" s="256">
        <v>11.420642314696805</v>
      </c>
      <c r="L1082" s="256">
        <v>5.8577443938155085</v>
      </c>
      <c r="M1082" s="256">
        <v>-0.7270248347793391</v>
      </c>
      <c r="N1082" s="256">
        <v>22.262625674496658</v>
      </c>
    </row>
    <row r="1083" spans="2:14" x14ac:dyDescent="0.25">
      <c r="B1083" s="239" t="s">
        <v>2246</v>
      </c>
      <c r="C1083" s="247">
        <v>1</v>
      </c>
      <c r="D1083" s="256">
        <v>139.19999999999999</v>
      </c>
      <c r="E1083" s="256">
        <v>19</v>
      </c>
      <c r="F1083" s="256">
        <v>10.58484109911816</v>
      </c>
      <c r="G1083" s="256">
        <v>8.4151589008818402</v>
      </c>
      <c r="H1083" s="256">
        <v>1.4389094587726041</v>
      </c>
      <c r="I1083" s="256">
        <v>0.18443117792287309</v>
      </c>
      <c r="J1083" s="256">
        <v>10.222926338213137</v>
      </c>
      <c r="K1083" s="256">
        <v>10.946755860023183</v>
      </c>
      <c r="L1083" s="256">
        <v>5.851196756712965</v>
      </c>
      <c r="M1083" s="256">
        <v>-0.89713553337716156</v>
      </c>
      <c r="N1083" s="256">
        <v>22.066817731613483</v>
      </c>
    </row>
    <row r="1084" spans="2:14" x14ac:dyDescent="0.25">
      <c r="B1084" s="239" t="s">
        <v>2247</v>
      </c>
      <c r="C1084" s="247">
        <v>1</v>
      </c>
      <c r="D1084" s="256">
        <v>161.31</v>
      </c>
      <c r="E1084" s="256">
        <v>19</v>
      </c>
      <c r="F1084" s="256">
        <v>10.543516851681522</v>
      </c>
      <c r="G1084" s="256">
        <v>8.4564831483184779</v>
      </c>
      <c r="H1084" s="256">
        <v>1.4459754989048952</v>
      </c>
      <c r="I1084" s="256">
        <v>0.19635512235971905</v>
      </c>
      <c r="J1084" s="256">
        <v>10.158203381575008</v>
      </c>
      <c r="K1084" s="256">
        <v>10.928830321788036</v>
      </c>
      <c r="L1084" s="256">
        <v>5.8515847392356202</v>
      </c>
      <c r="M1084" s="256">
        <v>-0.93922113040503064</v>
      </c>
      <c r="N1084" s="256">
        <v>22.026254833768075</v>
      </c>
    </row>
    <row r="1085" spans="2:14" x14ac:dyDescent="0.25">
      <c r="B1085" s="239" t="s">
        <v>2248</v>
      </c>
      <c r="C1085" s="247">
        <v>1</v>
      </c>
      <c r="D1085" s="256">
        <v>103.53</v>
      </c>
      <c r="E1085" s="256">
        <v>16</v>
      </c>
      <c r="F1085" s="256">
        <v>10.651509389758813</v>
      </c>
      <c r="G1085" s="256">
        <v>5.3484906102411873</v>
      </c>
      <c r="H1085" s="256">
        <v>0.91453932360398138</v>
      </c>
      <c r="I1085" s="256">
        <v>0.2089690100348138</v>
      </c>
      <c r="J1085" s="256">
        <v>10.241443314407192</v>
      </c>
      <c r="K1085" s="256">
        <v>11.061575465110433</v>
      </c>
      <c r="L1085" s="256">
        <v>5.8520215886079257</v>
      </c>
      <c r="M1085" s="256">
        <v>-0.83208583478484677</v>
      </c>
      <c r="N1085" s="256">
        <v>22.13510461430247</v>
      </c>
    </row>
    <row r="1086" spans="2:14" x14ac:dyDescent="0.25">
      <c r="B1086" s="239" t="s">
        <v>2249</v>
      </c>
      <c r="C1086" s="247">
        <v>1</v>
      </c>
      <c r="D1086" s="256">
        <v>199.6</v>
      </c>
      <c r="E1086" s="256">
        <v>20</v>
      </c>
      <c r="F1086" s="256">
        <v>10.471951703135666</v>
      </c>
      <c r="G1086" s="256">
        <v>9.5280482968643341</v>
      </c>
      <c r="H1086" s="256">
        <v>1.6292026068056296</v>
      </c>
      <c r="I1086" s="256">
        <v>0.25587169974083085</v>
      </c>
      <c r="J1086" s="256">
        <v>9.9698470911226664</v>
      </c>
      <c r="K1086" s="256">
        <v>10.974056315148665</v>
      </c>
      <c r="L1086" s="256">
        <v>5.853884091191639</v>
      </c>
      <c r="M1086" s="256">
        <v>-1.0152983653712599</v>
      </c>
      <c r="N1086" s="256">
        <v>21.95920177164259</v>
      </c>
    </row>
    <row r="1087" spans="2:14" x14ac:dyDescent="0.25">
      <c r="B1087" s="239" t="s">
        <v>2250</v>
      </c>
      <c r="C1087" s="247">
        <v>1</v>
      </c>
      <c r="D1087" s="256">
        <v>53.45</v>
      </c>
      <c r="E1087" s="256">
        <v>3</v>
      </c>
      <c r="F1087" s="256">
        <v>10.745110398878072</v>
      </c>
      <c r="G1087" s="256">
        <v>-7.7451103988780723</v>
      </c>
      <c r="H1087" s="256">
        <v>-1.324337750890938</v>
      </c>
      <c r="I1087" s="256">
        <v>0.30429796762232253</v>
      </c>
      <c r="J1087" s="256">
        <v>10.147977487641274</v>
      </c>
      <c r="K1087" s="256">
        <v>11.342243310114871</v>
      </c>
      <c r="L1087" s="256">
        <v>5.856200635179551</v>
      </c>
      <c r="M1087" s="256">
        <v>-0.74668549248241511</v>
      </c>
      <c r="N1087" s="256">
        <v>22.236906290238558</v>
      </c>
    </row>
    <row r="1088" spans="2:14" x14ac:dyDescent="0.25">
      <c r="B1088" s="239" t="s">
        <v>2251</v>
      </c>
      <c r="C1088" s="247">
        <v>1</v>
      </c>
      <c r="D1088" s="256">
        <v>46.53</v>
      </c>
      <c r="E1088" s="256">
        <v>4</v>
      </c>
      <c r="F1088" s="256">
        <v>10.758044084642954</v>
      </c>
      <c r="G1088" s="256">
        <v>-6.7580440846429539</v>
      </c>
      <c r="H1088" s="256">
        <v>-1.1555591131114555</v>
      </c>
      <c r="I1088" s="256">
        <v>0.32032417500546906</v>
      </c>
      <c r="J1088" s="256">
        <v>10.129462472169148</v>
      </c>
      <c r="K1088" s="256">
        <v>11.386625697116759</v>
      </c>
      <c r="L1088" s="256">
        <v>5.8570552501637909</v>
      </c>
      <c r="M1088" s="256">
        <v>-0.73542884300375455</v>
      </c>
      <c r="N1088" s="256">
        <v>22.251517012289661</v>
      </c>
    </row>
    <row r="1089" spans="2:14" x14ac:dyDescent="0.25">
      <c r="B1089" s="239" t="s">
        <v>2252</v>
      </c>
      <c r="C1089" s="247">
        <v>1</v>
      </c>
      <c r="D1089" s="256">
        <v>190.2</v>
      </c>
      <c r="E1089" s="256">
        <v>13</v>
      </c>
      <c r="F1089" s="256">
        <v>10.489520582642875</v>
      </c>
      <c r="G1089" s="256">
        <v>2.510479417357125</v>
      </c>
      <c r="H1089" s="256">
        <v>0.4292673046626081</v>
      </c>
      <c r="I1089" s="256">
        <v>0.23796157633726966</v>
      </c>
      <c r="J1089" s="256">
        <v>10.022561536050979</v>
      </c>
      <c r="K1089" s="256">
        <v>10.956479629234771</v>
      </c>
      <c r="L1089" s="256">
        <v>5.8531285940248416</v>
      </c>
      <c r="M1089" s="256">
        <v>-0.9962469514055865</v>
      </c>
      <c r="N1089" s="256">
        <v>21.975288116691338</v>
      </c>
    </row>
    <row r="1090" spans="2:14" x14ac:dyDescent="0.25">
      <c r="B1090" s="239" t="s">
        <v>2253</v>
      </c>
      <c r="C1090" s="247">
        <v>1</v>
      </c>
      <c r="D1090" s="256">
        <v>139.01</v>
      </c>
      <c r="E1090" s="256">
        <v>19</v>
      </c>
      <c r="F1090" s="256">
        <v>10.585196214767773</v>
      </c>
      <c r="G1090" s="256">
        <v>8.4148037852322268</v>
      </c>
      <c r="H1090" s="256">
        <v>1.4388487374869807</v>
      </c>
      <c r="I1090" s="256">
        <v>0.18442002353604048</v>
      </c>
      <c r="J1090" s="256">
        <v>10.223303342446281</v>
      </c>
      <c r="K1090" s="256">
        <v>10.947089087089266</v>
      </c>
      <c r="L1090" s="256">
        <v>5.8511964051345373</v>
      </c>
      <c r="M1090" s="256">
        <v>-0.89677972781479021</v>
      </c>
      <c r="N1090" s="256">
        <v>22.067172157350335</v>
      </c>
    </row>
    <row r="1091" spans="2:14" x14ac:dyDescent="0.25">
      <c r="B1091" s="239" t="s">
        <v>2254</v>
      </c>
      <c r="C1091" s="247">
        <v>1</v>
      </c>
      <c r="D1091" s="256">
        <v>181.45</v>
      </c>
      <c r="E1091" s="256">
        <v>2</v>
      </c>
      <c r="F1091" s="256">
        <v>10.505874592822458</v>
      </c>
      <c r="G1091" s="256">
        <v>-8.5058745928224582</v>
      </c>
      <c r="H1091" s="256">
        <v>-1.4544209504425687</v>
      </c>
      <c r="I1091" s="256">
        <v>0.22293713672900961</v>
      </c>
      <c r="J1091" s="256">
        <v>10.068398448903499</v>
      </c>
      <c r="K1091" s="256">
        <v>10.943350736741417</v>
      </c>
      <c r="L1091" s="256">
        <v>5.8525370219513544</v>
      </c>
      <c r="M1091" s="256">
        <v>-0.97873208183148286</v>
      </c>
      <c r="N1091" s="256">
        <v>21.990481267476397</v>
      </c>
    </row>
    <row r="1092" spans="2:14" x14ac:dyDescent="0.25">
      <c r="B1092" s="239" t="s">
        <v>2255</v>
      </c>
      <c r="C1092" s="247">
        <v>1</v>
      </c>
      <c r="D1092" s="256">
        <v>125.66</v>
      </c>
      <c r="E1092" s="256">
        <v>17</v>
      </c>
      <c r="F1092" s="256">
        <v>10.610147761727479</v>
      </c>
      <c r="G1092" s="256">
        <v>6.3898522382725211</v>
      </c>
      <c r="H1092" s="256">
        <v>1.0926019263695812</v>
      </c>
      <c r="I1092" s="256">
        <v>0.18764521614943105</v>
      </c>
      <c r="J1092" s="256">
        <v>10.241925998452224</v>
      </c>
      <c r="K1092" s="256">
        <v>10.978369525002734</v>
      </c>
      <c r="L1092" s="256">
        <v>5.8512989458343405</v>
      </c>
      <c r="M1092" s="256">
        <v>-0.87202939950623737</v>
      </c>
      <c r="N1092" s="256">
        <v>22.092324922961197</v>
      </c>
    </row>
    <row r="1093" spans="2:14" x14ac:dyDescent="0.25">
      <c r="B1093" s="239" t="s">
        <v>2256</v>
      </c>
      <c r="C1093" s="247">
        <v>1</v>
      </c>
      <c r="D1093" s="256">
        <v>84.21</v>
      </c>
      <c r="E1093" s="256">
        <v>5</v>
      </c>
      <c r="F1093" s="256">
        <v>10.687619044235333</v>
      </c>
      <c r="G1093" s="256">
        <v>-5.6876190442353334</v>
      </c>
      <c r="H1093" s="256">
        <v>-0.97252695249614429</v>
      </c>
      <c r="I1093" s="256">
        <v>0.24010096193403621</v>
      </c>
      <c r="J1093" s="256">
        <v>10.216461817945961</v>
      </c>
      <c r="K1093" s="256">
        <v>11.158776270524706</v>
      </c>
      <c r="L1093" s="256">
        <v>5.8532159620417179</v>
      </c>
      <c r="M1093" s="256">
        <v>-0.79831993465935547</v>
      </c>
      <c r="N1093" s="256">
        <v>22.17355802313002</v>
      </c>
    </row>
    <row r="1094" spans="2:14" x14ac:dyDescent="0.25">
      <c r="B1094" s="239" t="s">
        <v>2257</v>
      </c>
      <c r="C1094" s="247">
        <v>1</v>
      </c>
      <c r="D1094" s="256">
        <v>210.2</v>
      </c>
      <c r="E1094" s="256">
        <v>18</v>
      </c>
      <c r="F1094" s="256">
        <v>10.452139987946685</v>
      </c>
      <c r="G1094" s="256">
        <v>7.5478600120533148</v>
      </c>
      <c r="H1094" s="256">
        <v>1.2906098735339275</v>
      </c>
      <c r="I1094" s="256">
        <v>0.27783172361684882</v>
      </c>
      <c r="J1094" s="256">
        <v>9.9069425709097914</v>
      </c>
      <c r="K1094" s="256">
        <v>10.997337404983579</v>
      </c>
      <c r="L1094" s="256">
        <v>5.8548850623241275</v>
      </c>
      <c r="M1094" s="256">
        <v>-1.0370743158493454</v>
      </c>
      <c r="N1094" s="256">
        <v>21.941354291742716</v>
      </c>
    </row>
    <row r="1095" spans="2:14" x14ac:dyDescent="0.25">
      <c r="B1095" s="239" t="s">
        <v>2258</v>
      </c>
      <c r="C1095" s="247">
        <v>1</v>
      </c>
      <c r="D1095" s="256">
        <v>205.87</v>
      </c>
      <c r="E1095" s="256">
        <v>5</v>
      </c>
      <c r="F1095" s="256">
        <v>10.46023288669841</v>
      </c>
      <c r="G1095" s="256">
        <v>-5.4602328866984102</v>
      </c>
      <c r="H1095" s="256">
        <v>-0.93364615455428368</v>
      </c>
      <c r="I1095" s="256">
        <v>0.26866196179032165</v>
      </c>
      <c r="J1095" s="256">
        <v>9.9330295647834994</v>
      </c>
      <c r="K1095" s="256">
        <v>10.987436208613321</v>
      </c>
      <c r="L1095" s="256">
        <v>5.8544570949056682</v>
      </c>
      <c r="M1095" s="256">
        <v>-1.028141603961517</v>
      </c>
      <c r="N1095" s="256">
        <v>21.948607377358336</v>
      </c>
    </row>
    <row r="1096" spans="2:14" x14ac:dyDescent="0.25">
      <c r="B1096" s="239" t="s">
        <v>2259</v>
      </c>
      <c r="C1096" s="247">
        <v>1</v>
      </c>
      <c r="D1096" s="256">
        <v>182.83</v>
      </c>
      <c r="E1096" s="256">
        <v>19</v>
      </c>
      <c r="F1096" s="256">
        <v>10.503295331788422</v>
      </c>
      <c r="G1096" s="256">
        <v>8.4967046682115779</v>
      </c>
      <c r="H1096" s="256">
        <v>1.4528529834660395</v>
      </c>
      <c r="I1096" s="256">
        <v>0.2251872869389131</v>
      </c>
      <c r="J1096" s="256">
        <v>10.061403651492213</v>
      </c>
      <c r="K1096" s="256">
        <v>10.945187012084631</v>
      </c>
      <c r="L1096" s="256">
        <v>5.8526231674845777</v>
      </c>
      <c r="M1096" s="256">
        <v>-0.98148038879588029</v>
      </c>
      <c r="N1096" s="256">
        <v>21.988071052372725</v>
      </c>
    </row>
    <row r="1097" spans="2:14" x14ac:dyDescent="0.25">
      <c r="B1097" s="239" t="s">
        <v>2260</v>
      </c>
      <c r="C1097" s="247">
        <v>1</v>
      </c>
      <c r="D1097" s="256">
        <v>89.87</v>
      </c>
      <c r="E1097" s="256">
        <v>8</v>
      </c>
      <c r="F1097" s="256">
        <v>10.677040335936312</v>
      </c>
      <c r="G1097" s="256">
        <v>-2.6770403359363115</v>
      </c>
      <c r="H1097" s="256">
        <v>-0.45774758459889425</v>
      </c>
      <c r="I1097" s="256">
        <v>0.2300344381375872</v>
      </c>
      <c r="J1097" s="256">
        <v>10.225636947332996</v>
      </c>
      <c r="K1097" s="256">
        <v>11.128443724539627</v>
      </c>
      <c r="L1097" s="256">
        <v>5.8528116721032104</v>
      </c>
      <c r="M1097" s="256">
        <v>-0.80810529284220323</v>
      </c>
      <c r="N1097" s="256">
        <v>22.162185964714826</v>
      </c>
    </row>
    <row r="1098" spans="2:14" x14ac:dyDescent="0.25">
      <c r="B1098" s="239" t="s">
        <v>2261</v>
      </c>
      <c r="C1098" s="247">
        <v>1</v>
      </c>
      <c r="D1098" s="256">
        <v>159.85</v>
      </c>
      <c r="E1098" s="256">
        <v>3</v>
      </c>
      <c r="F1098" s="256">
        <v>10.546245635094344</v>
      </c>
      <c r="G1098" s="256">
        <v>-7.5462456350943441</v>
      </c>
      <c r="H1098" s="256">
        <v>-1.2903338309417853</v>
      </c>
      <c r="I1098" s="256">
        <v>0.19495421948885303</v>
      </c>
      <c r="J1098" s="256">
        <v>10.163681198167961</v>
      </c>
      <c r="K1098" s="256">
        <v>10.928810072020728</v>
      </c>
      <c r="L1098" s="256">
        <v>5.8515378982003359</v>
      </c>
      <c r="M1098" s="256">
        <v>-0.93640042944184465</v>
      </c>
      <c r="N1098" s="256">
        <v>22.028891699630535</v>
      </c>
    </row>
    <row r="1099" spans="2:14" x14ac:dyDescent="0.25">
      <c r="B1099" s="239" t="s">
        <v>2262</v>
      </c>
      <c r="C1099" s="247">
        <v>1</v>
      </c>
      <c r="D1099" s="256">
        <v>109.41</v>
      </c>
      <c r="E1099" s="256">
        <v>7</v>
      </c>
      <c r="F1099" s="256">
        <v>10.640519494918134</v>
      </c>
      <c r="G1099" s="256">
        <v>-3.6405194949181343</v>
      </c>
      <c r="H1099" s="256">
        <v>-0.62249305067012184</v>
      </c>
      <c r="I1099" s="256">
        <v>0.2015782420040278</v>
      </c>
      <c r="J1099" s="256">
        <v>10.24495654249232</v>
      </c>
      <c r="K1099" s="256">
        <v>11.036082447343949</v>
      </c>
      <c r="L1099" s="256">
        <v>5.851762334034742</v>
      </c>
      <c r="M1099" s="256">
        <v>-0.84256698670079722</v>
      </c>
      <c r="N1099" s="256">
        <v>22.123605976537064</v>
      </c>
    </row>
    <row r="1100" spans="2:14" x14ac:dyDescent="0.25">
      <c r="B1100" s="239" t="s">
        <v>2263</v>
      </c>
      <c r="C1100" s="247">
        <v>1</v>
      </c>
      <c r="D1100" s="256">
        <v>50.15</v>
      </c>
      <c r="E1100" s="256">
        <v>6</v>
      </c>
      <c r="F1100" s="256">
        <v>10.751278197002945</v>
      </c>
      <c r="G1100" s="256">
        <v>-4.7512781970029447</v>
      </c>
      <c r="H1100" s="256">
        <v>-0.81242187098940633</v>
      </c>
      <c r="I1100" s="256">
        <v>0.31188548075229899</v>
      </c>
      <c r="J1100" s="256">
        <v>10.139256084107155</v>
      </c>
      <c r="K1100" s="256">
        <v>11.363300309898735</v>
      </c>
      <c r="L1100" s="256">
        <v>5.8565997967662424</v>
      </c>
      <c r="M1100" s="256">
        <v>-0.74130098095711361</v>
      </c>
      <c r="N1100" s="256">
        <v>22.243857374963003</v>
      </c>
    </row>
    <row r="1101" spans="2:14" x14ac:dyDescent="0.25">
      <c r="B1101" s="239" t="s">
        <v>2264</v>
      </c>
      <c r="C1101" s="247">
        <v>1</v>
      </c>
      <c r="D1101" s="256">
        <v>231.81</v>
      </c>
      <c r="E1101" s="256">
        <v>2</v>
      </c>
      <c r="F1101" s="256">
        <v>10.411750255377452</v>
      </c>
      <c r="G1101" s="256">
        <v>-8.4117502553774521</v>
      </c>
      <c r="H1101" s="256">
        <v>-1.4383266138952062</v>
      </c>
      <c r="I1101" s="256">
        <v>0.32683038146385951</v>
      </c>
      <c r="J1101" s="256">
        <v>9.7704013213406302</v>
      </c>
      <c r="K1101" s="256">
        <v>11.053099189414274</v>
      </c>
      <c r="L1101" s="256">
        <v>5.8574146792442576</v>
      </c>
      <c r="M1101" s="256">
        <v>-1.0824279905954981</v>
      </c>
      <c r="N1101" s="256">
        <v>21.905928501350402</v>
      </c>
    </row>
    <row r="1102" spans="2:14" x14ac:dyDescent="0.25">
      <c r="B1102" s="239" t="s">
        <v>2265</v>
      </c>
      <c r="C1102" s="247">
        <v>1</v>
      </c>
      <c r="D1102" s="256">
        <v>60.1</v>
      </c>
      <c r="E1102" s="256">
        <v>4</v>
      </c>
      <c r="F1102" s="256">
        <v>10.73268135114159</v>
      </c>
      <c r="G1102" s="256">
        <v>-6.7326813511415899</v>
      </c>
      <c r="H1102" s="256">
        <v>-1.1512223349750836</v>
      </c>
      <c r="I1102" s="256">
        <v>0.28934562977668327</v>
      </c>
      <c r="J1102" s="256">
        <v>10.164889855154216</v>
      </c>
      <c r="K1102" s="256">
        <v>11.300472847128963</v>
      </c>
      <c r="L1102" s="256">
        <v>5.8554427262034734</v>
      </c>
      <c r="M1102" s="256">
        <v>-0.75762727299567523</v>
      </c>
      <c r="N1102" s="256">
        <v>22.222989975278857</v>
      </c>
    </row>
    <row r="1103" spans="2:14" x14ac:dyDescent="0.25">
      <c r="B1103" s="239" t="s">
        <v>2266</v>
      </c>
      <c r="C1103" s="247">
        <v>1</v>
      </c>
      <c r="D1103" s="256">
        <v>239.05</v>
      </c>
      <c r="E1103" s="256">
        <v>1</v>
      </c>
      <c r="F1103" s="256">
        <v>10.398218480097432</v>
      </c>
      <c r="G1103" s="256">
        <v>-9.398218480097432</v>
      </c>
      <c r="H1103" s="256">
        <v>-1.6070029842462703</v>
      </c>
      <c r="I1103" s="256">
        <v>0.34418733225828191</v>
      </c>
      <c r="J1103" s="256">
        <v>9.7228094876282416</v>
      </c>
      <c r="K1103" s="256">
        <v>11.073627472566622</v>
      </c>
      <c r="L1103" s="256">
        <v>5.8584087896002419</v>
      </c>
      <c r="M1103" s="256">
        <v>-1.0979105380597627</v>
      </c>
      <c r="N1103" s="256">
        <v>21.894347498254625</v>
      </c>
    </row>
    <row r="1104" spans="2:14" ht="15.75" thickBot="1" x14ac:dyDescent="0.3">
      <c r="B1104" s="273" t="s">
        <v>2267</v>
      </c>
      <c r="C1104" s="248">
        <v>1</v>
      </c>
      <c r="D1104" s="257">
        <v>128.12</v>
      </c>
      <c r="E1104" s="257">
        <v>1</v>
      </c>
      <c r="F1104" s="257">
        <v>10.605549948579847</v>
      </c>
      <c r="G1104" s="257">
        <v>-9.6055499485798475</v>
      </c>
      <c r="H1104" s="257">
        <v>-1.6424546274789724</v>
      </c>
      <c r="I1104" s="257">
        <v>0.18646425841130385</v>
      </c>
      <c r="J1104" s="257">
        <v>10.239645613638819</v>
      </c>
      <c r="K1104" s="257">
        <v>10.971454283520876</v>
      </c>
      <c r="L1104" s="257">
        <v>5.8512611927723048</v>
      </c>
      <c r="M1104" s="257">
        <v>-0.87655312870247926</v>
      </c>
      <c r="N1104" s="257">
        <v>22.087653025862174</v>
      </c>
    </row>
    <row r="1123" spans="7:7" x14ac:dyDescent="0.25">
      <c r="G1123" t="s">
        <v>1166</v>
      </c>
    </row>
    <row r="1142" spans="7:7" x14ac:dyDescent="0.25">
      <c r="G1142" t="s">
        <v>1166</v>
      </c>
    </row>
    <row r="1161" spans="7:7" x14ac:dyDescent="0.25">
      <c r="G1161" t="s">
        <v>1166</v>
      </c>
    </row>
  </sheetData>
  <mergeCells count="1">
    <mergeCell ref="B1:L2"/>
  </mergeCells>
  <pageMargins left="0.7" right="0.7" top="0.75" bottom="0.75" header="0.3" footer="0.3"/>
  <ignoredErrors>
    <ignoredError sqref="A1"/>
  </ignoredErrors>
  <drawing r:id="rId1"/>
  <legacyDrawing r:id="rId2"/>
  <mc:AlternateContent xmlns:mc="http://schemas.openxmlformats.org/markup-compatibility/2006">
    <mc:Choice Requires="x14">
      <controls>
        <mc:AlternateContent xmlns:mc="http://schemas.openxmlformats.org/markup-compatibility/2006">
          <mc:Choice Requires="x14">
            <control shapeId="20481" r:id="rId3" name="DD163525">
              <controlPr defaultSize="0" autoFill="0" autoPict="0" macro="[0]!GoToResultsNew2009202621484853">
                <anchor moveWithCells="1">
                  <from>
                    <xdr:col>0</xdr:col>
                    <xdr:colOff>323850</xdr:colOff>
                    <xdr:row>9</xdr:row>
                    <xdr:rowOff>0</xdr:rowOff>
                  </from>
                  <to>
                    <xdr:col>2</xdr:col>
                    <xdr:colOff>419100</xdr:colOff>
                    <xdr:row>10</xdr:row>
                    <xdr:rowOff>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DASHBOARD</vt:lpstr>
      <vt:lpstr>Data Cleaning</vt:lpstr>
      <vt:lpstr>Clean Dataset</vt:lpstr>
      <vt:lpstr>KPI</vt:lpstr>
      <vt:lpstr>Matrics Chart Table</vt:lpstr>
      <vt:lpstr>Pivot Scatter</vt:lpstr>
      <vt:lpstr>Pivot Heatmap</vt:lpstr>
      <vt:lpstr>Sheet2</vt:lpstr>
      <vt:lpstr>Data Analysis</vt:lpstr>
      <vt:lpstr>ANOVA</vt:lpstr>
      <vt:lpstr>Linear regression</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2026-07-20T19:43:31Z</cp:lastPrinted>
  <dcterms:created xsi:type="dcterms:W3CDTF">2026-05-31T13:15:52Z</dcterms:created>
  <dcterms:modified xsi:type="dcterms:W3CDTF">2026-09-23T18:26:41Z</dcterms:modified>
</cp:coreProperties>
</file>