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rmanmalhi/Documents/"/>
    </mc:Choice>
  </mc:AlternateContent>
  <xr:revisionPtr revIDLastSave="0" documentId="8_{7EC31EC6-0ED7-1E43-97A3-9DC7D66BD8E3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Crowdfunding" sheetId="1" r:id="rId1"/>
    <sheet name="Sheet4" sheetId="5" r:id="rId2"/>
    <sheet name="Sheet5" sheetId="6" r:id="rId3"/>
    <sheet name="Sheet7" sheetId="8" r:id="rId4"/>
    <sheet name="Sheet8" sheetId="9" r:id="rId5"/>
    <sheet name="Sheet9" sheetId="10" r:id="rId6"/>
  </sheets>
  <definedNames>
    <definedName name="_xlnm._FilterDatabase" localSheetId="0" hidden="1">Crowdfunding!$G$1:$G$1001</definedName>
    <definedName name="_xlchart.v1.15" hidden="1">Sheet8!$A$2:$A$13</definedName>
    <definedName name="_xlchart.v1.16" hidden="1">Sheet8!$B$1</definedName>
    <definedName name="_xlchart.v1.17" hidden="1">Sheet8!$B$2:$B$13</definedName>
    <definedName name="_xlchart.v1.18" hidden="1">Sheet8!$C$1</definedName>
    <definedName name="_xlchart.v1.19" hidden="1">Sheet8!$C$2:$C$13</definedName>
    <definedName name="_xlchart.v1.20" hidden="1">Sheet8!$D$1</definedName>
    <definedName name="_xlchart.v1.21" hidden="1">Sheet8!$D$2:$D$13</definedName>
    <definedName name="_xlchart.v1.22" hidden="1">Sheet8!$E$1</definedName>
    <definedName name="_xlchart.v1.23" hidden="1">Sheet8!$E$2:$E$13</definedName>
    <definedName name="_xlchart.v1.24" hidden="1">Sheet8!$F$1</definedName>
    <definedName name="_xlchart.v1.25" hidden="1">Sheet8!$F$2:$F$13</definedName>
    <definedName name="_xlchart.v1.26" hidden="1">Sheet8!$G$1</definedName>
    <definedName name="_xlchart.v1.27" hidden="1">Sheet8!$G$2:$G$13</definedName>
    <definedName name="_xlchart.v1.28" hidden="1">Sheet8!$H$1</definedName>
    <definedName name="_xlchart.v1.29" hidden="1">Sheet8!$H$2:$H$13</definedName>
    <definedName name="_xlchart.v2.0" hidden="1">Sheet8!$A$2:$A$13</definedName>
    <definedName name="_xlchart.v2.1" hidden="1">Sheet8!$B$1</definedName>
    <definedName name="_xlchart.v2.10" hidden="1">Sheet8!$F$2:$F$13</definedName>
    <definedName name="_xlchart.v2.11" hidden="1">Sheet8!$G$1</definedName>
    <definedName name="_xlchart.v2.12" hidden="1">Sheet8!$G$2:$G$13</definedName>
    <definedName name="_xlchart.v2.13" hidden="1">Sheet8!$H$1</definedName>
    <definedName name="_xlchart.v2.14" hidden="1">Sheet8!$H$2:$H$13</definedName>
    <definedName name="_xlchart.v2.2" hidden="1">Sheet8!$B$2:$B$13</definedName>
    <definedName name="_xlchart.v2.3" hidden="1">Sheet8!$C$1</definedName>
    <definedName name="_xlchart.v2.4" hidden="1">Sheet8!$C$2:$C$13</definedName>
    <definedName name="_xlchart.v2.5" hidden="1">Sheet8!$D$1</definedName>
    <definedName name="_xlchart.v2.6" hidden="1">Sheet8!$D$2:$D$13</definedName>
    <definedName name="_xlchart.v2.7" hidden="1">Sheet8!$E$1</definedName>
    <definedName name="_xlchart.v2.8" hidden="1">Sheet8!$E$2:$E$13</definedName>
    <definedName name="_xlchart.v2.9" hidden="1">Sheet8!$F$1</definedName>
    <definedName name="Finaltable">Crowdfunding!$A$1:$T$1001</definedName>
    <definedName name="Mytable">Crowdfunding!$A:$T</definedName>
  </definedNames>
  <calcPr calcId="191029"/>
  <pivotCaches>
    <pivotCache cacheId="21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0" l="1"/>
  <c r="N13" i="10"/>
  <c r="K14" i="10"/>
  <c r="K13" i="10"/>
  <c r="N12" i="10"/>
  <c r="N11" i="10"/>
  <c r="N10" i="10"/>
  <c r="N9" i="10"/>
  <c r="K12" i="10" l="1"/>
  <c r="K11" i="10"/>
  <c r="K10" i="10"/>
  <c r="K9" i="10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9" i="9" l="1"/>
  <c r="E2" i="9"/>
  <c r="F2" i="9" s="1"/>
  <c r="E13" i="9"/>
  <c r="G13" i="9" s="1"/>
  <c r="E12" i="9"/>
  <c r="F12" i="9" s="1"/>
  <c r="E11" i="9"/>
  <c r="H11" i="9" s="1"/>
  <c r="E10" i="9"/>
  <c r="F10" i="9" s="1"/>
  <c r="E9" i="9"/>
  <c r="G9" i="9" s="1"/>
  <c r="E8" i="9"/>
  <c r="G8" i="9" s="1"/>
  <c r="E7" i="9"/>
  <c r="G7" i="9" s="1"/>
  <c r="E6" i="9"/>
  <c r="H6" i="9" s="1"/>
  <c r="E5" i="9"/>
  <c r="G5" i="9" s="1"/>
  <c r="E4" i="9"/>
  <c r="G4" i="9" s="1"/>
  <c r="E3" i="9"/>
  <c r="H3" i="9" s="1"/>
  <c r="H12" i="9" l="1"/>
  <c r="G10" i="9"/>
  <c r="G12" i="9"/>
  <c r="F13" i="9"/>
  <c r="G11" i="9"/>
  <c r="F5" i="9"/>
  <c r="H10" i="9"/>
  <c r="G2" i="9"/>
  <c r="H13" i="9"/>
  <c r="F8" i="9"/>
  <c r="F11" i="9"/>
  <c r="F3" i="9"/>
  <c r="H9" i="9"/>
  <c r="H5" i="9"/>
  <c r="H8" i="9"/>
  <c r="F7" i="9"/>
  <c r="F4" i="9"/>
  <c r="H4" i="9"/>
  <c r="G6" i="9"/>
  <c r="F6" i="9"/>
  <c r="H2" i="9"/>
  <c r="G3" i="9"/>
  <c r="H7" i="9"/>
</calcChain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<sst xmlns="http://schemas.openxmlformats.org/spreadsheetml/2006/main" count="7070" uniqueCount="2116">
  <si>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</si>
  <si>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</si>
  <si>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</si>
  <si>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</si>
  <si>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</si>
  <si>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</si>
  <si>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</si>
  <si>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</si>
  <si>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</si>
  <si>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</si>
  <si>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</si>
  <si>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</si>
  <si>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</si>
  <si>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</si>
  <si>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</si>
  <si>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</si>
  <si>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</si>
  <si>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</si>
  <si>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</si>
  <si>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</si>
  <si>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</si>
  <si>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</si>
  <si>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</si>
  <si>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</si>
  <si>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</si>
  <si>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</si>
  <si>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</si>
  <si>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</si>
  <si>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</si>
  <si>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</si>
  <si>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</si>
  <si>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</si>
  <si>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</si>
  <si>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</si>
  <si>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</si>
  <si>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</si>
  <si>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</si>
  <si>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</si>
  <si>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</si>
  <si>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</si>
  <si>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</si>
  <si>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</si>
  <si>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</si>
  <si>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</si>
  <si>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</si>
  <si>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</si>
  <si>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</si>
  <si>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</si>
  <si>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</si>
  <si>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</si>
  <si>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</si>
  <si>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</si>
  <si>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</si>
  <si>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</si>
  <si>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</si>
  <si>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</si>
  <si>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</si>
  <si>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</si>
  <si>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</si>
  <si>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</si>
  <si>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</si>
  <si>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</si>
  <si>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</si>
  <si>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</si>
  <si>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</si>
  <si>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</si>
  <si>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</si>
  <si>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</si>
  <si>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</si>
  <si>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</si>
  <si>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</si>
  <si>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</si>
  <si>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</si>
  <si>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</si>
  <si>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</si>
  <si>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</si>
  <si>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</si>
  <si>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</si>
  <si>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</si>
  <si>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</si>
  <si>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</si>
  <si>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</si>
  <si>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</si>
  <si>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</si>
  <si>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</si>
  <si>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</si>
  <si>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</si>
  <si>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</si>
  <si>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</si>
  <si>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</si>
  <si>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</si>
  <si>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</si>
  <si>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</si>
  <si>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</si>
  <si>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</si>
  <si>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</si>
  <si>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</si>
  <si>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</si>
  <si>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</si>
  <si>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</si>
  <si>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</si>
  <si>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</si>
  <si>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</si>
  <si>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</si>
  <si>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</si>
  <si>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</si>
  <si>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</si>
  <si>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</si>
  <si>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</si>
  <si>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</si>
  <si>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</si>
  <si>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</si>
  <si>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</si>
  <si>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</si>
  <si>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</si>
  <si>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</si>
  <si>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</si>
  <si>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</si>
  <si>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</si>
  <si>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</si>
  <si>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</si>
  <si>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</si>
  <si>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</si>
  <si>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</si>
  <si>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</si>
  <si>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</si>
  <si>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</si>
  <si>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</si>
  <si>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</si>
  <si>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</si>
  <si>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</si>
  <si>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</si>
  <si>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</si>
  <si>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</si>
  <si>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</si>
  <si>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</si>
  <si>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</si>
  <si>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</si>
  <si>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</si>
  <si>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</si>
  <si>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</si>
  <si>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</si>
  <si>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</si>
  <si>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</si>
  <si>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</si>
  <si>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</si>
  <si>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</si>
  <si>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</si>
  <si>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</si>
  <si>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</si>
  <si>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</si>
  <si>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</si>
  <si>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</si>
  <si>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</si>
  <si>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</si>
  <si>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</si>
  <si>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</si>
  <si>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</si>
  <si>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</si>
  <si>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</si>
  <si>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</si>
  <si>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</si>
  <si>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</si>
  <si>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</si>
  <si>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</si>
  <si>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</si>
  <si>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</si>
  <si>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</si>
  <si>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</si>
  <si>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</si>
  <si>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</si>
  <si>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</si>
  <si>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</si>
  <si>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</si>
  <si>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</si>
  <si>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</si>
  <si>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</si>
  <si>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</si>
  <si>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</si>
  <si>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</si>
  <si>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</si>
  <si>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</si>
  <si>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</si>
  <si>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</si>
  <si>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</si>
  <si>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</si>
  <si>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</si>
  <si>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</si>
  <si>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</si>
  <si>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</si>
  <si>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</si>
  <si>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</si>
  <si>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</si>
  <si>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</si>
  <si>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</si>
  <si>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</si>
  <si>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</si>
  <si>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</si>
  <si>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</si>
  <si>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</si>
  <si>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</si>
  <si>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</si>
  <si>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</si>
  <si>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</si>
  <si>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</si>
  <si>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</si>
  <si>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</si>
  <si>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</si>
  <si>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</si>
  <si>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</si>
  <si>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</si>
  <si>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</si>
  <si>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</si>
  <si>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</si>
  <si>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</si>
  <si>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</si>
  <si>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</si>
  <si>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</si>
  <si>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</si>
  <si>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</si>
  <si>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</si>
  <si>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</si>
  <si>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</si>
  <si>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</si>
  <si>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</si>
  <si>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</si>
  <si>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</si>
  <si>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</si>
  <si>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</si>
  <si>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</si>
  <si>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</si>
  <si>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</si>
  <si>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</si>
  <si>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</si>
  <si>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</si>
  <si>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</si>
  <si>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</si>
  <si>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</si>
  <si>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</si>
  <si>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</si>
  <si>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</si>
  <si>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</si>
  <si>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</si>
  <si>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</si>
  <si>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</si>
  <si>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</si>
  <si>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</si>
  <si>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</si>
  <si>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</si>
  <si>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</si>
  <si>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</si>
  <si>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</si>
  <si>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</si>
  <si>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</si>
  <si>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</si>
  <si>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</si>
  <si>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</si>
  <si>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</si>
  <si>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</si>
  <si>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</si>
  <si>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</si>
  <si>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</si>
  <si>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</si>
  <si>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</si>
  <si>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</si>
  <si>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</si>
  <si>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</si>
  <si>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</si>
  <si>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</si>
  <si>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</si>
  <si>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</si>
  <si>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</si>
  <si>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</si>
  <si>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</si>
  <si>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</si>
  <si>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</si>
  <si>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</si>
  <si>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</si>
  <si>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</si>
  <si>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</si>
  <si>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</si>
  <si>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</si>
  <si>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</si>
  <si>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</si>
  <si>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</si>
  <si>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</si>
  <si>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</si>
  <si>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</si>
  <si>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</si>
  <si>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</si>
  <si>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</si>
  <si>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</si>
  <si>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</si>
  <si>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</si>
  <si>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</si>
  <si>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</si>
  <si>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</si>
  <si>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</si>
  <si>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</si>
  <si>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</si>
  <si>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</si>
  <si>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</si>
  <si>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</si>
  <si>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</si>
  <si>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</si>
  <si>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</si>
  <si>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</si>
  <si>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</si>
  <si>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</si>
  <si>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</si>
  <si>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</si>
  <si>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</si>
  <si>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</si>
  <si>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</si>
  <si>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</si>
  <si>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</si>
  <si>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</si>
  <si>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</si>
  <si>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</si>
  <si>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</si>
  <si>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</si>
  <si>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</si>
  <si>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</si>
  <si>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</si>
  <si>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</si>
  <si>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</si>
  <si>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</si>
  <si>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</si>
  <si>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</si>
  <si>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</si>
  <si>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</si>
  <si>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</si>
  <si>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</si>
  <si>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</si>
  <si>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</si>
  <si>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</si>
  <si>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</si>
  <si>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</si>
  <si>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</si>
  <si>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</si>
  <si>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</si>
  <si>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</si>
  <si>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</si>
  <si>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</si>
  <si>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</si>
  <si>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</si>
  <si>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</si>
  <si>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</si>
  <si>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</si>
  <si>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</si>
  <si>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</si>
  <si>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</si>
  <si>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</si>
  <si>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</si>
  <si>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</si>
  <si>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</si>
  <si>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</si>
  <si>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</si>
  <si>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</si>
  <si>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</si>
  <si>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</si>
  <si>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</si>
  <si>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</si>
  <si>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</si>
  <si>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</si>
  <si>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</si>
  <si>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</si>
  <si>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</si>
  <si>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</si>
  <si>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</si>
  <si>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</si>
  <si>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</si>
  <si>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</si>
  <si>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</si>
  <si>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</si>
  <si>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</si>
  <si>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</si>
  <si>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</si>
  <si>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</si>
  <si>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</si>
  <si>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</si>
  <si>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</si>
  <si>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</si>
  <si>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</si>
  <si>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</si>
  <si>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</si>
  <si>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</si>
  <si>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</si>
  <si>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</si>
  <si>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</si>
  <si>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</si>
  <si>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</si>
  <si>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</si>
  <si>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</si>
  <si>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</si>
  <si>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</si>
  <si>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</si>
  <si>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</si>
  <si>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</si>
  <si>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</si>
  <si>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</si>
  <si>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</si>
  <si>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</si>
  <si>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</si>
  <si>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</si>
  <si>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</si>
  <si>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</si>
  <si>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</si>
  <si>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</si>
  <si>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</si>
  <si>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</si>
  <si>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</si>
  <si>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</si>
  <si>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</si>
  <si>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</si>
  <si>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</si>
  <si>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</si>
  <si>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</si>
  <si>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</si>
  <si>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</si>
  <si>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</si>
  <si>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</si>
  <si>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</si>
  <si>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</si>
  <si>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</si>
  <si>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</si>
  <si>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</si>
  <si>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</si>
  <si>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</si>
  <si>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</si>
  <si>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</si>
  <si>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</si>
  <si>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</si>
  <si>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</si>
  <si>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</si>
  <si>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</si>
  <si>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</si>
  <si>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</si>
  <si>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</si>
  <si>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</si>
  <si>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</si>
  <si>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</si>
  <si>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</si>
  <si>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</si>
  <si>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</si>
  <si>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</si>
  <si>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</si>
  <si>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</si>
  <si>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</si>
  <si>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</si>
  <si>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</si>
  <si>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</si>
  <si>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</si>
  <si>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</si>
  <si>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</si>
  <si>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</si>
  <si>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</si>
  <si>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</si>
  <si>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</si>
  <si>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</si>
  <si>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</si>
  <si>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</si>
  <si>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</si>
  <si>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</si>
  <si>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</si>
  <si>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</si>
  <si>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</si>
  <si>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</si>
  <si>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</si>
  <si>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</si>
  <si>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</si>
  <si>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</si>
  <si>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</si>
  <si>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</si>
  <si>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</si>
  <si>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</si>
  <si>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</si>
  <si>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</si>
  <si>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</si>
  <si>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</si>
  <si>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</si>
  <si>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</si>
  <si>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</si>
  <si>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</si>
  <si>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</si>
  <si>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</si>
  <si>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</si>
  <si>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</si>
  <si>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</si>
  <si>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</si>
  <si>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</si>
  <si>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</si>
  <si>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</si>
  <si>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</si>
  <si>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</si>
  <si>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</si>
  <si>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</si>
  <si>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</si>
  <si>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</si>
  <si>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</si>
  <si>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</si>
  <si>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</si>
  <si>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</si>
  <si>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</si>
  <si>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</si>
  <si>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</si>
  <si>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</si>
  <si>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</si>
  <si>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</si>
  <si>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</si>
  <si>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</si>
  <si>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</si>
  <si>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</si>
  <si>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</si>
  <si>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</si>
  <si>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</si>
  <si>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</si>
  <si>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</si>
  <si>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</si>
  <si>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</si>
  <si>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</si>
  <si>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</si>
  <si>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</si>
  <si>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</si>
  <si>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</si>
  <si>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</si>
  <si>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</si>
  <si>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</si>
  <si>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</si>
  <si>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</si>
  <si>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</si>
  <si>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</si>
  <si>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</si>
  <si>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</si>
  <si>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</si>
  <si>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</si>
  <si>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</si>
  <si>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</si>
  <si>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</si>
  <si>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</si>
  <si>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</si>
  <si>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</si>
  <si>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</si>
  <si>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</si>
  <si>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</si>
  <si>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</si>
  <si>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</si>
  <si>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</si>
  <si>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</si>
  <si>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</si>
  <si>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</si>
  <si>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</si>
  <si>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</si>
  <si>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</si>
  <si>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</si>
  <si>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</si>
  <si>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</si>
  <si>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</si>
  <si>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</si>
  <si>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</si>
  <si>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</si>
  <si>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</si>
  <si>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</si>
  <si>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</si>
  <si>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</si>
  <si>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</si>
  <si>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</si>
  <si>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</si>
  <si>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</si>
  <si>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</si>
  <si>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</si>
  <si>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</si>
  <si>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</si>
  <si>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</si>
  <si>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</si>
  <si>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</si>
  <si>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</si>
  <si>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</si>
  <si>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</si>
  <si>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</si>
  <si>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</si>
  <si>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</si>
  <si>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</si>
  <si>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</si>
  <si>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</si>
  <si>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</si>
  <si>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</si>
  <si>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</si>
  <si>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</si>
  <si>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</si>
  <si>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</si>
  <si>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</si>
  <si>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</si>
  <si>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</si>
  <si>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</si>
  <si>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</si>
  <si>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</si>
  <si>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</si>
  <si>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</si>
  <si>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</si>
  <si>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</si>
  <si>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</si>
  <si>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</si>
  <si>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</si>
  <si>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</si>
  <si>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</si>
  <si>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</si>
  <si>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</si>
  <si>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</si>
  <si>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</si>
  <si>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</si>
  <si>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</si>
  <si>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</si>
  <si>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</si>
  <si>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</si>
  <si>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</si>
  <si>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</si>
  <si>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</si>
  <si>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</si>
  <si>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</si>
  <si>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</si>
  <si>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</si>
  <si>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</si>
  <si>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</si>
  <si>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</si>
  <si>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</si>
  <si>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</si>
  <si>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</si>
  <si>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</si>
  <si>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</si>
  <si>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</si>
  <si>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</si>
  <si>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</si>
  <si>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</si>
  <si>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</si>
  <si>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</si>
  <si>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</si>
  <si>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</si>
  <si>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</si>
  <si>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</si>
  <si>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</si>
  <si>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</si>
  <si>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</si>
  <si>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</si>
  <si>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</si>
  <si>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</si>
  <si>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</si>
  <si>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</si>
  <si>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</si>
  <si>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</si>
  <si>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</si>
  <si>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</si>
  <si>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</si>
  <si>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</si>
  <si>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</si>
  <si>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</si>
  <si>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</si>
  <si>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</si>
  <si>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</si>
  <si>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</si>
  <si>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</si>
  <si>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</si>
  <si>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</si>
  <si>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</si>
  <si>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</si>
  <si>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</si>
  <si>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</si>
  <si>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</si>
  <si>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</si>
  <si>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</si>
  <si>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</si>
  <si>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</si>
  <si>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</si>
  <si>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</si>
  <si>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</si>
  <si>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</si>
  <si>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</si>
  <si>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</si>
  <si>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</si>
  <si>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</si>
  <si>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</si>
  <si>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</si>
  <si>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</si>
  <si>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</si>
  <si>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</si>
  <si>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</si>
  <si>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</si>
  <si>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</si>
  <si>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</si>
  <si>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</si>
  <si>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</si>
  <si>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</si>
  <si>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</si>
  <si>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</si>
  <si>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</si>
  <si>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</si>
  <si>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</si>
  <si>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</si>
  <si>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</si>
  <si>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</si>
  <si>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</si>
  <si>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</si>
  <si>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</si>
  <si>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</si>
  <si>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</si>
  <si>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</si>
  <si>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</si>
  <si>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</si>
  <si>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</si>
  <si>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</si>
  <si>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</si>
  <si>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</si>
  <si>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</si>
  <si>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</si>
  <si>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</si>
  <si>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</si>
  <si>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</si>
  <si>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</si>
  <si>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</si>
  <si>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</si>
  <si>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</si>
  <si>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</si>
  <si>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</si>
  <si>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</si>
  <si>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</si>
  <si>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</si>
  <si>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</si>
  <si>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</si>
  <si>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</si>
  <si>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</si>
  <si>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</si>
  <si>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</si>
  <si>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</si>
  <si>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</si>
  <si>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</si>
  <si>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</si>
  <si>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</si>
  <si>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</si>
  <si>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</si>
  <si>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</si>
  <si>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</si>
  <si>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</si>
  <si>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</si>
  <si>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</si>
  <si>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</si>
  <si>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</si>
  <si>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</si>
  <si>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</si>
  <si>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</si>
  <si>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</si>
  <si>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</si>
  <si>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</si>
  <si>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</si>
  <si>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</si>
  <si>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</si>
  <si>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</si>
  <si>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</si>
  <si>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</si>
  <si>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</si>
  <si>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</si>
  <si>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</si>
  <si>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</si>
  <si>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</si>
  <si>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</si>
  <si>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</si>
  <si>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</si>
  <si>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</si>
  <si>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</si>
  <si>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</si>
  <si>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</si>
  <si>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</si>
  <si>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</si>
  <si>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</si>
  <si>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</si>
  <si>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</si>
  <si>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</si>
  <si>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</si>
  <si>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</si>
  <si>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</si>
  <si>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</si>
  <si>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</si>
  <si>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</si>
  <si>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</si>
  <si>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</si>
  <si>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</si>
  <si>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</si>
  <si>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</si>
  <si>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</si>
  <si>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</si>
  <si>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</si>
  <si>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</si>
  <si>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</si>
  <si>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</si>
  <si>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</si>
  <si>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</si>
  <si>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</si>
  <si>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</si>
  <si>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</si>
  <si>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</si>
  <si>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</si>
  <si>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</si>
  <si>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</si>
  <si>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</si>
  <si>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</si>
  <si>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</si>
  <si>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</si>
  <si>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</si>
  <si>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</si>
  <si>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</si>
  <si>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</si>
  <si>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</si>
  <si>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</si>
  <si>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</si>
  <si>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</si>
  <si>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</si>
  <si>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</si>
  <si>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</si>
  <si>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</si>
  <si>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</si>
  <si>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</si>
  <si>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</si>
  <si>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</si>
  <si>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</si>
  <si>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</si>
  <si>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</si>
  <si>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</si>
  <si>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</si>
  <si>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</si>
  <si>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</si>
  <si>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</si>
  <si>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</si>
  <si>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</si>
  <si>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</si>
  <si>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</si>
  <si>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</si>
  <si>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</si>
  <si>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</si>
  <si>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</si>
  <si>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</si>
  <si>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</si>
  <si>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</si>
  <si>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</si>
  <si>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</si>
  <si>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</si>
  <si>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</si>
  <si>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</si>
  <si>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</si>
  <si>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</si>
  <si>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</si>
  <si>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</si>
  <si>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</si>
  <si>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</si>
  <si>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</si>
  <si>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</si>
  <si>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</si>
  <si>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</si>
  <si>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</si>
  <si>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</si>
  <si>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</si>
  <si>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</si>
  <si>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</si>
  <si>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</si>
  <si>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</si>
  <si>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</si>
  <si>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</si>
  <si>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</si>
  <si>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</si>
  <si>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</si>
  <si>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</si>
  <si>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</si>
  <si>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</si>
  <si>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</si>
  <si>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</si>
  <si>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</si>
  <si>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</si>
  <si>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</si>
  <si>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</si>
  <si>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</si>
  <si>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</si>
  <si>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</si>
  <si>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</si>
  <si>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</si>
  <si>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</si>
  <si>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</si>
  <si>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</si>
  <si>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</si>
  <si>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</si>
  <si>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</si>
  <si>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</si>
  <si>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</si>
  <si>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</si>
  <si>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</si>
  <si>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</si>
  <si>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</si>
  <si>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</si>
  <si>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</si>
  <si>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</si>
  <si>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</si>
  <si>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</si>
  <si>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</si>
  <si>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</si>
  <si>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</si>
  <si>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</si>
  <si>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</si>
  <si>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</si>
  <si>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</si>
  <si>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</si>
  <si>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</si>
  <si>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</si>
  <si>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</si>
  <si>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</si>
  <si>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</si>
  <si>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</si>
  <si>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</si>
  <si>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</si>
  <si>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</si>
  <si>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</si>
  <si>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</si>
  <si>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</si>
  <si>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</si>
  <si>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</si>
  <si>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</si>
  <si>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</si>
  <si>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</si>
  <si>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</si>
  <si>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</si>
  <si>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</si>
  <si>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</si>
  <si>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</si>
  <si>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</si>
  <si>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</si>
  <si>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</si>
  <si>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</si>
  <si>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</si>
  <si>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</si>
  <si>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</si>
  <si>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</si>
  <si>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</si>
  <si>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</si>
  <si>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</si>
  <si>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</si>
  <si>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</si>
  <si>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</si>
  <si>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</si>
  <si>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</si>
  <si>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</si>
  <si>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</si>
  <si>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</si>
  <si>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</si>
  <si>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</si>
  <si>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</si>
  <si>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</si>
  <si>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</si>
  <si>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</si>
  <si>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</si>
  <si>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</si>
  <si>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</si>
  <si>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</si>
  <si>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</si>
  <si>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</si>
  <si>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</si>
  <si>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</si>
  <si>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</si>
  <si>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</si>
  <si>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</si>
  <si>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</si>
  <si>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</si>
  <si>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</si>
  <si>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</si>
  <si>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</si>
  <si>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</si>
  <si>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</si>
  <si>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</si>
  <si>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</si>
  <si>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</si>
  <si>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</si>
  <si>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</si>
  <si>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</si>
  <si>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</si>
  <si>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</si>
  <si>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</si>
  <si>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</si>
  <si>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</si>
  <si>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</si>
  <si>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</si>
  <si>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</si>
  <si>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</si>
  <si>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</si>
  <si>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</si>
  <si>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</si>
  <si>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</si>
  <si>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</si>
  <si>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</si>
  <si>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</si>
  <si>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</si>
  <si>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</si>
  <si>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</si>
  <si>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</si>
  <si>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</si>
  <si>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</si>
  <si>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</si>
  <si>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</si>
  <si>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</si>
  <si>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</si>
  <si>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</si>
  <si>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</si>
  <si>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</si>
  <si>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</si>
  <si>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</si>
  <si>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</si>
  <si>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</si>
  <si>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</si>
  <si>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</si>
  <si>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</si>
  <si>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</si>
  <si>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</si>
  <si>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</si>
  <si>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</si>
  <si>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</si>
  <si>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</si>
  <si>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</si>
  <si>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</si>
  <si>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</si>
  <si>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</si>
  <si>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</si>
  <si>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</si>
  <si>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</si>
  <si>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</si>
  <si>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</si>
  <si>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</si>
  <si>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</si>
  <si>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</si>
  <si>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</si>
  <si>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</si>
  <si>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</si>
  <si>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</si>
  <si>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</si>
  <si>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</si>
  <si>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</si>
  <si>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</si>
  <si>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</si>
  <si>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</si>
  <si>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</si>
  <si>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</si>
  <si>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</si>
  <si>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</si>
  <si>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</si>
  <si>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</si>
  <si>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</si>
  <si>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</si>
  <si>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</si>
  <si>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</si>
  <si>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</si>
  <si>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</si>
  <si>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</si>
  <si>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</si>
  <si>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</si>
  <si>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</si>
  <si>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</si>
  <si>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</si>
  <si>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</si>
  <si>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</si>
  <si>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</si>
  <si>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</si>
  <si>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</si>
  <si>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</si>
  <si>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</si>
  <si>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</si>
  <si>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</si>
  <si>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</si>
  <si>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</si>
  <si>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</si>
  <si>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</si>
  <si>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</si>
  <si>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</si>
  <si>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</si>
  <si>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</si>
  <si>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</si>
  <si>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</si>
  <si>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</si>
  <si>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</si>
  <si>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</si>
  <si>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</si>
  <si>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</si>
  <si>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</si>
  <si>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</si>
  <si>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</si>
  <si>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</si>
  <si>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</si>
  <si>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</si>
  <si>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</si>
  <si>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</si>
  <si>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</si>
  <si>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</si>
  <si>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</si>
  <si>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</si>
  <si>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</si>
  <si>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</si>
  <si>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</si>
  <si>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</si>
  <si>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</si>
  <si>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</si>
  <si>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</si>
  <si>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</si>
  <si>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</si>
  <si>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</si>
  <si>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</si>
  <si>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</si>
  <si>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</si>
  <si>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</si>
  <si>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</si>
  <si>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</si>
  <si>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</si>
  <si>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</si>
  <si>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</si>
  <si>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</si>
  <si>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</si>
  <si>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</si>
  <si>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</si>
  <si>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</si>
  <si>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</si>
  <si>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</si>
  <si>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</si>
  <si>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</si>
  <si>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</si>
  <si>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</si>
  <si>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</si>
  <si>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</si>
  <si>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</si>
  <si>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</si>
  <si>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</si>
  <si>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</si>
  <si>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</si>
  <si>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</si>
  <si>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</si>
  <si>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</si>
  <si>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</si>
  <si>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</si>
  <si>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</si>
  <si>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</si>
  <si>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</si>
  <si>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</si>
  <si>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</si>
  <si>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</si>
  <si>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</si>
  <si>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</si>
  <si>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</si>
  <si>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</si>
  <si>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</si>
  <si>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</si>
  <si>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</si>
  <si>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</si>
  <si>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</si>
  <si>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</si>
  <si>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</si>
  <si>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</si>
  <si>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</si>
  <si>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</si>
  <si>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</si>
  <si>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</si>
  <si>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</si>
  <si>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</si>
  <si>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</si>
  <si>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</si>
  <si>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</si>
  <si>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</si>
  <si>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</si>
  <si>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</si>
  <si>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</si>
  <si>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</si>
  <si>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</si>
  <si>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</si>
  <si>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</si>
  <si>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</si>
  <si>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</si>
  <si>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</si>
  <si>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</si>
  <si>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</si>
  <si>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</si>
  <si>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</si>
  <si>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</si>
  <si>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</si>
  <si>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</si>
  <si>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</si>
  <si>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</si>
  <si>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</si>
  <si>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</si>
  <si>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</si>
  <si>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</si>
  <si>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</si>
  <si>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</si>
  <si>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</si>
  <si>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</si>
  <si>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</si>
  <si>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</si>
  <si>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</si>
  <si>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</si>
  <si>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</si>
  <si>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</si>
  <si>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</si>
  <si>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</si>
  <si>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</si>
  <si>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</si>
  <si>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</si>
  <si>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</si>
  <si>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</si>
  <si>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</si>
  <si>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</si>
  <si>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</si>
  <si>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</si>
  <si>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</si>
  <si>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</si>
  <si>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</si>
  <si>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</si>
  <si>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</si>
  <si>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</si>
  <si>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</si>
  <si>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</si>
  <si>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</si>
  <si>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</si>
  <si>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</si>
  <si>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</si>
  <si>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</si>
  <si>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</si>
  <si>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</si>
  <si>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</si>
  <si>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</si>
  <si>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</si>
  <si>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</si>
  <si>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</si>
  <si>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</si>
  <si>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</si>
  <si>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</si>
  <si>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</si>
  <si>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</si>
  <si>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</si>
  <si>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</si>
  <si>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</si>
  <si>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</si>
  <si>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</si>
  <si>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</si>
  <si>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</si>
  <si>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</si>
  <si>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</si>
  <si>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</si>
  <si>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</si>
  <si>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</si>
  <si>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</si>
  <si>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</si>
  <si>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</si>
  <si>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</si>
  <si>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</si>
  <si>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</si>
  <si>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</si>
  <si>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</si>
  <si>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</si>
  <si>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</si>
  <si>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</si>
  <si>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</si>
  <si>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</si>
  <si>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</si>
  <si>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</si>
  <si>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</si>
  <si>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</si>
  <si>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</si>
  <si>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</si>
  <si>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</si>
  <si>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</si>
  <si>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</si>
  <si>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</si>
  <si>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</si>
  <si>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</si>
  <si>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</si>
  <si>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</si>
  <si>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</si>
  <si>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</si>
  <si>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</si>
  <si>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</si>
  <si>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</si>
  <si>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</si>
  <si>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</si>
  <si>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</si>
  <si>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</si>
  <si>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</si>
  <si>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</si>
  <si>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</si>
  <si>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</si>
  <si>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</si>
  <si>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</si>
  <si>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</si>
  <si>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</si>
  <si>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</si>
  <si>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</si>
  <si>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</si>
  <si>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</si>
  <si>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</si>
  <si>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</si>
  <si>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</si>
  <si>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</si>
  <si>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</si>
  <si>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</si>
  <si>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</si>
  <si>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</si>
  <si>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</si>
  <si>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</si>
  <si>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</si>
  <si>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</si>
  <si>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</si>
  <si>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</si>
  <si>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</si>
  <si>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</si>
  <si>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</si>
  <si>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</si>
  <si>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</si>
  <si>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</si>
  <si>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</si>
  <si>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</si>
  <si>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</si>
  <si>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</si>
  <si>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</si>
  <si>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</si>
  <si>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</si>
  <si>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</si>
  <si>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</si>
  <si>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</si>
  <si>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</si>
  <si>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</si>
  <si>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</si>
  <si>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</si>
  <si>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</si>
  <si>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</si>
  <si>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</si>
  <si>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</si>
  <si>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</si>
  <si>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</si>
  <si>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</si>
  <si>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</si>
  <si>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</si>
  <si>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</si>
  <si>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</si>
  <si>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</si>
  <si>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</si>
  <si>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</si>
  <si>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</si>
  <si>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</si>
  <si>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</si>
  <si>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</si>
  <si>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</si>
  <si>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</si>
  <si>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</si>
  <si>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</si>
  <si>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</si>
  <si>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</si>
  <si>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</si>
  <si>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</si>
  <si>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</si>
  <si>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</si>
  <si>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</si>
  <si>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</si>
  <si>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</si>
  <si>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</si>
  <si>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</si>
  <si>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</si>
  <si>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</si>
  <si>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</si>
  <si>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</si>
  <si>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</si>
  <si>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</si>
  <si>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</si>
  <si>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</si>
  <si>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</si>
  <si>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</si>
  <si>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</si>
  <si>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</si>
  <si>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</si>
  <si>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</si>
  <si>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</si>
  <si>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</si>
  <si>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</si>
  <si>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</si>
  <si>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</si>
  <si>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</si>
  <si>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</si>
  <si>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</si>
  <si>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</si>
  <si>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</si>
  <si>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</si>
  <si>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</si>
  <si>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</si>
  <si>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</si>
  <si>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</si>
  <si>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</si>
  <si>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</si>
  <si>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</si>
  <si>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</si>
  <si>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</si>
  <si>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</si>
  <si>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</si>
  <si>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</si>
  <si>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</si>
  <si>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</si>
  <si>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</si>
  <si>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</si>
  <si>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</si>
  <si>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</si>
  <si>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</si>
  <si>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</si>
  <si>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</si>
  <si>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</si>
  <si>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</si>
  <si>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</si>
  <si>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</si>
  <si>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</si>
  <si>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</si>
  <si>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</si>
  <si>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</si>
  <si>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</si>
  <si>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</si>
  <si>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</si>
  <si>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</si>
  <si>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</si>
  <si>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</si>
  <si>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</si>
  <si>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</si>
  <si>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</si>
  <si>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</si>
  <si>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</si>
  <si>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</si>
  <si>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</si>
  <si>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</si>
  <si>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</si>
  <si>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</si>
  <si>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</si>
  <si>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</si>
  <si>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</si>
  <si>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</si>
  <si>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</si>
  <si>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</si>
  <si>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</si>
  <si>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</si>
  <si>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</si>
  <si>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</si>
  <si>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</si>
  <si>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</si>
  <si>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</si>
  <si>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</si>
  <si>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</si>
  <si>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</si>
  <si>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</si>
  <si>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</si>
  <si>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</si>
  <si>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</si>
  <si>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</si>
  <si>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</si>
  <si>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</si>
  <si>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</si>
  <si>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</si>
  <si>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</si>
  <si>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</si>
  <si>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</si>
  <si>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</si>
  <si>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</si>
  <si>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</si>
  <si>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</si>
  <si>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</si>
  <si>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</si>
  <si>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</si>
  <si>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</si>
  <si>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</si>
  <si>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</si>
  <si>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</si>
  <si>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</si>
  <si>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</si>
  <si>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</si>
  <si>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</si>
  <si>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</si>
  <si>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</si>
  <si>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</si>
  <si>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</si>
  <si>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</si>
  <si>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</si>
  <si>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</si>
  <si>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</si>
  <si>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</si>
  <si>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</si>
  <si>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</si>
  <si>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</si>
  <si>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</si>
  <si>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</si>
  <si>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</si>
  <si>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</si>
  <si>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</si>
  <si>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</si>
  <si>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</si>
  <si>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</si>
  <si>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</si>
  <si>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</si>
  <si>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</si>
  <si>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</si>
  <si>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</si>
  <si>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</si>
  <si>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</si>
  <si>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</si>
  <si>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</si>
  <si>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</si>
  <si>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</si>
  <si>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</si>
  <si>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</si>
  <si>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</si>
  <si>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</si>
  <si>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</si>
  <si>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</si>
  <si>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</si>
  <si>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</si>
  <si>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</si>
  <si>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</si>
  <si>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</si>
  <si>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</si>
  <si>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</si>
  <si>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</si>
  <si>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</si>
  <si>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</si>
  <si>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</si>
  <si>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</si>
  <si>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</si>
  <si>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</si>
  <si>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</si>
  <si>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</si>
  <si>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</si>
  <si>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</si>
  <si>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</si>
  <si>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</si>
  <si>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</si>
  <si>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</si>
  <si>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</si>
  <si>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</si>
  <si>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</si>
  <si>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</si>
  <si>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</si>
  <si>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</si>
  <si>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</si>
  <si>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</si>
  <si>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</si>
  <si>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</si>
  <si>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</si>
  <si>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</si>
  <si>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</si>
  <si>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</si>
  <si>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</si>
  <si>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</si>
  <si>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</si>
  <si>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</si>
  <si>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</si>
  <si>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</si>
  <si>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</si>
  <si>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</si>
  <si>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</si>
  <si>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</si>
  <si>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</si>
  <si>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</si>
  <si>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</si>
  <si>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</si>
  <si>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</si>
  <si>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</si>
  <si>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</si>
  <si>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</si>
  <si>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</si>
  <si>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</si>
  <si>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</si>
  <si>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</si>
  <si>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</si>
  <si>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</si>
  <si>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</si>
  <si>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</si>
  <si>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</si>
  <si>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</si>
  <si>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</si>
  <si>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</si>
  <si>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</si>
  <si>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</si>
  <si>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</si>
  <si>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</si>
  <si>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</si>
  <si>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</si>
  <si>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</si>
  <si>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</si>
  <si>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</si>
  <si>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</si>
  <si>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</si>
  <si>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</si>
  <si>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</si>
  <si>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</si>
  <si>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</si>
  <si>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</si>
  <si>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</si>
  <si>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</si>
  <si>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</si>
  <si>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</si>
  <si>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</si>
  <si>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</si>
  <si>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</si>
  <si>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</si>
  <si>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</si>
  <si>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</si>
  <si>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</si>
  <si>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</si>
  <si>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</si>
  <si>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</si>
  <si>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</si>
  <si>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</si>
  <si>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</si>
  <si>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</si>
  <si>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</si>
  <si>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</si>
  <si>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</si>
  <si>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</si>
  <si>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</si>
  <si>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</si>
  <si>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</si>
  <si>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</si>
  <si>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</si>
  <si>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</si>
  <si>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</si>
  <si>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</si>
  <si>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</si>
  <si>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</si>
  <si>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</si>
  <si>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</si>
  <si>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</si>
  <si>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</si>
  <si>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</si>
  <si>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</si>
  <si>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</si>
  <si>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</si>
  <si>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</si>
  <si>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</si>
  <si>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</si>
  <si>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</si>
  <si>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</si>
  <si>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</si>
  <si>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</si>
  <si>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</si>
  <si>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</si>
  <si>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</si>
  <si>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</si>
  <si>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</si>
  <si>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</si>
  <si>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</si>
  <si>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</si>
  <si>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</si>
  <si>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</si>
  <si>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</si>
  <si>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</si>
  <si>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</si>
  <si>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</si>
  <si>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</si>
  <si>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</si>
  <si>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</si>
  <si>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</si>
  <si>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</si>
  <si>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</si>
  <si>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</si>
  <si>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</si>
  <si>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</si>
  <si>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</si>
  <si>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</si>
  <si>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</si>
  <si>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</si>
  <si>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</si>
  <si>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</si>
  <si>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</si>
  <si>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</si>
  <si>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</si>
  <si>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</si>
  <si>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</si>
  <si>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</si>
  <si>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</si>
  <si>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</si>
  <si>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</si>
  <si>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</si>
  <si>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</si>
  <si>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</si>
  <si>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</si>
  <si>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</si>
  <si>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</si>
  <si>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</si>
  <si>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</si>
  <si>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</si>
  <si>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</si>
  <si>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</si>
  <si>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</si>
  <si>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</si>
  <si>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</si>
  <si>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</si>
  <si>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</si>
  <si>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</si>
  <si>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</si>
  <si>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</si>
  <si>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</si>
  <si>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</si>
  <si>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</si>
  <si>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</si>
  <si>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</si>
  <si>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</si>
  <si>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</si>
  <si>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</si>
  <si>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</si>
  <si>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</si>
  <si>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</si>
  <si>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</si>
  <si>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</si>
  <si>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</si>
  <si>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</si>
  <si>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</si>
  <si>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</si>
  <si>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</si>
  <si>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</si>
  <si>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</si>
  <si>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</si>
  <si>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</si>
  <si>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</si>
  <si>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</si>
  <si>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</si>
  <si>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</si>
  <si>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</si>
  <si>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</si>
  <si>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</si>
  <si>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</si>
  <si>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</si>
  <si>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</si>
  <si>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</si>
  <si>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</si>
  <si>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</si>
  <si>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</si>
  <si>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</si>
  <si>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</si>
  <si>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</si>
  <si>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</si>
  <si>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</si>
  <si>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</si>
  <si>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</si>
  <si>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</si>
  <si>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</si>
  <si>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</si>
  <si>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</si>
  <si>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</si>
  <si>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</si>
  <si>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</si>
  <si>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</si>
  <si>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</si>
  <si>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</si>
  <si>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</si>
  <si>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</si>
  <si>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</si>
  <si>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</si>
  <si>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</si>
  <si>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</si>
  <si>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</si>
  <si>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</si>
  <si>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</si>
  <si>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</si>
  <si>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</si>
  <si>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</si>
  <si>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</si>
  <si>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</si>
  <si>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</si>
  <si>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</si>
  <si>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</si>
  <si>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</si>
  <si>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</si>
  <si>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</si>
  <si>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</si>
  <si>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</si>
  <si>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</si>
  <si>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</si>
  <si>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</si>
  <si>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</si>
  <si>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</si>
  <si>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</si>
  <si>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</si>
  <si>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</si>
  <si>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</si>
  <si>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</si>
  <si>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</si>
  <si>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</si>
  <si>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</si>
  <si>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</si>
  <si>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</si>
  <si>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</si>
  <si>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</si>
  <si>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</si>
  <si>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</si>
  <si>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</si>
  <si>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</si>
  <si>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</si>
  <si>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</si>
  <si>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</si>
  <si>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</si>
  <si>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</si>
  <si>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</si>
  <si>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</si>
  <si>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</si>
  <si>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</si>
  <si>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</si>
  <si>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</si>
  <si>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</si>
  <si>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</si>
  <si>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</si>
  <si>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</si>
  <si>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</si>
  <si>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</si>
  <si>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</si>
  <si>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</si>
  <si>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</si>
  <si>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</si>
  <si>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</si>
  <si>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</si>
  <si>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</si>
  <si>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</si>
  <si>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</si>
  <si>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</si>
  <si>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</si>
  <si>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</si>
  <si>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</si>
  <si>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</si>
  <si>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</si>
  <si>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</si>
  <si>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</si>
  <si>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</si>
  <si>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</si>
  <si>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</si>
  <si>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</si>
  <si>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</si>
  <si>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</si>
  <si>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</si>
  <si>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</si>
  <si>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</si>
  <si>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</si>
  <si>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</si>
  <si>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</si>
  <si>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</si>
  <si>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</si>
  <si>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</si>
  <si>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</si>
  <si>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</si>
  <si>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</si>
  <si>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</si>
  <si>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</si>
  <si>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</si>
  <si>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</si>
  <si>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</si>
  <si>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</si>
  <si>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</si>
  <si>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</si>
  <si>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</si>
  <si>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</si>
  <si>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</si>
  <si>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</si>
  <si>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</si>
  <si>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</si>
  <si>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</si>
  <si>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</si>
  <si>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</si>
  <si>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</si>
  <si>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</si>
  <si>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</si>
  <si>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</si>
  <si>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</si>
  <si>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</si>
  <si>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</si>
  <si>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</si>
  <si>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</si>
  <si>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</si>
  <si>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</si>
  <si>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</si>
  <si>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</si>
  <si>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</si>
  <si>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</si>
  <si>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</si>
  <si>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</si>
  <si>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</si>
  <si>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</si>
  <si>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</si>
  <si>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</si>
  <si>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</si>
  <si>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</si>
  <si>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</si>
  <si>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</si>
  <si>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</si>
  <si>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</si>
  <si>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</si>
  <si>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</si>
  <si>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</si>
  <si>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</si>
  <si>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</si>
  <si>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</si>
  <si>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</si>
  <si>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</si>
  <si>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</si>
  <si>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</si>
  <si>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</si>
  <si>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</si>
  <si>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</si>
  <si>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</si>
  <si>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</si>
  <si>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</si>
  <si>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</si>
  <si>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</si>
  <si>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</si>
  <si>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</si>
  <si>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</si>
  <si>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</si>
  <si>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</si>
  <si>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</si>
  <si>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</si>
  <si>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</si>
  <si>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</si>
  <si>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</si>
  <si>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</si>
  <si>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</si>
  <si>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</si>
  <si>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</si>
  <si>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</si>
  <si>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</si>
  <si>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</si>
  <si>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</si>
  <si>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</si>
  <si>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</si>
  <si>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</si>
  <si>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</si>
  <si>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</si>
  <si>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</si>
  <si>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</si>
  <si>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</si>
  <si>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</si>
  <si>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</si>
  <si>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</si>
  <si>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</si>
  <si>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</si>
  <si>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</si>
  <si>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</si>
  <si>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</si>
  <si>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</si>
  <si>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</si>
  <si>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</si>
  <si>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</si>
  <si>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</si>
  <si>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</si>
  <si>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</si>
  <si>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</si>
  <si>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</si>
  <si>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</si>
  <si>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</si>
  <si>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</si>
  <si>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</si>
  <si>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</si>
  <si>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</si>
  <si>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</si>
  <si>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</si>
  <si>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</si>
  <si>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</si>
  <si>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</si>
  <si>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</si>
  <si>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</si>
  <si>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</si>
  <si>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</si>
  <si>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</si>
  <si>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</si>
  <si>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</si>
  <si>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</si>
  <si>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</si>
  <si>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</si>
  <si>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</si>
  <si>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</si>
  <si>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</si>
  <si>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</si>
  <si>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</si>
  <si>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</si>
  <si>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</si>
  <si>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</si>
  <si>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</si>
  <si>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</si>
  <si>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</si>
  <si>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</si>
  <si>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</si>
  <si>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</si>
  <si>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</si>
  <si>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</si>
  <si>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</si>
  <si>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</si>
  <si>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</si>
  <si>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</si>
  <si>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</si>
  <si>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</si>
  <si>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</si>
  <si>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</si>
  <si>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</si>
  <si>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</si>
  <si>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</si>
  <si>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</si>
  <si>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</si>
  <si>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</si>
  <si>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</si>
  <si>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</si>
  <si>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</si>
  <si>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</si>
  <si>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</si>
  <si>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</si>
  <si>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</si>
  <si>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</si>
  <si>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</si>
  <si>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</si>
  <si>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</si>
  <si>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</si>
  <si>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</si>
  <si>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</si>
  <si>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</si>
  <si>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</si>
  <si>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</si>
  <si>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</si>
  <si>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</si>
  <si>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</si>
  <si>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</si>
  <si>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</si>
  <si>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</si>
  <si>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</si>
  <si>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</si>
  <si>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</si>
  <si>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</si>
  <si>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</si>
  <si>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</si>
  <si>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</si>
  <si>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</si>
  <si>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</si>
  <si>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</si>
  <si>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</si>
  <si>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</si>
  <si>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</si>
  <si>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</si>
  <si>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</si>
  <si>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</si>
  <si>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</si>
  <si>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</si>
  <si>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</si>
  <si>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</si>
  <si>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</si>
  <si>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</si>
  <si>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</si>
  <si>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</si>
  <si>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</si>
  <si>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</si>
  <si>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</si>
  <si>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</si>
  <si>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</si>
  <si>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</si>
  <si>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</si>
  <si>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</si>
  <si>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</si>
  <si>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</si>
  <si>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</si>
  <si>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</si>
  <si>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</si>
  <si>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</si>
  <si>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</si>
  <si>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</si>
  <si>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</si>
  <si>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</si>
  <si>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</si>
  <si>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</si>
  <si>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</si>
  <si>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</si>
  <si>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</si>
  <si>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</si>
  <si>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</si>
  <si>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</si>
  <si>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</si>
  <si>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</si>
  <si>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</si>
  <si>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</si>
  <si>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</si>
  <si>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</si>
  <si>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</si>
  <si>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</si>
  <si>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</si>
  <si>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</si>
  <si>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</si>
  <si>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</si>
  <si>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</si>
  <si>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</si>
  <si>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</si>
  <si>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</si>
  <si>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</si>
  <si>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</si>
  <si>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</si>
  <si>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</si>
  <si>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</si>
  <si>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</si>
  <si>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</si>
  <si>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</si>
  <si>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</si>
  <si>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</si>
  <si>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</si>
  <si>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</si>
  <si>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</si>
  <si>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</si>
  <si>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</si>
  <si>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Backers</t>
  </si>
  <si>
    <t>Median Backers</t>
  </si>
  <si>
    <t>Minimum Backers</t>
  </si>
  <si>
    <t>Maximum Backers</t>
  </si>
  <si>
    <t>Variance of Backers</t>
  </si>
  <si>
    <t>Standard Deviation of Backers</t>
  </si>
  <si>
    <t>Successful Campaigns</t>
  </si>
  <si>
    <t>Unsuccessful Campaigns</t>
  </si>
  <si>
    <t>This data is better summarized by the median because the data is skewed and not symmetrical. The median would be more beneficial then the mean because of outliers.</t>
  </si>
  <si>
    <t>There is more variability with successful campaigns. This makes sense because the number of overall successful campaigns was higher and there was a higher standard deviation as well. Also, the data points for successful campaigns are much more spreadout from the mean compared to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</si>
</sst>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2"/>
      <color theme="1"/>
      <name val="Calibri"/>
      <family val="2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7A81FF"/>
        </patternFill>
      </fill>
    </dxf>
    <dxf>
      <fill>
        <patternFill>
          <bgColor rgb="FFFFD57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7A81FF"/>
        </patternFill>
      </fill>
    </dxf>
    <dxf>
      <fill>
        <patternFill>
          <bgColor rgb="FFFFD57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7A81FF"/>
        </patternFill>
      </fill>
    </dxf>
    <dxf>
      <fill>
        <patternFill>
          <bgColor rgb="FFFFD57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7A81FF"/>
        </patternFill>
      </fill>
    </dxf>
    <dxf>
      <fill>
        <patternFill>
          <bgColor rgb="FFFFD57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7A81FF"/>
        </patternFill>
      </fill>
    </dxf>
    <dxf>
      <fill>
        <patternFill>
          <bgColor rgb="FFFFD579"/>
        </patternFill>
      </fill>
    </dxf>
    <dxf>
      <fill>
        <patternFill>
          <fgColor theme="9" tint="0.39994506668294322"/>
        </patternFill>
      </fill>
    </dxf>
  </dxfs>
  <tableStyles count="0" defaultTableStyle="TableStyleMedium2" defaultPivotStyle="PivotStyleLight16"/>
  <colors>
    <mruColors>
      <color rgb="FF941100"/>
      <color rgb="FFFFD579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Harman Malhi.xlsx]Sheet4!PivotTable3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6-F64B-923F-AF63B4BB7E7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56-F64B-923F-AF63B4BB7E7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56-F64B-923F-AF63B4BB7E7B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56-F64B-923F-AF63B4BB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696000"/>
        <c:axId val="486783584"/>
      </c:barChart>
      <c:catAx>
        <c:axId val="5076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3584"/>
        <c:crosses val="autoZero"/>
        <c:auto val="1"/>
        <c:lblAlgn val="ctr"/>
        <c:lblOffset val="100"/>
        <c:noMultiLvlLbl val="0"/>
      </c:catAx>
      <c:valAx>
        <c:axId val="486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Harman Malhi.xlsx]Sheet5!PivotTable4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1-ED4C-8C13-A87D30C0E7F9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1-ED4C-8C13-A87D30C0E7F9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1-ED4C-8C13-A87D30C0E7F9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1-ED4C-8C13-A87D30C0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621408"/>
        <c:axId val="508729648"/>
      </c:barChart>
      <c:catAx>
        <c:axId val="5076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29648"/>
        <c:crosses val="autoZero"/>
        <c:auto val="1"/>
        <c:lblAlgn val="ctr"/>
        <c:lblOffset val="100"/>
        <c:noMultiLvlLbl val="0"/>
      </c:catAx>
      <c:valAx>
        <c:axId val="5087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Harman Malhi.xlsx]Sheet7!PivotTable6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8-934A-8F8D-A6635AB8C5F1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8-934A-8F8D-A6635AB8C5F1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8-934A-8F8D-A6635AB8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6256"/>
        <c:axId val="510799600"/>
      </c:lineChart>
      <c:catAx>
        <c:axId val="5108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9600"/>
        <c:crosses val="autoZero"/>
        <c:auto val="1"/>
        <c:lblAlgn val="ctr"/>
        <c:lblOffset val="100"/>
        <c:noMultiLvlLbl val="0"/>
      </c:catAx>
      <c:valAx>
        <c:axId val="510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D-9F44-A9DF-8D8BC0742431}"/>
            </c:ext>
          </c:extLst>
        </c:ser>
        <c:ser>
          <c:idx val="5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D-9F44-A9DF-8D8BC0742431}"/>
            </c:ext>
          </c:extLst>
        </c:ser>
        <c:ser>
          <c:idx val="6"/>
          <c:order val="2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D-9F44-A9DF-8D8BC074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02624"/>
        <c:axId val="530516944"/>
      </c:lineChart>
      <c:catAx>
        <c:axId val="4583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16944"/>
        <c:crosses val="autoZero"/>
        <c:auto val="1"/>
        <c:lblAlgn val="ctr"/>
        <c:lblOffset val="100"/>
        <c:noMultiLvlLbl val="0"/>
      </c:catAx>
      <c:valAx>
        <c:axId val="5305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0</xdr:rowOff>
    </xdr:from>
    <xdr:to>
      <xdr:col>12</xdr:col>
      <xdr:colOff>254000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270F-BB02-F5A4-BA19-3735867C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15</xdr:col>
      <xdr:colOff>114300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45A66-6046-D27F-BA71-A8CA44C5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3</xdr:row>
      <xdr:rowOff>38100</xdr:rowOff>
    </xdr:from>
    <xdr:to>
      <xdr:col>12</xdr:col>
      <xdr:colOff>520700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5CAC-B6FA-8C27-5589-9480ADFD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63500</xdr:rowOff>
    </xdr:from>
    <xdr:to>
      <xdr:col>7</xdr:col>
      <xdr:colOff>1193800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135E4-FE5B-428D-CE19-3AAB2386F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an Malhi" refreshedDate="44994.690312847219" createdVersion="8" refreshedVersion="8" minRefreshableVersion="3" recordCount="1000" xr:uid="{E33FCDF4-898C-054E-9A76-89A2CDD42115}">
  <cacheSource type="worksheet">
    <worksheetSource name="Finaltable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an Malhi" refreshedDate="44994.708680324075" createdVersion="8" refreshedVersion="8" minRefreshableVersion="3" recordCount="1000" xr:uid="{5C7A5E4F-EAD2-834D-B969-3EF153EDE6C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DC3D1-B3E4-124E-861F-FD807F0E8033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2A210-678C-194D-8630-987AD7A4FC7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09AC7-C5FD-A346-AFB8-10405B0C0D96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N11" sqref="N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6" bestFit="1" customWidth="1"/>
    <col min="8" max="8" width="13" bestFit="1" customWidth="1"/>
    <col min="9" max="9" width="16" style="8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((E2/D2)*100)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((E3/D3)*100)</f>
        <v>1040</v>
      </c>
      <c r="G3" t="s">
        <v>20</v>
      </c>
      <c r="H3">
        <v>158</v>
      </c>
      <c r="I3" s="8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ref="I4:I67" si="5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((E67/D67)*100)</f>
        <v>236.14754098360655</v>
      </c>
      <c r="G67" t="s">
        <v>20</v>
      </c>
      <c r="H67">
        <v>236</v>
      </c>
      <c r="I67" s="8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ref="I68:I131" si="11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((E131/D131)*100)</f>
        <v>3.202693602693603</v>
      </c>
      <c r="G131" t="s">
        <v>74</v>
      </c>
      <c r="H131">
        <v>55</v>
      </c>
      <c r="I131" s="8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ref="I132:I195" si="17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((E195/D195)*100)</f>
        <v>45.636363636363633</v>
      </c>
      <c r="G195" t="s">
        <v>14</v>
      </c>
      <c r="H195">
        <v>65</v>
      </c>
      <c r="I195" s="8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ref="I196:I259" si="23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((E259/D259)*100)</f>
        <v>146</v>
      </c>
      <c r="G259" t="s">
        <v>20</v>
      </c>
      <c r="H259">
        <v>92</v>
      </c>
      <c r="I259" s="8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ref="I260:I323" si="2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((E323/D323)*100)</f>
        <v>94.144366197183089</v>
      </c>
      <c r="G323" t="s">
        <v>14</v>
      </c>
      <c r="H323">
        <v>2468</v>
      </c>
      <c r="I323" s="8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ref="I324:I387" si="35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((E387/D387)*100)</f>
        <v>146.16709511568124</v>
      </c>
      <c r="G387" t="s">
        <v>20</v>
      </c>
      <c r="H387">
        <v>1137</v>
      </c>
      <c r="I387" s="8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SEARCH("/",R387,1)-1)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ref="I388:I451" si="41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((E451/D451)*100)</f>
        <v>967</v>
      </c>
      <c r="G451" t="s">
        <v>20</v>
      </c>
      <c r="H451">
        <v>86</v>
      </c>
      <c r="I451" s="8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SEARCH("/",R451,1)-1)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ref="I452:I515" si="47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((E515/D515)*100)</f>
        <v>39.277108433734945</v>
      </c>
      <c r="G515" t="s">
        <v>74</v>
      </c>
      <c r="H515">
        <v>35</v>
      </c>
      <c r="I515" s="8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SEARCH("/",R515,1)-1)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ref="I516:I579" si="53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((E579/D579)*100)</f>
        <v>18.853658536585368</v>
      </c>
      <c r="G579" t="s">
        <v>74</v>
      </c>
      <c r="H579">
        <v>37</v>
      </c>
      <c r="I579" s="8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SEARCH("/",R579,1)-1)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ref="I580:I643" si="5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((E643/D643)*100)</f>
        <v>119.96808510638297</v>
      </c>
      <c r="G643" t="s">
        <v>20</v>
      </c>
      <c r="H643">
        <v>194</v>
      </c>
      <c r="I643" s="8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SEARCH("/",R643,1)-1)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ref="I644:I707" si="65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((E707/D707)*100)</f>
        <v>99.026517383618156</v>
      </c>
      <c r="G707" t="s">
        <v>14</v>
      </c>
      <c r="H707">
        <v>2025</v>
      </c>
      <c r="I707" s="8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SEARCH("/",R707,1)-1)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ref="I708:I771" si="71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((E771/D771)*100)</f>
        <v>86.867834394904463</v>
      </c>
      <c r="G771" t="s">
        <v>14</v>
      </c>
      <c r="H771">
        <v>3410</v>
      </c>
      <c r="I771" s="8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SEARCH("/",R771,1)-1)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ref="I772:I835" si="77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((E835/D835)*100)</f>
        <v>157.69117647058823</v>
      </c>
      <c r="G835" t="s">
        <v>20</v>
      </c>
      <c r="H835">
        <v>165</v>
      </c>
      <c r="I835" s="8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SEARCH("/",R835,1)-1)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ref="I836:I899" si="83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((E899/D899)*100)</f>
        <v>27.693181818181817</v>
      </c>
      <c r="G899" t="s">
        <v>14</v>
      </c>
      <c r="H899">
        <v>27</v>
      </c>
      <c r="I899" s="8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SEARCH("/",R899,1)-1)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ref="I900:I963" si="8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((E963/D963)*100)</f>
        <v>119.29824561403508</v>
      </c>
      <c r="G963" t="s">
        <v>20</v>
      </c>
      <c r="H963">
        <v>155</v>
      </c>
      <c r="I963" s="8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SEARCH("/",R963,1)-1)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ref="I964:I1001" si="95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9" priority="3" operator="containsText" text="canceled">
      <formula>NOT(ISERROR(SEARCH("canceled",G1)))</formula>
    </cfRule>
    <cfRule type="containsText" dxfId="18" priority="4" operator="containsText" text="live">
      <formula>NOT(ISERROR(SEARCH("live",G1)))</formula>
    </cfRule>
    <cfRule type="containsText" dxfId="17" priority="5" operator="containsText" text="failed">
      <formula>NOT(ISERROR(SEARCH("failed",G1)))</formula>
    </cfRule>
    <cfRule type="containsText" dxfId="16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9411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3217-1BF6-1345-8D92-7736F258B7A7}">
  <dimension ref="A1:F14"/>
  <sheetViews>
    <sheetView workbookViewId="0">
      <selection activeCell="E3" sqref="E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2066</v>
      </c>
      <c r="B3" s="10" t="s">
        <v>2069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3598-E281-D943-8401-8C9189D2FEF1}">
  <dimension ref="A1:F30"/>
  <sheetViews>
    <sheetView workbookViewId="0">
      <selection activeCell="Q35" sqref="Q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2031</v>
      </c>
      <c r="B2" t="s">
        <v>2070</v>
      </c>
    </row>
    <row r="4" spans="1:6" x14ac:dyDescent="0.2">
      <c r="A4" s="10" t="s">
        <v>2066</v>
      </c>
      <c r="B4" s="10" t="s">
        <v>2069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7C43-1C40-4D47-B493-1896993EBE41}">
  <dimension ref="A1:E18"/>
  <sheetViews>
    <sheetView workbookViewId="0">
      <selection activeCell="M25" sqref="M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2031</v>
      </c>
      <c r="B1" t="s">
        <v>2070</v>
      </c>
    </row>
    <row r="2" spans="1:5" x14ac:dyDescent="0.2">
      <c r="A2" s="10" t="s">
        <v>2085</v>
      </c>
      <c r="B2" t="s">
        <v>2070</v>
      </c>
    </row>
    <row r="4" spans="1:5" x14ac:dyDescent="0.2">
      <c r="A4" s="10" t="s">
        <v>2066</v>
      </c>
      <c r="B4" s="10" t="s">
        <v>2069</v>
      </c>
    </row>
    <row r="5" spans="1:5" x14ac:dyDescent="0.2">
      <c r="A5" s="10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3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3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3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3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3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3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3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3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3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3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3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3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3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D920-D2CC-294F-8F96-2739BC7029A4}">
  <dimension ref="A1:I13"/>
  <sheetViews>
    <sheetView workbookViewId="0">
      <selection activeCell="L24" sqref="L2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9" x14ac:dyDescent="0.2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  <c r="I1" s="15"/>
    </row>
    <row r="2" spans="1:9" x14ac:dyDescent="0.2">
      <c r="A2" s="14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x14ac:dyDescent="0.2">
      <c r="A3" s="14" t="s">
        <v>2095</v>
      </c>
      <c r="B3">
        <f>COUNTIFS(Crowdfunding!G2:G1001,"=successful",Crowdfunding!D2:D1001,"&gt;=1000",Crowdfunding!D2:D1001,"&lt;5000")</f>
        <v>191</v>
      </c>
      <c r="C3">
        <f>COUNTIFS(Crowdfunding!G2:G1001,"=failed",Crowdfunding!D2:D1001,"&gt;=1000",Crowdfunding!D2:D1001,"&lt;5000")</f>
        <v>38</v>
      </c>
      <c r="D3">
        <f>COUNTIFS(Crowdfunding!G2:G1001,"=canceled",Crowdfunding!D2:D1001,"&gt;=1000",Crowdfunding!D2:D1001,"&lt;5000")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9" x14ac:dyDescent="0.2">
      <c r="A4" s="14" t="s">
        <v>2096</v>
      </c>
      <c r="B4">
        <f>COUNTIFS(Crowdfunding!G2:G1001,"=successful",Crowdfunding!D2:D1001,"&gt;=5000",Crowdfunding!D2:D1001,"&lt;10000")</f>
        <v>164</v>
      </c>
      <c r="C4">
        <f>COUNTIFS(Crowdfunding!G2:G1001,"=failed",Crowdfunding!D2:D1001,"&gt;=5000",Crowdfunding!D2:D1001,"&lt;10000")</f>
        <v>126</v>
      </c>
      <c r="D4">
        <f>COUNTIFS(Crowdfunding!G2:G1001,"=canceled",Crowdfunding!D2:D1001,"&gt;=5000",Crowdfunding!D2:D1001,"&lt;10000")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">
      <c r="A5" s="14" t="s">
        <v>2097</v>
      </c>
      <c r="B5">
        <f>COUNTIFS(Crowdfunding!G2:G1001,"=successful",Crowdfunding!D2:D1001,"&gt;=10000",Crowdfunding!D2:D1001,"&lt;15000")</f>
        <v>4</v>
      </c>
      <c r="C5">
        <f>COUNTIFS(Crowdfunding!G2:G1001,"=failed",Crowdfunding!D2:D1001,"&gt;=10000",Crowdfunding!D2:D1001,"&lt;15000")</f>
        <v>5</v>
      </c>
      <c r="D5">
        <f>COUNTIFS(Crowdfunding!G2:G1001,"=canceled",Crowdfunding!D2:D1001,"&gt;=10000",Crowdfunding!D2:D1001,"&lt;15000")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">
      <c r="A6" s="14" t="s">
        <v>2098</v>
      </c>
      <c r="B6">
        <f>COUNTIFS(Crowdfunding!G2:G1001,"=successful",Crowdfunding!D2:D1001,"&gt;=15000",Crowdfunding!D2:D1001,"&lt;20000")</f>
        <v>10</v>
      </c>
      <c r="C6">
        <f>COUNTIFS(Crowdfunding!G2:G1001,"=failed",Crowdfunding!D2:D1001,"&gt;=15000",Crowdfunding!D2:D1001,"&lt;20000")</f>
        <v>0</v>
      </c>
      <c r="D6">
        <f>COUNTIFS(Crowdfunding!G2:G1001,"=canceled",Crowdfunding!D2:D1001,"&gt;=15000",Crowdfunding!D2:D1001,"&lt;20000")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">
      <c r="A7" s="14" t="s">
        <v>2099</v>
      </c>
      <c r="B7">
        <f>COUNTIFS(Crowdfunding!G2:G1001,"=successful",Crowdfunding!D2:D1001,"&gt;=20000",Crowdfunding!D2:D1001,"&lt;25000")</f>
        <v>7</v>
      </c>
      <c r="C7">
        <f>COUNTIFS(Crowdfunding!G2:G1001,"=failed",Crowdfunding!D2:D1001,"&gt;=20000",Crowdfunding!D2:D1001,"&lt;25000")</f>
        <v>0</v>
      </c>
      <c r="D7">
        <f>COUNTIFS(Crowdfunding!G2:G1001,"=canceled",Crowdfunding!D2:D1001,"&gt;=20000",Crowdfunding!D2:D1001,"&lt;25000")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">
      <c r="A8" s="14" t="s">
        <v>2100</v>
      </c>
      <c r="B8">
        <f>COUNTIFS(Crowdfunding!G2:G1001,"=successful",Crowdfunding!D2:D1001,"&gt;=25000",Crowdfunding!D2:D1001,"&lt;30000")</f>
        <v>11</v>
      </c>
      <c r="C8">
        <f>COUNTIFS(Crowdfunding!G2:G1001,"=failed",Crowdfunding!D2:D1001,"&gt;=25000",Crowdfunding!D2:D1001,"&lt;30000")</f>
        <v>3</v>
      </c>
      <c r="D8">
        <f>COUNTIFS(Crowdfunding!G2:G1001,"=canceled",Crowdfunding!D2:D1001,"&gt;=25000",Crowdfunding!D2:D1001,"&lt;30000")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">
      <c r="A9" t="s">
        <v>2101</v>
      </c>
      <c r="B9">
        <f>COUNTIFS(Crowdfunding!G2:G1001,"=successful",Crowdfunding!D2:D1001,"&gt;=30000",Crowdfunding!D2:D1001,"&lt;35000")</f>
        <v>7</v>
      </c>
      <c r="C9">
        <f>COUNTIFS(Crowdfunding!G2:G1001,"=failed",Crowdfunding!D2:D1001,"&gt;=30000",Crowdfunding!D2:D1001,"&lt;35000")</f>
        <v>0</v>
      </c>
      <c r="D9">
        <f>COUNTIFS(Crowdfunding!G2:G1001,"=canceled",Crowdfunding!D2:D1001,"&gt;=30000",Crowdfunding!D2:D1001,"&lt;35000")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">
      <c r="A10" t="s">
        <v>2102</v>
      </c>
      <c r="B10">
        <f>COUNTIFS(Crowdfunding!G2:G1001,"=successful",Crowdfunding!D2:D1001,"&gt;=35000",Crowdfunding!D2:D1001,"&lt;40000")</f>
        <v>8</v>
      </c>
      <c r="C10">
        <f>COUNTIFS(Crowdfunding!G2:G1001,"=failed",Crowdfunding!D2:D1001,"&gt;=35000",Crowdfunding!D2:D1001,"&lt;40000")</f>
        <v>3</v>
      </c>
      <c r="D10">
        <f>COUNTIFS(Crowdfunding!G2:G1001,"=canceled",Crowdfunding!D2:D1001,"&gt;=35000",Crowdfunding!D2:D1001,"&lt;40000")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">
      <c r="A11" t="s">
        <v>2103</v>
      </c>
      <c r="B11">
        <f>COUNTIFS(Crowdfunding!G2:G1001,"=successful",Crowdfunding!D2:D1001,"&gt;=40000",Crowdfunding!D2:D1001,"&lt;45000")</f>
        <v>11</v>
      </c>
      <c r="C11">
        <f>COUNTIFS(Crowdfunding!G2:G1001,"=failed",Crowdfunding!D2:D1001,"&gt;=40000",Crowdfunding!D2:D1001,"&lt;45000")</f>
        <v>3</v>
      </c>
      <c r="D11">
        <f>COUNTIFS(Crowdfunding!G2:G1001,"=canceled",Crowdfunding!D2:D1001,"&gt;=40000",Crowdfunding!D2:D1001,"&lt;45000")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">
      <c r="A12" t="s">
        <v>2104</v>
      </c>
      <c r="B12">
        <f>COUNTIFS(Crowdfunding!G2:G1001,"=successful",Crowdfunding!D2:D1001,"&gt;=45000",Crowdfunding!D2:D1001,"&lt;50000")</f>
        <v>8</v>
      </c>
      <c r="C12">
        <f>COUNTIFS(Crowdfunding!G2:G1001,"=failed",Crowdfunding!D2:D1001,"&gt;=45000",Crowdfunding!D2:D1001,"&lt;50000")</f>
        <v>3</v>
      </c>
      <c r="D12">
        <f>COUNTIFS(Crowdfunding!G2:G1001,"=canceled",Crowdfunding!D2:D1001,"&gt;=45000",Crowdfunding!D2:D1001,"&lt;50000")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">
      <c r="A13" t="s">
        <v>2105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942C-2401-0E44-9687-27DF029EE4C3}">
  <dimension ref="A1:N566"/>
  <sheetViews>
    <sheetView zoomScaleNormal="100" workbookViewId="0">
      <selection activeCell="J19" sqref="J19"/>
    </sheetView>
  </sheetViews>
  <sheetFormatPr baseColWidth="10" defaultRowHeight="16" x14ac:dyDescent="0.2"/>
  <cols>
    <col min="2" max="2" width="13" bestFit="1" customWidth="1"/>
    <col min="3" max="3" width="13" customWidth="1"/>
    <col min="5" max="5" width="13" bestFit="1" customWidth="1"/>
    <col min="10" max="10" width="26" bestFit="1" customWidth="1"/>
    <col min="13" max="13" width="26" bestFit="1" customWidth="1"/>
  </cols>
  <sheetData>
    <row r="1" spans="1:14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14" x14ac:dyDescent="0.2">
      <c r="A2" t="s">
        <v>20</v>
      </c>
      <c r="B2">
        <v>158</v>
      </c>
      <c r="D2" t="s">
        <v>14</v>
      </c>
      <c r="E2">
        <v>0</v>
      </c>
    </row>
    <row r="3" spans="1:14" x14ac:dyDescent="0.2">
      <c r="A3" t="s">
        <v>20</v>
      </c>
      <c r="B3">
        <v>1425</v>
      </c>
      <c r="D3" t="s">
        <v>14</v>
      </c>
      <c r="E3">
        <v>24</v>
      </c>
    </row>
    <row r="4" spans="1:14" x14ac:dyDescent="0.2">
      <c r="A4" t="s">
        <v>20</v>
      </c>
      <c r="B4">
        <v>174</v>
      </c>
      <c r="D4" t="s">
        <v>14</v>
      </c>
      <c r="E4">
        <v>53</v>
      </c>
    </row>
    <row r="5" spans="1:14" x14ac:dyDescent="0.2">
      <c r="A5" t="s">
        <v>20</v>
      </c>
      <c r="B5">
        <v>227</v>
      </c>
      <c r="D5" t="s">
        <v>14</v>
      </c>
      <c r="E5">
        <v>18</v>
      </c>
    </row>
    <row r="6" spans="1:14" x14ac:dyDescent="0.2">
      <c r="A6" t="s">
        <v>20</v>
      </c>
      <c r="B6">
        <v>220</v>
      </c>
      <c r="D6" t="s">
        <v>14</v>
      </c>
      <c r="E6">
        <v>44</v>
      </c>
    </row>
    <row r="7" spans="1:14" x14ac:dyDescent="0.2">
      <c r="A7" t="s">
        <v>20</v>
      </c>
      <c r="B7">
        <v>98</v>
      </c>
      <c r="D7" t="s">
        <v>14</v>
      </c>
      <c r="E7">
        <v>27</v>
      </c>
    </row>
    <row r="8" spans="1:14" x14ac:dyDescent="0.2">
      <c r="A8" t="s">
        <v>20</v>
      </c>
      <c r="B8">
        <v>100</v>
      </c>
      <c r="D8" t="s">
        <v>14</v>
      </c>
      <c r="E8">
        <v>55</v>
      </c>
      <c r="J8" s="17" t="s">
        <v>2112</v>
      </c>
      <c r="K8" s="17"/>
      <c r="M8" s="17" t="s">
        <v>2113</v>
      </c>
      <c r="N8" s="17"/>
    </row>
    <row r="9" spans="1:14" x14ac:dyDescent="0.2">
      <c r="A9" t="s">
        <v>20</v>
      </c>
      <c r="B9">
        <v>1249</v>
      </c>
      <c r="D9" t="s">
        <v>14</v>
      </c>
      <c r="E9">
        <v>200</v>
      </c>
      <c r="J9" t="s">
        <v>2106</v>
      </c>
      <c r="K9">
        <f>AVERAGE(B2:B566)</f>
        <v>851.14690265486729</v>
      </c>
      <c r="M9" t="s">
        <v>2106</v>
      </c>
      <c r="N9">
        <f>AVERAGE(E2:E365)</f>
        <v>585.61538461538464</v>
      </c>
    </row>
    <row r="10" spans="1:14" x14ac:dyDescent="0.2">
      <c r="A10" t="s">
        <v>20</v>
      </c>
      <c r="B10">
        <v>1396</v>
      </c>
      <c r="D10" t="s">
        <v>14</v>
      </c>
      <c r="E10">
        <v>452</v>
      </c>
      <c r="J10" t="s">
        <v>2107</v>
      </c>
      <c r="K10">
        <f>MEDIAN(B2:B566)</f>
        <v>201</v>
      </c>
      <c r="M10" t="s">
        <v>2107</v>
      </c>
      <c r="N10">
        <f>MEDIAN(E2:E365)</f>
        <v>114.5</v>
      </c>
    </row>
    <row r="11" spans="1:14" x14ac:dyDescent="0.2">
      <c r="A11" t="s">
        <v>20</v>
      </c>
      <c r="B11">
        <v>890</v>
      </c>
      <c r="D11" t="s">
        <v>14</v>
      </c>
      <c r="E11">
        <v>674</v>
      </c>
      <c r="J11" t="s">
        <v>2108</v>
      </c>
      <c r="K11">
        <f>MIN(B2:B566)</f>
        <v>16</v>
      </c>
      <c r="M11" t="s">
        <v>2108</v>
      </c>
      <c r="N11">
        <f>MIN(E2:E365)</f>
        <v>0</v>
      </c>
    </row>
    <row r="12" spans="1:14" x14ac:dyDescent="0.2">
      <c r="A12" t="s">
        <v>20</v>
      </c>
      <c r="B12">
        <v>142</v>
      </c>
      <c r="D12" t="s">
        <v>14</v>
      </c>
      <c r="E12">
        <v>558</v>
      </c>
      <c r="J12" t="s">
        <v>2109</v>
      </c>
      <c r="K12">
        <f>MAX(B2:B566)</f>
        <v>7295</v>
      </c>
      <c r="M12" t="s">
        <v>2109</v>
      </c>
      <c r="N12">
        <f>MAX(E2:E365)</f>
        <v>6080</v>
      </c>
    </row>
    <row r="13" spans="1:14" x14ac:dyDescent="0.2">
      <c r="A13" t="s">
        <v>20</v>
      </c>
      <c r="B13">
        <v>2673</v>
      </c>
      <c r="D13" t="s">
        <v>14</v>
      </c>
      <c r="E13">
        <v>15</v>
      </c>
      <c r="J13" t="s">
        <v>2110</v>
      </c>
      <c r="K13">
        <f>_xlfn.VAR.S(B2:B566)</f>
        <v>1606216.5936295739</v>
      </c>
      <c r="M13" t="s">
        <v>2110</v>
      </c>
      <c r="N13">
        <f>_xlfn.VAR.S(E2:E365)</f>
        <v>924113.45496927318</v>
      </c>
    </row>
    <row r="14" spans="1:14" x14ac:dyDescent="0.2">
      <c r="A14" t="s">
        <v>20</v>
      </c>
      <c r="B14">
        <v>163</v>
      </c>
      <c r="D14" t="s">
        <v>14</v>
      </c>
      <c r="E14">
        <v>2307</v>
      </c>
      <c r="J14" t="s">
        <v>2111</v>
      </c>
      <c r="K14">
        <f>_xlfn.STDEV.S(B2:B566)</f>
        <v>1267.366006183523</v>
      </c>
      <c r="M14" t="s">
        <v>2111</v>
      </c>
      <c r="N14">
        <f>_xlfn.STDEV.S(E2:E365)</f>
        <v>961.30819978260524</v>
      </c>
    </row>
    <row r="15" spans="1:14" x14ac:dyDescent="0.2">
      <c r="A15" t="s">
        <v>20</v>
      </c>
      <c r="B15">
        <v>2220</v>
      </c>
      <c r="D15" t="s">
        <v>14</v>
      </c>
      <c r="E15">
        <v>88</v>
      </c>
    </row>
    <row r="16" spans="1:14" x14ac:dyDescent="0.2">
      <c r="A16" t="s">
        <v>20</v>
      </c>
      <c r="B16">
        <v>1606</v>
      </c>
      <c r="D16" t="s">
        <v>14</v>
      </c>
      <c r="E16">
        <v>48</v>
      </c>
      <c r="J16" t="s">
        <v>2114</v>
      </c>
    </row>
    <row r="17" spans="1:10" x14ac:dyDescent="0.2">
      <c r="A17" t="s">
        <v>20</v>
      </c>
      <c r="B17">
        <v>129</v>
      </c>
      <c r="D17" t="s">
        <v>14</v>
      </c>
      <c r="E17">
        <v>1</v>
      </c>
    </row>
    <row r="18" spans="1:10" x14ac:dyDescent="0.2">
      <c r="A18" t="s">
        <v>20</v>
      </c>
      <c r="B18">
        <v>226</v>
      </c>
      <c r="D18" t="s">
        <v>14</v>
      </c>
      <c r="E18">
        <v>1467</v>
      </c>
      <c r="J18" t="s">
        <v>2115</v>
      </c>
    </row>
    <row r="19" spans="1:10" x14ac:dyDescent="0.2">
      <c r="A19" t="s">
        <v>20</v>
      </c>
      <c r="B19">
        <v>5419</v>
      </c>
      <c r="D19" t="s">
        <v>14</v>
      </c>
      <c r="E19">
        <v>75</v>
      </c>
    </row>
    <row r="20" spans="1:10" x14ac:dyDescent="0.2">
      <c r="A20" t="s">
        <v>20</v>
      </c>
      <c r="B20">
        <v>165</v>
      </c>
      <c r="D20" t="s">
        <v>14</v>
      </c>
      <c r="E20">
        <v>120</v>
      </c>
    </row>
    <row r="21" spans="1:10" x14ac:dyDescent="0.2">
      <c r="A21" t="s">
        <v>20</v>
      </c>
      <c r="B21">
        <v>1965</v>
      </c>
      <c r="D21" t="s">
        <v>14</v>
      </c>
      <c r="E21">
        <v>2253</v>
      </c>
    </row>
    <row r="22" spans="1:10" x14ac:dyDescent="0.2">
      <c r="A22" t="s">
        <v>20</v>
      </c>
      <c r="B22">
        <v>16</v>
      </c>
      <c r="D22" t="s">
        <v>14</v>
      </c>
      <c r="E22">
        <v>5</v>
      </c>
    </row>
    <row r="23" spans="1:10" x14ac:dyDescent="0.2">
      <c r="A23" t="s">
        <v>20</v>
      </c>
      <c r="B23">
        <v>107</v>
      </c>
      <c r="D23" t="s">
        <v>14</v>
      </c>
      <c r="E23">
        <v>38</v>
      </c>
    </row>
    <row r="24" spans="1:10" x14ac:dyDescent="0.2">
      <c r="A24" t="s">
        <v>20</v>
      </c>
      <c r="B24">
        <v>134</v>
      </c>
      <c r="D24" t="s">
        <v>14</v>
      </c>
      <c r="E24">
        <v>12</v>
      </c>
    </row>
    <row r="25" spans="1:10" x14ac:dyDescent="0.2">
      <c r="A25" t="s">
        <v>20</v>
      </c>
      <c r="B25">
        <v>198</v>
      </c>
      <c r="D25" t="s">
        <v>14</v>
      </c>
      <c r="E25">
        <v>1684</v>
      </c>
    </row>
    <row r="26" spans="1:10" x14ac:dyDescent="0.2">
      <c r="A26" t="s">
        <v>20</v>
      </c>
      <c r="B26">
        <v>111</v>
      </c>
      <c r="D26" t="s">
        <v>14</v>
      </c>
      <c r="E26">
        <v>56</v>
      </c>
    </row>
    <row r="27" spans="1:10" x14ac:dyDescent="0.2">
      <c r="A27" t="s">
        <v>20</v>
      </c>
      <c r="B27">
        <v>222</v>
      </c>
      <c r="D27" t="s">
        <v>14</v>
      </c>
      <c r="E27">
        <v>838</v>
      </c>
    </row>
    <row r="28" spans="1:10" x14ac:dyDescent="0.2">
      <c r="A28" t="s">
        <v>20</v>
      </c>
      <c r="B28">
        <v>6212</v>
      </c>
      <c r="D28" t="s">
        <v>14</v>
      </c>
      <c r="E28">
        <v>1000</v>
      </c>
    </row>
    <row r="29" spans="1:10" x14ac:dyDescent="0.2">
      <c r="A29" t="s">
        <v>20</v>
      </c>
      <c r="B29">
        <v>98</v>
      </c>
      <c r="D29" t="s">
        <v>14</v>
      </c>
      <c r="E29">
        <v>1482</v>
      </c>
    </row>
    <row r="30" spans="1:10" x14ac:dyDescent="0.2">
      <c r="A30" t="s">
        <v>20</v>
      </c>
      <c r="B30">
        <v>92</v>
      </c>
      <c r="D30" t="s">
        <v>14</v>
      </c>
      <c r="E30">
        <v>106</v>
      </c>
    </row>
    <row r="31" spans="1:10" x14ac:dyDescent="0.2">
      <c r="A31" t="s">
        <v>20</v>
      </c>
      <c r="B31">
        <v>149</v>
      </c>
      <c r="D31" t="s">
        <v>14</v>
      </c>
      <c r="E31">
        <v>679</v>
      </c>
    </row>
    <row r="32" spans="1:10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J8:K8"/>
    <mergeCell ref="M8:N8"/>
  </mergeCells>
  <conditionalFormatting sqref="A1:A566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failed">
      <formula>NOT(ISERROR(SEARCH("failed",A1)))</formula>
    </cfRule>
    <cfRule type="containsText" dxfId="8" priority="8" operator="containsText" text="successful">
      <formula>NOT(ISERROR(SEARCH("successful",A1)))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Sheet4</vt:lpstr>
      <vt:lpstr>Sheet5</vt:lpstr>
      <vt:lpstr>Sheet7</vt:lpstr>
      <vt:lpstr>Sheet8</vt:lpstr>
      <vt:lpstr>Sheet9</vt:lpstr>
      <vt:lpstr>Finaltable</vt:lpstr>
      <vt:lpstr>Mytable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Harman Malhi</cp:lastModifiedBy>
  <dcterms:created xsi:type="dcterms:W3CDTF">2021-09-29T18:52:28Z</dcterms:created>
  <dcterms:modified xsi:type="dcterms:W3CDTF">2023-03-10T04:46:33Z</dcterms:modified>
</cp:coreProperties>
</file>