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nnahdawson/Documents/Research/Ant18_Tank_manuscript/DATA/Metabolomics/Data_processing/MetaData/"/>
    </mc:Choice>
  </mc:AlternateContent>
  <xr:revisionPtr revIDLastSave="0" documentId="13_ncr:1_{FCD8E047-C767-C945-953E-1AA898B114BB}" xr6:coauthVersionLast="36" xr6:coauthVersionMax="36" xr10:uidLastSave="{00000000-0000-0000-0000-000000000000}"/>
  <bookViews>
    <workbookView xWindow="1160" yWindow="460" windowWidth="27640" windowHeight="16260" activeTab="1" xr2:uid="{444475A8-5A51-2345-9893-BDCF5774B3E0}"/>
  </bookViews>
  <sheets>
    <sheet name="Old_calculations" sheetId="1" r:id="rId1"/>
    <sheet name="New calculations" sheetId="2" r:id="rId2"/>
  </sheets>
  <calcPr calcId="18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2" i="2" l="1"/>
  <c r="K10" i="2"/>
  <c r="H10" i="2"/>
  <c r="F11" i="2"/>
  <c r="F10" i="2"/>
  <c r="E11" i="2"/>
  <c r="E10" i="2"/>
  <c r="G10" i="2" s="1"/>
  <c r="I10" i="2" s="1"/>
  <c r="I3" i="2"/>
  <c r="I4" i="2"/>
  <c r="I5" i="2"/>
  <c r="I6" i="2"/>
  <c r="I7" i="2"/>
  <c r="I2" i="2"/>
  <c r="H3" i="2"/>
  <c r="J3" i="2" s="1"/>
  <c r="K3" i="2" s="1"/>
  <c r="H4" i="2"/>
  <c r="J4" i="2" s="1"/>
  <c r="K4" i="2" s="1"/>
  <c r="H5" i="2"/>
  <c r="J5" i="2" s="1"/>
  <c r="K5" i="2" s="1"/>
  <c r="H6" i="2"/>
  <c r="J6" i="2" s="1"/>
  <c r="K6" i="2" s="1"/>
  <c r="H7" i="2"/>
  <c r="J7" i="2" s="1"/>
  <c r="K7" i="2" s="1"/>
  <c r="H2" i="2"/>
  <c r="J2" i="2" s="1"/>
  <c r="K2" i="2" s="1"/>
  <c r="G3" i="2"/>
  <c r="G4" i="2"/>
  <c r="G5" i="2"/>
  <c r="G6" i="2"/>
  <c r="G7" i="2"/>
  <c r="G2" i="2"/>
  <c r="C11" i="2"/>
  <c r="B11" i="2"/>
  <c r="J12" i="2" s="1"/>
  <c r="L12" i="2" s="1"/>
  <c r="M12" i="2" s="1"/>
  <c r="C10" i="2"/>
  <c r="B10" i="2"/>
  <c r="D7" i="2"/>
  <c r="D6" i="2"/>
  <c r="D5" i="2"/>
  <c r="D11" i="2" s="1"/>
  <c r="D4" i="2"/>
  <c r="D3" i="2"/>
  <c r="D2" i="2"/>
  <c r="D10" i="2" s="1"/>
  <c r="D12" i="1"/>
  <c r="D11" i="1"/>
  <c r="G30" i="1"/>
  <c r="F30" i="1"/>
  <c r="O7" i="1"/>
  <c r="N7" i="1"/>
  <c r="M7" i="1"/>
  <c r="L11" i="1"/>
  <c r="K11" i="1"/>
  <c r="I11" i="1"/>
  <c r="M11" i="1"/>
  <c r="J11" i="1"/>
  <c r="C12" i="1"/>
  <c r="B12" i="1"/>
  <c r="C11" i="1"/>
  <c r="B11" i="1"/>
  <c r="H11" i="1"/>
  <c r="F12" i="1"/>
  <c r="F11" i="1"/>
  <c r="E12" i="1"/>
  <c r="E11" i="1"/>
  <c r="K5" i="1"/>
  <c r="O4" i="1"/>
  <c r="N4" i="1"/>
  <c r="M4" i="1"/>
  <c r="L4" i="1"/>
  <c r="K4" i="1"/>
  <c r="J20" i="1"/>
  <c r="I20" i="1"/>
  <c r="K22" i="1"/>
  <c r="J22" i="1"/>
  <c r="I22" i="1"/>
  <c r="M20" i="1"/>
  <c r="L20" i="1"/>
  <c r="K20" i="1"/>
  <c r="G21" i="1"/>
  <c r="G22" i="1"/>
  <c r="G23" i="1"/>
  <c r="G24" i="1"/>
  <c r="G25" i="1"/>
  <c r="G20" i="1"/>
  <c r="F21" i="1"/>
  <c r="F22" i="1"/>
  <c r="F23" i="1"/>
  <c r="F24" i="1"/>
  <c r="F25" i="1"/>
  <c r="F20" i="1"/>
  <c r="E21" i="1"/>
  <c r="E22" i="1"/>
  <c r="E23" i="1"/>
  <c r="E24" i="1"/>
  <c r="E25" i="1"/>
  <c r="E20" i="1"/>
  <c r="I8" i="1"/>
  <c r="I9" i="1"/>
  <c r="I4" i="1"/>
  <c r="I5" i="1"/>
  <c r="I6" i="1"/>
  <c r="I7" i="1"/>
  <c r="H8" i="1"/>
  <c r="J8" i="1" s="1"/>
  <c r="H9" i="1"/>
  <c r="H4" i="1"/>
  <c r="J4" i="1" s="1"/>
  <c r="H5" i="1"/>
  <c r="H6" i="1"/>
  <c r="H7" i="1"/>
  <c r="J7" i="1" s="1"/>
  <c r="G8" i="1"/>
  <c r="G9" i="1"/>
  <c r="G4" i="1"/>
  <c r="G5" i="1"/>
  <c r="G6" i="1"/>
  <c r="G7" i="1"/>
  <c r="D8" i="1"/>
  <c r="D9" i="1"/>
  <c r="D4" i="1"/>
  <c r="D5" i="1"/>
  <c r="D6" i="1"/>
  <c r="D7" i="1"/>
  <c r="J10" i="2" l="1"/>
  <c r="L10" i="2" s="1"/>
  <c r="M10" i="2" s="1"/>
  <c r="J6" i="1"/>
  <c r="J5" i="1"/>
  <c r="J9" i="1"/>
</calcChain>
</file>

<file path=xl/sharedStrings.xml><?xml version="1.0" encoding="utf-8"?>
<sst xmlns="http://schemas.openxmlformats.org/spreadsheetml/2006/main" count="97" uniqueCount="63">
  <si>
    <t>C:N calculation</t>
  </si>
  <si>
    <t>sample</t>
  </si>
  <si>
    <t>SW_T_A</t>
  </si>
  <si>
    <t>SW_T_B</t>
  </si>
  <si>
    <t>SW_T_C</t>
  </si>
  <si>
    <t>Melt_T_A</t>
  </si>
  <si>
    <t>Melt_T_B</t>
  </si>
  <si>
    <t>Melt_T_C</t>
  </si>
  <si>
    <t>uM POC</t>
  </si>
  <si>
    <t>uM PN</t>
  </si>
  <si>
    <t>C:N</t>
  </si>
  <si>
    <t>totalCmeasured_nM</t>
  </si>
  <si>
    <t>totalNmeasured_nM</t>
  </si>
  <si>
    <t>C:N_metabs</t>
  </si>
  <si>
    <t>C less all metabs</t>
  </si>
  <si>
    <t>N less all metabs</t>
  </si>
  <si>
    <t>C:N_with total metab loss</t>
  </si>
  <si>
    <t>Metabolite</t>
  </si>
  <si>
    <t>nM C</t>
  </si>
  <si>
    <t>nM N</t>
  </si>
  <si>
    <t>Sample</t>
  </si>
  <si>
    <t>Proline</t>
  </si>
  <si>
    <t>C less proline metabs</t>
  </si>
  <si>
    <t>N less proline metabs</t>
  </si>
  <si>
    <t>C:N_with proline metab loss</t>
  </si>
  <si>
    <t>Difference proline C</t>
  </si>
  <si>
    <t>Difference proline N</t>
  </si>
  <si>
    <t>C:N of SW sample less proline from delta between SW and melt_A</t>
  </si>
  <si>
    <t>C:N of melt if difference in proline from SW to melt was added back into melt</t>
  </si>
  <si>
    <t>Difference in total metab C</t>
  </si>
  <si>
    <t>Difference in total metab N</t>
  </si>
  <si>
    <t>C plus difference</t>
  </si>
  <si>
    <t>N plus difference</t>
  </si>
  <si>
    <t>C:N of melt plus lost metabs</t>
  </si>
  <si>
    <t>C:N of melt samples if "lost metabs" C and N were replaced</t>
  </si>
  <si>
    <t>C:N of metab difference between melt and SW (metabs "lost")</t>
  </si>
  <si>
    <t>same as above but averages</t>
  </si>
  <si>
    <t>C:N of SW samples if "lost metabs" C and N were lost to meltwater level</t>
  </si>
  <si>
    <t>umol per per mol C</t>
  </si>
  <si>
    <t>nmol/umol C</t>
  </si>
  <si>
    <t>nmol C/umol C</t>
  </si>
  <si>
    <t>proline</t>
  </si>
  <si>
    <t>All metabolites measured contribute ~2% to C:N, loss we see from ambient to fresh is ~1% of C:N</t>
  </si>
  <si>
    <t>Difference in lost metab C</t>
  </si>
  <si>
    <t>Difference in lost metab N</t>
  </si>
  <si>
    <t>C:N of lost metab</t>
  </si>
  <si>
    <t>PC_ave</t>
  </si>
  <si>
    <t>PN_ave</t>
  </si>
  <si>
    <t>C:N_ave</t>
  </si>
  <si>
    <t>metabC_ave</t>
  </si>
  <si>
    <t>metabN_ave</t>
  </si>
  <si>
    <t>percent change</t>
  </si>
  <si>
    <t>C:N of melt samples if "lost metabs" C and N were lost from SW</t>
  </si>
  <si>
    <t>Melt_T</t>
  </si>
  <si>
    <t>SW_T</t>
  </si>
  <si>
    <t>Percent change C:N if all metabs lost</t>
  </si>
  <si>
    <t>C:N (mol:mol)</t>
  </si>
  <si>
    <t>PN (uM)</t>
  </si>
  <si>
    <t>PC (uM)</t>
  </si>
  <si>
    <t>totalmetabCmeasured_nM</t>
  </si>
  <si>
    <t>totalmetabNmeasured_nM</t>
  </si>
  <si>
    <t>PC less all metab C (uM)</t>
  </si>
  <si>
    <t>PN less all metab N (uM)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</si>
</sst>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F769DF-CF45-6147-919D-723DB03566CC}">
  <dimension ref="A1:P30"/>
  <sheetViews>
    <sheetView workbookViewId="0">
      <selection activeCell="M10" sqref="M10"/>
    </sheetView>
  </sheetViews>
  <sheetFormatPr baseColWidth="10" defaultRowHeight="16"/>
  <sheetData>
    <row r="1" spans="1:16">
      <c r="A1" t="s">
        <v>0</v>
      </c>
    </row>
    <row r="3" spans="1:16">
      <c r="A3" t="s">
        <v>1</v>
      </c>
      <c r="B3" t="s">
        <v>8</v>
      </c>
      <c r="C3" t="s">
        <v>9</v>
      </c>
      <c r="D3" t="s">
        <v>10</v>
      </c>
      <c r="E3" t="s">
        <v>11</v>
      </c>
      <c r="F3" t="s">
        <v>12</v>
      </c>
      <c r="G3" t="s">
        <v>13</v>
      </c>
      <c r="H3" t="s">
        <v>14</v>
      </c>
      <c r="I3" t="s">
        <v>15</v>
      </c>
      <c r="J3" t="s">
        <v>16</v>
      </c>
      <c r="K3" t="s">
        <v>29</v>
      </c>
      <c r="L3" t="s">
        <v>30</v>
      </c>
      <c r="M3" t="s">
        <v>31</v>
      </c>
      <c r="N3" t="s">
        <v>32</v>
      </c>
      <c r="O3" t="s">
        <v>33</v>
      </c>
    </row>
    <row r="4" spans="1:16">
      <c r="A4" t="s">
        <v>5</v>
      </c>
      <c r="B4">
        <v>127.93852459999999</v>
      </c>
      <c r="C4">
        <v>16.917492920000001</v>
      </c>
      <c r="D4" s="1">
        <f t="shared" ref="D4:D9" si="0">B4/C4</f>
        <v>7.5624990774342224</v>
      </c>
      <c r="E4">
        <v>3058.62912141993</v>
      </c>
      <c r="F4">
        <v>694.45420389344804</v>
      </c>
      <c r="G4">
        <f t="shared" ref="G4:G9" si="1">E4/F4</f>
        <v>4.4043640376453448</v>
      </c>
      <c r="H4">
        <f t="shared" ref="H4:I9" si="2">B4-(E4/1000)</f>
        <v>124.87989547858007</v>
      </c>
      <c r="I4">
        <f t="shared" si="2"/>
        <v>16.223038716106554</v>
      </c>
      <c r="J4">
        <f t="shared" ref="J4:J9" si="3">H4/I4</f>
        <v>7.6976883100572788</v>
      </c>
      <c r="K4">
        <f>E7-E4</f>
        <v>2017.9043584047404</v>
      </c>
      <c r="L4">
        <f>F7-F4</f>
        <v>539.82054465622195</v>
      </c>
      <c r="M4">
        <f>B4+(K4/1000)</f>
        <v>129.95642895840473</v>
      </c>
      <c r="N4">
        <f>C4+(L4/1000)</f>
        <v>17.457313464656224</v>
      </c>
      <c r="O4" s="1">
        <f>M4/N4</f>
        <v>7.4442398723900034</v>
      </c>
      <c r="P4" t="s">
        <v>34</v>
      </c>
    </row>
    <row r="5" spans="1:16">
      <c r="A5" t="s">
        <v>6</v>
      </c>
      <c r="B5">
        <v>123.8033057</v>
      </c>
      <c r="C5">
        <v>15.94415667</v>
      </c>
      <c r="D5">
        <f t="shared" si="0"/>
        <v>7.7648074001269833</v>
      </c>
      <c r="E5">
        <v>2817.8493304373701</v>
      </c>
      <c r="F5">
        <v>700.72476306633905</v>
      </c>
      <c r="G5">
        <f t="shared" si="1"/>
        <v>4.021335450036891</v>
      </c>
      <c r="H5">
        <f t="shared" si="2"/>
        <v>120.98545636956263</v>
      </c>
      <c r="I5">
        <f t="shared" si="2"/>
        <v>15.243431906933662</v>
      </c>
      <c r="J5">
        <f t="shared" si="3"/>
        <v>7.936890925102694</v>
      </c>
      <c r="K5">
        <f>K4/L4</f>
        <v>3.7381021866995039</v>
      </c>
      <c r="L5" t="s">
        <v>35</v>
      </c>
    </row>
    <row r="6" spans="1:16">
      <c r="A6" t="s">
        <v>7</v>
      </c>
      <c r="B6">
        <v>107.54566440000001</v>
      </c>
      <c r="C6">
        <v>14.40024401</v>
      </c>
      <c r="D6">
        <f t="shared" si="0"/>
        <v>7.4683223649069266</v>
      </c>
      <c r="E6">
        <v>3003.9729854636798</v>
      </c>
      <c r="F6">
        <v>951.761088664054</v>
      </c>
      <c r="G6">
        <f t="shared" si="1"/>
        <v>3.1562258861414763</v>
      </c>
      <c r="H6">
        <f t="shared" si="2"/>
        <v>104.54169141453633</v>
      </c>
      <c r="I6">
        <f t="shared" si="2"/>
        <v>13.448482921335946</v>
      </c>
      <c r="J6">
        <f t="shared" si="3"/>
        <v>7.7734932650791038</v>
      </c>
    </row>
    <row r="7" spans="1:16">
      <c r="A7" t="s">
        <v>2</v>
      </c>
      <c r="B7">
        <v>135.4902744</v>
      </c>
      <c r="C7">
        <v>21.38141431</v>
      </c>
      <c r="D7" s="1">
        <f t="shared" si="0"/>
        <v>6.3368247037162435</v>
      </c>
      <c r="E7">
        <v>5076.5334798246704</v>
      </c>
      <c r="F7">
        <v>1234.27474854967</v>
      </c>
      <c r="G7">
        <f t="shared" si="1"/>
        <v>4.1129687582038219</v>
      </c>
      <c r="H7">
        <f t="shared" si="2"/>
        <v>130.41374092017534</v>
      </c>
      <c r="I7">
        <f t="shared" si="2"/>
        <v>20.147139561450331</v>
      </c>
      <c r="J7">
        <f t="shared" si="3"/>
        <v>6.4730648498464687</v>
      </c>
      <c r="M7">
        <f>B7-(K4/1000)</f>
        <v>133.47237004159527</v>
      </c>
      <c r="N7">
        <f>C7-(L4/1000)</f>
        <v>20.841593765343777</v>
      </c>
      <c r="O7" s="1">
        <f>M7/N7</f>
        <v>6.4041345179435547</v>
      </c>
      <c r="P7" t="s">
        <v>37</v>
      </c>
    </row>
    <row r="8" spans="1:16">
      <c r="A8" t="s">
        <v>3</v>
      </c>
      <c r="B8">
        <v>114.88498869999999</v>
      </c>
      <c r="C8">
        <v>18.830602079999998</v>
      </c>
      <c r="D8">
        <f t="shared" si="0"/>
        <v>6.1009726726698483</v>
      </c>
      <c r="E8">
        <v>4279.1519342400297</v>
      </c>
      <c r="F8">
        <v>975.47096900158397</v>
      </c>
      <c r="G8">
        <f t="shared" si="1"/>
        <v>4.3867547781763676</v>
      </c>
      <c r="H8">
        <f t="shared" si="2"/>
        <v>110.60583676575996</v>
      </c>
      <c r="I8">
        <f t="shared" si="2"/>
        <v>17.855131110998414</v>
      </c>
      <c r="J8">
        <f t="shared" si="3"/>
        <v>6.1946247315780791</v>
      </c>
    </row>
    <row r="9" spans="1:16">
      <c r="A9" t="s">
        <v>4</v>
      </c>
      <c r="B9">
        <v>109.3760841</v>
      </c>
      <c r="C9">
        <v>18.125772390000002</v>
      </c>
      <c r="D9">
        <f t="shared" si="0"/>
        <v>6.0342854222500799</v>
      </c>
      <c r="E9">
        <v>5063.35267054411</v>
      </c>
      <c r="F9">
        <v>1234.8029801906</v>
      </c>
      <c r="G9">
        <f t="shared" si="1"/>
        <v>4.1005348640821611</v>
      </c>
      <c r="H9">
        <f t="shared" si="2"/>
        <v>104.31273142945589</v>
      </c>
      <c r="I9">
        <f t="shared" si="2"/>
        <v>16.890969409809401</v>
      </c>
      <c r="J9">
        <f t="shared" si="3"/>
        <v>6.1756509587233319</v>
      </c>
    </row>
    <row r="10" spans="1:16">
      <c r="H10" t="s">
        <v>43</v>
      </c>
      <c r="I10" t="s">
        <v>44</v>
      </c>
      <c r="J10" t="s">
        <v>45</v>
      </c>
      <c r="K10" t="s">
        <v>31</v>
      </c>
      <c r="L10" t="s">
        <v>32</v>
      </c>
      <c r="M10" t="s">
        <v>34</v>
      </c>
      <c r="O10" t="s">
        <v>42</v>
      </c>
    </row>
    <row r="11" spans="1:16">
      <c r="A11" t="s">
        <v>36</v>
      </c>
      <c r="B11">
        <f>AVERAGE(B4:B6)</f>
        <v>119.76249823333335</v>
      </c>
      <c r="C11">
        <f>AVERAGE(C4:C6)</f>
        <v>15.753964533333333</v>
      </c>
      <c r="D11" s="1">
        <f>B11/C11</f>
        <v>7.6020545799713801</v>
      </c>
      <c r="E11">
        <f>AVERAGE(E4:E6)</f>
        <v>2960.1504791069929</v>
      </c>
      <c r="F11">
        <f>AVERAGE(F4:F6)</f>
        <v>782.31335187461366</v>
      </c>
      <c r="H11">
        <f>E12-E11</f>
        <v>1846.1955490959444</v>
      </c>
      <c r="I11">
        <f>F12-F11</f>
        <v>365.86954737267104</v>
      </c>
      <c r="J11">
        <f>H11/I11</f>
        <v>5.0460486868983061</v>
      </c>
      <c r="K11">
        <f>B11+(H11/1000)</f>
        <v>121.60869378242928</v>
      </c>
      <c r="L11">
        <f>C11+(I11/1000)</f>
        <v>16.119834080706003</v>
      </c>
      <c r="M11" s="1">
        <f>K11/L11</f>
        <v>7.5440412831534038</v>
      </c>
    </row>
    <row r="12" spans="1:16">
      <c r="B12">
        <f>AVERAGE(B7:B9)</f>
        <v>119.91711573333333</v>
      </c>
      <c r="C12">
        <f>AVERAGE(C7:C9)</f>
        <v>19.445929593333336</v>
      </c>
      <c r="D12">
        <f>B12/C12</f>
        <v>6.1666949454781843</v>
      </c>
      <c r="E12">
        <f>AVERAGE(E7:E9)</f>
        <v>4806.3460282029373</v>
      </c>
      <c r="F12">
        <f>AVERAGE(F7:F9)</f>
        <v>1148.1828992472847</v>
      </c>
    </row>
    <row r="19" spans="1:14">
      <c r="A19" t="s">
        <v>20</v>
      </c>
      <c r="B19" t="s">
        <v>17</v>
      </c>
      <c r="C19" t="s">
        <v>18</v>
      </c>
      <c r="D19" t="s">
        <v>19</v>
      </c>
      <c r="E19" t="s">
        <v>22</v>
      </c>
      <c r="F19" t="s">
        <v>23</v>
      </c>
      <c r="G19" t="s">
        <v>24</v>
      </c>
      <c r="I19" t="s">
        <v>25</v>
      </c>
      <c r="J19" t="s">
        <v>26</v>
      </c>
      <c r="K19" t="s">
        <v>22</v>
      </c>
      <c r="L19" t="s">
        <v>23</v>
      </c>
      <c r="M19" t="s">
        <v>24</v>
      </c>
    </row>
    <row r="20" spans="1:14">
      <c r="A20" t="s">
        <v>5</v>
      </c>
      <c r="B20" t="s">
        <v>21</v>
      </c>
      <c r="C20">
        <v>23.602183087718299</v>
      </c>
      <c r="D20">
        <v>4.7204366175436698</v>
      </c>
      <c r="E20">
        <f>B4-(C20/1000)</f>
        <v>127.91492241691228</v>
      </c>
      <c r="F20">
        <f>C4-(D20/1000)</f>
        <v>16.912772483382458</v>
      </c>
      <c r="G20">
        <f>E20/F20</f>
        <v>7.5632142833231102</v>
      </c>
      <c r="I20">
        <f>C23-C20</f>
        <v>466.37776955436772</v>
      </c>
      <c r="J20">
        <f>D23-D20</f>
        <v>93.275553910873626</v>
      </c>
      <c r="K20">
        <f>B7-(I20/1000)</f>
        <v>135.02389663044565</v>
      </c>
      <c r="L20">
        <f>C7-(J20/1000)</f>
        <v>21.288138756089126</v>
      </c>
      <c r="M20" s="1">
        <f>K20/L20</f>
        <v>6.3426820999944988</v>
      </c>
      <c r="N20" t="s">
        <v>27</v>
      </c>
    </row>
    <row r="21" spans="1:14">
      <c r="A21" t="s">
        <v>6</v>
      </c>
      <c r="B21" t="s">
        <v>21</v>
      </c>
      <c r="C21">
        <v>22.707963314517301</v>
      </c>
      <c r="D21">
        <v>4.5415926629034598</v>
      </c>
      <c r="E21">
        <f t="shared" ref="E21:E25" si="4">B5-(C21/1000)</f>
        <v>123.78059773668548</v>
      </c>
      <c r="F21">
        <f t="shared" ref="F21:F25" si="5">C5-(D21/1000)</f>
        <v>15.939615077337097</v>
      </c>
      <c r="G21">
        <f t="shared" ref="G21:G25" si="6">E21/F21</f>
        <v>7.7655951625002801</v>
      </c>
    </row>
    <row r="22" spans="1:14">
      <c r="A22" t="s">
        <v>7</v>
      </c>
      <c r="B22" t="s">
        <v>21</v>
      </c>
      <c r="C22">
        <v>26.5896155757227</v>
      </c>
      <c r="D22">
        <v>5.3179231151445503</v>
      </c>
      <c r="E22">
        <f t="shared" si="4"/>
        <v>107.51907478442429</v>
      </c>
      <c r="F22">
        <f t="shared" si="5"/>
        <v>14.394926086884855</v>
      </c>
      <c r="G22">
        <f t="shared" si="6"/>
        <v>7.4692342381934411</v>
      </c>
      <c r="I22">
        <f>B4+(I20/1000)</f>
        <v>128.40490236955435</v>
      </c>
      <c r="J22">
        <f>C4+(J20/1000)</f>
        <v>17.010768473910876</v>
      </c>
      <c r="K22" s="1">
        <f>I22/J22</f>
        <v>7.5484480649117502</v>
      </c>
      <c r="L22" t="s">
        <v>28</v>
      </c>
    </row>
    <row r="23" spans="1:14">
      <c r="A23" t="s">
        <v>2</v>
      </c>
      <c r="B23" t="s">
        <v>21</v>
      </c>
      <c r="C23">
        <v>489.979952642086</v>
      </c>
      <c r="D23">
        <v>97.995990528417295</v>
      </c>
      <c r="E23">
        <f t="shared" si="4"/>
        <v>135.00029444735793</v>
      </c>
      <c r="F23">
        <f t="shared" si="5"/>
        <v>21.283418319471583</v>
      </c>
      <c r="G23">
        <f t="shared" si="6"/>
        <v>6.3429798926542773</v>
      </c>
    </row>
    <row r="24" spans="1:14">
      <c r="A24" t="s">
        <v>3</v>
      </c>
      <c r="B24" t="s">
        <v>21</v>
      </c>
      <c r="C24">
        <v>419.168926720993</v>
      </c>
      <c r="D24">
        <v>83.833785344198702</v>
      </c>
      <c r="E24">
        <f t="shared" si="4"/>
        <v>114.46581977327899</v>
      </c>
      <c r="F24">
        <f t="shared" si="5"/>
        <v>18.746768294655801</v>
      </c>
      <c r="G24">
        <f t="shared" si="6"/>
        <v>6.1058961189545462</v>
      </c>
    </row>
    <row r="25" spans="1:14">
      <c r="A25" t="s">
        <v>4</v>
      </c>
      <c r="B25" t="s">
        <v>21</v>
      </c>
      <c r="C25">
        <v>499.02917226481202</v>
      </c>
      <c r="D25">
        <v>99.805834452962401</v>
      </c>
      <c r="E25">
        <f t="shared" si="4"/>
        <v>108.87705492773519</v>
      </c>
      <c r="F25">
        <f t="shared" si="5"/>
        <v>18.02596655554704</v>
      </c>
      <c r="G25">
        <f t="shared" si="6"/>
        <v>6.0400120344299095</v>
      </c>
    </row>
    <row r="29" spans="1:14">
      <c r="E29" t="s">
        <v>38</v>
      </c>
      <c r="F29" t="s">
        <v>39</v>
      </c>
      <c r="G29" t="s">
        <v>40</v>
      </c>
    </row>
    <row r="30" spans="1:14">
      <c r="D30" t="s">
        <v>41</v>
      </c>
      <c r="E30">
        <v>180</v>
      </c>
      <c r="F30">
        <f>E30/1000</f>
        <v>0.18</v>
      </c>
      <c r="G30">
        <f>F30*5</f>
        <v>0.89999999999999991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791A6B-60CE-B04A-A05D-49CCD9DC8A5C}">
  <dimension ref="A1:M12"/>
  <sheetViews>
    <sheetView tabSelected="1" workbookViewId="0">
      <selection activeCell="C14" sqref="C14"/>
    </sheetView>
  </sheetViews>
  <sheetFormatPr baseColWidth="10" defaultRowHeight="16"/>
  <sheetData>
    <row r="1" spans="1:13">
      <c r="A1" t="s">
        <v>20</v>
      </c>
      <c r="B1" t="s">
        <v>58</v>
      </c>
      <c r="C1" t="s">
        <v>57</v>
      </c>
      <c r="D1" t="s">
        <v>56</v>
      </c>
      <c r="E1" t="s">
        <v>59</v>
      </c>
      <c r="F1" t="s">
        <v>60</v>
      </c>
      <c r="G1" t="s">
        <v>13</v>
      </c>
      <c r="H1" t="s">
        <v>61</v>
      </c>
      <c r="I1" t="s">
        <v>62</v>
      </c>
      <c r="J1" t="s">
        <v>16</v>
      </c>
      <c r="K1" t="s">
        <v>55</v>
      </c>
    </row>
    <row r="2" spans="1:13">
      <c r="A2" t="s">
        <v>5</v>
      </c>
      <c r="B2">
        <v>127.93852459999999</v>
      </c>
      <c r="C2">
        <v>16.917492920000001</v>
      </c>
      <c r="D2" s="2">
        <f t="shared" ref="D2:D7" si="0">B2/C2</f>
        <v>7.5624990774342224</v>
      </c>
      <c r="E2">
        <v>2909.3213475873299</v>
      </c>
      <c r="F2">
        <v>622.55142096030795</v>
      </c>
      <c r="G2">
        <f>E2/F2</f>
        <v>4.6732225638479745</v>
      </c>
      <c r="H2">
        <f>B2-(E2/1000)</f>
        <v>125.02920325241266</v>
      </c>
      <c r="I2">
        <f>C2-(F2/1000)</f>
        <v>16.294941499039695</v>
      </c>
      <c r="J2">
        <f>H2/I2</f>
        <v>7.6728844506610203</v>
      </c>
      <c r="K2">
        <f t="shared" ref="K2:K4" si="1">((J2-D2)/J2)*100</f>
        <v>1.4386424549543184</v>
      </c>
    </row>
    <row r="3" spans="1:13">
      <c r="A3" t="s">
        <v>6</v>
      </c>
      <c r="B3">
        <v>123.8033057</v>
      </c>
      <c r="C3">
        <v>15.94415667</v>
      </c>
      <c r="D3" s="2">
        <f t="shared" si="0"/>
        <v>7.7648074001269833</v>
      </c>
      <c r="E3">
        <v>2719.8958358042601</v>
      </c>
      <c r="F3">
        <v>654.839416081423</v>
      </c>
      <c r="G3">
        <f t="shared" ref="G3:G7" si="2">E3/F3</f>
        <v>4.1535310322035759</v>
      </c>
      <c r="H3">
        <f t="shared" ref="H3:H7" si="3">B3-(E3/1000)</f>
        <v>121.08340986419573</v>
      </c>
      <c r="I3">
        <f t="shared" ref="I3:I7" si="4">C3-(F3/1000)</f>
        <v>15.289317253918577</v>
      </c>
      <c r="J3">
        <f t="shared" ref="J3:J7" si="5">H3/I3</f>
        <v>7.9194778846755005</v>
      </c>
      <c r="K3">
        <f t="shared" si="1"/>
        <v>1.9530389098984746</v>
      </c>
    </row>
    <row r="4" spans="1:13">
      <c r="A4" t="s">
        <v>7</v>
      </c>
      <c r="B4">
        <v>107.54566440000001</v>
      </c>
      <c r="C4">
        <v>14.40024401</v>
      </c>
      <c r="D4" s="2">
        <f t="shared" si="0"/>
        <v>7.4683223649069266</v>
      </c>
      <c r="E4">
        <v>2278.1068909072201</v>
      </c>
      <c r="F4">
        <v>583.80004053232699</v>
      </c>
      <c r="G4">
        <f t="shared" si="2"/>
        <v>3.9022040643059421</v>
      </c>
      <c r="H4">
        <f t="shared" si="3"/>
        <v>105.26755750909278</v>
      </c>
      <c r="I4">
        <f t="shared" si="4"/>
        <v>13.816443969467672</v>
      </c>
      <c r="J4">
        <f t="shared" si="5"/>
        <v>7.6190051319803231</v>
      </c>
      <c r="K4">
        <f t="shared" si="1"/>
        <v>1.9777223464637734</v>
      </c>
    </row>
    <row r="5" spans="1:13">
      <c r="A5" t="s">
        <v>2</v>
      </c>
      <c r="B5">
        <v>135.4902744</v>
      </c>
      <c r="C5">
        <v>21.38141431</v>
      </c>
      <c r="D5" s="2">
        <f t="shared" si="0"/>
        <v>6.3368247037162435</v>
      </c>
      <c r="E5">
        <v>4917.6511232554303</v>
      </c>
      <c r="F5">
        <v>1168.38559554417</v>
      </c>
      <c r="G5">
        <f t="shared" si="2"/>
        <v>4.2089282356866597</v>
      </c>
      <c r="H5">
        <f t="shared" si="3"/>
        <v>130.57262327674457</v>
      </c>
      <c r="I5">
        <f t="shared" si="4"/>
        <v>20.213028714455831</v>
      </c>
      <c r="J5">
        <f t="shared" si="5"/>
        <v>6.4598247556716935</v>
      </c>
      <c r="K5">
        <f>((J5-D5)/J5)*100</f>
        <v>1.9040772251206433</v>
      </c>
    </row>
    <row r="6" spans="1:13">
      <c r="A6" t="s">
        <v>3</v>
      </c>
      <c r="B6">
        <v>114.88498869999999</v>
      </c>
      <c r="C6">
        <v>18.830602079999998</v>
      </c>
      <c r="D6">
        <f t="shared" si="0"/>
        <v>6.1009726726698483</v>
      </c>
      <c r="E6">
        <v>4139.63483681664</v>
      </c>
      <c r="F6">
        <v>913.30904364793105</v>
      </c>
      <c r="G6">
        <f t="shared" si="2"/>
        <v>4.532567443197701</v>
      </c>
      <c r="H6">
        <f t="shared" si="3"/>
        <v>110.74535386318335</v>
      </c>
      <c r="I6">
        <f t="shared" si="4"/>
        <v>17.917293036352067</v>
      </c>
      <c r="J6">
        <f t="shared" si="5"/>
        <v>6.1809199435703901</v>
      </c>
      <c r="K6">
        <f t="shared" ref="K6:K7" si="6">((J6-D6)/J6)*100</f>
        <v>1.2934526191963662</v>
      </c>
    </row>
    <row r="7" spans="1:13">
      <c r="A7" t="s">
        <v>4</v>
      </c>
      <c r="B7">
        <v>109.3760841</v>
      </c>
      <c r="C7">
        <v>18.125772390000002</v>
      </c>
      <c r="D7">
        <f t="shared" si="0"/>
        <v>6.0342854222500799</v>
      </c>
      <c r="E7">
        <v>4983.1665526155002</v>
      </c>
      <c r="F7">
        <v>1200.1408733532301</v>
      </c>
      <c r="G7">
        <f t="shared" si="2"/>
        <v>4.1521513542759205</v>
      </c>
      <c r="H7">
        <f t="shared" si="3"/>
        <v>104.3929175473845</v>
      </c>
      <c r="I7">
        <f t="shared" si="4"/>
        <v>16.925631516646771</v>
      </c>
      <c r="J7">
        <f t="shared" si="5"/>
        <v>6.1677413598843573</v>
      </c>
      <c r="K7">
        <f t="shared" si="6"/>
        <v>2.1637732493500614</v>
      </c>
    </row>
    <row r="9" spans="1:13">
      <c r="A9" t="s">
        <v>36</v>
      </c>
      <c r="B9" t="s">
        <v>46</v>
      </c>
      <c r="C9" t="s">
        <v>47</v>
      </c>
      <c r="D9" t="s">
        <v>48</v>
      </c>
      <c r="E9" t="s">
        <v>49</v>
      </c>
      <c r="F9" t="s">
        <v>50</v>
      </c>
      <c r="G9" t="s">
        <v>43</v>
      </c>
      <c r="H9" t="s">
        <v>44</v>
      </c>
      <c r="I9" t="s">
        <v>45</v>
      </c>
      <c r="J9" t="s">
        <v>31</v>
      </c>
      <c r="K9" t="s">
        <v>32</v>
      </c>
      <c r="L9" t="s">
        <v>34</v>
      </c>
      <c r="M9" t="s">
        <v>51</v>
      </c>
    </row>
    <row r="10" spans="1:13">
      <c r="A10" t="s">
        <v>53</v>
      </c>
      <c r="B10">
        <f>AVERAGE(B2:B4)</f>
        <v>119.76249823333335</v>
      </c>
      <c r="C10">
        <f>AVERAGE(C2:C4)</f>
        <v>15.753964533333333</v>
      </c>
      <c r="D10" s="1">
        <f>AVERAGE(D2:D4)</f>
        <v>7.5985429474893778</v>
      </c>
      <c r="E10">
        <f>AVERAGE(E2:E4)</f>
        <v>2635.7746914329368</v>
      </c>
      <c r="F10">
        <f>AVERAGE(F2:F4)</f>
        <v>620.39695919135272</v>
      </c>
      <c r="G10">
        <f>E11-E10</f>
        <v>2044.3761461295867</v>
      </c>
      <c r="H10">
        <f>F11-F10</f>
        <v>473.54821165709097</v>
      </c>
      <c r="I10">
        <f>G10/H10</f>
        <v>4.3171446872868238</v>
      </c>
      <c r="J10">
        <f>B10+(G10/1000)</f>
        <v>121.80687437946294</v>
      </c>
      <c r="K10">
        <f>C10+(H10/1000)</f>
        <v>16.227512744990424</v>
      </c>
      <c r="L10" s="1">
        <f>J10/K10</f>
        <v>7.5061949599802835</v>
      </c>
      <c r="M10">
        <f>((L10-D2)/D2)*100</f>
        <v>-0.74451734641456102</v>
      </c>
    </row>
    <row r="11" spans="1:13">
      <c r="A11" t="s">
        <v>54</v>
      </c>
      <c r="B11">
        <f>AVERAGE(B5:B7)</f>
        <v>119.91711573333333</v>
      </c>
      <c r="C11">
        <f>AVERAGE(C5:C7)</f>
        <v>19.445929593333336</v>
      </c>
      <c r="D11" s="1">
        <f>AVERAGE(D5:D7)</f>
        <v>6.1573609328787242</v>
      </c>
      <c r="E11">
        <f>AVERAGE(E5:E7)</f>
        <v>4680.1508375625235</v>
      </c>
      <c r="F11">
        <f>AVERAGE(F5:F7)</f>
        <v>1093.9451708484437</v>
      </c>
      <c r="L11" t="s">
        <v>52</v>
      </c>
      <c r="M11" t="s">
        <v>51</v>
      </c>
    </row>
    <row r="12" spans="1:13">
      <c r="J12">
        <f>B11-(G10/1000)</f>
        <v>117.87273958720374</v>
      </c>
      <c r="K12">
        <f>C11-(H10/1000)</f>
        <v>18.972381381676247</v>
      </c>
      <c r="L12" s="1">
        <f>J12/K12</f>
        <v>6.2128594832616342</v>
      </c>
      <c r="M12">
        <f>((L12-D11)/D11)*100</f>
        <v>0.90133664386250234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Old_calculations</vt:lpstr>
      <vt:lpstr>New calculations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2022-07-26T23:49:10Z</dcterms:created>
  <dcterms:modified xsi:type="dcterms:W3CDTF">2022-08-04T07:08:34Z</dcterms:modified>
</cp:coreProperties>
</file>