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bubba/Desktop/"/>
    </mc:Choice>
  </mc:AlternateContent>
  <xr:revisionPtr revIDLastSave="0" documentId="13_ncr:1_{A30A6F60-DD79-E649-8148-DE6942152D74}" xr6:coauthVersionLast="47" xr6:coauthVersionMax="47" xr10:uidLastSave="{00000000-0000-0000-0000-000000000000}"/>
  <bookViews>
    <workbookView xWindow="0" yWindow="760" windowWidth="30240" windowHeight="17400" xr2:uid="{00000000-000D-0000-FFFF-FFFF00000000}"/>
  </bookViews>
  <sheets>
    <sheet name="pick20XX" sheetId="6" r:id="rId1"/>
  </sheets>
  <definedNames>
    <definedName name="Excel_BuiltIn_Print_Area_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6" l="1"/>
  <c r="B48" i="6" s="1"/>
  <c r="A39" i="6"/>
  <c r="B38" i="6"/>
  <c r="B39" i="6" s="1"/>
  <c r="A37" i="6"/>
  <c r="A36" i="6"/>
  <c r="A35" i="6"/>
  <c r="B31" i="6"/>
  <c r="A34" i="6" s="1"/>
  <c r="A29" i="6"/>
  <c r="E28" i="6"/>
  <c r="B28" i="6"/>
  <c r="B29" i="6" s="1"/>
  <c r="A27" i="6"/>
  <c r="B26" i="6"/>
  <c r="E25" i="6"/>
  <c r="D25" i="6"/>
  <c r="A25" i="6"/>
  <c r="D24" i="6"/>
  <c r="B24" i="6"/>
  <c r="A24" i="6"/>
  <c r="B22" i="6"/>
  <c r="B25" i="6" s="1"/>
  <c r="B16" i="6"/>
  <c r="B17" i="6" s="1"/>
  <c r="B15" i="6"/>
  <c r="E27" i="6" s="1"/>
  <c r="H14" i="6"/>
  <c r="G14" i="6"/>
  <c r="D14" i="6"/>
  <c r="B14" i="6"/>
  <c r="E21" i="6" s="1"/>
  <c r="H10" i="6"/>
  <c r="H11" i="6" s="1"/>
  <c r="B9" i="6"/>
  <c r="B33" i="6" s="1"/>
  <c r="H7" i="6"/>
  <c r="H8" i="6" s="1"/>
  <c r="H9" i="6" s="1"/>
  <c r="H6" i="6"/>
  <c r="G6" i="6" s="1"/>
  <c r="H5" i="6"/>
  <c r="H4" i="6"/>
  <c r="G2" i="6"/>
  <c r="G13" i="6" l="1"/>
  <c r="H3" i="6"/>
  <c r="H13" i="6"/>
  <c r="E22" i="6"/>
  <c r="E26" i="6"/>
  <c r="B34" i="6"/>
  <c r="B35" i="6" s="1"/>
  <c r="E29" i="6"/>
  <c r="B36" i="6"/>
  <c r="H12" i="6"/>
  <c r="D1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" authorId="0" shapeId="0" xr:uid="{00000000-0006-0000-0500-000001000000}">
      <text>
        <r>
          <rPr>
            <sz val="10"/>
            <color rgb="FF000000"/>
            <rFont val="Arial"/>
            <family val="2"/>
          </rPr>
          <t xml:space="preserve">That seems right, a 5 gallon pale of grapes seemed to have weighed around 20lbs. Also https://www.thebeveragepeople.com/how-to/wine/harvest-and-wine-math.html </t>
        </r>
      </text>
    </comment>
    <comment ref="G7" authorId="0" shapeId="0" xr:uid="{00000000-0006-0000-0500-000002000000}">
      <text>
        <r>
          <rPr>
            <sz val="10"/>
            <color rgb="FF000000"/>
            <rFont val="Arial"/>
            <family val="2"/>
          </rPr>
          <t>Mix Go-Ferm in 20 times its weight of clean 43</t>
        </r>
        <r>
          <rPr>
            <sz val="10"/>
            <color rgb="FF000000"/>
            <rFont val="Arial"/>
            <family val="2"/>
          </rPr>
          <t>°</t>
        </r>
        <r>
          <rPr>
            <sz val="10"/>
            <color rgb="FF000000"/>
            <rFont val="Arial"/>
            <family val="2"/>
          </rPr>
          <t>C(110</t>
        </r>
        <r>
          <rPr>
            <sz val="10"/>
            <color rgb="FF000000"/>
            <rFont val="Arial"/>
            <family val="2"/>
          </rPr>
          <t>°</t>
        </r>
        <r>
          <rPr>
            <sz val="10"/>
            <color rgb="FF000000"/>
            <rFont val="Arial"/>
            <family val="2"/>
          </rPr>
          <t>F) water. Let the mixture cool to 40</t>
        </r>
        <r>
          <rPr>
            <sz val="10"/>
            <color rgb="FF000000"/>
            <rFont val="Arial"/>
            <family val="2"/>
          </rPr>
          <t>°</t>
        </r>
        <r>
          <rPr>
            <sz val="10"/>
            <color rgb="FF000000"/>
            <rFont val="Arial"/>
            <family val="2"/>
          </rPr>
          <t>C(104</t>
        </r>
        <r>
          <rPr>
            <sz val="10"/>
            <color rgb="FF000000"/>
            <rFont val="Arial"/>
            <family val="2"/>
          </rPr>
          <t>°</t>
        </r>
        <r>
          <rPr>
            <sz val="10"/>
            <color rgb="FF000000"/>
            <rFont val="Arial"/>
            <family val="2"/>
          </rPr>
          <t>F) then add the selected active dried yeast. Let stand for 20 minutes. Slowly (over 5 minutes) add equal amounts of juice/must to be fermented to the yeast slurry. Do not allow more than 10</t>
        </r>
        <r>
          <rPr>
            <sz val="10"/>
            <color rgb="FF000000"/>
            <rFont val="Arial"/>
            <family val="2"/>
          </rPr>
          <t>°</t>
        </r>
        <r>
          <rPr>
            <sz val="10"/>
            <color rgb="FF000000"/>
            <rFont val="Arial"/>
            <family val="2"/>
          </rPr>
          <t>C(18</t>
        </r>
        <r>
          <rPr>
            <sz val="10"/>
            <color rgb="FF000000"/>
            <rFont val="Arial"/>
            <family val="2"/>
          </rPr>
          <t>°</t>
        </r>
        <r>
          <rPr>
            <sz val="10"/>
            <color rgb="FF000000"/>
            <rFont val="Arial"/>
            <family val="2"/>
          </rPr>
          <t xml:space="preserve">F) difference. Acclimatize yeast as necessary. </t>
        </r>
      </text>
    </comment>
    <comment ref="A42" authorId="0" shapeId="0" xr:uid="{00000000-0006-0000-0500-000004000000}">
      <text>
        <r>
          <rPr>
            <sz val="10"/>
            <color rgb="FF000000"/>
            <rFont val="Arial"/>
            <scheme val="minor"/>
          </rPr>
          <t>"Use 7.3 lbs. of dry ice pellets to lower one ton of grapes 1°F"</t>
        </r>
      </text>
    </comment>
  </commentList>
</comments>
</file>

<file path=xl/sharedStrings.xml><?xml version="1.0" encoding="utf-8"?>
<sst xmlns="http://schemas.openxmlformats.org/spreadsheetml/2006/main" count="71" uniqueCount="60">
  <si>
    <t>Notes</t>
  </si>
  <si>
    <t>Gallons of must</t>
  </si>
  <si>
    <t>20xx</t>
  </si>
  <si>
    <t>Key Drivers</t>
  </si>
  <si>
    <t>Driver</t>
  </si>
  <si>
    <t>Value</t>
  </si>
  <si>
    <t>Lallzyme EXV</t>
  </si>
  <si>
    <t>grams</t>
  </si>
  <si>
    <t>number of bottles in a gallon</t>
  </si>
  <si>
    <t>standard calc</t>
  </si>
  <si>
    <t>Opti-red (instead of FT Rouge)</t>
  </si>
  <si>
    <t>Adjustment for stems, seeds and skins</t>
  </si>
  <si>
    <t>Final wine is xx% less volume than must</t>
  </si>
  <si>
    <t>FT Rouge (or Opti-red)</t>
  </si>
  <si>
    <t>Pounds one person can carry</t>
  </si>
  <si>
    <t>oz</t>
  </si>
  <si>
    <t>pound per gallon unstemmed grapes</t>
  </si>
  <si>
    <t>yeast</t>
  </si>
  <si>
    <t>gallons must/pound</t>
  </si>
  <si>
    <t>.07 for Barbera 2021, .08 barbera 2023</t>
  </si>
  <si>
    <t>go-ferm</t>
  </si>
  <si>
    <t>pounds per gallon of must</t>
  </si>
  <si>
    <t>inverse of gal/lb</t>
  </si>
  <si>
    <t>Yeast hydration water</t>
  </si>
  <si>
    <t>ml</t>
  </si>
  <si>
    <t>total pounds</t>
  </si>
  <si>
    <t>how much we pick</t>
  </si>
  <si>
    <t>Acti-ML</t>
  </si>
  <si>
    <t>Desired PPM SO2</t>
  </si>
  <si>
    <t>Act-ML H2O</t>
  </si>
  <si>
    <t>Fermaid-K  (1 dose at 1st cap, 2nd at 1/3)</t>
  </si>
  <si>
    <t>Wine numbers</t>
  </si>
  <si>
    <t>Total gallons of must</t>
  </si>
  <si>
    <t>Total gallons of wine</t>
  </si>
  <si>
    <t>Total bottles</t>
  </si>
  <si>
    <t>Total cases</t>
  </si>
  <si>
    <t>Container Numbers</t>
  </si>
  <si>
    <t>Harvest/Transport containers</t>
  </si>
  <si>
    <t>Ferment/Age Containers</t>
  </si>
  <si>
    <t>UNSTEMMED GRAPES</t>
  </si>
  <si>
    <t>Total gallons of unstemmed grapes</t>
  </si>
  <si>
    <t>Liters of must</t>
  </si>
  <si>
    <t>Container size in gallons</t>
  </si>
  <si>
    <t>Fermenter size in gallons</t>
  </si>
  <si>
    <t>Weight of each container of unstemmed grapes</t>
  </si>
  <si>
    <t>Carboys full (6 gallon)</t>
  </si>
  <si>
    <t>Carboys full (3 gallon)</t>
  </si>
  <si>
    <t>Weight per container</t>
  </si>
  <si>
    <t>Stainless keg full (15.5 gal)</t>
  </si>
  <si>
    <t>Barrel full (16 gal)</t>
  </si>
  <si>
    <t>GRAPE MUST</t>
  </si>
  <si>
    <t>Pounds per container 100% full of must</t>
  </si>
  <si>
    <t>Weight of each container</t>
  </si>
  <si>
    <t>DRY ICE</t>
  </si>
  <si>
    <t>one ton</t>
  </si>
  <si>
    <t>lbs/ton for one degree drop</t>
  </si>
  <si>
    <t>lbs dry ice/lb</t>
  </si>
  <si>
    <t>desired drop in degrees F</t>
  </si>
  <si>
    <t>total grapes in pounds</t>
  </si>
  <si>
    <t>total dry ice needed in 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</si>
</sst>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6" formatCode="0.000"/>
    <numFmt numFmtId="168" formatCode="&quot;$&quot;#,##0.00"/>
    <numFmt numFmtId="169" formatCode="0.0%"/>
  </numFmts>
  <fonts count="1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4"/>
      <color rgb="FFFFFFFF"/>
      <name val="Arial"/>
    </font>
    <font>
      <sz val="10"/>
      <color theme="1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1"/>
      <color rgb="FFFFFFFF"/>
      <name val="Arial"/>
    </font>
    <font>
      <sz val="10"/>
      <color rgb="FFFFFFFF"/>
      <name val="Arial"/>
    </font>
    <font>
      <sz val="9"/>
      <color rgb="FFFFFFFF"/>
      <name val="Arial"/>
    </font>
    <font>
      <sz val="9"/>
      <color theme="1"/>
      <name val="Arial"/>
    </font>
    <font>
      <b/>
      <sz val="12"/>
      <color theme="1"/>
      <name val="Arial"/>
    </font>
    <font>
      <b/>
      <sz val="12"/>
      <color rgb="FFFFFFFF"/>
      <name val="Arial"/>
    </font>
    <font>
      <sz val="10"/>
      <color rgb="FF000000"/>
      <name val="Arial"/>
      <family val="2"/>
    </font>
    <font>
      <sz val="11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666666"/>
        <bgColor rgb="FF666666"/>
      </patternFill>
    </fill>
    <fill>
      <patternFill patternType="solid">
        <fgColor rgb="FFC9DAF8"/>
        <bgColor rgb="FFC9DAF8"/>
      </patternFill>
    </fill>
    <fill>
      <patternFill patternType="solid">
        <fgColor rgb="FF741B47"/>
        <bgColor rgb="FF741B47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0" borderId="2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4" fontId="2" fillId="0" borderId="5" xfId="0" applyNumberFormat="1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8" fillId="6" borderId="0" xfId="0" applyFont="1" applyFill="1"/>
    <xf numFmtId="0" fontId="5" fillId="6" borderId="0" xfId="0" applyFont="1" applyFill="1"/>
    <xf numFmtId="0" fontId="5" fillId="0" borderId="4" xfId="0" applyFont="1" applyBorder="1"/>
    <xf numFmtId="0" fontId="5" fillId="0" borderId="0" xfId="0" applyFont="1" applyAlignment="1">
      <alignment horizontal="right"/>
    </xf>
    <xf numFmtId="2" fontId="5" fillId="0" borderId="5" xfId="0" applyNumberFormat="1" applyFont="1" applyBorder="1"/>
    <xf numFmtId="0" fontId="9" fillId="3" borderId="0" xfId="0" applyFont="1" applyFill="1"/>
    <xf numFmtId="0" fontId="9" fillId="3" borderId="0" xfId="0" applyFont="1" applyFill="1" applyAlignment="1">
      <alignment horizontal="right"/>
    </xf>
    <xf numFmtId="0" fontId="5" fillId="3" borderId="0" xfId="0" applyFont="1" applyFill="1"/>
    <xf numFmtId="0" fontId="10" fillId="3" borderId="0" xfId="0" applyFont="1" applyFill="1"/>
    <xf numFmtId="164" fontId="5" fillId="0" borderId="0" xfId="0" applyNumberFormat="1" applyFont="1" applyAlignment="1">
      <alignment horizontal="right"/>
    </xf>
    <xf numFmtId="0" fontId="5" fillId="0" borderId="5" xfId="0" applyFont="1" applyBorder="1"/>
    <xf numFmtId="164" fontId="9" fillId="3" borderId="0" xfId="0" applyNumberFormat="1" applyFont="1" applyFill="1" applyAlignment="1">
      <alignment horizontal="right"/>
    </xf>
    <xf numFmtId="1" fontId="5" fillId="0" borderId="0" xfId="0" applyNumberFormat="1" applyFont="1" applyAlignment="1">
      <alignment horizontal="right"/>
    </xf>
    <xf numFmtId="166" fontId="9" fillId="3" borderId="0" xfId="0" applyNumberFormat="1" applyFont="1" applyFill="1" applyAlignment="1">
      <alignment horizontal="right"/>
    </xf>
    <xf numFmtId="0" fontId="5" fillId="4" borderId="0" xfId="0" applyFont="1" applyFill="1" applyAlignment="1">
      <alignment horizontal="right"/>
    </xf>
    <xf numFmtId="0" fontId="11" fillId="0" borderId="0" xfId="0" applyFont="1"/>
    <xf numFmtId="164" fontId="5" fillId="0" borderId="0" xfId="0" applyNumberFormat="1" applyFont="1"/>
    <xf numFmtId="164" fontId="7" fillId="0" borderId="0" xfId="0" applyNumberFormat="1" applyFont="1" applyAlignment="1">
      <alignment horizontal="right"/>
    </xf>
    <xf numFmtId="0" fontId="5" fillId="0" borderId="6" xfId="0" applyFont="1" applyBorder="1"/>
    <xf numFmtId="164" fontId="5" fillId="0" borderId="7" xfId="0" applyNumberFormat="1" applyFont="1" applyBorder="1" applyAlignment="1">
      <alignment horizontal="right"/>
    </xf>
    <xf numFmtId="0" fontId="5" fillId="0" borderId="8" xfId="0" applyFont="1" applyBorder="1"/>
    <xf numFmtId="10" fontId="5" fillId="0" borderId="0" xfId="0" applyNumberFormat="1" applyFont="1"/>
    <xf numFmtId="0" fontId="5" fillId="0" borderId="10" xfId="0" applyFont="1" applyBorder="1"/>
    <xf numFmtId="0" fontId="1" fillId="2" borderId="1" xfId="0" applyFont="1" applyFill="1" applyBorder="1"/>
    <xf numFmtId="164" fontId="7" fillId="0" borderId="5" xfId="0" applyNumberFormat="1" applyFont="1" applyBorder="1" applyAlignment="1">
      <alignment horizontal="right"/>
    </xf>
    <xf numFmtId="1" fontId="5" fillId="4" borderId="5" xfId="0" applyNumberFormat="1" applyFont="1" applyFill="1" applyBorder="1" applyAlignment="1">
      <alignment horizontal="right"/>
    </xf>
    <xf numFmtId="1" fontId="5" fillId="4" borderId="0" xfId="0" applyNumberFormat="1" applyFont="1" applyFill="1" applyAlignment="1">
      <alignment horizontal="right"/>
    </xf>
    <xf numFmtId="1" fontId="5" fillId="0" borderId="5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9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/>
    <xf numFmtId="9" fontId="2" fillId="0" borderId="8" xfId="0" applyNumberFormat="1" applyFont="1" applyBorder="1"/>
    <xf numFmtId="0" fontId="12" fillId="0" borderId="0" xfId="0" applyFont="1" applyAlignment="1">
      <alignment horizontal="center"/>
    </xf>
    <xf numFmtId="0" fontId="1" fillId="2" borderId="4" xfId="0" applyFont="1" applyFill="1" applyBorder="1"/>
    <xf numFmtId="168" fontId="5" fillId="0" borderId="0" xfId="0" applyNumberFormat="1" applyFont="1" applyAlignment="1">
      <alignment horizontal="right"/>
    </xf>
    <xf numFmtId="164" fontId="5" fillId="0" borderId="5" xfId="0" applyNumberFormat="1" applyFont="1" applyBorder="1"/>
    <xf numFmtId="169" fontId="2" fillId="0" borderId="8" xfId="0" applyNumberFormat="1" applyFont="1" applyBorder="1"/>
    <xf numFmtId="0" fontId="0" fillId="0" borderId="0" xfId="0"/>
    <xf numFmtId="0" fontId="3" fillId="0" borderId="2" xfId="0" applyFont="1" applyBorder="1"/>
    <xf numFmtId="0" fontId="3" fillId="0" borderId="9" xfId="0" applyFont="1" applyBorder="1"/>
    <xf numFmtId="0" fontId="3" fillId="0" borderId="3" xfId="0" applyFont="1" applyBorder="1"/>
    <xf numFmtId="0" fontId="7" fillId="0" borderId="1" xfId="0" applyFont="1" applyBorder="1" applyAlignment="1">
      <alignment horizontal="center"/>
    </xf>
    <xf numFmtId="0" fontId="12" fillId="2" borderId="0" xfId="0" applyFont="1" applyFill="1" applyAlignment="1">
      <alignment horizontal="center"/>
    </xf>
    <xf numFmtId="0" fontId="4" fillId="5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7" fillId="0" borderId="10" xfId="0" applyFont="1" applyBorder="1" applyAlignment="1">
      <alignment horizontal="center"/>
    </xf>
    <xf numFmtId="0" fontId="15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08"/>
  <sheetViews>
    <sheetView tabSelected="1" zoomScale="147" zoomScaleNormal="147" workbookViewId="0">
      <pane ySplit="1" topLeftCell="A2" activePane="bottomLeft" state="frozen"/>
      <selection pane="bottomLeft" activeCell="H9" sqref="H9"/>
    </sheetView>
  </sheetViews>
  <sheetFormatPr baseColWidth="10" defaultColWidth="12.6640625" defaultRowHeight="15.75" customHeight="1" x14ac:dyDescent="0.15"/>
  <cols>
    <col min="1" max="1" width="43.33203125" customWidth="1"/>
    <col min="2" max="2" width="10.6640625" customWidth="1"/>
    <col min="3" max="3" width="2.5" customWidth="1"/>
    <col min="4" max="4" width="33.6640625" customWidth="1"/>
    <col min="5" max="5" width="7.6640625" customWidth="1"/>
    <col min="6" max="6" width="5.5" customWidth="1"/>
    <col min="7" max="7" width="32.83203125" customWidth="1"/>
    <col min="8" max="8" width="9.83203125" customWidth="1"/>
    <col min="9" max="9" width="8.6640625" customWidth="1"/>
    <col min="10" max="10" width="2.6640625" customWidth="1"/>
  </cols>
  <sheetData>
    <row r="1" spans="1:24" ht="18" x14ac:dyDescent="0.2">
      <c r="A1" s="52" t="s">
        <v>2</v>
      </c>
      <c r="B1" s="46"/>
      <c r="C1" s="46"/>
      <c r="D1" s="46"/>
      <c r="E1" s="46"/>
      <c r="F1" s="46"/>
      <c r="G1" s="46"/>
      <c r="H1" s="46"/>
      <c r="I1" s="4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5.75" customHeight="1" x14ac:dyDescent="0.15">
      <c r="A2" s="53" t="s">
        <v>3</v>
      </c>
      <c r="B2" s="46"/>
      <c r="C2" s="46"/>
      <c r="D2" s="46"/>
      <c r="E2" s="54"/>
      <c r="F2" s="46"/>
      <c r="G2" s="55" t="str">
        <f>T("Chemicals for ") &amp; ROUND(B14,0) &amp; T(" gallons of must (") &amp; B10 &amp; T(" pound of grapes)")</f>
        <v>Chemicals for 29 gallons of must (325 pound of grapes)</v>
      </c>
      <c r="H2" s="49"/>
      <c r="I2" s="47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ht="15.75" customHeight="1" x14ac:dyDescent="0.15">
      <c r="A3" s="8" t="s">
        <v>4</v>
      </c>
      <c r="B3" s="8" t="s">
        <v>5</v>
      </c>
      <c r="C3" s="9"/>
      <c r="D3" s="8" t="s">
        <v>0</v>
      </c>
      <c r="E3" s="6"/>
      <c r="F3" s="6"/>
      <c r="G3" s="10" t="s">
        <v>6</v>
      </c>
      <c r="H3" s="11">
        <f>0.075*B14</f>
        <v>2.1937500000000001</v>
      </c>
      <c r="I3" s="12" t="s">
        <v>7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ht="15.75" customHeight="1" x14ac:dyDescent="0.15">
      <c r="A4" s="13" t="s">
        <v>8</v>
      </c>
      <c r="B4" s="14">
        <v>5</v>
      </c>
      <c r="C4" s="15"/>
      <c r="D4" s="16" t="s">
        <v>9</v>
      </c>
      <c r="E4" s="6"/>
      <c r="F4" s="6"/>
      <c r="G4" s="10" t="s">
        <v>10</v>
      </c>
      <c r="H4" s="17">
        <f>B14*900/1000</f>
        <v>26.324999999999999</v>
      </c>
      <c r="I4" s="12" t="s">
        <v>7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ht="15.75" customHeight="1" x14ac:dyDescent="0.15">
      <c r="A5" s="13" t="s">
        <v>11</v>
      </c>
      <c r="B5" s="14">
        <v>0.6</v>
      </c>
      <c r="C5" s="15"/>
      <c r="D5" s="16" t="s">
        <v>12</v>
      </c>
      <c r="E5" s="6"/>
      <c r="F5" s="6"/>
      <c r="G5" s="10" t="s">
        <v>13</v>
      </c>
      <c r="H5" s="17">
        <f>B14*1.3</f>
        <v>38.024999999999999</v>
      </c>
      <c r="I5" s="12" t="s">
        <v>7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ht="15.75" customHeight="1" x14ac:dyDescent="0.15">
      <c r="A6" s="13" t="s">
        <v>14</v>
      </c>
      <c r="B6" s="14">
        <v>60</v>
      </c>
      <c r="C6" s="15"/>
      <c r="D6" s="15"/>
      <c r="E6" s="6"/>
      <c r="F6" s="6"/>
      <c r="G6" s="10" t="str">
        <f>T("oak powder in primary (" ) &amp; ROUND(H6*28.3,0) &amp; T(" grams)")</f>
        <v>oak powder in primary (331 grams)</v>
      </c>
      <c r="H6" s="11">
        <f>B14/2.5</f>
        <v>11.7</v>
      </c>
      <c r="I6" s="18" t="s">
        <v>15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ht="15.75" customHeight="1" x14ac:dyDescent="0.15">
      <c r="A7" s="13" t="s">
        <v>16</v>
      </c>
      <c r="B7" s="19">
        <v>4</v>
      </c>
      <c r="C7" s="15"/>
      <c r="D7" s="15"/>
      <c r="E7" s="6"/>
      <c r="F7" s="6"/>
      <c r="G7" s="10" t="s">
        <v>17</v>
      </c>
      <c r="H7" s="20">
        <f>B14*2.9*0.3785</f>
        <v>32.1062625</v>
      </c>
      <c r="I7" s="12" t="s">
        <v>7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5.75" customHeight="1" x14ac:dyDescent="0.15">
      <c r="A8" s="13" t="s">
        <v>18</v>
      </c>
      <c r="B8" s="21">
        <v>0.09</v>
      </c>
      <c r="C8" s="15"/>
      <c r="D8" s="16" t="s">
        <v>19</v>
      </c>
      <c r="E8" s="6"/>
      <c r="F8" s="6"/>
      <c r="G8" s="10" t="s">
        <v>20</v>
      </c>
      <c r="H8" s="17">
        <f>H7*1.25</f>
        <v>40.132828125000003</v>
      </c>
      <c r="I8" s="12" t="s">
        <v>7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4" ht="15.75" customHeight="1" x14ac:dyDescent="0.15">
      <c r="A9" s="13" t="s">
        <v>21</v>
      </c>
      <c r="B9" s="19">
        <f>1/B8</f>
        <v>11.111111111111111</v>
      </c>
      <c r="C9" s="15"/>
      <c r="D9" s="16" t="s">
        <v>22</v>
      </c>
      <c r="E9" s="6"/>
      <c r="F9" s="6"/>
      <c r="G9" s="10" t="s">
        <v>23</v>
      </c>
      <c r="H9" s="11">
        <f>ROUND(H8*20,0)</f>
        <v>803</v>
      </c>
      <c r="I9" s="18" t="s">
        <v>24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4" ht="15.75" customHeight="1" x14ac:dyDescent="0.15">
      <c r="A10" s="6" t="s">
        <v>25</v>
      </c>
      <c r="B10" s="22">
        <v>325</v>
      </c>
      <c r="C10" s="6"/>
      <c r="D10" s="23" t="s">
        <v>26</v>
      </c>
      <c r="E10" s="6"/>
      <c r="F10" s="6"/>
      <c r="G10" s="10" t="s">
        <v>27</v>
      </c>
      <c r="H10" s="17">
        <f>B14/26.4*20</f>
        <v>22.159090909090907</v>
      </c>
      <c r="I10" s="12" t="s">
        <v>7</v>
      </c>
      <c r="J10" s="2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4" ht="15.75" customHeight="1" x14ac:dyDescent="0.15">
      <c r="A11" s="6" t="s">
        <v>28</v>
      </c>
      <c r="B11" s="22">
        <v>40</v>
      </c>
      <c r="C11" s="6"/>
      <c r="D11" s="6"/>
      <c r="E11" s="6"/>
      <c r="F11" s="6"/>
      <c r="G11" s="10" t="s">
        <v>29</v>
      </c>
      <c r="H11" s="20">
        <f>H10*5</f>
        <v>110.79545454545453</v>
      </c>
      <c r="I11" s="18" t="s">
        <v>24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4" ht="15.75" customHeight="1" x14ac:dyDescent="0.15">
      <c r="A12" s="6"/>
      <c r="B12" s="6"/>
      <c r="C12" s="6"/>
      <c r="D12" s="6"/>
      <c r="E12" s="6"/>
      <c r="F12" s="6"/>
      <c r="G12" s="10" t="s">
        <v>30</v>
      </c>
      <c r="H12" s="11">
        <f>ROUND(B14/26.4*12.5,0)</f>
        <v>14</v>
      </c>
      <c r="I12" s="12" t="s">
        <v>7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4" ht="16" x14ac:dyDescent="0.2">
      <c r="A13" s="51" t="s">
        <v>31</v>
      </c>
      <c r="B13" s="46"/>
      <c r="C13" s="46"/>
      <c r="D13" s="46"/>
      <c r="E13" s="6"/>
      <c r="F13" s="6"/>
      <c r="G13" s="10" t="str">
        <f>T("Fermaid-O (range)") &amp; T(" 1.5g/gal = ") &amp; ROUND(1.5*B14,0) &amp; T(" grams")</f>
        <v>Fermaid-O (range) 1.5g/gal = 44 grams</v>
      </c>
      <c r="H13" s="11">
        <f>1.5*B14</f>
        <v>43.875</v>
      </c>
      <c r="I13" s="12" t="s">
        <v>7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4" ht="15.75" customHeight="1" x14ac:dyDescent="0.15">
      <c r="A14" s="6" t="s">
        <v>32</v>
      </c>
      <c r="B14" s="25">
        <f>B10*B8</f>
        <v>29.25</v>
      </c>
      <c r="C14" s="6"/>
      <c r="D14" s="6" t="str">
        <f>T("Rule of thumb = " &amp; B10/10 &amp; " gal")</f>
        <v>Rule of thumb = 32.5 gal</v>
      </c>
      <c r="E14" s="6"/>
      <c r="F14" s="6"/>
      <c r="G14" s="26" t="str">
        <f>T("SO2 10% for ") &amp; B11 &amp; T(" ppm for ") &amp; ROUND(B14,0) &amp; T(" gal of must")</f>
        <v>SO2 10% for 40 ppm for 29 gal of must</v>
      </c>
      <c r="H14" s="27">
        <f>((B11/1000)*(B14*3.785)*10)/0.576</f>
        <v>76.882812500000014</v>
      </c>
      <c r="I14" s="28" t="s">
        <v>24</v>
      </c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4" ht="15.75" customHeight="1" x14ac:dyDescent="0.15">
      <c r="A15" s="6" t="s">
        <v>33</v>
      </c>
      <c r="B15" s="20">
        <f>B14*B5</f>
        <v>17.55</v>
      </c>
      <c r="C15" s="6"/>
      <c r="D15" s="6" t="str">
        <f>T("Percent loss = ") &amp; (B14-B15)/B14 *100</f>
        <v>Percent loss = 40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4" ht="15.75" customHeight="1" x14ac:dyDescent="0.15">
      <c r="A16" s="6" t="s">
        <v>34</v>
      </c>
      <c r="B16" s="20">
        <f>B15*B4</f>
        <v>87.75</v>
      </c>
      <c r="C16" s="6"/>
      <c r="D16" s="29"/>
      <c r="E16" s="6"/>
      <c r="F16" s="6"/>
      <c r="G16" s="58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5.75" customHeight="1" x14ac:dyDescent="0.15">
      <c r="A17" s="6" t="s">
        <v>35</v>
      </c>
      <c r="B17" s="17">
        <f>B16/12</f>
        <v>7.3125</v>
      </c>
      <c r="C17" s="6"/>
      <c r="D17" s="6"/>
      <c r="E17" s="6"/>
      <c r="F17" s="7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5.75" customHeight="1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6" x14ac:dyDescent="0.2">
      <c r="A19" s="56" t="s">
        <v>36</v>
      </c>
      <c r="B19" s="46"/>
      <c r="C19" s="46"/>
      <c r="D19" s="46"/>
      <c r="E19" s="4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5.75" customHeight="1" x14ac:dyDescent="0.15">
      <c r="A20" s="50" t="s">
        <v>37</v>
      </c>
      <c r="B20" s="49"/>
      <c r="C20" s="30"/>
      <c r="D20" s="57" t="s">
        <v>38</v>
      </c>
      <c r="E20" s="48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5.75" customHeight="1" x14ac:dyDescent="0.15">
      <c r="A21" s="31" t="s">
        <v>39</v>
      </c>
      <c r="B21" s="1"/>
      <c r="C21" s="6"/>
      <c r="D21" s="6" t="s">
        <v>32</v>
      </c>
      <c r="E21" s="24">
        <f>B14</f>
        <v>29.25</v>
      </c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5.75" customHeight="1" x14ac:dyDescent="0.15">
      <c r="A22" s="10" t="s">
        <v>40</v>
      </c>
      <c r="B22" s="32">
        <f>B10/B7</f>
        <v>81.25</v>
      </c>
      <c r="C22" s="6"/>
      <c r="D22" s="6" t="s">
        <v>41</v>
      </c>
      <c r="E22" s="17">
        <f>B14*3.78</f>
        <v>110.565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5.75" customHeight="1" x14ac:dyDescent="0.15">
      <c r="A23" s="10" t="s">
        <v>42</v>
      </c>
      <c r="B23" s="33">
        <v>11</v>
      </c>
      <c r="C23" s="6"/>
      <c r="D23" s="6" t="s">
        <v>43</v>
      </c>
      <c r="E23" s="34">
        <v>44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5.75" customHeight="1" x14ac:dyDescent="0.15">
      <c r="A24" s="10" t="str">
        <f>T("Unstemmed grapes lbs/") &amp; B23 &amp; T("gal container (100% full)")</f>
        <v>Unstemmed grapes lbs/11gal container (100% full)</v>
      </c>
      <c r="B24" s="35">
        <f>B23*$B$7</f>
        <v>44</v>
      </c>
      <c r="C24" s="6"/>
      <c r="D24" s="6" t="str">
        <f>T("Number of ") &amp; E23 &amp; T(" gallon bins")</f>
        <v>Number of 44 gallon bins</v>
      </c>
      <c r="E24" s="34">
        <v>1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5.75" customHeight="1" x14ac:dyDescent="0.15">
      <c r="A25" s="10" t="str">
        <f>T("Min containers to carry " &amp; ROUND(B22,0) &amp; " gal unstemmed grapes")</f>
        <v>Min containers to carry 81 gal unstemmed grapes</v>
      </c>
      <c r="B25" s="36">
        <f>B22/B23</f>
        <v>7.3863636363636367</v>
      </c>
      <c r="C25" s="6"/>
      <c r="D25" s="6" t="str">
        <f>T("Percent full of must with ") &amp; E24 &amp; T(", ") &amp; E23 &amp;T(" gal containers")</f>
        <v>Percent full of must with 1, 44 gal containers</v>
      </c>
      <c r="E25" s="37">
        <f>($B$14/(E24*E23))</f>
        <v>0.66477272727272729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5.75" customHeight="1" x14ac:dyDescent="0.15">
      <c r="A26" s="2" t="s">
        <v>44</v>
      </c>
      <c r="B26" s="3">
        <f>B23*B7</f>
        <v>44</v>
      </c>
      <c r="C26" s="6"/>
      <c r="D26" s="6" t="s">
        <v>45</v>
      </c>
      <c r="E26" s="38">
        <f>$B$15/6</f>
        <v>2.9250000000000003</v>
      </c>
      <c r="F26" s="7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5.75" customHeight="1" x14ac:dyDescent="0.15">
      <c r="A27" s="2" t="str">
        <f>T("Number of " &amp; B23 &amp; " gal container")</f>
        <v>Number of 11 gal container</v>
      </c>
      <c r="B27" s="33">
        <v>10</v>
      </c>
      <c r="C27" s="6"/>
      <c r="D27" s="6" t="s">
        <v>46</v>
      </c>
      <c r="E27" s="38">
        <f>$B$15/3</f>
        <v>5.8500000000000005</v>
      </c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5.75" customHeight="1" x14ac:dyDescent="0.15">
      <c r="A28" s="2" t="s">
        <v>47</v>
      </c>
      <c r="B28" s="5">
        <f>B22*4/B27</f>
        <v>32.5</v>
      </c>
      <c r="C28" s="6"/>
      <c r="D28" s="6" t="s">
        <v>48</v>
      </c>
      <c r="E28" s="39">
        <f>B15/15.5</f>
        <v>1.1322580645161291</v>
      </c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6" x14ac:dyDescent="0.2">
      <c r="A29" s="4" t="str">
        <f>T("Percentage full of " &amp; B23 &amp; " gallon container")</f>
        <v>Percentage full of 11 gallon container</v>
      </c>
      <c r="B29" s="40">
        <f>B28/B24</f>
        <v>0.73863636363636365</v>
      </c>
      <c r="C29" s="41"/>
      <c r="D29" s="6" t="s">
        <v>49</v>
      </c>
      <c r="E29" s="39">
        <f>B15/16</f>
        <v>1.096875</v>
      </c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6" x14ac:dyDescent="0.2">
      <c r="A30" s="42" t="s">
        <v>50</v>
      </c>
      <c r="B30" s="3"/>
      <c r="C30" s="41"/>
      <c r="D30" s="6"/>
      <c r="E30" s="39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6" x14ac:dyDescent="0.2">
      <c r="A31" s="2" t="s">
        <v>1</v>
      </c>
      <c r="B31" s="3">
        <f>B10*B8</f>
        <v>29.25</v>
      </c>
      <c r="C31" s="41"/>
      <c r="D31" s="6"/>
      <c r="E31" s="39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.75" customHeight="1" x14ac:dyDescent="0.15">
      <c r="A32" s="2" t="s">
        <v>42</v>
      </c>
      <c r="B32" s="33">
        <v>22</v>
      </c>
      <c r="C32" s="6"/>
      <c r="D32" s="6"/>
      <c r="E32" s="6"/>
      <c r="F32" s="6"/>
      <c r="G32" s="43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 x14ac:dyDescent="0.15">
      <c r="A33" s="2" t="s">
        <v>51</v>
      </c>
      <c r="B33" s="5">
        <f>B23*B9</f>
        <v>122.22222222222221</v>
      </c>
      <c r="C33" s="6"/>
      <c r="D33" s="6"/>
      <c r="E33" s="6"/>
      <c r="F33" s="6"/>
      <c r="G33" s="43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5.75" customHeight="1" x14ac:dyDescent="0.15">
      <c r="A34" s="10" t="str">
        <f>T("Min container to carry " &amp;ROUND(B31,0) &amp; " gal of must - " &amp; B23 &amp; " gal container")</f>
        <v>Min container to carry 29 gal of must - 11 gal container</v>
      </c>
      <c r="B34" s="12">
        <f>B14/B23</f>
        <v>2.6590909090909092</v>
      </c>
      <c r="C34" s="6"/>
      <c r="D34" s="6"/>
      <c r="E34" s="6"/>
      <c r="F34" s="6"/>
      <c r="G34" s="43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5.75" customHeight="1" x14ac:dyDescent="0.15">
      <c r="A35" s="10" t="str">
        <f>T("Min container to carry 50% full of must in " &amp; B23 &amp; " gal container")</f>
        <v>Min container to carry 50% full of must in 11 gal container</v>
      </c>
      <c r="B35" s="36">
        <f>B34*2</f>
        <v>5.3181818181818183</v>
      </c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5.75" customHeight="1" x14ac:dyDescent="0.15">
      <c r="A36" s="10" t="str">
        <f>T("Weight of each container 50% full must in " &amp; B23 &amp; " gal container")</f>
        <v>Weight of each container 50% full must in 11 gal container</v>
      </c>
      <c r="B36" s="36">
        <f>(B23/2)*B9</f>
        <v>61.111111111111107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75" customHeight="1" x14ac:dyDescent="0.15">
      <c r="A37" s="10" t="str">
        <f>T("Number of " &amp; B32 &amp; " gal containers")</f>
        <v>Number of 22 gal containers</v>
      </c>
      <c r="B37" s="33">
        <v>6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5.75" customHeight="1" x14ac:dyDescent="0.15">
      <c r="A38" s="10" t="s">
        <v>52</v>
      </c>
      <c r="B38" s="44">
        <f>B10/B37</f>
        <v>54.166666666666664</v>
      </c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5.75" customHeight="1" x14ac:dyDescent="0.15">
      <c r="A39" s="4" t="str">
        <f>T("Percentage full of " &amp; B32 &amp; " gal container")</f>
        <v>Percentage full of 22 gal container</v>
      </c>
      <c r="B39" s="45">
        <f>B32/B38</f>
        <v>0.4061538461538462</v>
      </c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5.75" customHeight="1" x14ac:dyDescent="0.15"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</row>
    <row r="41" spans="1:24" ht="15.75" customHeight="1" x14ac:dyDescent="0.15"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</row>
    <row r="42" spans="1:24" ht="16" x14ac:dyDescent="0.2">
      <c r="A42" s="51" t="s">
        <v>53</v>
      </c>
      <c r="B42" s="4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</row>
    <row r="43" spans="1:24" ht="15.75" customHeight="1" x14ac:dyDescent="0.15">
      <c r="A43" s="6" t="s">
        <v>54</v>
      </c>
      <c r="B43" s="11">
        <v>2000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</row>
    <row r="44" spans="1:24" ht="15.75" customHeight="1" x14ac:dyDescent="0.15">
      <c r="A44" s="6" t="s">
        <v>55</v>
      </c>
      <c r="B44" s="11">
        <v>7.3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</row>
    <row r="45" spans="1:24" ht="15.75" customHeight="1" x14ac:dyDescent="0.15">
      <c r="A45" s="6" t="s">
        <v>56</v>
      </c>
      <c r="B45" s="11">
        <f>B44/B43</f>
        <v>3.65E-3</v>
      </c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</row>
    <row r="46" spans="1:24" ht="15.75" customHeight="1" x14ac:dyDescent="0.15">
      <c r="A46" s="6" t="s">
        <v>57</v>
      </c>
      <c r="B46" s="34">
        <v>20</v>
      </c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</row>
    <row r="47" spans="1:24" ht="15.75" customHeight="1" x14ac:dyDescent="0.15">
      <c r="A47" s="6" t="s">
        <v>58</v>
      </c>
      <c r="B47" s="34">
        <v>350</v>
      </c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</row>
    <row r="48" spans="1:24" ht="15.75" customHeight="1" x14ac:dyDescent="0.15">
      <c r="A48" s="6" t="s">
        <v>59</v>
      </c>
      <c r="B48" s="17">
        <f>B45*B46*B47</f>
        <v>25.549999999999997</v>
      </c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</row>
    <row r="49" spans="1:24" ht="15.75" customHeight="1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</row>
    <row r="50" spans="1:24" ht="15.75" customHeight="1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</row>
    <row r="51" spans="1:24" ht="15.75" customHeight="1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</row>
    <row r="52" spans="1:24" ht="15.75" customHeight="1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</row>
    <row r="53" spans="1:24" ht="13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</row>
    <row r="54" spans="1:24" ht="13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</row>
    <row r="55" spans="1:24" ht="13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</row>
    <row r="56" spans="1:24" ht="13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</row>
    <row r="57" spans="1:24" ht="13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</row>
    <row r="58" spans="1:24" ht="13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</row>
    <row r="59" spans="1:24" ht="13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</row>
    <row r="60" spans="1:24" ht="13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</row>
    <row r="61" spans="1:24" ht="13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</row>
    <row r="62" spans="1:24" ht="13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</row>
    <row r="63" spans="1:24" ht="13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</row>
    <row r="64" spans="1:24" ht="13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</row>
    <row r="65" spans="1:24" ht="13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6" spans="1:24" ht="13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</row>
    <row r="67" spans="1:24" ht="13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</row>
    <row r="68" spans="1:24" ht="13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</row>
    <row r="69" spans="1:24" ht="13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</row>
    <row r="70" spans="1:24" ht="13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</row>
    <row r="71" spans="1:24" ht="13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</row>
    <row r="72" spans="1:24" ht="13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</row>
    <row r="73" spans="1:24" ht="13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</row>
    <row r="74" spans="1:24" ht="13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</row>
    <row r="75" spans="1:24" ht="13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</row>
    <row r="76" spans="1:24" ht="13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</row>
    <row r="77" spans="1:24" ht="13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</row>
    <row r="78" spans="1:24" ht="13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</row>
    <row r="79" spans="1:24" ht="13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</row>
    <row r="80" spans="1:24" ht="13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</row>
    <row r="81" spans="1:24" ht="13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</row>
    <row r="82" spans="1:24" ht="13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</row>
    <row r="83" spans="1:24" ht="13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</row>
    <row r="84" spans="1:24" ht="13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</row>
    <row r="85" spans="1:24" ht="13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</row>
    <row r="86" spans="1:24" ht="13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</row>
    <row r="87" spans="1:24" ht="13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</row>
    <row r="88" spans="1:24" ht="13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</row>
    <row r="89" spans="1:24" ht="13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</row>
    <row r="90" spans="1:24" ht="13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</row>
    <row r="91" spans="1:24" ht="13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</row>
    <row r="92" spans="1:24" ht="13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</row>
    <row r="93" spans="1:24" ht="13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</row>
    <row r="94" spans="1:24" ht="13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</row>
    <row r="95" spans="1:24" ht="13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</row>
    <row r="96" spans="1:24" ht="13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</row>
    <row r="97" spans="1:24" ht="13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</row>
    <row r="98" spans="1:24" ht="13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</row>
    <row r="99" spans="1:24" ht="13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</row>
    <row r="100" spans="1:24" ht="13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</row>
    <row r="101" spans="1:24" ht="13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</row>
    <row r="102" spans="1:24" ht="13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</row>
    <row r="103" spans="1:24" ht="13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</row>
    <row r="104" spans="1:24" ht="13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</row>
    <row r="105" spans="1:24" ht="13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</row>
    <row r="106" spans="1:24" ht="13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</row>
    <row r="107" spans="1:24" ht="13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</row>
    <row r="108" spans="1:24" ht="13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</row>
    <row r="109" spans="1:24" ht="13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</row>
    <row r="110" spans="1:24" ht="13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</row>
    <row r="111" spans="1:24" ht="13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</row>
    <row r="112" spans="1:24" ht="13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</row>
    <row r="113" spans="1:24" ht="13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</row>
    <row r="114" spans="1:24" ht="13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</row>
    <row r="115" spans="1:24" ht="13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</row>
    <row r="116" spans="1:24" ht="13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</row>
    <row r="117" spans="1:24" ht="13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</row>
    <row r="118" spans="1:24" ht="13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</row>
    <row r="119" spans="1:24" ht="13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</row>
    <row r="120" spans="1:24" ht="13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</row>
    <row r="121" spans="1:24" ht="13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</row>
    <row r="122" spans="1:24" ht="13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</row>
    <row r="123" spans="1:24" ht="13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</row>
    <row r="124" spans="1:24" ht="13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</row>
    <row r="125" spans="1:24" ht="13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</row>
    <row r="126" spans="1:24" ht="13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</row>
    <row r="127" spans="1:24" ht="13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</row>
    <row r="128" spans="1:24" ht="13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</row>
    <row r="129" spans="1:24" ht="13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</row>
    <row r="130" spans="1:24" ht="13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</row>
    <row r="131" spans="1:24" ht="13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</row>
    <row r="132" spans="1:24" ht="13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</row>
    <row r="133" spans="1:24" ht="13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</row>
    <row r="134" spans="1:24" ht="13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</row>
    <row r="135" spans="1:24" ht="13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</row>
    <row r="136" spans="1:24" ht="13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</row>
    <row r="137" spans="1:24" ht="13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</row>
    <row r="138" spans="1:24" ht="13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</row>
    <row r="139" spans="1:24" ht="13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</row>
    <row r="140" spans="1:24" ht="13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</row>
    <row r="141" spans="1:24" ht="13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</row>
    <row r="142" spans="1:24" ht="13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</row>
    <row r="143" spans="1:24" ht="13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</row>
    <row r="144" spans="1:24" ht="13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</row>
    <row r="145" spans="1:24" ht="13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</row>
    <row r="146" spans="1:24" ht="13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</row>
    <row r="147" spans="1:24" ht="13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</row>
    <row r="148" spans="1:24" ht="13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</row>
    <row r="149" spans="1:24" ht="13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</row>
    <row r="150" spans="1:24" ht="13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</row>
    <row r="151" spans="1:24" ht="13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</row>
    <row r="152" spans="1:24" ht="13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</row>
    <row r="153" spans="1:24" ht="13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</row>
    <row r="154" spans="1:24" ht="13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</row>
    <row r="155" spans="1:24" ht="13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</row>
    <row r="156" spans="1:24" ht="13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</row>
    <row r="157" spans="1:24" ht="13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</row>
    <row r="158" spans="1:24" ht="13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</row>
    <row r="159" spans="1:24" ht="13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</row>
    <row r="160" spans="1:24" ht="13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</row>
    <row r="161" spans="1:24" ht="13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</row>
    <row r="162" spans="1:24" ht="13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</row>
    <row r="163" spans="1:24" ht="13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</row>
    <row r="164" spans="1:24" ht="13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</row>
    <row r="165" spans="1:24" ht="13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</row>
    <row r="166" spans="1:24" ht="13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</row>
    <row r="167" spans="1:24" ht="13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</row>
    <row r="168" spans="1:24" ht="13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</row>
    <row r="169" spans="1:24" ht="13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</row>
    <row r="170" spans="1:24" ht="13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</row>
    <row r="171" spans="1:24" ht="13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</row>
    <row r="172" spans="1:24" ht="13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</row>
    <row r="173" spans="1:24" ht="13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</row>
    <row r="174" spans="1:24" ht="13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</row>
    <row r="175" spans="1:24" ht="13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</row>
    <row r="176" spans="1:24" ht="13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</row>
    <row r="177" spans="1:24" ht="13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</row>
    <row r="178" spans="1:24" ht="13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</row>
    <row r="179" spans="1:24" ht="13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</row>
    <row r="180" spans="1:24" ht="13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</row>
    <row r="181" spans="1:24" ht="13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</row>
    <row r="182" spans="1:24" ht="13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</row>
    <row r="183" spans="1:24" ht="13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</row>
    <row r="184" spans="1:24" ht="13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</row>
    <row r="185" spans="1:24" ht="13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</row>
    <row r="186" spans="1:24" ht="13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</row>
    <row r="187" spans="1:24" ht="13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</row>
    <row r="188" spans="1:24" ht="13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</row>
    <row r="189" spans="1:24" ht="13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</row>
    <row r="190" spans="1:24" ht="13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</row>
    <row r="191" spans="1:24" ht="13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</row>
    <row r="192" spans="1:24" ht="13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</row>
    <row r="193" spans="1:24" ht="13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</row>
    <row r="194" spans="1:24" ht="13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</row>
    <row r="195" spans="1:24" ht="13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</row>
    <row r="196" spans="1:24" ht="13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</row>
    <row r="197" spans="1:24" ht="13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</row>
    <row r="198" spans="1:24" ht="13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</row>
    <row r="199" spans="1:24" ht="13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</row>
    <row r="200" spans="1:24" ht="13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</row>
    <row r="201" spans="1:24" ht="13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</row>
    <row r="202" spans="1:24" ht="13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</row>
    <row r="203" spans="1:24" ht="13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</row>
    <row r="204" spans="1:24" ht="13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</row>
    <row r="205" spans="1:24" ht="13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</row>
    <row r="206" spans="1:24" ht="13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</row>
    <row r="207" spans="1:24" ht="13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</row>
    <row r="208" spans="1:24" ht="13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</row>
    <row r="209" spans="1:24" ht="13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</row>
    <row r="210" spans="1:24" ht="13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</row>
    <row r="211" spans="1:24" ht="13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</row>
    <row r="212" spans="1:24" ht="13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</row>
    <row r="213" spans="1:24" ht="13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</row>
    <row r="214" spans="1:24" ht="13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</row>
    <row r="215" spans="1:24" ht="13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</row>
    <row r="216" spans="1:24" ht="13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</row>
    <row r="217" spans="1:24" ht="13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</row>
    <row r="218" spans="1:24" ht="13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</row>
    <row r="219" spans="1:24" ht="13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</row>
    <row r="220" spans="1:24" ht="13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</row>
    <row r="221" spans="1:24" ht="13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</row>
    <row r="222" spans="1:24" ht="13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</row>
    <row r="223" spans="1:24" ht="13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</row>
    <row r="224" spans="1:24" ht="13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</row>
    <row r="225" spans="1:24" ht="13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</row>
    <row r="226" spans="1:24" ht="13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</row>
    <row r="227" spans="1:24" ht="13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</row>
    <row r="228" spans="1:24" ht="13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</row>
    <row r="229" spans="1:24" ht="13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</row>
    <row r="230" spans="1:24" ht="13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</row>
    <row r="231" spans="1:24" ht="13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</row>
    <row r="232" spans="1:24" ht="13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</row>
    <row r="233" spans="1:24" ht="13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</row>
    <row r="234" spans="1:24" ht="13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</row>
    <row r="235" spans="1:24" ht="13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</row>
    <row r="236" spans="1:24" ht="13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</row>
    <row r="237" spans="1:24" ht="13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</row>
    <row r="238" spans="1:24" ht="13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</row>
    <row r="239" spans="1:24" ht="13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</row>
    <row r="240" spans="1:24" ht="13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</row>
    <row r="241" spans="1:24" ht="13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</row>
    <row r="242" spans="1:24" ht="13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</row>
    <row r="243" spans="1:24" ht="13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</row>
    <row r="244" spans="1:24" ht="13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</row>
    <row r="245" spans="1:24" ht="13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</row>
    <row r="246" spans="1:24" ht="13" x14ac:dyDescent="0.1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</row>
    <row r="247" spans="1:24" ht="13" x14ac:dyDescent="0.1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</row>
    <row r="248" spans="1:24" ht="13" x14ac:dyDescent="0.1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</row>
    <row r="249" spans="1:24" ht="13" x14ac:dyDescent="0.1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</row>
    <row r="250" spans="1:24" ht="13" x14ac:dyDescent="0.1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</row>
    <row r="251" spans="1:24" ht="13" x14ac:dyDescent="0.1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</row>
    <row r="252" spans="1:24" ht="13" x14ac:dyDescent="0.1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</row>
    <row r="253" spans="1:24" ht="13" x14ac:dyDescent="0.1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</row>
    <row r="254" spans="1:24" ht="13" x14ac:dyDescent="0.1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</row>
    <row r="255" spans="1:24" ht="13" x14ac:dyDescent="0.1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</row>
    <row r="256" spans="1:24" ht="13" x14ac:dyDescent="0.1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</row>
    <row r="257" spans="1:24" ht="13" x14ac:dyDescent="0.1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</row>
    <row r="258" spans="1:24" ht="13" x14ac:dyDescent="0.1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</row>
    <row r="259" spans="1:24" ht="13" x14ac:dyDescent="0.1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</row>
    <row r="260" spans="1:24" ht="13" x14ac:dyDescent="0.1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</row>
    <row r="261" spans="1:24" ht="13" x14ac:dyDescent="0.1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</row>
    <row r="262" spans="1:24" ht="13" x14ac:dyDescent="0.1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</row>
    <row r="263" spans="1:24" ht="13" x14ac:dyDescent="0.1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</row>
    <row r="264" spans="1:24" ht="13" x14ac:dyDescent="0.1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</row>
    <row r="265" spans="1:24" ht="13" x14ac:dyDescent="0.1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</row>
    <row r="266" spans="1:24" ht="13" x14ac:dyDescent="0.1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</row>
    <row r="267" spans="1:24" ht="13" x14ac:dyDescent="0.1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1:24" ht="13" x14ac:dyDescent="0.1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</row>
    <row r="269" spans="1:24" ht="13" x14ac:dyDescent="0.1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</row>
    <row r="270" spans="1:24" ht="13" x14ac:dyDescent="0.1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</row>
    <row r="271" spans="1:24" ht="13" x14ac:dyDescent="0.1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</row>
    <row r="272" spans="1:24" ht="13" x14ac:dyDescent="0.1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</row>
    <row r="273" spans="1:24" ht="13" x14ac:dyDescent="0.1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</row>
    <row r="274" spans="1:24" ht="13" x14ac:dyDescent="0.1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</row>
    <row r="275" spans="1:24" ht="13" x14ac:dyDescent="0.1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</row>
    <row r="276" spans="1:24" ht="13" x14ac:dyDescent="0.1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</row>
    <row r="277" spans="1:24" ht="13" x14ac:dyDescent="0.1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</row>
    <row r="278" spans="1:24" ht="13" x14ac:dyDescent="0.1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</row>
    <row r="279" spans="1:24" ht="13" x14ac:dyDescent="0.1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</row>
    <row r="280" spans="1:24" ht="13" x14ac:dyDescent="0.1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</row>
    <row r="281" spans="1:24" ht="13" x14ac:dyDescent="0.1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</row>
    <row r="282" spans="1:24" ht="13" x14ac:dyDescent="0.1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</row>
    <row r="283" spans="1:24" ht="13" x14ac:dyDescent="0.1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</row>
    <row r="284" spans="1:24" ht="13" x14ac:dyDescent="0.1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</row>
    <row r="285" spans="1:24" ht="13" x14ac:dyDescent="0.1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</row>
    <row r="286" spans="1:24" ht="13" x14ac:dyDescent="0.1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</row>
    <row r="287" spans="1:24" ht="13" x14ac:dyDescent="0.1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</row>
    <row r="288" spans="1:24" ht="13" x14ac:dyDescent="0.1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</row>
    <row r="289" spans="1:24" ht="13" x14ac:dyDescent="0.1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</row>
    <row r="290" spans="1:24" ht="13" x14ac:dyDescent="0.1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</row>
    <row r="291" spans="1:24" ht="13" x14ac:dyDescent="0.1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</row>
    <row r="292" spans="1:24" ht="13" x14ac:dyDescent="0.1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</row>
    <row r="293" spans="1:24" ht="13" x14ac:dyDescent="0.1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</row>
    <row r="294" spans="1:24" ht="13" x14ac:dyDescent="0.1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</row>
    <row r="295" spans="1:24" ht="13" x14ac:dyDescent="0.1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</row>
    <row r="296" spans="1:24" ht="13" x14ac:dyDescent="0.1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</row>
    <row r="297" spans="1:24" ht="13" x14ac:dyDescent="0.1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</row>
    <row r="298" spans="1:24" ht="13" x14ac:dyDescent="0.1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</row>
    <row r="299" spans="1:24" ht="13" x14ac:dyDescent="0.1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</row>
    <row r="300" spans="1:24" ht="13" x14ac:dyDescent="0.1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</row>
    <row r="301" spans="1:24" ht="13" x14ac:dyDescent="0.1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</row>
    <row r="302" spans="1:24" ht="13" x14ac:dyDescent="0.1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</row>
    <row r="303" spans="1:24" ht="13" x14ac:dyDescent="0.1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</row>
    <row r="304" spans="1:24" ht="13" x14ac:dyDescent="0.1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</row>
    <row r="305" spans="1:24" ht="13" x14ac:dyDescent="0.1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</row>
    <row r="306" spans="1:24" ht="13" x14ac:dyDescent="0.1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</row>
    <row r="307" spans="1:24" ht="13" x14ac:dyDescent="0.1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</row>
    <row r="308" spans="1:24" ht="13" x14ac:dyDescent="0.1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</row>
    <row r="309" spans="1:24" ht="13" x14ac:dyDescent="0.1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</row>
    <row r="310" spans="1:24" ht="13" x14ac:dyDescent="0.1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</row>
    <row r="311" spans="1:24" ht="13" x14ac:dyDescent="0.1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</row>
    <row r="312" spans="1:24" ht="13" x14ac:dyDescent="0.1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</row>
    <row r="313" spans="1:24" ht="13" x14ac:dyDescent="0.1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</row>
    <row r="314" spans="1:24" ht="13" x14ac:dyDescent="0.1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</row>
    <row r="315" spans="1:24" ht="13" x14ac:dyDescent="0.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</row>
    <row r="316" spans="1:24" ht="13" x14ac:dyDescent="0.1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</row>
    <row r="317" spans="1:24" ht="13" x14ac:dyDescent="0.1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</row>
    <row r="318" spans="1:24" ht="13" x14ac:dyDescent="0.1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</row>
    <row r="319" spans="1:24" ht="13" x14ac:dyDescent="0.1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</row>
    <row r="320" spans="1:24" ht="13" x14ac:dyDescent="0.1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</row>
    <row r="321" spans="1:24" ht="13" x14ac:dyDescent="0.1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</row>
    <row r="322" spans="1:24" ht="13" x14ac:dyDescent="0.1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</row>
    <row r="323" spans="1:24" ht="13" x14ac:dyDescent="0.1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</row>
    <row r="324" spans="1:24" ht="13" x14ac:dyDescent="0.1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</row>
    <row r="325" spans="1:24" ht="13" x14ac:dyDescent="0.1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</row>
    <row r="326" spans="1:24" ht="13" x14ac:dyDescent="0.1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</row>
    <row r="327" spans="1:24" ht="13" x14ac:dyDescent="0.1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</row>
    <row r="328" spans="1:24" ht="13" x14ac:dyDescent="0.1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</row>
    <row r="329" spans="1:24" ht="13" x14ac:dyDescent="0.1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</row>
    <row r="330" spans="1:24" ht="13" x14ac:dyDescent="0.1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</row>
    <row r="331" spans="1:24" ht="13" x14ac:dyDescent="0.1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</row>
    <row r="332" spans="1:24" ht="13" x14ac:dyDescent="0.1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</row>
    <row r="333" spans="1:24" ht="13" x14ac:dyDescent="0.1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</row>
    <row r="334" spans="1:24" ht="13" x14ac:dyDescent="0.1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</row>
    <row r="335" spans="1:24" ht="13" x14ac:dyDescent="0.1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</row>
    <row r="336" spans="1:24" ht="13" x14ac:dyDescent="0.1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</row>
    <row r="337" spans="1:24" ht="13" x14ac:dyDescent="0.1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</row>
    <row r="338" spans="1:24" ht="13" x14ac:dyDescent="0.1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</row>
    <row r="339" spans="1:24" ht="13" x14ac:dyDescent="0.1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</row>
    <row r="340" spans="1:24" ht="13" x14ac:dyDescent="0.1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</row>
    <row r="341" spans="1:24" ht="13" x14ac:dyDescent="0.1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</row>
    <row r="342" spans="1:24" ht="13" x14ac:dyDescent="0.1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</row>
    <row r="343" spans="1:24" ht="13" x14ac:dyDescent="0.1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</row>
    <row r="344" spans="1:24" ht="13" x14ac:dyDescent="0.1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</row>
    <row r="345" spans="1:24" ht="13" x14ac:dyDescent="0.1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</row>
    <row r="346" spans="1:24" ht="13" x14ac:dyDescent="0.1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</row>
    <row r="347" spans="1:24" ht="13" x14ac:dyDescent="0.1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</row>
    <row r="348" spans="1:24" ht="13" x14ac:dyDescent="0.1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</row>
    <row r="349" spans="1:24" ht="13" x14ac:dyDescent="0.1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</row>
    <row r="350" spans="1:24" ht="13" x14ac:dyDescent="0.1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</row>
    <row r="351" spans="1:24" ht="13" x14ac:dyDescent="0.1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</row>
    <row r="352" spans="1:24" ht="13" x14ac:dyDescent="0.1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</row>
    <row r="353" spans="1:24" ht="13" x14ac:dyDescent="0.1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</row>
    <row r="354" spans="1:24" ht="13" x14ac:dyDescent="0.1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</row>
    <row r="355" spans="1:24" ht="13" x14ac:dyDescent="0.1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</row>
    <row r="356" spans="1:24" ht="13" x14ac:dyDescent="0.1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</row>
    <row r="357" spans="1:24" ht="13" x14ac:dyDescent="0.1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</row>
    <row r="358" spans="1:24" ht="13" x14ac:dyDescent="0.1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</row>
    <row r="359" spans="1:24" ht="13" x14ac:dyDescent="0.1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</row>
    <row r="360" spans="1:24" ht="13" x14ac:dyDescent="0.1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</row>
    <row r="361" spans="1:24" ht="13" x14ac:dyDescent="0.1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</row>
    <row r="362" spans="1:24" ht="13" x14ac:dyDescent="0.1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</row>
    <row r="363" spans="1:24" ht="13" x14ac:dyDescent="0.1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</row>
    <row r="364" spans="1:24" ht="13" x14ac:dyDescent="0.1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</row>
    <row r="365" spans="1:24" ht="13" x14ac:dyDescent="0.1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</row>
    <row r="366" spans="1:24" ht="13" x14ac:dyDescent="0.1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</row>
    <row r="367" spans="1:24" ht="13" x14ac:dyDescent="0.1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</row>
    <row r="368" spans="1:24" ht="13" x14ac:dyDescent="0.1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</row>
    <row r="369" spans="1:24" ht="13" x14ac:dyDescent="0.1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</row>
    <row r="370" spans="1:24" ht="13" x14ac:dyDescent="0.1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</row>
    <row r="371" spans="1:24" ht="13" x14ac:dyDescent="0.1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</row>
    <row r="372" spans="1:24" ht="13" x14ac:dyDescent="0.1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</row>
    <row r="373" spans="1:24" ht="13" x14ac:dyDescent="0.1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</row>
    <row r="374" spans="1:24" ht="13" x14ac:dyDescent="0.1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</row>
    <row r="375" spans="1:24" ht="13" x14ac:dyDescent="0.1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</row>
    <row r="376" spans="1:24" ht="13" x14ac:dyDescent="0.1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</row>
    <row r="377" spans="1:24" ht="13" x14ac:dyDescent="0.1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</row>
    <row r="378" spans="1:24" ht="13" x14ac:dyDescent="0.1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</row>
    <row r="379" spans="1:24" ht="13" x14ac:dyDescent="0.1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</row>
    <row r="380" spans="1:24" ht="13" x14ac:dyDescent="0.1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</row>
    <row r="381" spans="1:24" ht="13" x14ac:dyDescent="0.1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</row>
    <row r="382" spans="1:24" ht="13" x14ac:dyDescent="0.1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</row>
    <row r="383" spans="1:24" ht="13" x14ac:dyDescent="0.1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</row>
    <row r="384" spans="1:24" ht="13" x14ac:dyDescent="0.1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</row>
    <row r="385" spans="1:24" ht="13" x14ac:dyDescent="0.1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</row>
    <row r="386" spans="1:24" ht="13" x14ac:dyDescent="0.1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</row>
    <row r="387" spans="1:24" ht="13" x14ac:dyDescent="0.1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</row>
    <row r="388" spans="1:24" ht="13" x14ac:dyDescent="0.1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</row>
    <row r="389" spans="1:24" ht="13" x14ac:dyDescent="0.1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</row>
    <row r="390" spans="1:24" ht="13" x14ac:dyDescent="0.1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</row>
    <row r="391" spans="1:24" ht="13" x14ac:dyDescent="0.1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</row>
    <row r="392" spans="1:24" ht="13" x14ac:dyDescent="0.1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</row>
    <row r="393" spans="1:24" ht="13" x14ac:dyDescent="0.1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</row>
    <row r="394" spans="1:24" ht="13" x14ac:dyDescent="0.1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</row>
    <row r="395" spans="1:24" ht="13" x14ac:dyDescent="0.1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</row>
    <row r="396" spans="1:24" ht="13" x14ac:dyDescent="0.1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</row>
    <row r="397" spans="1:24" ht="13" x14ac:dyDescent="0.1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</row>
    <row r="398" spans="1:24" ht="13" x14ac:dyDescent="0.1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</row>
    <row r="399" spans="1:24" ht="13" x14ac:dyDescent="0.1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</row>
    <row r="400" spans="1:24" ht="13" x14ac:dyDescent="0.1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</row>
    <row r="401" spans="1:24" ht="13" x14ac:dyDescent="0.1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</row>
    <row r="402" spans="1:24" ht="13" x14ac:dyDescent="0.1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</row>
    <row r="403" spans="1:24" ht="13" x14ac:dyDescent="0.1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</row>
    <row r="404" spans="1:24" ht="13" x14ac:dyDescent="0.1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</row>
    <row r="405" spans="1:24" ht="13" x14ac:dyDescent="0.1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</row>
    <row r="406" spans="1:24" ht="13" x14ac:dyDescent="0.1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</row>
    <row r="407" spans="1:24" ht="13" x14ac:dyDescent="0.1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</row>
    <row r="408" spans="1:24" ht="13" x14ac:dyDescent="0.1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</row>
    <row r="409" spans="1:24" ht="13" x14ac:dyDescent="0.1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</row>
    <row r="410" spans="1:24" ht="13" x14ac:dyDescent="0.1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</row>
    <row r="411" spans="1:24" ht="13" x14ac:dyDescent="0.1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</row>
    <row r="412" spans="1:24" ht="13" x14ac:dyDescent="0.1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</row>
    <row r="413" spans="1:24" ht="13" x14ac:dyDescent="0.1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</row>
    <row r="414" spans="1:24" ht="13" x14ac:dyDescent="0.1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</row>
    <row r="415" spans="1:24" ht="13" x14ac:dyDescent="0.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</row>
    <row r="416" spans="1:24" ht="13" x14ac:dyDescent="0.1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</row>
    <row r="417" spans="1:24" ht="13" x14ac:dyDescent="0.1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</row>
    <row r="418" spans="1:24" ht="13" x14ac:dyDescent="0.1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</row>
    <row r="419" spans="1:24" ht="13" x14ac:dyDescent="0.1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</row>
    <row r="420" spans="1:24" ht="13" x14ac:dyDescent="0.1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</row>
    <row r="421" spans="1:24" ht="13" x14ac:dyDescent="0.1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</row>
    <row r="422" spans="1:24" ht="13" x14ac:dyDescent="0.1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</row>
    <row r="423" spans="1:24" ht="13" x14ac:dyDescent="0.1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</row>
    <row r="424" spans="1:24" ht="13" x14ac:dyDescent="0.1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</row>
    <row r="425" spans="1:24" ht="13" x14ac:dyDescent="0.1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</row>
    <row r="426" spans="1:24" ht="13" x14ac:dyDescent="0.1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</row>
    <row r="427" spans="1:24" ht="13" x14ac:dyDescent="0.1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</row>
    <row r="428" spans="1:24" ht="13" x14ac:dyDescent="0.1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</row>
    <row r="429" spans="1:24" ht="13" x14ac:dyDescent="0.1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</row>
    <row r="430" spans="1:24" ht="13" x14ac:dyDescent="0.1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</row>
    <row r="431" spans="1:24" ht="13" x14ac:dyDescent="0.1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</row>
    <row r="432" spans="1:24" ht="13" x14ac:dyDescent="0.1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</row>
    <row r="433" spans="1:24" ht="13" x14ac:dyDescent="0.1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</row>
    <row r="434" spans="1:24" ht="13" x14ac:dyDescent="0.1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</row>
    <row r="435" spans="1:24" ht="13" x14ac:dyDescent="0.1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</row>
    <row r="436" spans="1:24" ht="13" x14ac:dyDescent="0.1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</row>
    <row r="437" spans="1:24" ht="13" x14ac:dyDescent="0.1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</row>
    <row r="438" spans="1:24" ht="13" x14ac:dyDescent="0.1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</row>
    <row r="439" spans="1:24" ht="13" x14ac:dyDescent="0.1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</row>
    <row r="440" spans="1:24" ht="13" x14ac:dyDescent="0.1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</row>
    <row r="441" spans="1:24" ht="13" x14ac:dyDescent="0.1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</row>
    <row r="442" spans="1:24" ht="13" x14ac:dyDescent="0.1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</row>
    <row r="443" spans="1:24" ht="13" x14ac:dyDescent="0.1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</row>
    <row r="444" spans="1:24" ht="13" x14ac:dyDescent="0.1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</row>
    <row r="445" spans="1:24" ht="13" x14ac:dyDescent="0.1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</row>
    <row r="446" spans="1:24" ht="13" x14ac:dyDescent="0.1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</row>
    <row r="447" spans="1:24" ht="13" x14ac:dyDescent="0.1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</row>
    <row r="448" spans="1:24" ht="13" x14ac:dyDescent="0.1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</row>
    <row r="449" spans="1:24" ht="13" x14ac:dyDescent="0.1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</row>
    <row r="450" spans="1:24" ht="13" x14ac:dyDescent="0.1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</row>
    <row r="451" spans="1:24" ht="13" x14ac:dyDescent="0.1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</row>
    <row r="452" spans="1:24" ht="13" x14ac:dyDescent="0.1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</row>
    <row r="453" spans="1:24" ht="13" x14ac:dyDescent="0.1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</row>
    <row r="454" spans="1:24" ht="13" x14ac:dyDescent="0.1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t="13" x14ac:dyDescent="0.1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</row>
    <row r="456" spans="1:24" ht="13" x14ac:dyDescent="0.1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</row>
    <row r="457" spans="1:24" ht="13" x14ac:dyDescent="0.1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</row>
    <row r="458" spans="1:24" ht="13" x14ac:dyDescent="0.1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</row>
    <row r="459" spans="1:24" ht="13" x14ac:dyDescent="0.1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</row>
    <row r="460" spans="1:24" ht="13" x14ac:dyDescent="0.1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</row>
    <row r="461" spans="1:24" ht="13" x14ac:dyDescent="0.1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</row>
    <row r="462" spans="1:24" ht="13" x14ac:dyDescent="0.1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</row>
    <row r="463" spans="1:24" ht="13" x14ac:dyDescent="0.1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</row>
    <row r="464" spans="1:24" ht="13" x14ac:dyDescent="0.1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</row>
    <row r="465" spans="1:24" ht="13" x14ac:dyDescent="0.1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</row>
    <row r="466" spans="1:24" ht="13" x14ac:dyDescent="0.1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</row>
    <row r="467" spans="1:24" ht="13" x14ac:dyDescent="0.1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</row>
    <row r="468" spans="1:24" ht="13" x14ac:dyDescent="0.1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</row>
    <row r="469" spans="1:24" ht="13" x14ac:dyDescent="0.1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</row>
    <row r="470" spans="1:24" ht="13" x14ac:dyDescent="0.1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</row>
    <row r="471" spans="1:24" ht="13" x14ac:dyDescent="0.1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</row>
    <row r="472" spans="1:24" ht="13" x14ac:dyDescent="0.1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</row>
    <row r="473" spans="1:24" ht="13" x14ac:dyDescent="0.1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</row>
    <row r="474" spans="1:24" ht="13" x14ac:dyDescent="0.1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</row>
    <row r="475" spans="1:24" ht="13" x14ac:dyDescent="0.1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</row>
    <row r="476" spans="1:24" ht="13" x14ac:dyDescent="0.1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</row>
    <row r="477" spans="1:24" ht="13" x14ac:dyDescent="0.1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</row>
    <row r="478" spans="1:24" ht="13" x14ac:dyDescent="0.1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</row>
    <row r="479" spans="1:24" ht="13" x14ac:dyDescent="0.1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</row>
    <row r="480" spans="1:24" ht="13" x14ac:dyDescent="0.1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</row>
    <row r="481" spans="1:24" ht="13" x14ac:dyDescent="0.1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</row>
    <row r="482" spans="1:24" ht="13" x14ac:dyDescent="0.1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</row>
    <row r="483" spans="1:24" ht="13" x14ac:dyDescent="0.1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</row>
    <row r="484" spans="1:24" ht="13" x14ac:dyDescent="0.1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</row>
    <row r="485" spans="1:24" ht="13" x14ac:dyDescent="0.1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</row>
    <row r="486" spans="1:24" ht="13" x14ac:dyDescent="0.1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</row>
    <row r="487" spans="1:24" ht="13" x14ac:dyDescent="0.1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</row>
    <row r="488" spans="1:24" ht="13" x14ac:dyDescent="0.1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</row>
    <row r="489" spans="1:24" ht="13" x14ac:dyDescent="0.1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</row>
    <row r="490" spans="1:24" ht="13" x14ac:dyDescent="0.1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</row>
    <row r="491" spans="1:24" ht="13" x14ac:dyDescent="0.1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</row>
    <row r="492" spans="1:24" ht="13" x14ac:dyDescent="0.1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</row>
    <row r="493" spans="1:24" ht="13" x14ac:dyDescent="0.1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</row>
    <row r="494" spans="1:24" ht="13" x14ac:dyDescent="0.1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</row>
    <row r="495" spans="1:24" ht="13" x14ac:dyDescent="0.1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</row>
    <row r="496" spans="1:24" ht="13" x14ac:dyDescent="0.1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</row>
    <row r="497" spans="1:24" ht="13" x14ac:dyDescent="0.1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</row>
    <row r="498" spans="1:24" ht="13" x14ac:dyDescent="0.1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</row>
    <row r="499" spans="1:24" ht="13" x14ac:dyDescent="0.1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</row>
    <row r="500" spans="1:24" ht="13" x14ac:dyDescent="0.1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</row>
    <row r="501" spans="1:24" ht="13" x14ac:dyDescent="0.1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</row>
    <row r="502" spans="1:24" ht="13" x14ac:dyDescent="0.1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</row>
    <row r="503" spans="1:24" ht="13" x14ac:dyDescent="0.1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</row>
    <row r="504" spans="1:24" ht="13" x14ac:dyDescent="0.1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</row>
    <row r="505" spans="1:24" ht="13" x14ac:dyDescent="0.1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</row>
    <row r="506" spans="1:24" ht="13" x14ac:dyDescent="0.1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</row>
    <row r="507" spans="1:24" ht="13" x14ac:dyDescent="0.1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</row>
    <row r="508" spans="1:24" ht="13" x14ac:dyDescent="0.1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</row>
    <row r="509" spans="1:24" ht="13" x14ac:dyDescent="0.1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</row>
    <row r="510" spans="1:24" ht="13" x14ac:dyDescent="0.1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</row>
    <row r="511" spans="1:24" ht="13" x14ac:dyDescent="0.1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</row>
    <row r="512" spans="1:24" ht="13" x14ac:dyDescent="0.1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</row>
    <row r="513" spans="1:24" ht="13" x14ac:dyDescent="0.1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</row>
    <row r="514" spans="1:24" ht="13" x14ac:dyDescent="0.1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</row>
    <row r="515" spans="1:24" ht="13" x14ac:dyDescent="0.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</row>
    <row r="516" spans="1:24" ht="13" x14ac:dyDescent="0.1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</row>
    <row r="517" spans="1:24" ht="13" x14ac:dyDescent="0.1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</row>
    <row r="518" spans="1:24" ht="13" x14ac:dyDescent="0.1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</row>
    <row r="519" spans="1:24" ht="13" x14ac:dyDescent="0.1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</row>
    <row r="520" spans="1:24" ht="13" x14ac:dyDescent="0.1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</row>
    <row r="521" spans="1:24" ht="13" x14ac:dyDescent="0.1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</row>
    <row r="522" spans="1:24" ht="13" x14ac:dyDescent="0.1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</row>
    <row r="523" spans="1:24" ht="13" x14ac:dyDescent="0.1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</row>
    <row r="524" spans="1:24" ht="13" x14ac:dyDescent="0.1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</row>
    <row r="525" spans="1:24" ht="13" x14ac:dyDescent="0.1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</row>
    <row r="526" spans="1:24" ht="13" x14ac:dyDescent="0.1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</row>
    <row r="527" spans="1:24" ht="13" x14ac:dyDescent="0.1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</row>
    <row r="528" spans="1:24" ht="13" x14ac:dyDescent="0.1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</row>
    <row r="529" spans="1:24" ht="13" x14ac:dyDescent="0.1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</row>
    <row r="530" spans="1:24" ht="13" x14ac:dyDescent="0.1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</row>
    <row r="531" spans="1:24" ht="13" x14ac:dyDescent="0.1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</row>
    <row r="532" spans="1:24" ht="13" x14ac:dyDescent="0.1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</row>
    <row r="533" spans="1:24" ht="13" x14ac:dyDescent="0.1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</row>
    <row r="534" spans="1:24" ht="13" x14ac:dyDescent="0.1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</row>
    <row r="535" spans="1:24" ht="13" x14ac:dyDescent="0.1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</row>
    <row r="536" spans="1:24" ht="13" x14ac:dyDescent="0.1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</row>
    <row r="537" spans="1:24" ht="13" x14ac:dyDescent="0.1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</row>
    <row r="538" spans="1:24" ht="13" x14ac:dyDescent="0.1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</row>
    <row r="539" spans="1:24" ht="13" x14ac:dyDescent="0.1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</row>
    <row r="540" spans="1:24" ht="13" x14ac:dyDescent="0.1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</row>
    <row r="541" spans="1:24" ht="13" x14ac:dyDescent="0.1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</row>
    <row r="542" spans="1:24" ht="13" x14ac:dyDescent="0.1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</row>
    <row r="543" spans="1:24" ht="13" x14ac:dyDescent="0.1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</row>
    <row r="544" spans="1:24" ht="13" x14ac:dyDescent="0.1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</row>
    <row r="545" spans="1:24" ht="13" x14ac:dyDescent="0.1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</row>
    <row r="546" spans="1:24" ht="13" x14ac:dyDescent="0.1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</row>
    <row r="547" spans="1:24" ht="13" x14ac:dyDescent="0.1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</row>
    <row r="548" spans="1:24" ht="13" x14ac:dyDescent="0.1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</row>
    <row r="549" spans="1:24" ht="13" x14ac:dyDescent="0.1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</row>
    <row r="550" spans="1:24" ht="13" x14ac:dyDescent="0.1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</row>
    <row r="551" spans="1:24" ht="13" x14ac:dyDescent="0.1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</row>
    <row r="552" spans="1:24" ht="13" x14ac:dyDescent="0.1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</row>
    <row r="553" spans="1:24" ht="13" x14ac:dyDescent="0.1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</row>
    <row r="554" spans="1:24" ht="13" x14ac:dyDescent="0.1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</row>
    <row r="555" spans="1:24" ht="13" x14ac:dyDescent="0.1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</row>
    <row r="556" spans="1:24" ht="13" x14ac:dyDescent="0.1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</row>
    <row r="557" spans="1:24" ht="13" x14ac:dyDescent="0.1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</row>
    <row r="558" spans="1:24" ht="13" x14ac:dyDescent="0.1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</row>
    <row r="559" spans="1:24" ht="13" x14ac:dyDescent="0.1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</row>
    <row r="560" spans="1:24" ht="13" x14ac:dyDescent="0.1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</row>
    <row r="561" spans="1:24" ht="13" x14ac:dyDescent="0.1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</row>
    <row r="562" spans="1:24" ht="13" x14ac:dyDescent="0.1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</row>
    <row r="563" spans="1:24" ht="13" x14ac:dyDescent="0.1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</row>
    <row r="564" spans="1:24" ht="13" x14ac:dyDescent="0.1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</row>
    <row r="565" spans="1:24" ht="13" x14ac:dyDescent="0.1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</row>
    <row r="566" spans="1:24" ht="13" x14ac:dyDescent="0.1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</row>
    <row r="567" spans="1:24" ht="13" x14ac:dyDescent="0.1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</row>
    <row r="568" spans="1:24" ht="13" x14ac:dyDescent="0.1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</row>
    <row r="569" spans="1:24" ht="13" x14ac:dyDescent="0.1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</row>
    <row r="570" spans="1:24" ht="13" x14ac:dyDescent="0.1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</row>
    <row r="571" spans="1:24" ht="13" x14ac:dyDescent="0.1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</row>
    <row r="572" spans="1:24" ht="13" x14ac:dyDescent="0.1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</row>
    <row r="573" spans="1:24" ht="13" x14ac:dyDescent="0.1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</row>
    <row r="574" spans="1:24" ht="13" x14ac:dyDescent="0.1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</row>
    <row r="575" spans="1:24" ht="13" x14ac:dyDescent="0.1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</row>
    <row r="576" spans="1:24" ht="13" x14ac:dyDescent="0.1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</row>
    <row r="577" spans="1:24" ht="13" x14ac:dyDescent="0.1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</row>
    <row r="578" spans="1:24" ht="13" x14ac:dyDescent="0.1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</row>
    <row r="579" spans="1:24" ht="13" x14ac:dyDescent="0.1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</row>
    <row r="580" spans="1:24" ht="13" x14ac:dyDescent="0.1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</row>
    <row r="581" spans="1:24" ht="13" x14ac:dyDescent="0.1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</row>
    <row r="582" spans="1:24" ht="13" x14ac:dyDescent="0.1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</row>
    <row r="583" spans="1:24" ht="13" x14ac:dyDescent="0.1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</row>
    <row r="584" spans="1:24" ht="13" x14ac:dyDescent="0.1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</row>
    <row r="585" spans="1:24" ht="13" x14ac:dyDescent="0.1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</row>
    <row r="586" spans="1:24" ht="13" x14ac:dyDescent="0.1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</row>
    <row r="587" spans="1:24" ht="13" x14ac:dyDescent="0.1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</row>
    <row r="588" spans="1:24" ht="13" x14ac:dyDescent="0.1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</row>
    <row r="589" spans="1:24" ht="13" x14ac:dyDescent="0.1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</row>
    <row r="590" spans="1:24" ht="13" x14ac:dyDescent="0.1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</row>
    <row r="591" spans="1:24" ht="13" x14ac:dyDescent="0.1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</row>
    <row r="592" spans="1:24" ht="13" x14ac:dyDescent="0.1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</row>
    <row r="593" spans="1:24" ht="13" x14ac:dyDescent="0.1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</row>
    <row r="594" spans="1:24" ht="13" x14ac:dyDescent="0.1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</row>
    <row r="595" spans="1:24" ht="13" x14ac:dyDescent="0.1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</row>
    <row r="596" spans="1:24" ht="13" x14ac:dyDescent="0.1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</row>
    <row r="597" spans="1:24" ht="13" x14ac:dyDescent="0.1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</row>
    <row r="598" spans="1:24" ht="13" x14ac:dyDescent="0.1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</row>
    <row r="599" spans="1:24" ht="13" x14ac:dyDescent="0.1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</row>
    <row r="600" spans="1:24" ht="13" x14ac:dyDescent="0.1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</row>
    <row r="601" spans="1:24" ht="13" x14ac:dyDescent="0.1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</row>
    <row r="602" spans="1:24" ht="13" x14ac:dyDescent="0.1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</row>
    <row r="603" spans="1:24" ht="13" x14ac:dyDescent="0.1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</row>
    <row r="604" spans="1:24" ht="13" x14ac:dyDescent="0.1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</row>
    <row r="605" spans="1:24" ht="13" x14ac:dyDescent="0.1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</row>
    <row r="606" spans="1:24" ht="13" x14ac:dyDescent="0.1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</row>
    <row r="607" spans="1:24" ht="13" x14ac:dyDescent="0.1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</row>
    <row r="608" spans="1:24" ht="13" x14ac:dyDescent="0.1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</row>
    <row r="609" spans="1:24" ht="13" x14ac:dyDescent="0.1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</row>
    <row r="610" spans="1:24" ht="13" x14ac:dyDescent="0.1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</row>
    <row r="611" spans="1:24" ht="13" x14ac:dyDescent="0.1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</row>
    <row r="612" spans="1:24" ht="13" x14ac:dyDescent="0.1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</row>
    <row r="613" spans="1:24" ht="13" x14ac:dyDescent="0.1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</row>
    <row r="614" spans="1:24" ht="13" x14ac:dyDescent="0.1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</row>
    <row r="615" spans="1:24" ht="13" x14ac:dyDescent="0.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</row>
    <row r="616" spans="1:24" ht="13" x14ac:dyDescent="0.1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</row>
    <row r="617" spans="1:24" ht="13" x14ac:dyDescent="0.1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</row>
    <row r="618" spans="1:24" ht="13" x14ac:dyDescent="0.1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</row>
    <row r="619" spans="1:24" ht="13" x14ac:dyDescent="0.1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</row>
    <row r="620" spans="1:24" ht="13" x14ac:dyDescent="0.1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</row>
    <row r="621" spans="1:24" ht="13" x14ac:dyDescent="0.1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</row>
    <row r="622" spans="1:24" ht="13" x14ac:dyDescent="0.1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</row>
    <row r="623" spans="1:24" ht="13" x14ac:dyDescent="0.1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</row>
    <row r="624" spans="1:24" ht="13" x14ac:dyDescent="0.1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</row>
    <row r="625" spans="1:24" ht="13" x14ac:dyDescent="0.1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</row>
    <row r="626" spans="1:24" ht="13" x14ac:dyDescent="0.1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</row>
    <row r="627" spans="1:24" ht="13" x14ac:dyDescent="0.1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</row>
    <row r="628" spans="1:24" ht="13" x14ac:dyDescent="0.1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</row>
    <row r="629" spans="1:24" ht="13" x14ac:dyDescent="0.1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</row>
    <row r="630" spans="1:24" ht="13" x14ac:dyDescent="0.1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</row>
    <row r="631" spans="1:24" ht="13" x14ac:dyDescent="0.1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</row>
    <row r="632" spans="1:24" ht="13" x14ac:dyDescent="0.1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</row>
    <row r="633" spans="1:24" ht="13" x14ac:dyDescent="0.1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</row>
    <row r="634" spans="1:24" ht="13" x14ac:dyDescent="0.1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</row>
    <row r="635" spans="1:24" ht="13" x14ac:dyDescent="0.1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</row>
    <row r="636" spans="1:24" ht="13" x14ac:dyDescent="0.1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</row>
    <row r="637" spans="1:24" ht="13" x14ac:dyDescent="0.1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</row>
    <row r="638" spans="1:24" ht="13" x14ac:dyDescent="0.1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</row>
    <row r="639" spans="1:24" ht="13" x14ac:dyDescent="0.1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</row>
    <row r="640" spans="1:24" ht="13" x14ac:dyDescent="0.1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</row>
    <row r="641" spans="1:24" ht="13" x14ac:dyDescent="0.1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</row>
    <row r="642" spans="1:24" ht="13" x14ac:dyDescent="0.1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</row>
    <row r="643" spans="1:24" ht="13" x14ac:dyDescent="0.1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</row>
    <row r="644" spans="1:24" ht="13" x14ac:dyDescent="0.1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</row>
    <row r="645" spans="1:24" ht="13" x14ac:dyDescent="0.1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</row>
    <row r="646" spans="1:24" ht="13" x14ac:dyDescent="0.1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</row>
    <row r="647" spans="1:24" ht="13" x14ac:dyDescent="0.1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</row>
    <row r="648" spans="1:24" ht="13" x14ac:dyDescent="0.1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</row>
    <row r="649" spans="1:24" ht="13" x14ac:dyDescent="0.1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</row>
    <row r="650" spans="1:24" ht="13" x14ac:dyDescent="0.1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</row>
    <row r="651" spans="1:24" ht="13" x14ac:dyDescent="0.1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</row>
    <row r="652" spans="1:24" ht="13" x14ac:dyDescent="0.1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</row>
    <row r="653" spans="1:24" ht="13" x14ac:dyDescent="0.1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</row>
    <row r="654" spans="1:24" ht="13" x14ac:dyDescent="0.1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</row>
    <row r="655" spans="1:24" ht="13" x14ac:dyDescent="0.1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</row>
    <row r="656" spans="1:24" ht="13" x14ac:dyDescent="0.1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</row>
    <row r="657" spans="1:24" ht="13" x14ac:dyDescent="0.1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</row>
    <row r="658" spans="1:24" ht="13" x14ac:dyDescent="0.1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</row>
    <row r="659" spans="1:24" ht="13" x14ac:dyDescent="0.1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</row>
    <row r="660" spans="1:24" ht="13" x14ac:dyDescent="0.1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</row>
    <row r="661" spans="1:24" ht="13" x14ac:dyDescent="0.1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</row>
    <row r="662" spans="1:24" ht="13" x14ac:dyDescent="0.1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</row>
    <row r="663" spans="1:24" ht="13" x14ac:dyDescent="0.1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</row>
    <row r="664" spans="1:24" ht="13" x14ac:dyDescent="0.1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</row>
    <row r="665" spans="1:24" ht="13" x14ac:dyDescent="0.1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</row>
    <row r="666" spans="1:24" ht="13" x14ac:dyDescent="0.1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</row>
    <row r="667" spans="1:24" ht="13" x14ac:dyDescent="0.1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</row>
    <row r="668" spans="1:24" ht="13" x14ac:dyDescent="0.1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</row>
    <row r="669" spans="1:24" ht="13" x14ac:dyDescent="0.1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</row>
    <row r="670" spans="1:24" ht="13" x14ac:dyDescent="0.1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</row>
    <row r="671" spans="1:24" ht="13" x14ac:dyDescent="0.1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</row>
    <row r="672" spans="1:24" ht="13" x14ac:dyDescent="0.1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</row>
    <row r="673" spans="1:24" ht="13" x14ac:dyDescent="0.1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</row>
    <row r="674" spans="1:24" ht="13" x14ac:dyDescent="0.1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</row>
    <row r="675" spans="1:24" ht="13" x14ac:dyDescent="0.1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</row>
    <row r="676" spans="1:24" ht="13" x14ac:dyDescent="0.1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</row>
    <row r="677" spans="1:24" ht="13" x14ac:dyDescent="0.1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</row>
    <row r="678" spans="1:24" ht="13" x14ac:dyDescent="0.1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</row>
    <row r="679" spans="1:24" ht="13" x14ac:dyDescent="0.1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</row>
    <row r="680" spans="1:24" ht="13" x14ac:dyDescent="0.1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</row>
    <row r="681" spans="1:24" ht="13" x14ac:dyDescent="0.1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</row>
    <row r="682" spans="1:24" ht="13" x14ac:dyDescent="0.1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</row>
    <row r="683" spans="1:24" ht="13" x14ac:dyDescent="0.1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</row>
    <row r="684" spans="1:24" ht="13" x14ac:dyDescent="0.1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</row>
    <row r="685" spans="1:24" ht="13" x14ac:dyDescent="0.1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</row>
    <row r="686" spans="1:24" ht="13" x14ac:dyDescent="0.1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</row>
    <row r="687" spans="1:24" ht="13" x14ac:dyDescent="0.1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</row>
    <row r="688" spans="1:24" ht="13" x14ac:dyDescent="0.1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</row>
    <row r="689" spans="1:24" ht="13" x14ac:dyDescent="0.1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</row>
    <row r="690" spans="1:24" ht="13" x14ac:dyDescent="0.1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</row>
    <row r="691" spans="1:24" ht="13" x14ac:dyDescent="0.1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</row>
    <row r="692" spans="1:24" ht="13" x14ac:dyDescent="0.1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</row>
    <row r="693" spans="1:24" ht="13" x14ac:dyDescent="0.1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</row>
    <row r="694" spans="1:24" ht="13" x14ac:dyDescent="0.1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</row>
    <row r="695" spans="1:24" ht="13" x14ac:dyDescent="0.1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</row>
    <row r="696" spans="1:24" ht="13" x14ac:dyDescent="0.1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</row>
    <row r="697" spans="1:24" ht="13" x14ac:dyDescent="0.1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</row>
    <row r="698" spans="1:24" ht="13" x14ac:dyDescent="0.1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</row>
    <row r="699" spans="1:24" ht="13" x14ac:dyDescent="0.1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</row>
    <row r="700" spans="1:24" ht="13" x14ac:dyDescent="0.1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</row>
    <row r="701" spans="1:24" ht="13" x14ac:dyDescent="0.1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</row>
    <row r="702" spans="1:24" ht="13" x14ac:dyDescent="0.1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</row>
    <row r="703" spans="1:24" ht="13" x14ac:dyDescent="0.1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</row>
    <row r="704" spans="1:24" ht="13" x14ac:dyDescent="0.1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</row>
    <row r="705" spans="1:24" ht="13" x14ac:dyDescent="0.1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</row>
    <row r="706" spans="1:24" ht="13" x14ac:dyDescent="0.1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</row>
    <row r="707" spans="1:24" ht="13" x14ac:dyDescent="0.1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</row>
    <row r="708" spans="1:24" ht="13" x14ac:dyDescent="0.1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</row>
    <row r="709" spans="1:24" ht="13" x14ac:dyDescent="0.1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</row>
    <row r="710" spans="1:24" ht="13" x14ac:dyDescent="0.1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</row>
    <row r="711" spans="1:24" ht="13" x14ac:dyDescent="0.1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</row>
    <row r="712" spans="1:24" ht="13" x14ac:dyDescent="0.1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</row>
    <row r="713" spans="1:24" ht="13" x14ac:dyDescent="0.1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</row>
    <row r="714" spans="1:24" ht="13" x14ac:dyDescent="0.1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</row>
    <row r="715" spans="1:24" ht="13" x14ac:dyDescent="0.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</row>
    <row r="716" spans="1:24" ht="13" x14ac:dyDescent="0.1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</row>
    <row r="717" spans="1:24" ht="13" x14ac:dyDescent="0.1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</row>
    <row r="718" spans="1:24" ht="13" x14ac:dyDescent="0.1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</row>
    <row r="719" spans="1:24" ht="13" x14ac:dyDescent="0.1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</row>
    <row r="720" spans="1:24" ht="13" x14ac:dyDescent="0.1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</row>
    <row r="721" spans="1:24" ht="13" x14ac:dyDescent="0.1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</row>
    <row r="722" spans="1:24" ht="13" x14ac:dyDescent="0.1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</row>
    <row r="723" spans="1:24" ht="13" x14ac:dyDescent="0.1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</row>
    <row r="724" spans="1:24" ht="13" x14ac:dyDescent="0.1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</row>
    <row r="725" spans="1:24" ht="13" x14ac:dyDescent="0.1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</row>
    <row r="726" spans="1:24" ht="13" x14ac:dyDescent="0.1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</row>
    <row r="727" spans="1:24" ht="13" x14ac:dyDescent="0.1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</row>
    <row r="728" spans="1:24" ht="13" x14ac:dyDescent="0.1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</row>
    <row r="729" spans="1:24" ht="13" x14ac:dyDescent="0.1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</row>
    <row r="730" spans="1:24" ht="13" x14ac:dyDescent="0.1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</row>
    <row r="731" spans="1:24" ht="13" x14ac:dyDescent="0.1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</row>
    <row r="732" spans="1:24" ht="13" x14ac:dyDescent="0.1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</row>
    <row r="733" spans="1:24" ht="13" x14ac:dyDescent="0.1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</row>
    <row r="734" spans="1:24" ht="13" x14ac:dyDescent="0.1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</row>
    <row r="735" spans="1:24" ht="13" x14ac:dyDescent="0.1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</row>
    <row r="736" spans="1:24" ht="13" x14ac:dyDescent="0.1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</row>
    <row r="737" spans="1:24" ht="13" x14ac:dyDescent="0.1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</row>
    <row r="738" spans="1:24" ht="13" x14ac:dyDescent="0.1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</row>
    <row r="739" spans="1:24" ht="13" x14ac:dyDescent="0.1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</row>
    <row r="740" spans="1:24" ht="13" x14ac:dyDescent="0.1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</row>
    <row r="741" spans="1:24" ht="13" x14ac:dyDescent="0.1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</row>
    <row r="742" spans="1:24" ht="13" x14ac:dyDescent="0.1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</row>
    <row r="743" spans="1:24" ht="13" x14ac:dyDescent="0.1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</row>
    <row r="744" spans="1:24" ht="13" x14ac:dyDescent="0.1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</row>
    <row r="745" spans="1:24" ht="13" x14ac:dyDescent="0.1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</row>
    <row r="746" spans="1:24" ht="13" x14ac:dyDescent="0.1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</row>
    <row r="747" spans="1:24" ht="13" x14ac:dyDescent="0.1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</row>
    <row r="748" spans="1:24" ht="13" x14ac:dyDescent="0.1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</row>
    <row r="749" spans="1:24" ht="13" x14ac:dyDescent="0.1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</row>
    <row r="750" spans="1:24" ht="13" x14ac:dyDescent="0.1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</row>
    <row r="751" spans="1:24" ht="13" x14ac:dyDescent="0.1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</row>
    <row r="752" spans="1:24" ht="13" x14ac:dyDescent="0.1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</row>
    <row r="753" spans="1:24" ht="13" x14ac:dyDescent="0.1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</row>
    <row r="754" spans="1:24" ht="13" x14ac:dyDescent="0.1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</row>
    <row r="755" spans="1:24" ht="13" x14ac:dyDescent="0.1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</row>
    <row r="756" spans="1:24" ht="13" x14ac:dyDescent="0.1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</row>
    <row r="757" spans="1:24" ht="13" x14ac:dyDescent="0.1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</row>
    <row r="758" spans="1:24" ht="13" x14ac:dyDescent="0.1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</row>
    <row r="759" spans="1:24" ht="13" x14ac:dyDescent="0.1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</row>
    <row r="760" spans="1:24" ht="13" x14ac:dyDescent="0.1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</row>
    <row r="761" spans="1:24" ht="13" x14ac:dyDescent="0.1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</row>
    <row r="762" spans="1:24" ht="13" x14ac:dyDescent="0.1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</row>
    <row r="763" spans="1:24" ht="13" x14ac:dyDescent="0.1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</row>
    <row r="764" spans="1:24" ht="13" x14ac:dyDescent="0.1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</row>
    <row r="765" spans="1:24" ht="13" x14ac:dyDescent="0.1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</row>
    <row r="766" spans="1:24" ht="13" x14ac:dyDescent="0.1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</row>
    <row r="767" spans="1:24" ht="13" x14ac:dyDescent="0.1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</row>
    <row r="768" spans="1:24" ht="13" x14ac:dyDescent="0.1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</row>
    <row r="769" spans="1:24" ht="13" x14ac:dyDescent="0.1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</row>
    <row r="770" spans="1:24" ht="13" x14ac:dyDescent="0.1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</row>
    <row r="771" spans="1:24" ht="13" x14ac:dyDescent="0.1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</row>
    <row r="772" spans="1:24" ht="13" x14ac:dyDescent="0.1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</row>
    <row r="773" spans="1:24" ht="13" x14ac:dyDescent="0.1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</row>
    <row r="774" spans="1:24" ht="13" x14ac:dyDescent="0.1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</row>
    <row r="775" spans="1:24" ht="13" x14ac:dyDescent="0.1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</row>
    <row r="776" spans="1:24" ht="13" x14ac:dyDescent="0.1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</row>
    <row r="777" spans="1:24" ht="13" x14ac:dyDescent="0.1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</row>
    <row r="778" spans="1:24" ht="13" x14ac:dyDescent="0.1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</row>
    <row r="779" spans="1:24" ht="13" x14ac:dyDescent="0.1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</row>
    <row r="780" spans="1:24" ht="13" x14ac:dyDescent="0.1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</row>
    <row r="781" spans="1:24" ht="13" x14ac:dyDescent="0.1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</row>
    <row r="782" spans="1:24" ht="13" x14ac:dyDescent="0.1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</row>
    <row r="783" spans="1:24" ht="13" x14ac:dyDescent="0.1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</row>
    <row r="784" spans="1:24" ht="13" x14ac:dyDescent="0.1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</row>
    <row r="785" spans="1:24" ht="13" x14ac:dyDescent="0.1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</row>
    <row r="786" spans="1:24" ht="13" x14ac:dyDescent="0.1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</row>
    <row r="787" spans="1:24" ht="13" x14ac:dyDescent="0.1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</row>
    <row r="788" spans="1:24" ht="13" x14ac:dyDescent="0.1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</row>
    <row r="789" spans="1:24" ht="13" x14ac:dyDescent="0.1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</row>
    <row r="790" spans="1:24" ht="13" x14ac:dyDescent="0.1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</row>
    <row r="791" spans="1:24" ht="13" x14ac:dyDescent="0.1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</row>
    <row r="792" spans="1:24" ht="13" x14ac:dyDescent="0.1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</row>
    <row r="793" spans="1:24" ht="13" x14ac:dyDescent="0.1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</row>
    <row r="794" spans="1:24" ht="13" x14ac:dyDescent="0.1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</row>
    <row r="795" spans="1:24" ht="13" x14ac:dyDescent="0.1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</row>
    <row r="796" spans="1:24" ht="13" x14ac:dyDescent="0.1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</row>
    <row r="797" spans="1:24" ht="13" x14ac:dyDescent="0.1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</row>
    <row r="798" spans="1:24" ht="13" x14ac:dyDescent="0.1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</row>
    <row r="799" spans="1:24" ht="13" x14ac:dyDescent="0.1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</row>
    <row r="800" spans="1:24" ht="13" x14ac:dyDescent="0.1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</row>
    <row r="801" spans="1:24" ht="13" x14ac:dyDescent="0.1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</row>
    <row r="802" spans="1:24" ht="13" x14ac:dyDescent="0.1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</row>
    <row r="803" spans="1:24" ht="13" x14ac:dyDescent="0.1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</row>
    <row r="804" spans="1:24" ht="13" x14ac:dyDescent="0.1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</row>
    <row r="805" spans="1:24" ht="13" x14ac:dyDescent="0.1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</row>
    <row r="806" spans="1:24" ht="13" x14ac:dyDescent="0.1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</row>
    <row r="807" spans="1:24" ht="13" x14ac:dyDescent="0.1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</row>
    <row r="808" spans="1:24" ht="13" x14ac:dyDescent="0.1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</row>
    <row r="809" spans="1:24" ht="13" x14ac:dyDescent="0.1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</row>
    <row r="810" spans="1:24" ht="13" x14ac:dyDescent="0.1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</row>
    <row r="811" spans="1:24" ht="13" x14ac:dyDescent="0.1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</row>
    <row r="812" spans="1:24" ht="13" x14ac:dyDescent="0.1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</row>
    <row r="813" spans="1:24" ht="13" x14ac:dyDescent="0.1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</row>
    <row r="814" spans="1:24" ht="13" x14ac:dyDescent="0.1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</row>
    <row r="815" spans="1:24" ht="13" x14ac:dyDescent="0.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</row>
    <row r="816" spans="1:24" ht="13" x14ac:dyDescent="0.1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</row>
    <row r="817" spans="1:24" ht="13" x14ac:dyDescent="0.1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</row>
    <row r="818" spans="1:24" ht="13" x14ac:dyDescent="0.1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</row>
    <row r="819" spans="1:24" ht="13" x14ac:dyDescent="0.1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</row>
    <row r="820" spans="1:24" ht="13" x14ac:dyDescent="0.1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</row>
    <row r="821" spans="1:24" ht="13" x14ac:dyDescent="0.1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</row>
    <row r="822" spans="1:24" ht="13" x14ac:dyDescent="0.1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</row>
    <row r="823" spans="1:24" ht="13" x14ac:dyDescent="0.1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</row>
    <row r="824" spans="1:24" ht="13" x14ac:dyDescent="0.1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</row>
    <row r="825" spans="1:24" ht="13" x14ac:dyDescent="0.1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</row>
    <row r="826" spans="1:24" ht="13" x14ac:dyDescent="0.1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</row>
    <row r="827" spans="1:24" ht="13" x14ac:dyDescent="0.1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</row>
    <row r="828" spans="1:24" ht="13" x14ac:dyDescent="0.1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</row>
    <row r="829" spans="1:24" ht="13" x14ac:dyDescent="0.1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</row>
    <row r="830" spans="1:24" ht="13" x14ac:dyDescent="0.1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</row>
    <row r="831" spans="1:24" ht="13" x14ac:dyDescent="0.1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</row>
    <row r="832" spans="1:24" ht="13" x14ac:dyDescent="0.1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</row>
    <row r="833" spans="1:24" ht="13" x14ac:dyDescent="0.1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</row>
    <row r="834" spans="1:24" ht="13" x14ac:dyDescent="0.1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</row>
    <row r="835" spans="1:24" ht="13" x14ac:dyDescent="0.1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</row>
    <row r="836" spans="1:24" ht="13" x14ac:dyDescent="0.1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</row>
    <row r="837" spans="1:24" ht="13" x14ac:dyDescent="0.1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</row>
    <row r="838" spans="1:24" ht="13" x14ac:dyDescent="0.1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</row>
    <row r="839" spans="1:24" ht="13" x14ac:dyDescent="0.1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</row>
    <row r="840" spans="1:24" ht="13" x14ac:dyDescent="0.1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</row>
    <row r="841" spans="1:24" ht="13" x14ac:dyDescent="0.1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</row>
    <row r="842" spans="1:24" ht="13" x14ac:dyDescent="0.1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</row>
    <row r="843" spans="1:24" ht="13" x14ac:dyDescent="0.1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</row>
    <row r="844" spans="1:24" ht="13" x14ac:dyDescent="0.1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</row>
    <row r="845" spans="1:24" ht="13" x14ac:dyDescent="0.1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</row>
    <row r="846" spans="1:24" ht="13" x14ac:dyDescent="0.1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</row>
    <row r="847" spans="1:24" ht="13" x14ac:dyDescent="0.1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</row>
    <row r="848" spans="1:24" ht="13" x14ac:dyDescent="0.1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</row>
    <row r="849" spans="1:24" ht="13" x14ac:dyDescent="0.1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</row>
    <row r="850" spans="1:24" ht="13" x14ac:dyDescent="0.1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</row>
    <row r="851" spans="1:24" ht="13" x14ac:dyDescent="0.1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</row>
    <row r="852" spans="1:24" ht="13" x14ac:dyDescent="0.1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</row>
    <row r="853" spans="1:24" ht="13" x14ac:dyDescent="0.1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</row>
    <row r="854" spans="1:24" ht="13" x14ac:dyDescent="0.1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</row>
    <row r="855" spans="1:24" ht="13" x14ac:dyDescent="0.1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</row>
    <row r="856" spans="1:24" ht="13" x14ac:dyDescent="0.1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</row>
    <row r="857" spans="1:24" ht="13" x14ac:dyDescent="0.1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</row>
    <row r="858" spans="1:24" ht="13" x14ac:dyDescent="0.1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</row>
    <row r="859" spans="1:24" ht="13" x14ac:dyDescent="0.1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</row>
    <row r="860" spans="1:24" ht="13" x14ac:dyDescent="0.1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</row>
    <row r="861" spans="1:24" ht="13" x14ac:dyDescent="0.1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</row>
    <row r="862" spans="1:24" ht="13" x14ac:dyDescent="0.1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</row>
    <row r="863" spans="1:24" ht="13" x14ac:dyDescent="0.1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</row>
    <row r="864" spans="1:24" ht="13" x14ac:dyDescent="0.1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</row>
    <row r="865" spans="1:24" ht="13" x14ac:dyDescent="0.1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</row>
    <row r="866" spans="1:24" ht="13" x14ac:dyDescent="0.1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</row>
    <row r="867" spans="1:24" ht="13" x14ac:dyDescent="0.1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</row>
    <row r="868" spans="1:24" ht="13" x14ac:dyDescent="0.1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</row>
    <row r="869" spans="1:24" ht="13" x14ac:dyDescent="0.1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</row>
    <row r="870" spans="1:24" ht="13" x14ac:dyDescent="0.1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</row>
    <row r="871" spans="1:24" ht="13" x14ac:dyDescent="0.1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</row>
    <row r="872" spans="1:24" ht="13" x14ac:dyDescent="0.1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</row>
    <row r="873" spans="1:24" ht="13" x14ac:dyDescent="0.1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</row>
    <row r="874" spans="1:24" ht="13" x14ac:dyDescent="0.1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</row>
    <row r="875" spans="1:24" ht="13" x14ac:dyDescent="0.1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</row>
    <row r="876" spans="1:24" ht="13" x14ac:dyDescent="0.1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</row>
    <row r="877" spans="1:24" ht="13" x14ac:dyDescent="0.1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</row>
    <row r="878" spans="1:24" ht="13" x14ac:dyDescent="0.1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</row>
    <row r="879" spans="1:24" ht="13" x14ac:dyDescent="0.1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</row>
    <row r="880" spans="1:24" ht="13" x14ac:dyDescent="0.1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</row>
    <row r="881" spans="1:24" ht="13" x14ac:dyDescent="0.1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</row>
    <row r="882" spans="1:24" ht="13" x14ac:dyDescent="0.1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</row>
    <row r="883" spans="1:24" ht="13" x14ac:dyDescent="0.1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</row>
    <row r="884" spans="1:24" ht="13" x14ac:dyDescent="0.1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</row>
    <row r="885" spans="1:24" ht="13" x14ac:dyDescent="0.1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</row>
    <row r="886" spans="1:24" ht="13" x14ac:dyDescent="0.1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</row>
    <row r="887" spans="1:24" ht="13" x14ac:dyDescent="0.1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</row>
    <row r="888" spans="1:24" ht="13" x14ac:dyDescent="0.1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</row>
    <row r="889" spans="1:24" ht="13" x14ac:dyDescent="0.1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</row>
    <row r="890" spans="1:24" ht="13" x14ac:dyDescent="0.1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</row>
    <row r="891" spans="1:24" ht="13" x14ac:dyDescent="0.1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</row>
    <row r="892" spans="1:24" ht="13" x14ac:dyDescent="0.1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</row>
    <row r="893" spans="1:24" ht="13" x14ac:dyDescent="0.1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</row>
    <row r="894" spans="1:24" ht="13" x14ac:dyDescent="0.1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</row>
    <row r="895" spans="1:24" ht="13" x14ac:dyDescent="0.1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</row>
    <row r="896" spans="1:24" ht="13" x14ac:dyDescent="0.1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</row>
    <row r="897" spans="1:24" ht="13" x14ac:dyDescent="0.1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</row>
    <row r="898" spans="1:24" ht="13" x14ac:dyDescent="0.1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</row>
    <row r="899" spans="1:24" ht="13" x14ac:dyDescent="0.1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</row>
    <row r="900" spans="1:24" ht="13" x14ac:dyDescent="0.1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</row>
    <row r="901" spans="1:24" ht="13" x14ac:dyDescent="0.1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</row>
    <row r="902" spans="1:24" ht="13" x14ac:dyDescent="0.1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</row>
    <row r="903" spans="1:24" ht="13" x14ac:dyDescent="0.1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</row>
    <row r="904" spans="1:24" ht="13" x14ac:dyDescent="0.1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</row>
    <row r="905" spans="1:24" ht="13" x14ac:dyDescent="0.1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</row>
    <row r="906" spans="1:24" ht="13" x14ac:dyDescent="0.1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</row>
    <row r="907" spans="1:24" ht="13" x14ac:dyDescent="0.1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</row>
    <row r="908" spans="1:24" ht="13" x14ac:dyDescent="0.1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</row>
    <row r="909" spans="1:24" ht="13" x14ac:dyDescent="0.1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</row>
    <row r="910" spans="1:24" ht="13" x14ac:dyDescent="0.1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</row>
    <row r="911" spans="1:24" ht="13" x14ac:dyDescent="0.1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</row>
    <row r="912" spans="1:24" ht="13" x14ac:dyDescent="0.1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</row>
    <row r="913" spans="1:24" ht="13" x14ac:dyDescent="0.1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</row>
    <row r="914" spans="1:24" ht="13" x14ac:dyDescent="0.1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</row>
    <row r="915" spans="1:24" ht="13" x14ac:dyDescent="0.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</row>
    <row r="916" spans="1:24" ht="13" x14ac:dyDescent="0.1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</row>
    <row r="917" spans="1:24" ht="13" x14ac:dyDescent="0.1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</row>
    <row r="918" spans="1:24" ht="13" x14ac:dyDescent="0.1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</row>
    <row r="919" spans="1:24" ht="13" x14ac:dyDescent="0.1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</row>
    <row r="920" spans="1:24" ht="13" x14ac:dyDescent="0.1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</row>
    <row r="921" spans="1:24" ht="13" x14ac:dyDescent="0.1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</row>
    <row r="922" spans="1:24" ht="13" x14ac:dyDescent="0.1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</row>
    <row r="923" spans="1:24" ht="13" x14ac:dyDescent="0.1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</row>
    <row r="924" spans="1:24" ht="13" x14ac:dyDescent="0.1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</row>
    <row r="925" spans="1:24" ht="13" x14ac:dyDescent="0.1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</row>
    <row r="926" spans="1:24" ht="13" x14ac:dyDescent="0.1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</row>
    <row r="927" spans="1:24" ht="13" x14ac:dyDescent="0.1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</row>
    <row r="928" spans="1:24" ht="13" x14ac:dyDescent="0.1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</row>
    <row r="929" spans="1:24" ht="13" x14ac:dyDescent="0.1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</row>
    <row r="930" spans="1:24" ht="13" x14ac:dyDescent="0.1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</row>
    <row r="931" spans="1:24" ht="13" x14ac:dyDescent="0.1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</row>
    <row r="932" spans="1:24" ht="13" x14ac:dyDescent="0.1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</row>
    <row r="933" spans="1:24" ht="13" x14ac:dyDescent="0.1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</row>
    <row r="934" spans="1:24" ht="13" x14ac:dyDescent="0.1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</row>
    <row r="935" spans="1:24" ht="13" x14ac:dyDescent="0.1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</row>
    <row r="936" spans="1:24" ht="13" x14ac:dyDescent="0.1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</row>
    <row r="937" spans="1:24" ht="13" x14ac:dyDescent="0.1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</row>
    <row r="938" spans="1:24" ht="13" x14ac:dyDescent="0.1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</row>
    <row r="939" spans="1:24" ht="13" x14ac:dyDescent="0.1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</row>
    <row r="940" spans="1:24" ht="13" x14ac:dyDescent="0.1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</row>
    <row r="941" spans="1:24" ht="13" x14ac:dyDescent="0.1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</row>
    <row r="942" spans="1:24" ht="13" x14ac:dyDescent="0.1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</row>
    <row r="943" spans="1:24" ht="13" x14ac:dyDescent="0.1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</row>
    <row r="944" spans="1:24" ht="13" x14ac:dyDescent="0.1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</row>
    <row r="945" spans="1:24" ht="13" x14ac:dyDescent="0.1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</row>
    <row r="946" spans="1:24" ht="13" x14ac:dyDescent="0.1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</row>
    <row r="947" spans="1:24" ht="13" x14ac:dyDescent="0.1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</row>
    <row r="948" spans="1:24" ht="13" x14ac:dyDescent="0.1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</row>
    <row r="949" spans="1:24" ht="13" x14ac:dyDescent="0.1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</row>
    <row r="950" spans="1:24" ht="13" x14ac:dyDescent="0.1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</row>
    <row r="951" spans="1:24" ht="13" x14ac:dyDescent="0.1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</row>
    <row r="952" spans="1:24" ht="13" x14ac:dyDescent="0.1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</row>
    <row r="953" spans="1:24" ht="13" x14ac:dyDescent="0.1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</row>
    <row r="954" spans="1:24" ht="13" x14ac:dyDescent="0.1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</row>
    <row r="955" spans="1:24" ht="13" x14ac:dyDescent="0.1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</row>
    <row r="956" spans="1:24" ht="13" x14ac:dyDescent="0.1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</row>
    <row r="957" spans="1:24" ht="13" x14ac:dyDescent="0.1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</row>
    <row r="958" spans="1:24" ht="13" x14ac:dyDescent="0.1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</row>
    <row r="959" spans="1:24" ht="13" x14ac:dyDescent="0.1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</row>
    <row r="960" spans="1:24" ht="13" x14ac:dyDescent="0.1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</row>
    <row r="961" spans="1:24" ht="13" x14ac:dyDescent="0.1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</row>
    <row r="962" spans="1:24" ht="13" x14ac:dyDescent="0.1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</row>
    <row r="963" spans="1:24" ht="13" x14ac:dyDescent="0.1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</row>
    <row r="964" spans="1:24" ht="13" x14ac:dyDescent="0.1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</row>
    <row r="965" spans="1:24" ht="13" x14ac:dyDescent="0.1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</row>
    <row r="966" spans="1:24" ht="13" x14ac:dyDescent="0.1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</row>
    <row r="967" spans="1:24" ht="13" x14ac:dyDescent="0.1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</row>
    <row r="968" spans="1:24" ht="13" x14ac:dyDescent="0.1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</row>
    <row r="969" spans="1:24" ht="13" x14ac:dyDescent="0.1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</row>
    <row r="970" spans="1:24" ht="13" x14ac:dyDescent="0.1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</row>
    <row r="971" spans="1:24" ht="13" x14ac:dyDescent="0.1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</row>
    <row r="972" spans="1:24" ht="13" x14ac:dyDescent="0.1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</row>
    <row r="973" spans="1:24" ht="13" x14ac:dyDescent="0.1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</row>
    <row r="974" spans="1:24" ht="13" x14ac:dyDescent="0.1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</row>
    <row r="975" spans="1:24" ht="13" x14ac:dyDescent="0.1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</row>
    <row r="976" spans="1:24" ht="13" x14ac:dyDescent="0.1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</row>
    <row r="977" spans="1:24" ht="13" x14ac:dyDescent="0.1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</row>
    <row r="978" spans="1:24" ht="13" x14ac:dyDescent="0.1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</row>
    <row r="979" spans="1:24" ht="13" x14ac:dyDescent="0.1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</row>
    <row r="980" spans="1:24" ht="13" x14ac:dyDescent="0.1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</row>
    <row r="981" spans="1:24" ht="13" x14ac:dyDescent="0.1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</row>
    <row r="982" spans="1:24" ht="13" x14ac:dyDescent="0.1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</row>
    <row r="983" spans="1:24" ht="13" x14ac:dyDescent="0.1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</row>
    <row r="984" spans="1:24" ht="13" x14ac:dyDescent="0.1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</row>
    <row r="985" spans="1:24" ht="13" x14ac:dyDescent="0.1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</row>
    <row r="986" spans="1:24" ht="13" x14ac:dyDescent="0.1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</row>
    <row r="987" spans="1:24" ht="13" x14ac:dyDescent="0.1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</row>
    <row r="988" spans="1:24" ht="13" x14ac:dyDescent="0.1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</row>
    <row r="989" spans="1:24" ht="13" x14ac:dyDescent="0.1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</row>
    <row r="990" spans="1:24" ht="13" x14ac:dyDescent="0.1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</row>
    <row r="991" spans="1:24" ht="13" x14ac:dyDescent="0.1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</row>
    <row r="992" spans="1:24" ht="13" x14ac:dyDescent="0.1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</row>
    <row r="993" spans="1:24" ht="13" x14ac:dyDescent="0.1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</row>
    <row r="994" spans="1:24" ht="13" x14ac:dyDescent="0.1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</row>
    <row r="995" spans="1:24" ht="13" x14ac:dyDescent="0.1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</row>
    <row r="996" spans="1:24" ht="13" x14ac:dyDescent="0.1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</row>
    <row r="997" spans="1:24" ht="13" x14ac:dyDescent="0.1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</row>
    <row r="998" spans="1:24" ht="13" x14ac:dyDescent="0.1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</row>
    <row r="999" spans="1:24" ht="13" x14ac:dyDescent="0.1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</row>
    <row r="1000" spans="1:24" ht="13" x14ac:dyDescent="0.1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</row>
    <row r="1001" spans="1:24" ht="13" x14ac:dyDescent="0.1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</row>
    <row r="1002" spans="1:24" ht="13" x14ac:dyDescent="0.1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</row>
    <row r="1003" spans="1:24" ht="13" x14ac:dyDescent="0.1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</row>
    <row r="1004" spans="1:24" ht="13" x14ac:dyDescent="0.1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</row>
    <row r="1005" spans="1:24" ht="13" x14ac:dyDescent="0.1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</row>
    <row r="1006" spans="1:24" ht="13" x14ac:dyDescent="0.1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</row>
    <row r="1007" spans="1:24" ht="13" x14ac:dyDescent="0.1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</row>
    <row r="1008" spans="1:24" ht="13" x14ac:dyDescent="0.1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</row>
  </sheetData>
  <mergeCells count="9">
    <mergeCell ref="A20:B20"/>
    <mergeCell ref="A42:B42"/>
    <mergeCell ref="A1:I1"/>
    <mergeCell ref="A2:D2"/>
    <mergeCell ref="E2:F2"/>
    <mergeCell ref="G2:I2"/>
    <mergeCell ref="A13:D13"/>
    <mergeCell ref="A19:E19"/>
    <mergeCell ref="D20:E2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pick20XX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steve@stevegiles.us</cp:lastModifiedBy>
  <dcterms:modified xsi:type="dcterms:W3CDTF">2025-01-30T15:51:42Z</dcterms:modified>
</cp:coreProperties>
</file>