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U:\fund\10 اهرمی\گزارش ماهانه\1405\04\"/>
    </mc:Choice>
  </mc:AlternateContent>
  <xr:revisionPtr revIDLastSave="0" documentId="13_ncr:1_{C8D36A46-B8FB-4F59-B515-3AE4EA626006}" xr6:coauthVersionLast="47" xr6:coauthVersionMax="47" xr10:uidLastSave="{00000000-0000-0000-0000-000000000000}"/>
  <bookViews>
    <workbookView xWindow="-120" yWindow="-120" windowWidth="29040" windowHeight="15840" tabRatio="911" xr2:uid="{00000000-000D-0000-FFFF-FFFF00000000}"/>
  </bookViews>
  <sheets>
    <sheet name="روکش" sheetId="16" r:id="rId1"/>
    <sheet name=" سهام " sheetId="22" r:id="rId2"/>
    <sheet name="شمش" sheetId="28" r:id="rId3"/>
    <sheet name="اوراق " sheetId="23" r:id="rId4"/>
    <sheet name="تعدیل اوراق " sheetId="24" r:id="rId5"/>
    <sheet name="سپرده" sheetId="25" r:id="rId6"/>
    <sheet name="درآمدها" sheetId="11" r:id="rId7"/>
    <sheet name="درآمد سرمایه گذاری در سهام" sheetId="29" r:id="rId8"/>
    <sheet name="درآمد سرمایه گذاری در شمش " sheetId="5" r:id="rId9"/>
    <sheet name="درآمد سرمایه گذاری در اوراق بها" sheetId="6" r:id="rId10"/>
    <sheet name="درآمد سپرده بانکی" sheetId="27" r:id="rId11"/>
    <sheet name="سایر درآمدها" sheetId="8" r:id="rId12"/>
    <sheet name="درآمد سود سهام" sheetId="18" r:id="rId13"/>
    <sheet name="سود اوراق بهادار" sheetId="13" r:id="rId14"/>
    <sheet name="سود سپرده بانکی" sheetId="26" r:id="rId15"/>
    <sheet name="درآمد ناشی ازفروش" sheetId="15" r:id="rId16"/>
    <sheet name="درآمد ناشی از تغییر قیمت  " sheetId="14" r:id="rId17"/>
  </sheets>
  <externalReferences>
    <externalReference r:id="rId18"/>
  </externalReferences>
  <definedNames>
    <definedName name="_xlnm._FilterDatabase" localSheetId="1" hidden="1">' سهام '!$A$9:$W$99</definedName>
    <definedName name="_xlnm._FilterDatabase" localSheetId="4" hidden="1">'تعدیل اوراق '!$A$9:$M$9</definedName>
    <definedName name="_xlnm._FilterDatabase" localSheetId="10" hidden="1">'درآمد سپرده بانکی'!$A$7:$J$7</definedName>
    <definedName name="_xlnm._FilterDatabase" localSheetId="9" hidden="1">'درآمد سرمایه گذاری در اوراق بها'!$A$9:$Q$9</definedName>
    <definedName name="_xlnm._FilterDatabase" localSheetId="7" hidden="1">'درآمد سرمایه گذاری در سهام'!$A$10:$AA$10</definedName>
    <definedName name="_xlnm._FilterDatabase" localSheetId="8" hidden="1">'درآمد سرمایه گذاری در شمش '!#REF!</definedName>
    <definedName name="_xlnm._FilterDatabase" localSheetId="16" hidden="1">'درآمد ناشی از تغییر قیمت  '!$A$6:$Q$6</definedName>
    <definedName name="_xlnm._FilterDatabase" localSheetId="15" hidden="1">'درآمد ناشی ازفروش'!$A$6:$Q$29</definedName>
    <definedName name="_xlnm._FilterDatabase" localSheetId="5" hidden="1">سپرده!$A$8:$K$8</definedName>
    <definedName name="_xlnm._FilterDatabase" localSheetId="13" hidden="1">'سود اوراق بهادار'!$A$6:$R$6</definedName>
    <definedName name="_xlnm._FilterDatabase" localSheetId="14" hidden="1">'سود سپرده بانکی'!$A$7:$L$7</definedName>
    <definedName name="_xlnm._FilterDatabase" localSheetId="2" hidden="1">شمش!$A$9:$W$12</definedName>
    <definedName name="a">#REF!</definedName>
    <definedName name="bb">#REF!</definedName>
    <definedName name="_xlnm.Print_Area" localSheetId="1">' سهام '!$A$1:$W$100</definedName>
    <definedName name="_xlnm.Print_Area" localSheetId="3">'اوراق '!$A$1:$AG$11</definedName>
    <definedName name="_xlnm.Print_Area" localSheetId="4">'تعدیل اوراق '!$A$1:$M$18</definedName>
    <definedName name="_xlnm.Print_Area" localSheetId="10">'درآمد سپرده بانکی'!$A$1:$J$13</definedName>
    <definedName name="_xlnm.Print_Area" localSheetId="9">'درآمد سرمایه گذاری در اوراق بها'!$A$1:$Q$12</definedName>
    <definedName name="_xlnm.Print_Area" localSheetId="7">'درآمد سرمایه گذاری در سهام'!$A$1:$U$112</definedName>
    <definedName name="_xlnm.Print_Area" localSheetId="8">'درآمد سرمایه گذاری در شمش '!$A$1:$U$14</definedName>
    <definedName name="_xlnm.Print_Area" localSheetId="12">'درآمد سود سهام'!$A$1:$S$65</definedName>
    <definedName name="_xlnm.Print_Area" localSheetId="16">'درآمد ناشی از تغییر قیمت  '!$A$1:$Q$101</definedName>
    <definedName name="_xlnm.Print_Area" localSheetId="15">'درآمد ناشی ازفروش'!$A$1:$Q$61</definedName>
    <definedName name="_xlnm.Print_Area" localSheetId="6">درآمدها!$A$1:$I$16</definedName>
    <definedName name="_xlnm.Print_Area" localSheetId="0">روکش!$A$1:$J$36</definedName>
    <definedName name="_xlnm.Print_Area" localSheetId="11">'سایر درآمدها'!$A$1:$E$11</definedName>
    <definedName name="_xlnm.Print_Area" localSheetId="5">سپرده!$A$1:$K$16</definedName>
    <definedName name="_xlnm.Print_Area" localSheetId="13">'سود اوراق بهادار'!$A$1:$R$10</definedName>
    <definedName name="_xlnm.Print_Area" localSheetId="14">'سود سپرده بانکی'!$A$1:$L$13</definedName>
    <definedName name="_xlnm.Print_Area" localSheetId="2">شمش!$A$1:$W$13</definedName>
    <definedName name="_xlnm.Print_Titles" localSheetId="1">' سهام '!$7:$9</definedName>
    <definedName name="_xlnm.Print_Titles" localSheetId="7">'درآمد سرمایه گذاری در سهام'!$7:$10</definedName>
    <definedName name="_xlnm.Print_Titles" localSheetId="8">'درآمد سرمایه گذاری در شمش '!$7:$10</definedName>
    <definedName name="_xlnm.Print_Titles" localSheetId="16">'درآمد ناشی از تغییر قیمت  '!$5:$6</definedName>
    <definedName name="_xlnm.Print_Titles" localSheetId="15">'درآمد ناشی ازفروش'!$5:$6</definedName>
    <definedName name="_xlnm.Print_Titles" localSheetId="2">شمش!$7:$9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" i="22" l="1"/>
  <c r="I14" i="25"/>
  <c r="G12" i="27"/>
  <c r="C12" i="27"/>
  <c r="C6" i="6"/>
  <c r="S13" i="5"/>
  <c r="O12" i="5"/>
  <c r="O11" i="5"/>
  <c r="G11" i="5"/>
  <c r="E12" i="5"/>
  <c r="E13" i="5" s="1"/>
  <c r="E11" i="5"/>
  <c r="U1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29" i="29"/>
  <c r="Q30" i="29"/>
  <c r="Q31" i="29"/>
  <c r="Q32" i="29"/>
  <c r="Q33" i="29"/>
  <c r="Q34" i="29"/>
  <c r="Q35" i="29"/>
  <c r="Q36" i="29"/>
  <c r="Q37" i="29"/>
  <c r="Q38" i="29"/>
  <c r="Q39" i="29"/>
  <c r="Q40" i="29"/>
  <c r="Q41" i="29"/>
  <c r="Q42" i="29"/>
  <c r="Q43" i="29"/>
  <c r="Q44" i="29"/>
  <c r="Q45" i="29"/>
  <c r="Q46" i="29"/>
  <c r="Q47" i="29"/>
  <c r="Q48" i="29"/>
  <c r="Q49" i="29"/>
  <c r="Q50" i="29"/>
  <c r="Q51" i="29"/>
  <c r="Q52" i="29"/>
  <c r="Q53" i="29"/>
  <c r="Q54" i="29"/>
  <c r="Q55" i="29"/>
  <c r="Q56" i="29"/>
  <c r="Q57" i="29"/>
  <c r="Q58" i="29"/>
  <c r="Q59" i="29"/>
  <c r="Q60" i="29"/>
  <c r="Q61" i="29"/>
  <c r="Q62" i="29"/>
  <c r="Q63" i="29"/>
  <c r="Q64" i="29"/>
  <c r="Q65" i="29"/>
  <c r="Q66" i="29"/>
  <c r="Q67" i="29"/>
  <c r="Q68" i="29"/>
  <c r="Q69" i="29"/>
  <c r="Q70" i="29"/>
  <c r="Q71" i="29"/>
  <c r="Q72" i="29"/>
  <c r="Q73" i="29"/>
  <c r="Q74" i="29"/>
  <c r="Q75" i="29"/>
  <c r="Q76" i="29"/>
  <c r="Q77" i="29"/>
  <c r="Q78" i="29"/>
  <c r="Q79" i="29"/>
  <c r="Q80" i="29"/>
  <c r="Q81" i="29"/>
  <c r="Q82" i="29"/>
  <c r="Q83" i="29"/>
  <c r="Q84" i="29"/>
  <c r="Q85" i="29"/>
  <c r="Q86" i="29"/>
  <c r="Q87" i="29"/>
  <c r="Q88" i="29"/>
  <c r="Q89" i="29"/>
  <c r="Q90" i="29"/>
  <c r="Q91" i="29"/>
  <c r="Q92" i="29"/>
  <c r="Q93" i="29"/>
  <c r="Q94" i="29"/>
  <c r="Q95" i="29"/>
  <c r="Q96" i="29"/>
  <c r="Q97" i="29"/>
  <c r="Q98" i="29"/>
  <c r="Q99" i="29"/>
  <c r="Q100" i="29"/>
  <c r="Q101" i="29"/>
  <c r="Q102" i="29"/>
  <c r="Q103" i="29"/>
  <c r="Q104" i="29"/>
  <c r="Q105" i="29"/>
  <c r="Q106" i="29"/>
  <c r="Q107" i="29"/>
  <c r="S107" i="29" s="1"/>
  <c r="U107" i="29" s="1"/>
  <c r="Q108" i="29"/>
  <c r="S108" i="29" s="1"/>
  <c r="U108" i="29" s="1"/>
  <c r="Q109" i="29"/>
  <c r="Q110" i="29"/>
  <c r="Q11" i="29"/>
  <c r="W99" i="22"/>
  <c r="W11" i="22"/>
  <c r="W12" i="22"/>
  <c r="W13" i="22"/>
  <c r="W14" i="22"/>
  <c r="W15" i="22"/>
  <c r="W16" i="22"/>
  <c r="W17" i="22"/>
  <c r="W18" i="22"/>
  <c r="W19" i="22"/>
  <c r="W20" i="22"/>
  <c r="W21" i="22"/>
  <c r="W22" i="22"/>
  <c r="W23" i="22"/>
  <c r="W24" i="22"/>
  <c r="W25" i="22"/>
  <c r="W26" i="22"/>
  <c r="W27" i="22"/>
  <c r="W28" i="22"/>
  <c r="W29" i="22"/>
  <c r="W30" i="22"/>
  <c r="W31" i="22"/>
  <c r="W32" i="22"/>
  <c r="W33" i="22"/>
  <c r="W34" i="22"/>
  <c r="W35" i="22"/>
  <c r="W36" i="22"/>
  <c r="W37" i="22"/>
  <c r="W38" i="22"/>
  <c r="W39" i="22"/>
  <c r="W40" i="22"/>
  <c r="W41" i="22"/>
  <c r="W42" i="22"/>
  <c r="W43" i="22"/>
  <c r="W44" i="22"/>
  <c r="W45" i="22"/>
  <c r="W46" i="22"/>
  <c r="W47" i="22"/>
  <c r="W48" i="22"/>
  <c r="W49" i="22"/>
  <c r="W50" i="22"/>
  <c r="W51" i="22"/>
  <c r="W52" i="22"/>
  <c r="W53" i="22"/>
  <c r="W54" i="22"/>
  <c r="W55" i="22"/>
  <c r="W56" i="22"/>
  <c r="W57" i="22"/>
  <c r="W58" i="22"/>
  <c r="W59" i="22"/>
  <c r="W60" i="22"/>
  <c r="W61" i="22"/>
  <c r="W62" i="22"/>
  <c r="W63" i="22"/>
  <c r="W64" i="22"/>
  <c r="W65" i="22"/>
  <c r="W66" i="22"/>
  <c r="W67" i="22"/>
  <c r="W68" i="22"/>
  <c r="W69" i="22"/>
  <c r="W70" i="22"/>
  <c r="W71" i="22"/>
  <c r="W72" i="22"/>
  <c r="W73" i="22"/>
  <c r="W74" i="22"/>
  <c r="W75" i="22"/>
  <c r="W76" i="22"/>
  <c r="W77" i="22"/>
  <c r="W78" i="22"/>
  <c r="W79" i="22"/>
  <c r="W80" i="22"/>
  <c r="W81" i="22"/>
  <c r="W82" i="22"/>
  <c r="W83" i="22"/>
  <c r="W84" i="22"/>
  <c r="W85" i="22"/>
  <c r="W86" i="22"/>
  <c r="W87" i="22"/>
  <c r="W88" i="22"/>
  <c r="W89" i="22"/>
  <c r="W90" i="22"/>
  <c r="W91" i="22"/>
  <c r="W92" i="22"/>
  <c r="W93" i="22"/>
  <c r="W94" i="22"/>
  <c r="W95" i="22"/>
  <c r="W96" i="22"/>
  <c r="W97" i="22"/>
  <c r="W98" i="22"/>
  <c r="S104" i="29"/>
  <c r="U104" i="29" s="1"/>
  <c r="S106" i="29"/>
  <c r="U106" i="29" s="1"/>
  <c r="S109" i="29"/>
  <c r="U109" i="29" s="1"/>
  <c r="S110" i="29"/>
  <c r="U110" i="29" s="1"/>
  <c r="O111" i="29"/>
  <c r="O104" i="29"/>
  <c r="O105" i="29"/>
  <c r="O106" i="29"/>
  <c r="O107" i="29"/>
  <c r="O108" i="29"/>
  <c r="O109" i="29"/>
  <c r="O110" i="29"/>
  <c r="O103" i="29"/>
  <c r="M1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M36" i="29"/>
  <c r="M37" i="29"/>
  <c r="M38" i="29"/>
  <c r="M39" i="29"/>
  <c r="M40" i="29"/>
  <c r="M41" i="29"/>
  <c r="M42" i="29"/>
  <c r="M43" i="29"/>
  <c r="M44" i="29"/>
  <c r="M45" i="29"/>
  <c r="M46" i="29"/>
  <c r="M47" i="29"/>
  <c r="M48" i="29"/>
  <c r="M49" i="29"/>
  <c r="M50" i="29"/>
  <c r="M51" i="29"/>
  <c r="M52" i="29"/>
  <c r="M53" i="29"/>
  <c r="M54" i="29"/>
  <c r="M55" i="29"/>
  <c r="M56" i="29"/>
  <c r="M57" i="29"/>
  <c r="M58" i="29"/>
  <c r="M59" i="29"/>
  <c r="M60" i="29"/>
  <c r="M61" i="29"/>
  <c r="M62" i="29"/>
  <c r="M63" i="29"/>
  <c r="M64" i="29"/>
  <c r="M65" i="29"/>
  <c r="M66" i="29"/>
  <c r="M67" i="29"/>
  <c r="M68" i="29"/>
  <c r="M69" i="29"/>
  <c r="M70" i="29"/>
  <c r="M71" i="29"/>
  <c r="M72" i="29"/>
  <c r="M73" i="29"/>
  <c r="M74" i="29"/>
  <c r="M75" i="29"/>
  <c r="M76" i="29"/>
  <c r="M77" i="29"/>
  <c r="M78" i="29"/>
  <c r="M79" i="29"/>
  <c r="M80" i="29"/>
  <c r="M81" i="29"/>
  <c r="M82" i="29"/>
  <c r="M83" i="29"/>
  <c r="M84" i="29"/>
  <c r="M85" i="29"/>
  <c r="M86" i="29"/>
  <c r="M87" i="29"/>
  <c r="M88" i="29"/>
  <c r="M89" i="29"/>
  <c r="M90" i="29"/>
  <c r="M91" i="29"/>
  <c r="M92" i="29"/>
  <c r="M93" i="29"/>
  <c r="M94" i="29"/>
  <c r="M95" i="29"/>
  <c r="M96" i="29"/>
  <c r="M97" i="29"/>
  <c r="M98" i="29"/>
  <c r="M99" i="29"/>
  <c r="M100" i="29"/>
  <c r="M101" i="29"/>
  <c r="M102" i="29"/>
  <c r="M103" i="29"/>
  <c r="M104" i="29"/>
  <c r="M105" i="29"/>
  <c r="M106" i="29"/>
  <c r="M107" i="29"/>
  <c r="M108" i="29"/>
  <c r="M109" i="29"/>
  <c r="M110" i="29"/>
  <c r="M11" i="29"/>
  <c r="K31" i="29"/>
  <c r="K67" i="29"/>
  <c r="G1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25" i="29"/>
  <c r="G26" i="29"/>
  <c r="G27" i="29"/>
  <c r="G28" i="29"/>
  <c r="G29" i="29"/>
  <c r="G30" i="29"/>
  <c r="G31" i="29"/>
  <c r="G32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69" i="29"/>
  <c r="G70" i="29"/>
  <c r="G71" i="29"/>
  <c r="G72" i="29"/>
  <c r="G73" i="29"/>
  <c r="G74" i="29"/>
  <c r="G75" i="29"/>
  <c r="G76" i="29"/>
  <c r="G77" i="29"/>
  <c r="G78" i="29"/>
  <c r="G79" i="29"/>
  <c r="G80" i="29"/>
  <c r="G81" i="29"/>
  <c r="G82" i="29"/>
  <c r="G83" i="29"/>
  <c r="G84" i="29"/>
  <c r="G85" i="29"/>
  <c r="G86" i="29"/>
  <c r="G87" i="29"/>
  <c r="G88" i="29"/>
  <c r="G89" i="29"/>
  <c r="G90" i="29"/>
  <c r="G91" i="29"/>
  <c r="G92" i="29"/>
  <c r="G93" i="29"/>
  <c r="G94" i="29"/>
  <c r="G95" i="29"/>
  <c r="G96" i="29"/>
  <c r="G97" i="29"/>
  <c r="G98" i="29"/>
  <c r="G99" i="29"/>
  <c r="G100" i="29"/>
  <c r="G101" i="29"/>
  <c r="G102" i="29"/>
  <c r="G103" i="29"/>
  <c r="G104" i="29"/>
  <c r="G105" i="29"/>
  <c r="G106" i="29"/>
  <c r="G107" i="29"/>
  <c r="G108" i="29"/>
  <c r="G109" i="29"/>
  <c r="G110" i="29"/>
  <c r="G11" i="29"/>
  <c r="E111" i="29"/>
  <c r="C14" i="29"/>
  <c r="I14" i="29" s="1"/>
  <c r="K14" i="29" s="1"/>
  <c r="C18" i="29"/>
  <c r="I18" i="29" s="1"/>
  <c r="K18" i="29" s="1"/>
  <c r="C20" i="29"/>
  <c r="C23" i="29"/>
  <c r="C25" i="29"/>
  <c r="I25" i="29" s="1"/>
  <c r="K25" i="29" s="1"/>
  <c r="C27" i="29"/>
  <c r="C28" i="29"/>
  <c r="C30" i="29"/>
  <c r="I30" i="29" s="1"/>
  <c r="K30" i="29" s="1"/>
  <c r="C31" i="29"/>
  <c r="C32" i="29"/>
  <c r="I32" i="29" s="1"/>
  <c r="K32" i="29" s="1"/>
  <c r="C34" i="29"/>
  <c r="C35" i="29"/>
  <c r="C36" i="29"/>
  <c r="I36" i="29" s="1"/>
  <c r="K36" i="29" s="1"/>
  <c r="C38" i="29"/>
  <c r="I38" i="29" s="1"/>
  <c r="K38" i="29" s="1"/>
  <c r="C40" i="29"/>
  <c r="C41" i="29"/>
  <c r="C42" i="29"/>
  <c r="I42" i="29" s="1"/>
  <c r="K42" i="29" s="1"/>
  <c r="C45" i="29"/>
  <c r="C46" i="29"/>
  <c r="C47" i="29"/>
  <c r="C50" i="29"/>
  <c r="I50" i="29" s="1"/>
  <c r="K50" i="29" s="1"/>
  <c r="C51" i="29"/>
  <c r="C53" i="29"/>
  <c r="C54" i="29"/>
  <c r="C57" i="29"/>
  <c r="C59" i="29"/>
  <c r="C65" i="29"/>
  <c r="C66" i="29"/>
  <c r="I66" i="29" s="1"/>
  <c r="K66" i="29" s="1"/>
  <c r="C67" i="29"/>
  <c r="C69" i="29"/>
  <c r="C70" i="29"/>
  <c r="C71" i="29"/>
  <c r="C72" i="29"/>
  <c r="I72" i="29" s="1"/>
  <c r="K72" i="29" s="1"/>
  <c r="C73" i="29"/>
  <c r="I73" i="29" s="1"/>
  <c r="K73" i="29" s="1"/>
  <c r="C77" i="29"/>
  <c r="C78" i="29"/>
  <c r="I78" i="29" s="1"/>
  <c r="K78" i="29" s="1"/>
  <c r="C79" i="29"/>
  <c r="I79" i="29" s="1"/>
  <c r="K79" i="29" s="1"/>
  <c r="C82" i="29"/>
  <c r="C83" i="29"/>
  <c r="C84" i="29"/>
  <c r="I84" i="29" s="1"/>
  <c r="K84" i="29" s="1"/>
  <c r="C89" i="29"/>
  <c r="C90" i="29"/>
  <c r="C91" i="29"/>
  <c r="C94" i="29"/>
  <c r="I94" i="29" s="1"/>
  <c r="K94" i="29" s="1"/>
  <c r="C95" i="29"/>
  <c r="C96" i="29"/>
  <c r="C97" i="29"/>
  <c r="I97" i="29" s="1"/>
  <c r="K97" i="29" s="1"/>
  <c r="C100" i="29"/>
  <c r="C104" i="29"/>
  <c r="I104" i="29" s="1"/>
  <c r="K104" i="29" s="1"/>
  <c r="C105" i="29"/>
  <c r="C107" i="29"/>
  <c r="C108" i="29"/>
  <c r="C109" i="29"/>
  <c r="C110" i="29"/>
  <c r="I110" i="29" s="1"/>
  <c r="K110" i="29" s="1"/>
  <c r="I105" i="29"/>
  <c r="K105" i="29" s="1"/>
  <c r="E104" i="29"/>
  <c r="E105" i="29"/>
  <c r="E106" i="29"/>
  <c r="E107" i="29"/>
  <c r="E108" i="29"/>
  <c r="E109" i="29"/>
  <c r="E110" i="29"/>
  <c r="I20" i="29"/>
  <c r="K20" i="29" s="1"/>
  <c r="I27" i="29"/>
  <c r="K27" i="29" s="1"/>
  <c r="I31" i="29"/>
  <c r="I45" i="29"/>
  <c r="K45" i="29" s="1"/>
  <c r="I51" i="29"/>
  <c r="K51" i="29" s="1"/>
  <c r="I54" i="29"/>
  <c r="K54" i="29" s="1"/>
  <c r="I57" i="29"/>
  <c r="K57" i="29" s="1"/>
  <c r="I67" i="29"/>
  <c r="I69" i="29"/>
  <c r="K69" i="29" s="1"/>
  <c r="I70" i="29"/>
  <c r="K70" i="29" s="1"/>
  <c r="I82" i="29"/>
  <c r="K82" i="29" s="1"/>
  <c r="I91" i="29"/>
  <c r="K91" i="29" s="1"/>
  <c r="E12" i="29"/>
  <c r="E13" i="29"/>
  <c r="E14" i="29"/>
  <c r="E15" i="29"/>
  <c r="E16" i="29"/>
  <c r="E17" i="29"/>
  <c r="E18" i="29"/>
  <c r="E19" i="29"/>
  <c r="E20" i="29"/>
  <c r="E21" i="29"/>
  <c r="E22" i="29"/>
  <c r="E23" i="29"/>
  <c r="E24" i="29"/>
  <c r="E25" i="29"/>
  <c r="E26" i="29"/>
  <c r="E27" i="29"/>
  <c r="E28" i="29"/>
  <c r="E29" i="29"/>
  <c r="E30" i="29"/>
  <c r="E31" i="29"/>
  <c r="E32" i="29"/>
  <c r="E33" i="29"/>
  <c r="E34" i="29"/>
  <c r="E35" i="29"/>
  <c r="E36" i="29"/>
  <c r="E37" i="29"/>
  <c r="E38" i="29"/>
  <c r="E39" i="29"/>
  <c r="E40" i="29"/>
  <c r="E41" i="29"/>
  <c r="E42" i="29"/>
  <c r="E43" i="29"/>
  <c r="E44" i="29"/>
  <c r="E45" i="29"/>
  <c r="E46" i="29"/>
  <c r="E47" i="29"/>
  <c r="E48" i="29"/>
  <c r="E49" i="29"/>
  <c r="E50" i="29"/>
  <c r="E51" i="29"/>
  <c r="E52" i="29"/>
  <c r="E53" i="29"/>
  <c r="E54" i="29"/>
  <c r="E55" i="29"/>
  <c r="E56" i="29"/>
  <c r="E57" i="29"/>
  <c r="E58" i="29"/>
  <c r="E59" i="29"/>
  <c r="E60" i="29"/>
  <c r="E61" i="29"/>
  <c r="E62" i="29"/>
  <c r="E63" i="29"/>
  <c r="E64" i="29"/>
  <c r="E65" i="29"/>
  <c r="E66" i="29"/>
  <c r="E67" i="29"/>
  <c r="E68" i="29"/>
  <c r="E69" i="29"/>
  <c r="E70" i="29"/>
  <c r="E71" i="29"/>
  <c r="E72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85" i="29"/>
  <c r="E86" i="29"/>
  <c r="E87" i="29"/>
  <c r="E88" i="29"/>
  <c r="E89" i="29"/>
  <c r="E90" i="29"/>
  <c r="E91" i="29"/>
  <c r="E92" i="29"/>
  <c r="E93" i="29"/>
  <c r="E94" i="29"/>
  <c r="E95" i="29"/>
  <c r="E96" i="29"/>
  <c r="E97" i="29"/>
  <c r="E98" i="29"/>
  <c r="E99" i="29"/>
  <c r="E100" i="29"/>
  <c r="E101" i="29"/>
  <c r="E102" i="29"/>
  <c r="E103" i="29"/>
  <c r="M96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6" i="14" s="1"/>
  <c r="Q95" i="14"/>
  <c r="Q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7" i="14"/>
  <c r="I96" i="14"/>
  <c r="E96" i="14"/>
  <c r="G96" i="14"/>
  <c r="K5" i="14"/>
  <c r="C5" i="14"/>
  <c r="N58" i="15"/>
  <c r="O58" i="15"/>
  <c r="P58" i="15"/>
  <c r="M58" i="15"/>
  <c r="Q30" i="15"/>
  <c r="Q29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 s="1"/>
  <c r="F58" i="15"/>
  <c r="G58" i="15"/>
  <c r="H58" i="15"/>
  <c r="E5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 s="1"/>
  <c r="H6" i="26"/>
  <c r="P65" i="18"/>
  <c r="Q65" i="18"/>
  <c r="S11" i="18"/>
  <c r="M11" i="18"/>
  <c r="S10" i="18"/>
  <c r="M10" i="18"/>
  <c r="M9" i="18"/>
  <c r="M28" i="18"/>
  <c r="C85" i="29" s="1"/>
  <c r="I85" i="29" s="1"/>
  <c r="K85" i="29" s="1"/>
  <c r="S9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57" i="18"/>
  <c r="S58" i="18"/>
  <c r="S59" i="18"/>
  <c r="S60" i="18"/>
  <c r="S61" i="18"/>
  <c r="S62" i="18"/>
  <c r="S63" i="18"/>
  <c r="S64" i="18"/>
  <c r="S8" i="18"/>
  <c r="M8" i="18"/>
  <c r="K12" i="18"/>
  <c r="M12" i="18" s="1"/>
  <c r="C60" i="29" s="1"/>
  <c r="I60" i="29" s="1"/>
  <c r="K60" i="29" s="1"/>
  <c r="K13" i="18"/>
  <c r="M13" i="18" s="1"/>
  <c r="K14" i="18"/>
  <c r="M14" i="18" s="1"/>
  <c r="C86" i="29" s="1"/>
  <c r="I86" i="29" s="1"/>
  <c r="K86" i="29" s="1"/>
  <c r="K15" i="18"/>
  <c r="M15" i="18" s="1"/>
  <c r="C99" i="29" s="1"/>
  <c r="I99" i="29" s="1"/>
  <c r="K99" i="29" s="1"/>
  <c r="K16" i="18"/>
  <c r="M16" i="18" s="1"/>
  <c r="C52" i="29" s="1"/>
  <c r="I52" i="29" s="1"/>
  <c r="K52" i="29" s="1"/>
  <c r="K17" i="18"/>
  <c r="M17" i="18" s="1"/>
  <c r="C37" i="29" s="1"/>
  <c r="I37" i="29" s="1"/>
  <c r="K37" i="29" s="1"/>
  <c r="K18" i="18"/>
  <c r="M18" i="18" s="1"/>
  <c r="C68" i="29" s="1"/>
  <c r="I68" i="29" s="1"/>
  <c r="K68" i="29" s="1"/>
  <c r="K19" i="18"/>
  <c r="M19" i="18" s="1"/>
  <c r="C15" i="29" s="1"/>
  <c r="K20" i="18"/>
  <c r="K21" i="18"/>
  <c r="M21" i="18" s="1"/>
  <c r="K22" i="18"/>
  <c r="K23" i="18"/>
  <c r="M23" i="18" s="1"/>
  <c r="C64" i="29" s="1"/>
  <c r="I64" i="29" s="1"/>
  <c r="K64" i="29" s="1"/>
  <c r="K24" i="18"/>
  <c r="M24" i="18" s="1"/>
  <c r="C74" i="29" s="1"/>
  <c r="I74" i="29" s="1"/>
  <c r="K74" i="29" s="1"/>
  <c r="K25" i="18"/>
  <c r="K26" i="18"/>
  <c r="K27" i="18"/>
  <c r="K28" i="18"/>
  <c r="K29" i="18"/>
  <c r="M29" i="18" s="1"/>
  <c r="C19" i="29" s="1"/>
  <c r="I19" i="29" s="1"/>
  <c r="K19" i="29" s="1"/>
  <c r="K30" i="18"/>
  <c r="M30" i="18" s="1"/>
  <c r="C92" i="29" s="1"/>
  <c r="I92" i="29" s="1"/>
  <c r="K92" i="29" s="1"/>
  <c r="K31" i="18"/>
  <c r="M31" i="18" s="1"/>
  <c r="C93" i="29" s="1"/>
  <c r="I93" i="29" s="1"/>
  <c r="K93" i="29" s="1"/>
  <c r="K32" i="18"/>
  <c r="M32" i="18" s="1"/>
  <c r="C26" i="29" s="1"/>
  <c r="I26" i="29" s="1"/>
  <c r="K26" i="29" s="1"/>
  <c r="K33" i="18"/>
  <c r="M33" i="18" s="1"/>
  <c r="K34" i="18"/>
  <c r="K35" i="18"/>
  <c r="M35" i="18" s="1"/>
  <c r="C55" i="29" s="1"/>
  <c r="I55" i="29" s="1"/>
  <c r="K55" i="29" s="1"/>
  <c r="K36" i="18"/>
  <c r="M36" i="18" s="1"/>
  <c r="C49" i="29" s="1"/>
  <c r="I49" i="29" s="1"/>
  <c r="K49" i="29" s="1"/>
  <c r="K37" i="18"/>
  <c r="M37" i="18" s="1"/>
  <c r="C56" i="29" s="1"/>
  <c r="I56" i="29" s="1"/>
  <c r="K56" i="29" s="1"/>
  <c r="K38" i="18"/>
  <c r="K39" i="18"/>
  <c r="M39" i="18" s="1"/>
  <c r="C87" i="29" s="1"/>
  <c r="I87" i="29" s="1"/>
  <c r="K87" i="29" s="1"/>
  <c r="K40" i="18"/>
  <c r="K41" i="18"/>
  <c r="M41" i="18" s="1"/>
  <c r="C80" i="29" s="1"/>
  <c r="I80" i="29" s="1"/>
  <c r="K80" i="29" s="1"/>
  <c r="K42" i="18"/>
  <c r="M42" i="18" s="1"/>
  <c r="C29" i="29" s="1"/>
  <c r="K43" i="18"/>
  <c r="K44" i="18"/>
  <c r="K45" i="18"/>
  <c r="K46" i="18"/>
  <c r="M46" i="18" s="1"/>
  <c r="C76" i="29" s="1"/>
  <c r="I76" i="29" s="1"/>
  <c r="K76" i="29" s="1"/>
  <c r="K47" i="18"/>
  <c r="M47" i="18" s="1"/>
  <c r="C101" i="29" s="1"/>
  <c r="K48" i="18"/>
  <c r="M48" i="18" s="1"/>
  <c r="C61" i="29" s="1"/>
  <c r="I61" i="29" s="1"/>
  <c r="K61" i="29" s="1"/>
  <c r="K49" i="18"/>
  <c r="M49" i="18" s="1"/>
  <c r="C13" i="29" s="1"/>
  <c r="I13" i="29" s="1"/>
  <c r="K13" i="29" s="1"/>
  <c r="K50" i="18"/>
  <c r="M50" i="18" s="1"/>
  <c r="C44" i="29" s="1"/>
  <c r="I44" i="29" s="1"/>
  <c r="K44" i="29" s="1"/>
  <c r="K51" i="18"/>
  <c r="M51" i="18" s="1"/>
  <c r="K52" i="18"/>
  <c r="K53" i="18"/>
  <c r="M53" i="18" s="1"/>
  <c r="C43" i="29" s="1"/>
  <c r="I43" i="29" s="1"/>
  <c r="K43" i="29" s="1"/>
  <c r="K54" i="18"/>
  <c r="M54" i="18" s="1"/>
  <c r="C103" i="29" s="1"/>
  <c r="I103" i="29" s="1"/>
  <c r="K103" i="29" s="1"/>
  <c r="K55" i="18"/>
  <c r="K56" i="18"/>
  <c r="K57" i="18"/>
  <c r="M57" i="18" s="1"/>
  <c r="K58" i="18"/>
  <c r="M58" i="18" s="1"/>
  <c r="C106" i="29" s="1"/>
  <c r="K59" i="18"/>
  <c r="M59" i="18" s="1"/>
  <c r="K60" i="18"/>
  <c r="M60" i="18" s="1"/>
  <c r="C24" i="29" s="1"/>
  <c r="I24" i="29" s="1"/>
  <c r="K24" i="29" s="1"/>
  <c r="K61" i="18"/>
  <c r="M61" i="18" s="1"/>
  <c r="C58" i="29" s="1"/>
  <c r="I58" i="29" s="1"/>
  <c r="K58" i="29" s="1"/>
  <c r="K62" i="18"/>
  <c r="M62" i="18" s="1"/>
  <c r="C81" i="29" s="1"/>
  <c r="I81" i="29" s="1"/>
  <c r="K81" i="29" s="1"/>
  <c r="K63" i="18"/>
  <c r="M63" i="18" s="1"/>
  <c r="K64" i="18"/>
  <c r="M64" i="18" s="1"/>
  <c r="C12" i="29" s="1"/>
  <c r="I12" i="29" s="1"/>
  <c r="K12" i="29" s="1"/>
  <c r="N65" i="18"/>
  <c r="O65" i="18"/>
  <c r="R65" i="18"/>
  <c r="I65" i="18"/>
  <c r="O6" i="18"/>
  <c r="K13" i="24"/>
  <c r="M6" i="23"/>
  <c r="U99" i="22"/>
  <c r="S99" i="22"/>
  <c r="K9" i="25"/>
  <c r="W10" i="28"/>
  <c r="O96" i="14"/>
  <c r="I12" i="26"/>
  <c r="J12" i="26"/>
  <c r="C12" i="26"/>
  <c r="D12" i="26"/>
  <c r="N6" i="13"/>
  <c r="K13" i="25"/>
  <c r="I100" i="29" l="1"/>
  <c r="K100" i="29" s="1"/>
  <c r="I46" i="29"/>
  <c r="K46" i="29" s="1"/>
  <c r="I15" i="29"/>
  <c r="K15" i="29" s="1"/>
  <c r="I83" i="29"/>
  <c r="K83" i="29" s="1"/>
  <c r="I65" i="29"/>
  <c r="K65" i="29" s="1"/>
  <c r="I53" i="29"/>
  <c r="K53" i="29" s="1"/>
  <c r="I41" i="29"/>
  <c r="K41" i="29" s="1"/>
  <c r="I29" i="29"/>
  <c r="K29" i="29" s="1"/>
  <c r="I89" i="29"/>
  <c r="K89" i="29" s="1"/>
  <c r="I71" i="29"/>
  <c r="K71" i="29" s="1"/>
  <c r="I59" i="29"/>
  <c r="K59" i="29" s="1"/>
  <c r="I47" i="29"/>
  <c r="K47" i="29" s="1"/>
  <c r="I35" i="29"/>
  <c r="K35" i="29" s="1"/>
  <c r="I23" i="29"/>
  <c r="K23" i="29" s="1"/>
  <c r="Q111" i="29"/>
  <c r="S105" i="29"/>
  <c r="I90" i="29"/>
  <c r="K90" i="29" s="1"/>
  <c r="I101" i="29"/>
  <c r="K101" i="29" s="1"/>
  <c r="I95" i="29"/>
  <c r="K95" i="29" s="1"/>
  <c r="I96" i="29"/>
  <c r="K96" i="29" s="1"/>
  <c r="I108" i="29"/>
  <c r="K108" i="29" s="1"/>
  <c r="I109" i="29"/>
  <c r="K109" i="29" s="1"/>
  <c r="I106" i="29"/>
  <c r="K106" i="29" s="1"/>
  <c r="I107" i="29"/>
  <c r="K107" i="29" s="1"/>
  <c r="I77" i="29"/>
  <c r="K77" i="29" s="1"/>
  <c r="I40" i="29"/>
  <c r="K40" i="29" s="1"/>
  <c r="I34" i="29"/>
  <c r="K34" i="29" s="1"/>
  <c r="I28" i="29"/>
  <c r="K28" i="29" s="1"/>
  <c r="M45" i="18"/>
  <c r="C75" i="29" s="1"/>
  <c r="I75" i="29" s="1"/>
  <c r="K75" i="29" s="1"/>
  <c r="M40" i="18"/>
  <c r="C48" i="29" s="1"/>
  <c r="I48" i="29" s="1"/>
  <c r="K48" i="29" s="1"/>
  <c r="M27" i="18"/>
  <c r="C39" i="29" s="1"/>
  <c r="I39" i="29" s="1"/>
  <c r="K39" i="29" s="1"/>
  <c r="M52" i="18"/>
  <c r="C22" i="29" s="1"/>
  <c r="I22" i="29" s="1"/>
  <c r="K22" i="29" s="1"/>
  <c r="M34" i="18"/>
  <c r="C88" i="29" s="1"/>
  <c r="I88" i="29" s="1"/>
  <c r="K88" i="29" s="1"/>
  <c r="M22" i="18"/>
  <c r="C98" i="29" s="1"/>
  <c r="I98" i="29" s="1"/>
  <c r="K98" i="29" s="1"/>
  <c r="S65" i="18"/>
  <c r="M56" i="18"/>
  <c r="C17" i="29" s="1"/>
  <c r="I17" i="29" s="1"/>
  <c r="K17" i="29" s="1"/>
  <c r="M44" i="18"/>
  <c r="C33" i="29" s="1"/>
  <c r="I33" i="29" s="1"/>
  <c r="K33" i="29" s="1"/>
  <c r="M38" i="18"/>
  <c r="C16" i="29" s="1"/>
  <c r="I16" i="29" s="1"/>
  <c r="K16" i="29" s="1"/>
  <c r="M26" i="18"/>
  <c r="C11" i="29" s="1"/>
  <c r="M20" i="18"/>
  <c r="C62" i="29" s="1"/>
  <c r="I62" i="29" s="1"/>
  <c r="K62" i="29" s="1"/>
  <c r="M55" i="18"/>
  <c r="C21" i="29" s="1"/>
  <c r="I21" i="29" s="1"/>
  <c r="K21" i="29" s="1"/>
  <c r="M43" i="18"/>
  <c r="C102" i="29" s="1"/>
  <c r="I102" i="29" s="1"/>
  <c r="K102" i="29" s="1"/>
  <c r="M25" i="18"/>
  <c r="C63" i="29" s="1"/>
  <c r="I63" i="29" s="1"/>
  <c r="K63" i="29" s="1"/>
  <c r="K65" i="18"/>
  <c r="Y6" i="23"/>
  <c r="G12" i="28"/>
  <c r="E12" i="28"/>
  <c r="S12" i="28"/>
  <c r="U12" i="28"/>
  <c r="M99" i="22"/>
  <c r="E11" i="11"/>
  <c r="I12" i="5"/>
  <c r="K12" i="5" s="1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A3" i="26"/>
  <c r="H6" i="13"/>
  <c r="W11" i="28"/>
  <c r="W12" i="28" s="1"/>
  <c r="C10" i="8"/>
  <c r="M13" i="5"/>
  <c r="G11" i="27"/>
  <c r="C11" i="27"/>
  <c r="C111" i="29" l="1"/>
  <c r="U105" i="29"/>
  <c r="M65" i="18"/>
  <c r="Q13" i="5"/>
  <c r="I11" i="11"/>
  <c r="S12" i="5"/>
  <c r="C5" i="15"/>
  <c r="K5" i="15"/>
  <c r="B12" i="26"/>
  <c r="H12" i="26"/>
  <c r="L11" i="26"/>
  <c r="F11" i="26"/>
  <c r="F10" i="26"/>
  <c r="C10" i="27" s="1"/>
  <c r="B6" i="26"/>
  <c r="O12" i="29"/>
  <c r="O14" i="29"/>
  <c r="O15" i="29"/>
  <c r="O17" i="29"/>
  <c r="O18" i="29"/>
  <c r="O19" i="29"/>
  <c r="O20" i="29"/>
  <c r="O22" i="29"/>
  <c r="O24" i="29"/>
  <c r="O28" i="29"/>
  <c r="O31" i="29"/>
  <c r="O35" i="29"/>
  <c r="O37" i="29"/>
  <c r="O39" i="29"/>
  <c r="O41" i="29"/>
  <c r="O42" i="29"/>
  <c r="O45" i="29"/>
  <c r="O50" i="29"/>
  <c r="O51" i="29"/>
  <c r="O52" i="29"/>
  <c r="O53" i="29"/>
  <c r="O54" i="29"/>
  <c r="O55" i="29"/>
  <c r="O57" i="29"/>
  <c r="O58" i="29"/>
  <c r="O59" i="29"/>
  <c r="O60" i="29"/>
  <c r="O61" i="29"/>
  <c r="O63" i="29"/>
  <c r="O64" i="29"/>
  <c r="O65" i="29"/>
  <c r="O66" i="29"/>
  <c r="O67" i="29"/>
  <c r="O69" i="29"/>
  <c r="O72" i="29"/>
  <c r="O74" i="29"/>
  <c r="O75" i="29"/>
  <c r="O77" i="29"/>
  <c r="O80" i="29"/>
  <c r="O81" i="29"/>
  <c r="O82" i="29"/>
  <c r="O84" i="29"/>
  <c r="O86" i="29"/>
  <c r="O90" i="29"/>
  <c r="O94" i="29"/>
  <c r="O97" i="29"/>
  <c r="O99" i="29"/>
  <c r="O100" i="29"/>
  <c r="O102" i="29"/>
  <c r="E10" i="8"/>
  <c r="E13" i="11" s="1"/>
  <c r="E99" i="22"/>
  <c r="G99" i="22"/>
  <c r="O13" i="29"/>
  <c r="O16" i="29"/>
  <c r="O48" i="29"/>
  <c r="O71" i="29"/>
  <c r="O85" i="29"/>
  <c r="O92" i="29"/>
  <c r="I7" i="15"/>
  <c r="G14" i="25"/>
  <c r="E14" i="25"/>
  <c r="C14" i="25"/>
  <c r="C13" i="5"/>
  <c r="L10" i="26"/>
  <c r="G10" i="27" s="1"/>
  <c r="M12" i="28"/>
  <c r="J12" i="28"/>
  <c r="T12" i="28"/>
  <c r="A1" i="29"/>
  <c r="L9" i="26"/>
  <c r="G9" i="27" s="1"/>
  <c r="F9" i="26"/>
  <c r="K10" i="25"/>
  <c r="K11" i="25"/>
  <c r="K12" i="25"/>
  <c r="K14" i="25" l="1"/>
  <c r="E11" i="29"/>
  <c r="I11" i="29" s="1"/>
  <c r="O88" i="29"/>
  <c r="O76" i="29"/>
  <c r="O43" i="29"/>
  <c r="O32" i="29"/>
  <c r="O23" i="29"/>
  <c r="S23" i="29" s="1"/>
  <c r="U23" i="29" s="1"/>
  <c r="O83" i="29"/>
  <c r="O47" i="29"/>
  <c r="S47" i="29" s="1"/>
  <c r="U47" i="29" s="1"/>
  <c r="O36" i="29"/>
  <c r="O11" i="29"/>
  <c r="S11" i="29" s="1"/>
  <c r="O101" i="29"/>
  <c r="S101" i="29" s="1"/>
  <c r="U101" i="29" s="1"/>
  <c r="O91" i="29"/>
  <c r="O46" i="29"/>
  <c r="S46" i="29" s="1"/>
  <c r="U46" i="29" s="1"/>
  <c r="U12" i="5"/>
  <c r="O13" i="5"/>
  <c r="O89" i="29"/>
  <c r="O78" i="29"/>
  <c r="O33" i="29"/>
  <c r="S33" i="29" s="1"/>
  <c r="U33" i="29" s="1"/>
  <c r="O25" i="29"/>
  <c r="S25" i="29" s="1"/>
  <c r="U25" i="29" s="1"/>
  <c r="O73" i="29"/>
  <c r="S73" i="29" s="1"/>
  <c r="U73" i="29" s="1"/>
  <c r="O49" i="29"/>
  <c r="O40" i="29"/>
  <c r="O21" i="29"/>
  <c r="S21" i="29" s="1"/>
  <c r="U21" i="29" s="1"/>
  <c r="O34" i="29"/>
  <c r="S69" i="29"/>
  <c r="U69" i="29" s="1"/>
  <c r="S94" i="29"/>
  <c r="U94" i="29" s="1"/>
  <c r="S71" i="29"/>
  <c r="U71" i="29" s="1"/>
  <c r="S65" i="29"/>
  <c r="U65" i="29" s="1"/>
  <c r="O93" i="29"/>
  <c r="O56" i="29"/>
  <c r="S56" i="29" s="1"/>
  <c r="U56" i="29" s="1"/>
  <c r="O26" i="29"/>
  <c r="O79" i="29"/>
  <c r="S79" i="29" s="1"/>
  <c r="U79" i="29" s="1"/>
  <c r="O38" i="29"/>
  <c r="O98" i="29"/>
  <c r="S98" i="29" s="1"/>
  <c r="U98" i="29" s="1"/>
  <c r="O70" i="29"/>
  <c r="O30" i="29"/>
  <c r="O96" i="29"/>
  <c r="O68" i="29"/>
  <c r="S68" i="29" s="1"/>
  <c r="U68" i="29" s="1"/>
  <c r="O29" i="29"/>
  <c r="S29" i="29" s="1"/>
  <c r="U29" i="29" s="1"/>
  <c r="O95" i="29"/>
  <c r="S95" i="29" s="1"/>
  <c r="U95" i="29" s="1"/>
  <c r="O62" i="29"/>
  <c r="S62" i="29" s="1"/>
  <c r="U62" i="29" s="1"/>
  <c r="O27" i="29"/>
  <c r="O87" i="29"/>
  <c r="S87" i="29" s="1"/>
  <c r="U87" i="29" s="1"/>
  <c r="O44" i="29"/>
  <c r="S44" i="29" s="1"/>
  <c r="U44" i="29" s="1"/>
  <c r="S17" i="29"/>
  <c r="U17" i="29" s="1"/>
  <c r="S14" i="29"/>
  <c r="U14" i="29" s="1"/>
  <c r="S92" i="29"/>
  <c r="U92" i="29" s="1"/>
  <c r="S13" i="29"/>
  <c r="U13" i="29" s="1"/>
  <c r="S24" i="29"/>
  <c r="U24" i="29" s="1"/>
  <c r="S54" i="29"/>
  <c r="U54" i="29" s="1"/>
  <c r="S28" i="29"/>
  <c r="U28" i="29" s="1"/>
  <c r="S37" i="29"/>
  <c r="U37" i="29" s="1"/>
  <c r="S67" i="29"/>
  <c r="U67" i="29" s="1"/>
  <c r="S60" i="29"/>
  <c r="U60" i="29" s="1"/>
  <c r="S41" i="29"/>
  <c r="U41" i="29" s="1"/>
  <c r="S86" i="29"/>
  <c r="U86" i="29" s="1"/>
  <c r="S97" i="29"/>
  <c r="U97" i="29" s="1"/>
  <c r="S81" i="29"/>
  <c r="U81" i="29" s="1"/>
  <c r="S100" i="29"/>
  <c r="U100" i="29" s="1"/>
  <c r="S80" i="29"/>
  <c r="U80" i="29" s="1"/>
  <c r="S18" i="29"/>
  <c r="U18" i="29" s="1"/>
  <c r="S63" i="29"/>
  <c r="U63" i="29" s="1"/>
  <c r="S42" i="29"/>
  <c r="U42" i="29" s="1"/>
  <c r="S61" i="29"/>
  <c r="U61" i="29" s="1"/>
  <c r="S66" i="29"/>
  <c r="U66" i="29" s="1"/>
  <c r="S72" i="29"/>
  <c r="U72" i="29" s="1"/>
  <c r="S99" i="29"/>
  <c r="U99" i="29" s="1"/>
  <c r="S31" i="29"/>
  <c r="U31" i="29" s="1"/>
  <c r="S52" i="29"/>
  <c r="U52" i="29" s="1"/>
  <c r="S55" i="29"/>
  <c r="U55" i="29" s="1"/>
  <c r="S45" i="29"/>
  <c r="U45" i="29" s="1"/>
  <c r="S57" i="29"/>
  <c r="U57" i="29" s="1"/>
  <c r="S75" i="29"/>
  <c r="U75" i="29" s="1"/>
  <c r="S82" i="29"/>
  <c r="U82" i="29" s="1"/>
  <c r="S90" i="29"/>
  <c r="U90" i="29" s="1"/>
  <c r="S35" i="29"/>
  <c r="U35" i="29" s="1"/>
  <c r="S77" i="29"/>
  <c r="U77" i="29" s="1"/>
  <c r="S12" i="29"/>
  <c r="U12" i="29" s="1"/>
  <c r="S102" i="29"/>
  <c r="U102" i="29" s="1"/>
  <c r="S50" i="29"/>
  <c r="U50" i="29" s="1"/>
  <c r="S53" i="29"/>
  <c r="U53" i="29" s="1"/>
  <c r="S16" i="29"/>
  <c r="U16" i="29" s="1"/>
  <c r="S48" i="29"/>
  <c r="U48" i="29" s="1"/>
  <c r="S64" i="29"/>
  <c r="U64" i="29" s="1"/>
  <c r="S20" i="29"/>
  <c r="U20" i="29" s="1"/>
  <c r="S74" i="29"/>
  <c r="U74" i="29" s="1"/>
  <c r="S15" i="29"/>
  <c r="U15" i="29" s="1"/>
  <c r="G13" i="5"/>
  <c r="I11" i="5"/>
  <c r="K11" i="5" s="1"/>
  <c r="S103" i="29"/>
  <c r="U103" i="29" s="1"/>
  <c r="S85" i="29"/>
  <c r="U85" i="29" s="1"/>
  <c r="S59" i="29"/>
  <c r="U59" i="29" s="1"/>
  <c r="S39" i="29"/>
  <c r="U39" i="29" s="1"/>
  <c r="S22" i="29"/>
  <c r="U22" i="29" s="1"/>
  <c r="S84" i="29"/>
  <c r="U84" i="29" s="1"/>
  <c r="S58" i="29"/>
  <c r="U58" i="29" s="1"/>
  <c r="S51" i="29"/>
  <c r="U51" i="29" s="1"/>
  <c r="S19" i="29"/>
  <c r="U19" i="29" s="1"/>
  <c r="S11" i="5"/>
  <c r="U11" i="5" s="1"/>
  <c r="U13" i="5" s="1"/>
  <c r="J99" i="22"/>
  <c r="K11" i="29" l="1"/>
  <c r="K111" i="29" s="1"/>
  <c r="I111" i="29"/>
  <c r="U11" i="29"/>
  <c r="S43" i="29"/>
  <c r="U43" i="29" s="1"/>
  <c r="S88" i="29"/>
  <c r="U88" i="29" s="1"/>
  <c r="S30" i="29"/>
  <c r="U30" i="29" s="1"/>
  <c r="S91" i="29"/>
  <c r="U91" i="29" s="1"/>
  <c r="S36" i="29"/>
  <c r="U36" i="29" s="1"/>
  <c r="S49" i="29"/>
  <c r="U49" i="29" s="1"/>
  <c r="S32" i="29"/>
  <c r="U32" i="29" s="1"/>
  <c r="S76" i="29"/>
  <c r="U76" i="29" s="1"/>
  <c r="S83" i="29"/>
  <c r="U83" i="29" s="1"/>
  <c r="S70" i="29"/>
  <c r="U70" i="29" s="1"/>
  <c r="S40" i="29"/>
  <c r="U40" i="29" s="1"/>
  <c r="S93" i="29"/>
  <c r="U93" i="29" s="1"/>
  <c r="S34" i="29"/>
  <c r="U34" i="29" s="1"/>
  <c r="S89" i="29"/>
  <c r="U89" i="29" s="1"/>
  <c r="S78" i="29"/>
  <c r="U78" i="29" s="1"/>
  <c r="S96" i="29"/>
  <c r="U96" i="29" s="1"/>
  <c r="K13" i="5"/>
  <c r="I13" i="5"/>
  <c r="S27" i="29"/>
  <c r="U27" i="29" s="1"/>
  <c r="S26" i="29"/>
  <c r="U26" i="29" s="1"/>
  <c r="S38" i="29"/>
  <c r="U38" i="29" s="1"/>
  <c r="L8" i="26"/>
  <c r="G8" i="27" s="1"/>
  <c r="F8" i="26"/>
  <c r="S111" i="29" l="1"/>
  <c r="C8" i="27"/>
  <c r="C9" i="27"/>
  <c r="E9" i="11"/>
  <c r="I9" i="11" s="1"/>
  <c r="E8" i="11"/>
  <c r="I8" i="11" l="1"/>
  <c r="I13" i="11"/>
  <c r="A1" i="14"/>
  <c r="A1" i="15"/>
  <c r="A1" i="26"/>
  <c r="A1" i="13"/>
  <c r="A1" i="18"/>
  <c r="A1" i="8"/>
  <c r="A1" i="27"/>
  <c r="A1" i="6"/>
  <c r="A1" i="5"/>
  <c r="A1" i="11"/>
  <c r="G6" i="27" l="1"/>
  <c r="C6" i="27"/>
  <c r="A3" i="27"/>
  <c r="I6" i="25"/>
  <c r="C6" i="25"/>
  <c r="C8" i="24"/>
  <c r="A3" i="25" l="1"/>
  <c r="A3" i="11" s="1"/>
  <c r="A3" i="29" s="1"/>
  <c r="A3" i="24"/>
  <c r="A3" i="23"/>
  <c r="E6" i="11"/>
  <c r="Z38" i="27"/>
  <c r="V38" i="27"/>
  <c r="L12" i="26"/>
  <c r="F12" i="26"/>
  <c r="AE10" i="23"/>
  <c r="AC10" i="23"/>
  <c r="W10" i="23"/>
  <c r="T10" i="23"/>
  <c r="Q10" i="23"/>
  <c r="O10" i="23"/>
  <c r="AG10" i="23"/>
  <c r="E11" i="27" l="1"/>
  <c r="K11" i="6"/>
  <c r="A3" i="13"/>
  <c r="A3" i="15"/>
  <c r="A3" i="6"/>
  <c r="A3" i="14"/>
  <c r="A3" i="5"/>
  <c r="A3" i="18"/>
  <c r="A3" i="8"/>
  <c r="I8" i="27" l="1"/>
  <c r="E10" i="27"/>
  <c r="E12" i="11" l="1"/>
  <c r="E14" i="11" s="1"/>
  <c r="I11" i="27"/>
  <c r="E9" i="27"/>
  <c r="I10" i="27"/>
  <c r="E8" i="27"/>
  <c r="I9" i="27"/>
  <c r="X38" i="27"/>
  <c r="AB38" i="27"/>
  <c r="G10" i="11" l="1"/>
  <c r="G11" i="11"/>
  <c r="G12" i="11"/>
  <c r="G13" i="11"/>
  <c r="G9" i="11"/>
  <c r="G8" i="11"/>
  <c r="I12" i="11"/>
  <c r="I12" i="27"/>
  <c r="E12" i="27"/>
  <c r="G14" i="11" l="1"/>
  <c r="G11" i="6"/>
  <c r="C5" i="8" l="1"/>
  <c r="E5" i="8" l="1"/>
  <c r="K6" i="6"/>
  <c r="Q9" i="13"/>
  <c r="P9" i="13"/>
  <c r="N9" i="13"/>
  <c r="J9" i="13"/>
  <c r="H9" i="13"/>
  <c r="R9" i="13"/>
  <c r="L9" i="13" l="1"/>
  <c r="O11" i="6"/>
  <c r="C11" i="6" l="1"/>
  <c r="M11" i="6" l="1"/>
  <c r="Q11" i="6"/>
  <c r="E11" i="6" l="1"/>
  <c r="I10" i="11"/>
  <c r="I11" i="6"/>
  <c r="I14" i="11" l="1"/>
</calcChain>
</file>

<file path=xl/sharedStrings.xml><?xml version="1.0" encoding="utf-8"?>
<sst xmlns="http://schemas.openxmlformats.org/spreadsheetml/2006/main" count="722" uniqueCount="256">
  <si>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</si>
  <si>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</si>
  <si>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</si>
  <si>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</si>
  <si>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</si>
  <si>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</si>
  <si>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</si>
  <si>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تغییرات طی دوره</t>
  </si>
  <si>
    <t>سپرده های بانکی</t>
  </si>
  <si>
    <t>درآمد سود سهام</t>
  </si>
  <si>
    <t>درآمد تغییر ارزش</t>
  </si>
  <si>
    <t>درآمد فروش</t>
  </si>
  <si>
    <t>درآمد سود اوراق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</si>
  <si>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</si>
  <si>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</si>
  <si>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</si>
  <si>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</si>
  <si>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</si>
  <si>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خالص ارزش فروش</t>
  </si>
  <si>
    <t>درصد به کل دارایی‌ها</t>
  </si>
  <si>
    <t>تاریخ سررسید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</si>
  <si>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</si>
  <si>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</si>
  <si>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</si>
  <si>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</si>
  <si>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</si>
  <si>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2-2-درآمد حاصل از سرمایه­گذاری در اوراق بهادار با درآمد ثابت:</t>
  </si>
  <si>
    <t>3-2-درآمد حاصل از سرمایه­گذاری در سپرده بانکی و گواهی سپرده:</t>
  </si>
  <si>
    <t>4-2-سایر درآمدها:</t>
  </si>
  <si>
    <t>سایر درآمدها</t>
  </si>
  <si>
    <t>قیمت بازار هر سهم</t>
  </si>
  <si>
    <t>افزایش</t>
  </si>
  <si>
    <t>کاهش</t>
  </si>
  <si>
    <t>شرح</t>
  </si>
  <si>
    <t>یادداشت</t>
  </si>
  <si>
    <t>هزینه تنزیل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</si>
  <si>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</si>
  <si>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</si>
  <si>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</si>
  <si>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</si>
  <si>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</si>
  <si>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سود و زیان ناشی از فروش</t>
  </si>
  <si>
    <t>درآمد حاصل از سرمایه گذاری در اوراق بهادار با درآمد ثابت</t>
  </si>
  <si>
    <t>درآمد حاصل از سرمایه گذاری در سپرده بانکی و گواهی سپرده</t>
  </si>
  <si>
    <t>مبلغ فروش</t>
  </si>
  <si>
    <t xml:space="preserve">صورت وضعیت پرتفوی </t>
  </si>
  <si>
    <t>3-1- سرمایه‌گذاری در  سپرده‌ بانکی</t>
  </si>
  <si>
    <t>1-2</t>
  </si>
  <si>
    <t>2-2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</si>
  <si>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</si>
  <si>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</si>
  <si>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</si>
  <si>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</si>
  <si>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</si>
  <si>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یادداشت الف</t>
  </si>
  <si>
    <t>یادداشت ب</t>
  </si>
  <si>
    <t>یادداشت ج</t>
  </si>
  <si>
    <t>ج- سود(زیان) حاصل از فروش اوراق بهادار</t>
  </si>
  <si>
    <t>یادداشت د</t>
  </si>
  <si>
    <t>2-1-سرمایه‌گذاری در اوراق بهادار با درآمد ثابت یا علی‌الحساب</t>
  </si>
  <si>
    <t>اطلاعات اوراق بهادار با درآمد ثابت</t>
  </si>
  <si>
    <t>نام اوراق</t>
  </si>
  <si>
    <t>دارای مجوز از سازمان</t>
  </si>
  <si>
    <t>تاریخ انتشار اوراق</t>
  </si>
  <si>
    <t>نرخ سود اسمی</t>
  </si>
  <si>
    <t>قیمت بازار هر ورقه</t>
  </si>
  <si>
    <t>گزارش وضعیت پرتفوی ماهانه</t>
  </si>
  <si>
    <t>‫پذیرفته شده در بورس یا فرابورس</t>
  </si>
  <si>
    <t>‫اطلاعات مجمع</t>
  </si>
  <si>
    <t>‫طی دوره</t>
  </si>
  <si>
    <t>‫نام سهام</t>
  </si>
  <si>
    <t>‫تاریخ تشکیل مجمع</t>
  </si>
  <si>
    <t>‫تعداد سهام متعلقه در زمان مجمع</t>
  </si>
  <si>
    <t>‫سود متعلق به هر سهم</t>
  </si>
  <si>
    <t>‫جمع درآمد سود سهام</t>
  </si>
  <si>
    <t>‫هزینه تنزیل</t>
  </si>
  <si>
    <t>‫خالص درآمد سود سهام</t>
  </si>
  <si>
    <t>‫جمع</t>
  </si>
  <si>
    <t>درصد از کل داراییها</t>
  </si>
  <si>
    <t>دارایی‌ها</t>
  </si>
  <si>
    <t>درآمدها</t>
  </si>
  <si>
    <t>فولاد کاوه جنوب کیش (کاوه)</t>
  </si>
  <si>
    <t>صنایع پتروشیمی کرمانشاه (کرماشا)</t>
  </si>
  <si>
    <t>سر. صندوق بازنشستگی (وصندوق)</t>
  </si>
  <si>
    <t>مبین انرژی خلیج فارس (مبین)</t>
  </si>
  <si>
    <t>توسعه معدنی و صنعتی صبانور (کنور)</t>
  </si>
  <si>
    <t>سیمان آبیک (سآبیک)</t>
  </si>
  <si>
    <t>سیمان مازندران (سمازن)</t>
  </si>
  <si>
    <t>گروه مالی صبا تامین (صبا)</t>
  </si>
  <si>
    <t>سر. تامین اجتماعی (شستا)</t>
  </si>
  <si>
    <t>‫اوراق بهاداری که ارزش آن‌ها در تاریخ گزارش تعدیل شده</t>
  </si>
  <si>
    <t>‫(بر اساس دستورالعمل نحوه تعیین قیمت خرید و فروش اوراق بهادار در صندوق‌های سرمایه گذاری)</t>
  </si>
  <si>
    <t>‫نام اوراق بهادار</t>
  </si>
  <si>
    <t>‫تعداد</t>
  </si>
  <si>
    <t>‫قیمت
آخرین معامله</t>
  </si>
  <si>
    <t>‫قیمت تعدیل شده</t>
  </si>
  <si>
    <t>‫درصد تعدیل</t>
  </si>
  <si>
    <t>‫خالص ارزش فروش تعدیل شده</t>
  </si>
  <si>
    <t>‫دلیل تعدیل</t>
  </si>
  <si>
    <t>نرخ سود</t>
  </si>
  <si>
    <t>دارو فارابی (دفارا)</t>
  </si>
  <si>
    <t>مواد داروپخش (دتماد)</t>
  </si>
  <si>
    <t>پارس دارو (دپارس)</t>
  </si>
  <si>
    <t>پخش هجرت (هجرت)</t>
  </si>
  <si>
    <t>کوتاه مدت خاورمیانه</t>
  </si>
  <si>
    <t>تعدیل کارمزد کارگزاری</t>
  </si>
  <si>
    <t>بانک ملت (وبملت)</t>
  </si>
  <si>
    <t>سود اوراق بهادار با درآمد ثابت و سپرده بانکی</t>
  </si>
  <si>
    <t>‫الف- درآمد سود سهام</t>
  </si>
  <si>
    <t xml:space="preserve"> ب- درآمد ناشی از تغییر قیمت اوراق بهادار</t>
  </si>
  <si>
    <t xml:space="preserve"> د- سود اوراق بهادار با درآمد ثابت</t>
  </si>
  <si>
    <t>پالایش نفت اصفهان (شپنا)</t>
  </si>
  <si>
    <t>صندوق سرمایه گذاری سهامی اهرمی شاخصی کیان</t>
  </si>
  <si>
    <t>سینادارو (دسینا)</t>
  </si>
  <si>
    <t>تاید واتر خاورمیانه (حتاید)</t>
  </si>
  <si>
    <t>معدنی املاح ایران (شاملا)</t>
  </si>
  <si>
    <t>سر. غدیر (وغدیر)</t>
  </si>
  <si>
    <t>دارو اکسیر (دلر)</t>
  </si>
  <si>
    <t>کاشی الوند (کلوند)</t>
  </si>
  <si>
    <t>پست بانک ایران (وپست)</t>
  </si>
  <si>
    <t>گسترش نفت و گاز پارسیان (پارسان)</t>
  </si>
  <si>
    <t>نورد آلومینیوم (فنوال)</t>
  </si>
  <si>
    <t>سر. خوارزمی (وخارزم)</t>
  </si>
  <si>
    <t>دارو ابوریحان (دابور)</t>
  </si>
  <si>
    <t>پتروشیمی پردیس (شپدیس)</t>
  </si>
  <si>
    <t>قند هگمتان (قهکمت)</t>
  </si>
  <si>
    <t>سر. دارویی تامین (تیپیکو)</t>
  </si>
  <si>
    <t>ایران خودرو (خودرو)</t>
  </si>
  <si>
    <t>فولاد مبارکه اصفهان (فولاد)</t>
  </si>
  <si>
    <t>کربن ایران (شکربن)</t>
  </si>
  <si>
    <t>بانک اقتصاد نوین (ونوین)</t>
  </si>
  <si>
    <t>کویر تایر (پکویر)</t>
  </si>
  <si>
    <t>پخش البرز (پخش)</t>
  </si>
  <si>
    <t>مهرام (غمهرا)</t>
  </si>
  <si>
    <t>صنایع پتروشیمی خلیج فارس (فارس)</t>
  </si>
  <si>
    <t>صنعتی بارز (پکرمان)</t>
  </si>
  <si>
    <t>توسعه سرمایه و صنعت غدیر (سغدیر)</t>
  </si>
  <si>
    <t>سیمان فارس نو (سفانو)</t>
  </si>
  <si>
    <t>سیمان شاهرود (سرود)</t>
  </si>
  <si>
    <t>خاک چینی ایران (کخاک)</t>
  </si>
  <si>
    <t>مگسال (زمگسا)</t>
  </si>
  <si>
    <t>سر. گروه توسعه ملی (وبانک)</t>
  </si>
  <si>
    <t>پتروشیمی شیراز (شیراز)</t>
  </si>
  <si>
    <t>صنایع غذایی مینو شرق (غمینو)</t>
  </si>
  <si>
    <t>قند قزوین (قزوین)</t>
  </si>
  <si>
    <t>سیمان فارس و خوزستان (سفارس)</t>
  </si>
  <si>
    <t>البرزدارو (دالبر)</t>
  </si>
  <si>
    <t>سر. توسعه ملی (وتوسم)</t>
  </si>
  <si>
    <t>آلومینیوم ایران (فایرا)</t>
  </si>
  <si>
    <t>پارس مینو (غپینو)</t>
  </si>
  <si>
    <t>معادن منگنز ایران (کمنگنز)</t>
  </si>
  <si>
    <t>سیمان تهران (ستران)</t>
  </si>
  <si>
    <t>سیمان خوزستان (سخوز)</t>
  </si>
  <si>
    <t>ایران ترانسفو (بترانس)</t>
  </si>
  <si>
    <t>نفت بهران (شبهرن)</t>
  </si>
  <si>
    <t>پتروشیمی بوعلی سینا (بوعلی)</t>
  </si>
  <si>
    <t>سر. نفت و گاز تامین (تاپیکو)</t>
  </si>
  <si>
    <t>پالایش نفت تهران (شتران)</t>
  </si>
  <si>
    <t>بورس کالای ایران (کالا)</t>
  </si>
  <si>
    <t>فروشگاه های افق کوروش (افق)</t>
  </si>
  <si>
    <t>پلی پروپیلن جم (جم پیلن)</t>
  </si>
  <si>
    <t>سر. صدر تامین (تاصیکو)</t>
  </si>
  <si>
    <t>پدیده شیمی قرن (قرن)</t>
  </si>
  <si>
    <t>سر. سیمان تامین (سیتا)</t>
  </si>
  <si>
    <t>صنعت غذایی کورش (غکورش)</t>
  </si>
  <si>
    <t>سپید ماکیان (سپید)</t>
  </si>
  <si>
    <t>آریان کیمیا تک (کیمیاتک)</t>
  </si>
  <si>
    <t>سیمان اردستان (اردستان)</t>
  </si>
  <si>
    <t>گروه مالی کیان (کیانا)</t>
  </si>
  <si>
    <t>فجر انرژی خلیج فارس (بفجر)</t>
  </si>
  <si>
    <t>گروه صنعتی پاکشو (پاکشو)</t>
  </si>
  <si>
    <t>مهرمام میهن (مهرمام)</t>
  </si>
  <si>
    <t>درآمد حاصل از سرمایه­گذاری در سهام و حق تقدم سهام</t>
  </si>
  <si>
    <t>درآمد حاصل از سرمایه­گذاری در واحدهای صندوق های سرمایه­گذاری</t>
  </si>
  <si>
    <t>ملی صنایع مس ایران (فملی)</t>
  </si>
  <si>
    <t>5-2</t>
  </si>
  <si>
    <t>نفت سپاهان (شسپا)</t>
  </si>
  <si>
    <t>مس باهنر (فباهنر)</t>
  </si>
  <si>
    <t>منتهی به 1404/06/31</t>
  </si>
  <si>
    <t>سبحان دارو (دسبحان)</t>
  </si>
  <si>
    <t>نفت ایرانول (شرانل)</t>
  </si>
  <si>
    <t>داروسازی قاضی (دقاضی)</t>
  </si>
  <si>
    <t>داروسازی قاضی (حق تقدم) (دقاضیح)</t>
  </si>
  <si>
    <t>دارویی ره آورد تامین (درهآور)</t>
  </si>
  <si>
    <t>پتروشیمی تندگویان (شگویا)</t>
  </si>
  <si>
    <t>کوتاه مدت دی</t>
  </si>
  <si>
    <t>گواهی شمش طلا (شمش طلا)</t>
  </si>
  <si>
    <t>درآمد حاصل از سرمایه­گذاری درشمش</t>
  </si>
  <si>
    <t>2-2-درآمد حاصل از سرمایه­گذاری در سهام و حق تقدم سهام:</t>
  </si>
  <si>
    <t>پالایش نفت شیراز (شراز)</t>
  </si>
  <si>
    <t>گروه مالی مهرگان تامین پارس (مهرگان)</t>
  </si>
  <si>
    <t>1-1-سرمایه‌گذاری در بورس کالا</t>
  </si>
  <si>
    <t>گواهی شمش نقره (شمش نقره)</t>
  </si>
  <si>
    <t>درصد به کل خالص ارزش دارایی‌ها</t>
  </si>
  <si>
    <t>سیمان صوفیان (سصوفی)</t>
  </si>
  <si>
    <t>کاسپین تامین (کاسپین)</t>
  </si>
  <si>
    <t>سیمان ارومیه (ساروم)</t>
  </si>
  <si>
    <t>پتروشیمی خراسان (خراسان)</t>
  </si>
  <si>
    <t>داروسازی دانا (ددانا)</t>
  </si>
  <si>
    <t>پتروشیمی اروند (اروند)</t>
  </si>
  <si>
    <t>بانک تجارت</t>
  </si>
  <si>
    <t>بانک ملت</t>
  </si>
  <si>
    <t>بانک دی</t>
  </si>
  <si>
    <t>بانک خاورمیانه</t>
  </si>
  <si>
    <t>بانک گردشگری</t>
  </si>
  <si>
    <t>سر. خوارزمی (حق تقدم) (وخارزمح)</t>
  </si>
  <si>
    <t>گروه مالی نماد غدیر (نماد)</t>
  </si>
  <si>
    <t>کوتاه مدت ملت</t>
  </si>
  <si>
    <t>سر. صدر تامین (حق تقدم) (تاصیکوح)</t>
  </si>
  <si>
    <t>با توجه به دستورالعمل نحوة تعيين قيمت
 خريد و فروش اوراق بهادار در صندوق‌ سرمايه‌گذاري
سهامی اهرمی شاخصی کیان درخصوص تغییرات
 قیمت اوراق بهادار قسمت ج بند 1-2، بنابرتشخيص مدير
 قیمت کارشناسی لحاظ میگردد.</t>
  </si>
  <si>
    <t>مهرمام میهن (حق تقدم) (مهرمامح)</t>
  </si>
  <si>
    <t>1405/03/31</t>
  </si>
  <si>
    <t>1405/03/03</t>
  </si>
  <si>
    <t>1405/03/12</t>
  </si>
  <si>
    <t>1405/03/16</t>
  </si>
  <si>
    <t>1405/03/18</t>
  </si>
  <si>
    <t>1405/03/19</t>
  </si>
  <si>
    <t>1405/03/20</t>
  </si>
  <si>
    <t>1405/03/24</t>
  </si>
  <si>
    <t>1405/03/25</t>
  </si>
  <si>
    <t>1405/03/27</t>
  </si>
  <si>
    <t>1405/03/28</t>
  </si>
  <si>
    <t>1405/03/30</t>
  </si>
  <si>
    <t>گواهی شمش طلا</t>
  </si>
  <si>
    <t>گواهی سپرده شمش نقره</t>
  </si>
  <si>
    <t>برای ماه منتهی به 1405/04/31</t>
  </si>
  <si>
    <t>1405/04/31</t>
  </si>
  <si>
    <t>آلومینای ایران (آلومینا)</t>
  </si>
  <si>
    <t>دارو عبیدی (دعبید)</t>
  </si>
  <si>
    <t>کی بی سی (کی بی سی)</t>
  </si>
  <si>
    <t>پالایش نفت بندر عباس (شبندر)</t>
  </si>
  <si>
    <t>نفت پارس (شنفت)</t>
  </si>
  <si>
    <t>فولاد مبارکه اصفهان</t>
  </si>
  <si>
    <t>مبین انرژی خلیج فارس</t>
  </si>
  <si>
    <t>فجر انرژی خلیج فارس</t>
  </si>
  <si>
    <t>1405/04/06</t>
  </si>
  <si>
    <t>1405/04/07</t>
  </si>
  <si>
    <t>1405/04/08</t>
  </si>
  <si>
    <t>1405/04/10</t>
  </si>
  <si>
    <t>1405/04/11</t>
  </si>
  <si>
    <t>1405/04/16</t>
  </si>
  <si>
    <t>1405/04/17</t>
  </si>
  <si>
    <t>1405/04/20</t>
  </si>
  <si>
    <t>1405/04/21</t>
  </si>
  <si>
    <t>1405/04/22</t>
  </si>
  <si>
    <t>1405/04/23</t>
  </si>
  <si>
    <t>1405/04/27</t>
  </si>
  <si>
    <t>1405/04/29</t>
  </si>
  <si>
    <t>1405/04/30</t>
  </si>
  <si>
    <t> 1405/02/23 </t>
  </si>
  <si>
    <t>1404/12/05</t>
  </si>
  <si>
    <t>1405/02/30</t>
  </si>
  <si>
    <t>1405/01/31 </t>
  </si>
  <si>
    <t>گواهی شمش طلا CD1G0B0001 (شمش طلا)</t>
  </si>
  <si>
    <t>طی تیر ماه</t>
  </si>
  <si>
    <t>از ابتدای سال مالی تا پایان تیر ماه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</si>
</sst>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#,##0_-;[Red]\(#,##0\)"/>
    <numFmt numFmtId="166" formatCode="_-* #,##0.00_-;_-* #,##0.00\-;_-* &quot;-&quot;??_-;_-@_-"/>
    <numFmt numFmtId="167" formatCode="_-* #,##0.00000000_-;_-* #,##0.00000000\-;_-* &quot;-&quot;??_-;_-@_-"/>
    <numFmt numFmtId="168" formatCode="_-* #,##0_-;_-* #,##0\-;_-* &quot;-&quot;??_-;_-@_-"/>
    <numFmt numFmtId="169" formatCode="#,##0.0_);\(#,##0.0\)"/>
    <numFmt numFmtId="170" formatCode="_(* #,##0.000_);_(* \(#,##0.000\);_(* &quot;-&quot;??_);_(@_)"/>
  </numFmts>
  <fonts count="63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20"/>
      <color theme="1"/>
      <name val="B Mitra"/>
      <charset val="178"/>
    </font>
    <font>
      <sz val="20"/>
      <color theme="1"/>
      <name val="B Mitra"/>
      <charset val="178"/>
    </font>
    <font>
      <b/>
      <sz val="20"/>
      <color rgb="FF0062AC"/>
      <name val="B Mitra"/>
      <charset val="178"/>
    </font>
    <font>
      <sz val="20"/>
      <name val="B Mitra"/>
      <charset val="178"/>
    </font>
    <font>
      <b/>
      <sz val="16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0062AC"/>
      <name val="B Mitra"/>
      <charset val="178"/>
    </font>
    <font>
      <b/>
      <sz val="10"/>
      <color theme="1"/>
      <name val="B Mitra"/>
      <charset val="178"/>
    </font>
    <font>
      <sz val="12"/>
      <name val="B Mitra"/>
      <charset val="178"/>
    </font>
    <font>
      <sz val="11"/>
      <color theme="1"/>
      <name val="B Mitra"/>
      <charset val="178"/>
    </font>
    <font>
      <sz val="16"/>
      <color theme="1"/>
      <name val="B Mitra"/>
      <charset val="178"/>
    </font>
    <font>
      <sz val="10"/>
      <color theme="1"/>
      <name val="B Mitra"/>
      <charset val="178"/>
    </font>
    <font>
      <b/>
      <sz val="18"/>
      <color theme="1"/>
      <name val="B Mitra"/>
      <charset val="178"/>
    </font>
    <font>
      <b/>
      <sz val="12"/>
      <color theme="1"/>
      <name val="B Mitra"/>
      <charset val="178"/>
    </font>
    <font>
      <b/>
      <sz val="12"/>
      <color rgb="FF0062AC"/>
      <name val="B Mitra"/>
      <charset val="178"/>
    </font>
    <font>
      <sz val="12"/>
      <color theme="1"/>
      <name val="B Mitra"/>
      <charset val="178"/>
    </font>
    <font>
      <b/>
      <sz val="12"/>
      <color rgb="FFC00000"/>
      <name val="B Mitra"/>
      <charset val="178"/>
    </font>
    <font>
      <b/>
      <sz val="14"/>
      <color theme="1"/>
      <name val="B Mitra"/>
      <charset val="178"/>
    </font>
    <font>
      <b/>
      <sz val="16"/>
      <color rgb="FF000000"/>
      <name val="B Mitra"/>
      <charset val="178"/>
    </font>
    <font>
      <sz val="16"/>
      <color rgb="FF000000"/>
      <name val="B Mitra"/>
      <charset val="178"/>
    </font>
    <font>
      <b/>
      <sz val="14"/>
      <color rgb="FF0062AC"/>
      <name val="B Mitra"/>
      <charset val="178"/>
    </font>
    <font>
      <b/>
      <sz val="12"/>
      <name val="B Mitra"/>
      <charset val="178"/>
    </font>
    <font>
      <b/>
      <sz val="12"/>
      <color rgb="FF000000"/>
      <name val="B Mitra"/>
      <charset val="178"/>
    </font>
    <font>
      <sz val="12"/>
      <color rgb="FF000000"/>
      <name val="B Mitra"/>
      <charset val="178"/>
    </font>
    <font>
      <sz val="14"/>
      <color rgb="FF000000"/>
      <name val="B Mitra"/>
      <charset val="178"/>
    </font>
    <font>
      <sz val="12"/>
      <name val="B Nazanin"/>
      <charset val="178"/>
    </font>
    <font>
      <b/>
      <sz val="26"/>
      <color theme="1"/>
      <name val="B Mitra"/>
      <charset val="178"/>
    </font>
    <font>
      <sz val="18"/>
      <name val="B Mitra"/>
      <charset val="178"/>
    </font>
    <font>
      <b/>
      <sz val="12"/>
      <color theme="1"/>
      <name val="B Nazanin"/>
      <charset val="178"/>
    </font>
    <font>
      <sz val="11"/>
      <color indexed="8"/>
      <name val="B Nazanin"/>
      <charset val="178"/>
    </font>
    <font>
      <b/>
      <sz val="12"/>
      <color rgb="FF0062AC"/>
      <name val="B Nazanin"/>
      <charset val="178"/>
    </font>
    <font>
      <b/>
      <sz val="16"/>
      <name val="B Mitra"/>
      <charset val="178"/>
    </font>
    <font>
      <b/>
      <sz val="10"/>
      <color rgb="FF000000"/>
      <name val="B Mitra"/>
      <charset val="178"/>
    </font>
    <font>
      <u/>
      <sz val="11"/>
      <color theme="10"/>
      <name val="Calibri"/>
      <family val="2"/>
      <scheme val="minor"/>
    </font>
    <font>
      <sz val="22"/>
      <color theme="1"/>
      <name val="B Mitra"/>
      <charset val="178"/>
    </font>
    <font>
      <sz val="14"/>
      <color rgb="FFFF0000"/>
      <name val="B Mitra"/>
      <charset val="178"/>
    </font>
    <font>
      <sz val="11"/>
      <color rgb="FFFF0000"/>
      <name val="B Mitra"/>
      <charset val="178"/>
    </font>
    <font>
      <b/>
      <sz val="9"/>
      <color rgb="FF2E2E2E"/>
      <name val="IranSansFaNum"/>
    </font>
    <font>
      <sz val="18"/>
      <color theme="1"/>
      <name val="B Mitra"/>
      <charset val="178"/>
    </font>
    <font>
      <sz val="16"/>
      <name val="B Mitra"/>
      <charset val="178"/>
    </font>
    <font>
      <b/>
      <sz val="16"/>
      <color theme="1"/>
      <name val="B Nazanin"/>
      <charset val="178"/>
    </font>
    <font>
      <sz val="14"/>
      <color theme="1"/>
      <name val="B Nazanin"/>
      <charset val="178"/>
    </font>
    <font>
      <sz val="16"/>
      <color theme="1"/>
      <name val="B Nazanin"/>
      <charset val="178"/>
    </font>
    <font>
      <b/>
      <sz val="12"/>
      <name val="B Nazanin"/>
      <charset val="178"/>
    </font>
    <font>
      <sz val="11"/>
      <color theme="1"/>
      <name val="B Nazanin"/>
      <charset val="178"/>
    </font>
    <font>
      <sz val="14"/>
      <color theme="1"/>
      <name val="Calibri"/>
      <family val="2"/>
      <charset val="178"/>
      <scheme val="minor"/>
    </font>
    <font>
      <sz val="14"/>
      <name val="B Mitra"/>
      <charset val="178"/>
    </font>
    <font>
      <b/>
      <sz val="13"/>
      <color rgb="FF000000"/>
      <name val="B Mitra"/>
      <charset val="178"/>
    </font>
    <font>
      <b/>
      <sz val="12"/>
      <color theme="1" tint="0.14999847407452621"/>
      <name val="B Mitra"/>
      <charset val="178"/>
    </font>
    <font>
      <b/>
      <sz val="14"/>
      <color theme="1" tint="0.14999847407452621"/>
      <name val="B Mitra"/>
      <charset val="178"/>
    </font>
    <font>
      <sz val="8"/>
      <color theme="1"/>
      <name val="B Nazanin"/>
      <family val="2"/>
    </font>
    <font>
      <sz val="20"/>
      <color rgb="FFFF0000"/>
      <name val="B Mitra"/>
      <charset val="178"/>
    </font>
    <font>
      <sz val="8"/>
      <name val="Calibri"/>
      <family val="2"/>
      <charset val="178"/>
      <scheme val="minor"/>
    </font>
    <font>
      <sz val="7"/>
      <color rgb="FF000000"/>
      <name val="Yekan"/>
    </font>
    <font>
      <b/>
      <sz val="7"/>
      <color rgb="FF2E2E2E"/>
      <name val="IranSansFaNum"/>
    </font>
    <font>
      <b/>
      <sz val="9"/>
      <color rgb="FF00A651"/>
      <name val="IranSansFaNum"/>
    </font>
    <font>
      <sz val="14"/>
      <color theme="1"/>
      <name val="B Nazanin"/>
      <family val="2"/>
    </font>
    <font>
      <b/>
      <sz val="9"/>
      <color theme="1"/>
      <name val="IranSansFaNum"/>
    </font>
    <font>
      <b/>
      <sz val="16"/>
      <color rgb="FF2E2E2E"/>
      <name val="IranSansFaNum"/>
    </font>
    <font>
      <b/>
      <sz val="11"/>
      <color theme="1"/>
      <name val="B Mitra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6" fillId="0" borderId="0" applyNumberFormat="0" applyFill="0" applyBorder="0" applyAlignment="0" applyProtection="0"/>
    <xf numFmtId="166" fontId="2" fillId="0" borderId="0" applyFont="0" applyFill="0" applyBorder="0" applyAlignment="0" applyProtection="0"/>
  </cellStyleXfs>
  <cellXfs count="347">
    <xf numFmtId="0" fontId="0" fillId="0" borderId="0" xfId="0"/>
    <xf numFmtId="0" fontId="12" fillId="0" borderId="0" xfId="0" applyFont="1"/>
    <xf numFmtId="165" fontId="8" fillId="0" borderId="0" xfId="1" applyNumberFormat="1" applyFont="1" applyFill="1"/>
    <xf numFmtId="0" fontId="29" fillId="0" borderId="0" xfId="0" applyFont="1" applyAlignment="1">
      <alignment vertical="center"/>
    </xf>
    <xf numFmtId="164" fontId="4" fillId="0" borderId="0" xfId="1" applyNumberFormat="1" applyFont="1" applyFill="1" applyAlignment="1">
      <alignment vertical="center"/>
    </xf>
    <xf numFmtId="164" fontId="3" fillId="0" borderId="0" xfId="1" applyNumberFormat="1" applyFont="1" applyFill="1" applyBorder="1" applyAlignment="1">
      <alignment vertical="center" wrapText="1" readingOrder="2"/>
    </xf>
    <xf numFmtId="164" fontId="4" fillId="0" borderId="0" xfId="1" applyNumberFormat="1" applyFont="1" applyFill="1" applyBorder="1" applyAlignment="1">
      <alignment horizontal="center" vertical="center"/>
    </xf>
    <xf numFmtId="10" fontId="6" fillId="0" borderId="0" xfId="2" applyNumberFormat="1" applyFont="1" applyFill="1" applyAlignment="1">
      <alignment horizontal="center" vertical="center"/>
    </xf>
    <xf numFmtId="10" fontId="4" fillId="0" borderId="0" xfId="2" applyNumberFormat="1" applyFont="1" applyFill="1" applyAlignment="1">
      <alignment horizontal="center" vertical="center"/>
    </xf>
    <xf numFmtId="164" fontId="18" fillId="0" borderId="1" xfId="1" applyNumberFormat="1" applyFont="1" applyFill="1" applyBorder="1"/>
    <xf numFmtId="164" fontId="18" fillId="0" borderId="0" xfId="1" applyNumberFormat="1" applyFont="1" applyFill="1" applyAlignment="1">
      <alignment vertical="center"/>
    </xf>
    <xf numFmtId="10" fontId="11" fillId="0" borderId="0" xfId="2" applyNumberFormat="1" applyFont="1" applyFill="1" applyAlignment="1">
      <alignment horizontal="center" vertical="center"/>
    </xf>
    <xf numFmtId="164" fontId="14" fillId="0" borderId="0" xfId="1" applyNumberFormat="1" applyFont="1" applyFill="1"/>
    <xf numFmtId="164" fontId="8" fillId="0" borderId="0" xfId="1" applyNumberFormat="1" applyFont="1" applyFill="1" applyAlignment="1">
      <alignment vertical="center"/>
    </xf>
    <xf numFmtId="164" fontId="12" fillId="0" borderId="0" xfId="1" applyNumberFormat="1" applyFont="1" applyFill="1"/>
    <xf numFmtId="164" fontId="12" fillId="0" borderId="0" xfId="1" applyNumberFormat="1" applyFont="1" applyFill="1" applyAlignment="1"/>
    <xf numFmtId="164" fontId="13" fillId="0" borderId="0" xfId="1" applyNumberFormat="1" applyFont="1" applyFill="1" applyAlignment="1">
      <alignment horizontal="center"/>
    </xf>
    <xf numFmtId="164" fontId="13" fillId="0" borderId="0" xfId="1" applyNumberFormat="1" applyFont="1" applyFill="1"/>
    <xf numFmtId="164" fontId="13" fillId="0" borderId="4" xfId="1" applyNumberFormat="1" applyFont="1" applyFill="1" applyBorder="1" applyAlignment="1">
      <alignment horizontal="center" vertical="center" wrapText="1"/>
    </xf>
    <xf numFmtId="164" fontId="18" fillId="0" borderId="0" xfId="1" applyNumberFormat="1" applyFont="1" applyFill="1"/>
    <xf numFmtId="164" fontId="18" fillId="0" borderId="0" xfId="1" applyNumberFormat="1" applyFont="1" applyFill="1" applyBorder="1" applyAlignment="1">
      <alignment vertical="center"/>
    </xf>
    <xf numFmtId="164" fontId="8" fillId="0" borderId="0" xfId="1" applyNumberFormat="1" applyFont="1" applyFill="1" applyBorder="1" applyAlignment="1">
      <alignment vertical="center"/>
    </xf>
    <xf numFmtId="164" fontId="38" fillId="0" borderId="0" xfId="1" applyNumberFormat="1" applyFont="1" applyFill="1" applyBorder="1" applyAlignment="1">
      <alignment vertical="center"/>
    </xf>
    <xf numFmtId="164" fontId="38" fillId="0" borderId="0" xfId="1" applyNumberFormat="1" applyFont="1" applyFill="1" applyAlignment="1">
      <alignment vertical="center"/>
    </xf>
    <xf numFmtId="165" fontId="8" fillId="0" borderId="1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165" fontId="8" fillId="0" borderId="1" xfId="1" applyNumberFormat="1" applyFont="1" applyFill="1" applyBorder="1" applyAlignment="1">
      <alignment horizontal="center" vertical="center" wrapText="1"/>
    </xf>
    <xf numFmtId="165" fontId="8" fillId="0" borderId="1" xfId="1" applyNumberFormat="1" applyFont="1" applyFill="1" applyBorder="1" applyAlignment="1">
      <alignment horizontal="right" vertical="center" wrapText="1"/>
    </xf>
    <xf numFmtId="165" fontId="20" fillId="0" borderId="0" xfId="1" applyNumberFormat="1" applyFont="1" applyFill="1" applyBorder="1" applyAlignment="1">
      <alignment vertical="center"/>
    </xf>
    <xf numFmtId="164" fontId="13" fillId="0" borderId="0" xfId="1" applyNumberFormat="1" applyFont="1" applyFill="1" applyAlignment="1">
      <alignment vertical="center"/>
    </xf>
    <xf numFmtId="165" fontId="12" fillId="0" borderId="0" xfId="1" applyNumberFormat="1" applyFont="1" applyFill="1"/>
    <xf numFmtId="165" fontId="13" fillId="0" borderId="0" xfId="1" applyNumberFormat="1" applyFont="1" applyFill="1" applyAlignment="1">
      <alignment vertical="center"/>
    </xf>
    <xf numFmtId="164" fontId="22" fillId="0" borderId="1" xfId="1" applyNumberFormat="1" applyFont="1" applyFill="1" applyBorder="1" applyAlignment="1">
      <alignment horizontal="center" vertical="center" wrapText="1" readingOrder="2"/>
    </xf>
    <xf numFmtId="165" fontId="22" fillId="0" borderId="1" xfId="1" applyNumberFormat="1" applyFont="1" applyFill="1" applyBorder="1" applyAlignment="1">
      <alignment horizontal="center" vertical="center" wrapText="1" readingOrder="2"/>
    </xf>
    <xf numFmtId="165" fontId="21" fillId="0" borderId="4" xfId="1" applyNumberFormat="1" applyFont="1" applyFill="1" applyBorder="1" applyAlignment="1">
      <alignment horizontal="center" vertical="center" wrapText="1" readingOrder="2"/>
    </xf>
    <xf numFmtId="164" fontId="14" fillId="0" borderId="0" xfId="1" applyNumberFormat="1" applyFont="1" applyFill="1" applyAlignment="1">
      <alignment vertical="center"/>
    </xf>
    <xf numFmtId="165" fontId="14" fillId="0" borderId="0" xfId="1" applyNumberFormat="1" applyFont="1" applyFill="1" applyAlignment="1">
      <alignment vertical="center"/>
    </xf>
    <xf numFmtId="164" fontId="37" fillId="0" borderId="0" xfId="1" applyNumberFormat="1" applyFont="1" applyFill="1" applyAlignment="1">
      <alignment vertical="center"/>
    </xf>
    <xf numFmtId="164" fontId="25" fillId="0" borderId="13" xfId="1" applyNumberFormat="1" applyFont="1" applyFill="1" applyBorder="1" applyAlignment="1">
      <alignment horizontal="center" vertical="center" wrapText="1" readingOrder="2"/>
    </xf>
    <xf numFmtId="164" fontId="18" fillId="0" borderId="0" xfId="1" applyNumberFormat="1" applyFont="1" applyFill="1" applyAlignment="1">
      <alignment vertical="center" wrapText="1"/>
    </xf>
    <xf numFmtId="164" fontId="18" fillId="0" borderId="3" xfId="1" applyNumberFormat="1" applyFont="1" applyFill="1" applyBorder="1" applyAlignment="1">
      <alignment vertical="center" wrapText="1"/>
    </xf>
    <xf numFmtId="164" fontId="8" fillId="0" borderId="0" xfId="1" applyNumberFormat="1" applyFont="1" applyFill="1"/>
    <xf numFmtId="164" fontId="8" fillId="0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Fill="1" applyAlignment="1">
      <alignment horizontal="center" vertical="center"/>
    </xf>
    <xf numFmtId="164" fontId="8" fillId="0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 readingOrder="2"/>
    </xf>
    <xf numFmtId="164" fontId="20" fillId="0" borderId="0" xfId="1" applyNumberFormat="1" applyFont="1" applyFill="1" applyBorder="1" applyAlignment="1">
      <alignment vertical="center"/>
    </xf>
    <xf numFmtId="164" fontId="8" fillId="0" borderId="0" xfId="1" applyNumberFormat="1" applyFont="1" applyFill="1" applyBorder="1" applyAlignment="1">
      <alignment horizontal="right" vertical="center" wrapText="1"/>
    </xf>
    <xf numFmtId="0" fontId="18" fillId="0" borderId="0" xfId="0" applyFont="1"/>
    <xf numFmtId="0" fontId="8" fillId="0" borderId="0" xfId="0" applyFont="1"/>
    <xf numFmtId="164" fontId="18" fillId="0" borderId="1" xfId="1" applyNumberFormat="1" applyFont="1" applyFill="1" applyBorder="1" applyAlignment="1">
      <alignment horizontal="center"/>
    </xf>
    <xf numFmtId="164" fontId="16" fillId="0" borderId="0" xfId="1" applyNumberFormat="1" applyFont="1" applyFill="1" applyAlignment="1">
      <alignment horizontal="right" vertical="center" readingOrder="2"/>
    </xf>
    <xf numFmtId="164" fontId="12" fillId="0" borderId="0" xfId="0" applyNumberFormat="1" applyFont="1"/>
    <xf numFmtId="3" fontId="40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0" fontId="21" fillId="0" borderId="8" xfId="2" applyNumberFormat="1" applyFont="1" applyFill="1" applyBorder="1" applyAlignment="1">
      <alignment horizontal="center" vertical="center" wrapText="1" readingOrder="2"/>
    </xf>
    <xf numFmtId="165" fontId="8" fillId="0" borderId="0" xfId="1" applyNumberFormat="1" applyFont="1" applyFill="1" applyAlignment="1"/>
    <xf numFmtId="164" fontId="27" fillId="0" borderId="0" xfId="1" applyNumberFormat="1" applyFont="1" applyFill="1" applyBorder="1" applyAlignment="1">
      <alignment vertical="center" wrapText="1" readingOrder="2"/>
    </xf>
    <xf numFmtId="37" fontId="42" fillId="0" borderId="0" xfId="0" applyNumberFormat="1" applyFont="1" applyAlignment="1">
      <alignment horizontal="center" vertical="center" wrapText="1"/>
    </xf>
    <xf numFmtId="164" fontId="8" fillId="0" borderId="8" xfId="1" applyNumberFormat="1" applyFont="1" applyFill="1" applyBorder="1" applyAlignment="1">
      <alignment vertical="center"/>
    </xf>
    <xf numFmtId="164" fontId="13" fillId="0" borderId="8" xfId="1" applyNumberFormat="1" applyFont="1" applyFill="1" applyBorder="1" applyAlignment="1">
      <alignment vertical="center"/>
    </xf>
    <xf numFmtId="164" fontId="31" fillId="0" borderId="0" xfId="1" applyNumberFormat="1" applyFont="1" applyFill="1" applyAlignment="1">
      <alignment horizontal="center"/>
    </xf>
    <xf numFmtId="164" fontId="17" fillId="0" borderId="0" xfId="1" applyNumberFormat="1" applyFont="1" applyFill="1" applyAlignment="1">
      <alignment horizontal="right" vertical="center" readingOrder="2"/>
    </xf>
    <xf numFmtId="164" fontId="17" fillId="0" borderId="0" xfId="1" applyNumberFormat="1" applyFont="1" applyFill="1" applyAlignment="1">
      <alignment vertical="center" readingOrder="2"/>
    </xf>
    <xf numFmtId="164" fontId="19" fillId="0" borderId="12" xfId="1" applyNumberFormat="1" applyFont="1" applyFill="1" applyBorder="1" applyAlignment="1">
      <alignment horizontal="right" vertical="center" readingOrder="2"/>
    </xf>
    <xf numFmtId="164" fontId="33" fillId="0" borderId="0" xfId="1" applyNumberFormat="1" applyFont="1" applyFill="1" applyAlignment="1">
      <alignment horizontal="right" vertical="center" readingOrder="2"/>
    </xf>
    <xf numFmtId="164" fontId="18" fillId="0" borderId="1" xfId="1" applyNumberFormat="1" applyFont="1" applyFill="1" applyBorder="1" applyAlignment="1">
      <alignment horizontal="center" vertical="center"/>
    </xf>
    <xf numFmtId="164" fontId="18" fillId="0" borderId="0" xfId="1" applyNumberFormat="1" applyFont="1" applyFill="1" applyAlignment="1">
      <alignment horizontal="center" vertical="center"/>
    </xf>
    <xf numFmtId="164" fontId="18" fillId="0" borderId="0" xfId="1" applyNumberFormat="1" applyFont="1" applyFill="1" applyAlignment="1">
      <alignment horizontal="center"/>
    </xf>
    <xf numFmtId="164" fontId="31" fillId="0" borderId="0" xfId="1" applyNumberFormat="1" applyFont="1" applyFill="1" applyAlignment="1">
      <alignment vertical="center" wrapText="1"/>
    </xf>
    <xf numFmtId="164" fontId="18" fillId="0" borderId="0" xfId="1" applyNumberFormat="1" applyFont="1" applyFill="1" applyAlignment="1">
      <alignment horizontal="center" vertical="center" readingOrder="2"/>
    </xf>
    <xf numFmtId="164" fontId="39" fillId="0" borderId="0" xfId="1" applyNumberFormat="1" applyFont="1" applyFill="1"/>
    <xf numFmtId="164" fontId="18" fillId="0" borderId="0" xfId="1" applyNumberFormat="1" applyFont="1" applyFill="1" applyAlignment="1">
      <alignment horizontal="right" vertical="center"/>
    </xf>
    <xf numFmtId="164" fontId="12" fillId="0" borderId="0" xfId="1" applyNumberFormat="1" applyFont="1" applyFill="1" applyAlignment="1">
      <alignment horizontal="right" vertical="center"/>
    </xf>
    <xf numFmtId="164" fontId="32" fillId="0" borderId="0" xfId="1" applyNumberFormat="1" applyFont="1" applyFill="1"/>
    <xf numFmtId="37" fontId="16" fillId="0" borderId="0" xfId="1" applyNumberFormat="1" applyFont="1" applyFill="1" applyAlignment="1">
      <alignment horizontal="center" vertical="center" readingOrder="2"/>
    </xf>
    <xf numFmtId="37" fontId="17" fillId="0" borderId="0" xfId="1" applyNumberFormat="1" applyFont="1" applyFill="1" applyAlignment="1">
      <alignment horizontal="center" vertical="center" readingOrder="2"/>
    </xf>
    <xf numFmtId="37" fontId="18" fillId="0" borderId="0" xfId="1" applyNumberFormat="1" applyFont="1" applyFill="1" applyAlignment="1">
      <alignment horizontal="center"/>
    </xf>
    <xf numFmtId="167" fontId="44" fillId="0" borderId="0" xfId="5" applyNumberFormat="1" applyFont="1" applyFill="1" applyAlignment="1">
      <alignment horizontal="left" vertical="center" wrapText="1" shrinkToFit="1"/>
    </xf>
    <xf numFmtId="0" fontId="44" fillId="0" borderId="0" xfId="0" applyFont="1" applyAlignment="1">
      <alignment vertical="center"/>
    </xf>
    <xf numFmtId="0" fontId="45" fillId="0" borderId="0" xfId="0" applyFont="1"/>
    <xf numFmtId="37" fontId="46" fillId="0" borderId="10" xfId="0" applyNumberFormat="1" applyFont="1" applyBorder="1" applyAlignment="1">
      <alignment horizontal="center" vertical="center"/>
    </xf>
    <xf numFmtId="37" fontId="46" fillId="0" borderId="10" xfId="0" applyNumberFormat="1" applyFont="1" applyBorder="1" applyAlignment="1">
      <alignment horizontal="center" vertical="center" wrapText="1"/>
    </xf>
    <xf numFmtId="168" fontId="44" fillId="0" borderId="0" xfId="0" applyNumberFormat="1" applyFont="1" applyAlignment="1">
      <alignment vertical="center"/>
    </xf>
    <xf numFmtId="0" fontId="48" fillId="0" borderId="0" xfId="0" applyFont="1" applyAlignment="1">
      <alignment vertical="center"/>
    </xf>
    <xf numFmtId="164" fontId="0" fillId="0" borderId="0" xfId="0" applyNumberFormat="1"/>
    <xf numFmtId="164" fontId="4" fillId="0" borderId="1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64" fontId="13" fillId="0" borderId="0" xfId="1" applyNumberFormat="1" applyFont="1" applyFill="1" applyAlignment="1">
      <alignment horizontal="center" vertical="center" wrapText="1"/>
    </xf>
    <xf numFmtId="164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center" vertical="center" wrapText="1"/>
    </xf>
    <xf numFmtId="43" fontId="8" fillId="0" borderId="0" xfId="1" applyFont="1" applyFill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0" fontId="4" fillId="0" borderId="0" xfId="1" applyNumberFormat="1" applyFont="1" applyFill="1" applyAlignment="1">
      <alignment vertical="center"/>
    </xf>
    <xf numFmtId="3" fontId="18" fillId="0" borderId="0" xfId="1" applyNumberFormat="1" applyFont="1" applyFill="1" applyAlignment="1">
      <alignment vertical="center"/>
    </xf>
    <xf numFmtId="169" fontId="13" fillId="2" borderId="0" xfId="1" applyNumberFormat="1" applyFont="1" applyFill="1" applyAlignment="1">
      <alignment vertical="center"/>
    </xf>
    <xf numFmtId="169" fontId="13" fillId="3" borderId="0" xfId="1" applyNumberFormat="1" applyFont="1" applyFill="1" applyAlignment="1">
      <alignment vertical="center"/>
    </xf>
    <xf numFmtId="0" fontId="9" fillId="0" borderId="0" xfId="0" applyFont="1" applyAlignment="1">
      <alignment horizontal="right" vertical="center" readingOrder="2"/>
    </xf>
    <xf numFmtId="0" fontId="13" fillId="0" borderId="0" xfId="0" applyFont="1" applyAlignment="1">
      <alignment horizontal="center" vertical="center" wrapText="1"/>
    </xf>
    <xf numFmtId="37" fontId="42" fillId="0" borderId="0" xfId="0" applyNumberFormat="1" applyFont="1" applyAlignment="1">
      <alignment horizontal="center" vertical="center"/>
    </xf>
    <xf numFmtId="169" fontId="13" fillId="0" borderId="0" xfId="1" applyNumberFormat="1" applyFont="1" applyFill="1" applyAlignment="1">
      <alignment vertical="center"/>
    </xf>
    <xf numFmtId="164" fontId="20" fillId="0" borderId="0" xfId="1" applyNumberFormat="1" applyFont="1" applyFill="1" applyAlignment="1">
      <alignment vertical="center"/>
    </xf>
    <xf numFmtId="10" fontId="51" fillId="0" borderId="0" xfId="2" applyNumberFormat="1" applyFont="1" applyFill="1" applyAlignment="1">
      <alignment horizontal="center" vertical="center" wrapText="1" readingOrder="2"/>
    </xf>
    <xf numFmtId="9" fontId="51" fillId="0" borderId="2" xfId="2" applyFont="1" applyFill="1" applyBorder="1" applyAlignment="1">
      <alignment horizontal="center" vertical="center" readingOrder="2"/>
    </xf>
    <xf numFmtId="10" fontId="51" fillId="0" borderId="2" xfId="2" applyNumberFormat="1" applyFont="1" applyFill="1" applyBorder="1" applyAlignment="1">
      <alignment horizontal="center" vertical="center" readingOrder="2"/>
    </xf>
    <xf numFmtId="3" fontId="52" fillId="0" borderId="2" xfId="2" applyNumberFormat="1" applyFont="1" applyFill="1" applyBorder="1" applyAlignment="1">
      <alignment horizontal="right" vertical="center" readingOrder="2"/>
    </xf>
    <xf numFmtId="164" fontId="41" fillId="0" borderId="0" xfId="1" applyNumberFormat="1" applyFont="1" applyFill="1" applyAlignment="1">
      <alignment vertical="center"/>
    </xf>
    <xf numFmtId="0" fontId="18" fillId="0" borderId="1" xfId="0" applyFont="1" applyBorder="1"/>
    <xf numFmtId="0" fontId="18" fillId="0" borderId="0" xfId="0" applyFont="1" applyAlignment="1">
      <alignment vertical="center" wrapText="1"/>
    </xf>
    <xf numFmtId="164" fontId="18" fillId="0" borderId="0" xfId="0" applyNumberFormat="1" applyFont="1"/>
    <xf numFmtId="3" fontId="18" fillId="0" borderId="0" xfId="0" applyNumberFormat="1" applyFont="1"/>
    <xf numFmtId="3" fontId="8" fillId="0" borderId="0" xfId="0" applyNumberFormat="1" applyFont="1"/>
    <xf numFmtId="164" fontId="8" fillId="0" borderId="0" xfId="0" applyNumberFormat="1" applyFont="1"/>
    <xf numFmtId="0" fontId="25" fillId="0" borderId="1" xfId="0" applyFont="1" applyBorder="1" applyAlignment="1">
      <alignment horizontal="right" vertical="center" wrapText="1" readingOrder="2"/>
    </xf>
    <xf numFmtId="0" fontId="25" fillId="0" borderId="0" xfId="0" applyFont="1" applyAlignment="1">
      <alignment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1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7" fillId="0" borderId="0" xfId="0" applyFont="1" applyAlignment="1">
      <alignment horizontal="right" vertical="center" wrapText="1" readingOrder="2"/>
    </xf>
    <xf numFmtId="0" fontId="8" fillId="0" borderId="0" xfId="0" applyFont="1" applyAlignment="1">
      <alignment vertical="center" wrapText="1"/>
    </xf>
    <xf numFmtId="0" fontId="25" fillId="0" borderId="13" xfId="0" applyFont="1" applyBorder="1" applyAlignment="1">
      <alignment horizontal="center" vertical="center" wrapText="1" readingOrder="2"/>
    </xf>
    <xf numFmtId="37" fontId="28" fillId="0" borderId="0" xfId="0" applyNumberFormat="1" applyFont="1" applyAlignment="1">
      <alignment horizontal="center" vertical="center" wrapText="1"/>
    </xf>
    <xf numFmtId="10" fontId="11" fillId="0" borderId="0" xfId="0" applyNumberFormat="1" applyFont="1" applyAlignment="1">
      <alignment horizontal="center" vertical="center"/>
    </xf>
    <xf numFmtId="0" fontId="16" fillId="0" borderId="0" xfId="0" applyFont="1"/>
    <xf numFmtId="0" fontId="18" fillId="0" borderId="9" xfId="0" applyFont="1" applyBorder="1" applyAlignment="1">
      <alignment vertical="center" wrapText="1"/>
    </xf>
    <xf numFmtId="164" fontId="4" fillId="0" borderId="0" xfId="1" applyNumberFormat="1" applyFont="1" applyFill="1" applyAlignment="1">
      <alignment horizontal="center" vertical="center"/>
    </xf>
    <xf numFmtId="164" fontId="4" fillId="0" borderId="8" xfId="1" applyNumberFormat="1" applyFont="1" applyFill="1" applyBorder="1" applyAlignment="1">
      <alignment vertical="center"/>
    </xf>
    <xf numFmtId="3" fontId="4" fillId="0" borderId="0" xfId="1" applyNumberFormat="1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164" fontId="7" fillId="0" borderId="0" xfId="1" applyNumberFormat="1" applyFont="1" applyFill="1" applyAlignment="1">
      <alignment vertical="center"/>
    </xf>
    <xf numFmtId="164" fontId="54" fillId="0" borderId="0" xfId="1" applyNumberFormat="1" applyFont="1" applyFill="1" applyAlignment="1">
      <alignment vertical="center"/>
    </xf>
    <xf numFmtId="164" fontId="16" fillId="0" borderId="0" xfId="1" applyNumberFormat="1" applyFont="1" applyFill="1" applyAlignment="1">
      <alignment horizontal="center"/>
    </xf>
    <xf numFmtId="164" fontId="14" fillId="0" borderId="0" xfId="1" applyNumberFormat="1" applyFont="1" applyFill="1" applyBorder="1" applyAlignment="1">
      <alignment vertical="center"/>
    </xf>
    <xf numFmtId="164" fontId="17" fillId="0" borderId="0" xfId="1" applyNumberFormat="1" applyFont="1" applyFill="1" applyAlignment="1">
      <alignment horizontal="right" vertical="center" wrapText="1" shrinkToFit="1" readingOrder="2"/>
    </xf>
    <xf numFmtId="0" fontId="47" fillId="0" borderId="0" xfId="0" applyFont="1"/>
    <xf numFmtId="10" fontId="35" fillId="0" borderId="8" xfId="2" applyNumberFormat="1" applyFont="1" applyFill="1" applyBorder="1" applyAlignment="1">
      <alignment horizontal="center" vertical="center" wrapText="1" readingOrder="2"/>
    </xf>
    <xf numFmtId="37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164" fontId="4" fillId="0" borderId="2" xfId="0" applyNumberFormat="1" applyFont="1" applyBorder="1" applyAlignment="1">
      <alignment horizontal="center" vertical="center" readingOrder="2"/>
    </xf>
    <xf numFmtId="164" fontId="10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165" fontId="8" fillId="0" borderId="0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 readingOrder="2"/>
    </xf>
    <xf numFmtId="0" fontId="41" fillId="0" borderId="0" xfId="0" applyFont="1"/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 readingOrder="2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 readingOrder="2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7" fontId="30" fillId="0" borderId="0" xfId="0" quotePrefix="1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 readingOrder="2"/>
    </xf>
    <xf numFmtId="10" fontId="6" fillId="0" borderId="8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 readingOrder="2"/>
    </xf>
    <xf numFmtId="37" fontId="11" fillId="0" borderId="0" xfId="0" applyNumberFormat="1" applyFont="1" applyAlignment="1">
      <alignment horizontal="right" vertical="center" wrapText="1"/>
    </xf>
    <xf numFmtId="164" fontId="18" fillId="0" borderId="8" xfId="1" applyNumberFormat="1" applyFont="1" applyFill="1" applyBorder="1" applyAlignment="1">
      <alignment vertical="center"/>
    </xf>
    <xf numFmtId="164" fontId="22" fillId="0" borderId="0" xfId="1" applyNumberFormat="1" applyFont="1" applyFill="1" applyBorder="1" applyAlignment="1">
      <alignment horizontal="right" vertical="center" wrapText="1" readingOrder="2"/>
    </xf>
    <xf numFmtId="164" fontId="8" fillId="0" borderId="0" xfId="1" applyNumberFormat="1" applyFont="1" applyFill="1" applyBorder="1" applyAlignment="1">
      <alignment vertical="center" wrapText="1"/>
    </xf>
    <xf numFmtId="164" fontId="8" fillId="0" borderId="9" xfId="1" applyNumberFormat="1" applyFont="1" applyFill="1" applyBorder="1" applyAlignment="1">
      <alignment vertical="center"/>
    </xf>
    <xf numFmtId="170" fontId="6" fillId="0" borderId="0" xfId="2" applyNumberFormat="1" applyFont="1" applyFill="1" applyAlignment="1">
      <alignment horizontal="center" vertical="center"/>
    </xf>
    <xf numFmtId="170" fontId="6" fillId="0" borderId="8" xfId="2" applyNumberFormat="1" applyFont="1" applyFill="1" applyBorder="1" applyAlignment="1">
      <alignment horizontal="center" vertical="center"/>
    </xf>
    <xf numFmtId="164" fontId="8" fillId="0" borderId="0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164" fontId="18" fillId="0" borderId="0" xfId="1" applyNumberFormat="1" applyFont="1"/>
    <xf numFmtId="164" fontId="18" fillId="0" borderId="2" xfId="1" applyNumberFormat="1" applyFont="1" applyFill="1" applyBorder="1" applyAlignment="1">
      <alignment vertical="center" readingOrder="2"/>
    </xf>
    <xf numFmtId="3" fontId="8" fillId="0" borderId="0" xfId="0" applyNumberFormat="1" applyFont="1" applyAlignment="1">
      <alignment horizontal="right"/>
    </xf>
    <xf numFmtId="3" fontId="13" fillId="0" borderId="0" xfId="0" applyNumberFormat="1" applyFont="1"/>
    <xf numFmtId="3" fontId="58" fillId="0" borderId="0" xfId="0" applyNumberFormat="1" applyFont="1"/>
    <xf numFmtId="9" fontId="6" fillId="0" borderId="0" xfId="2" applyFont="1" applyFill="1" applyAlignment="1">
      <alignment horizontal="center" vertical="center"/>
    </xf>
    <xf numFmtId="9" fontId="6" fillId="0" borderId="8" xfId="2" applyFont="1" applyFill="1" applyBorder="1" applyAlignment="1">
      <alignment horizontal="center" vertical="center"/>
    </xf>
    <xf numFmtId="9" fontId="4" fillId="0" borderId="0" xfId="2" applyFont="1" applyFill="1" applyAlignment="1">
      <alignment horizontal="center" vertical="center"/>
    </xf>
    <xf numFmtId="164" fontId="4" fillId="0" borderId="0" xfId="1" applyNumberFormat="1" applyFont="1" applyFill="1" applyBorder="1" applyAlignment="1">
      <alignment horizontal="center" vertical="center" wrapText="1" readingOrder="2"/>
    </xf>
    <xf numFmtId="164" fontId="18" fillId="0" borderId="0" xfId="1" applyNumberFormat="1" applyFont="1" applyFill="1" applyBorder="1" applyAlignment="1">
      <alignment horizontal="center" vertical="center" readingOrder="2"/>
    </xf>
    <xf numFmtId="164" fontId="16" fillId="0" borderId="1" xfId="1" applyNumberFormat="1" applyFont="1" applyFill="1" applyBorder="1" applyAlignment="1">
      <alignment horizontal="center" vertical="center" wrapText="1" readingOrder="2"/>
    </xf>
    <xf numFmtId="165" fontId="21" fillId="0" borderId="0" xfId="1" applyNumberFormat="1" applyFont="1" applyFill="1" applyBorder="1" applyAlignment="1">
      <alignment horizontal="center" vertical="center" wrapText="1" readingOrder="2"/>
    </xf>
    <xf numFmtId="165" fontId="13" fillId="0" borderId="0" xfId="1" applyNumberFormat="1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 wrapText="1" readingOrder="2"/>
    </xf>
    <xf numFmtId="0" fontId="4" fillId="0" borderId="0" xfId="0" applyFont="1" applyAlignment="1">
      <alignment vertical="center" wrapText="1" readingOrder="2"/>
    </xf>
    <xf numFmtId="0" fontId="4" fillId="0" borderId="0" xfId="0" applyFont="1" applyAlignment="1">
      <alignment horizontal="center" vertical="center" readingOrder="2"/>
    </xf>
    <xf numFmtId="3" fontId="4" fillId="0" borderId="0" xfId="0" applyNumberFormat="1" applyFont="1" applyAlignment="1">
      <alignment vertical="center"/>
    </xf>
    <xf numFmtId="164" fontId="13" fillId="0" borderId="0" xfId="0" applyNumberFormat="1" applyFont="1" applyAlignment="1">
      <alignment vertical="center"/>
    </xf>
    <xf numFmtId="164" fontId="4" fillId="0" borderId="8" xfId="1" applyNumberFormat="1" applyFont="1" applyFill="1" applyBorder="1" applyAlignment="1">
      <alignment horizontal="center" vertical="center"/>
    </xf>
    <xf numFmtId="3" fontId="40" fillId="0" borderId="0" xfId="0" applyNumberFormat="1" applyFont="1"/>
    <xf numFmtId="0" fontId="14" fillId="0" borderId="0" xfId="0" applyFont="1"/>
    <xf numFmtId="0" fontId="16" fillId="0" borderId="0" xfId="0" applyFont="1" applyAlignment="1">
      <alignment horizontal="center" vertical="center" wrapText="1" readingOrder="2"/>
    </xf>
    <xf numFmtId="0" fontId="18" fillId="0" borderId="0" xfId="0" applyFont="1" applyAlignment="1">
      <alignment horizontal="center" vertical="center" wrapText="1" readingOrder="2"/>
    </xf>
    <xf numFmtId="0" fontId="18" fillId="0" borderId="0" xfId="0" applyFont="1" applyAlignment="1">
      <alignment vertical="center" wrapText="1" readingOrder="2"/>
    </xf>
    <xf numFmtId="0" fontId="18" fillId="0" borderId="0" xfId="0" applyFont="1" applyAlignment="1">
      <alignment horizontal="center"/>
    </xf>
    <xf numFmtId="164" fontId="14" fillId="0" borderId="0" xfId="0" applyNumberFormat="1" applyFont="1"/>
    <xf numFmtId="3" fontId="14" fillId="0" borderId="0" xfId="0" applyNumberFormat="1" applyFont="1"/>
    <xf numFmtId="164" fontId="18" fillId="0" borderId="2" xfId="1" applyNumberFormat="1" applyFont="1" applyFill="1" applyBorder="1" applyAlignment="1">
      <alignment horizontal="center" vertical="center" readingOrder="2"/>
    </xf>
    <xf numFmtId="10" fontId="11" fillId="0" borderId="8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13" fillId="0" borderId="1" xfId="0" applyFont="1" applyBorder="1" applyAlignment="1">
      <alignment vertical="center"/>
    </xf>
    <xf numFmtId="0" fontId="21" fillId="0" borderId="0" xfId="0" applyFont="1" applyAlignment="1">
      <alignment vertical="center" wrapText="1" readingOrder="2"/>
    </xf>
    <xf numFmtId="165" fontId="13" fillId="0" borderId="0" xfId="0" applyNumberFormat="1" applyFont="1" applyAlignment="1">
      <alignment horizontal="center" vertical="center" wrapText="1"/>
    </xf>
    <xf numFmtId="165" fontId="21" fillId="0" borderId="4" xfId="0" applyNumberFormat="1" applyFont="1" applyBorder="1" applyAlignment="1">
      <alignment horizontal="center" vertical="center" wrapText="1" readingOrder="2"/>
    </xf>
    <xf numFmtId="0" fontId="21" fillId="0" borderId="4" xfId="0" applyFont="1" applyBorder="1" applyAlignment="1">
      <alignment horizontal="center" vertical="center" wrapText="1" readingOrder="2"/>
    </xf>
    <xf numFmtId="37" fontId="6" fillId="0" borderId="0" xfId="0" quotePrefix="1" applyNumberFormat="1" applyFont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37" fontId="3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vertical="center"/>
    </xf>
    <xf numFmtId="0" fontId="14" fillId="0" borderId="0" xfId="0" applyFont="1" applyAlignment="1">
      <alignment horizontal="right" vertical="center"/>
    </xf>
    <xf numFmtId="0" fontId="53" fillId="0" borderId="0" xfId="0" applyFont="1" applyAlignment="1">
      <alignment horizontal="right" vertical="center"/>
    </xf>
    <xf numFmtId="165" fontId="21" fillId="0" borderId="0" xfId="0" applyNumberFormat="1" applyFont="1" applyAlignment="1">
      <alignment horizontal="center" vertical="center" wrapText="1" readingOrder="2"/>
    </xf>
    <xf numFmtId="164" fontId="53" fillId="0" borderId="0" xfId="0" applyNumberFormat="1" applyFont="1" applyAlignment="1">
      <alignment horizontal="right" vertical="center"/>
    </xf>
    <xf numFmtId="164" fontId="59" fillId="0" borderId="0" xfId="0" applyNumberFormat="1" applyFont="1" applyAlignment="1">
      <alignment horizontal="right" vertical="center"/>
    </xf>
    <xf numFmtId="3" fontId="12" fillId="0" borderId="0" xfId="0" applyNumberFormat="1" applyFont="1"/>
    <xf numFmtId="3" fontId="24" fillId="0" borderId="10" xfId="0" applyNumberFormat="1" applyFont="1" applyBorder="1" applyAlignment="1">
      <alignment horizontal="center" vertical="center"/>
    </xf>
    <xf numFmtId="3" fontId="24" fillId="0" borderId="10" xfId="0" applyNumberFormat="1" applyFont="1" applyBorder="1" applyAlignment="1">
      <alignment horizontal="center" vertical="center" wrapText="1"/>
    </xf>
    <xf numFmtId="3" fontId="11" fillId="0" borderId="9" xfId="0" applyNumberFormat="1" applyFont="1" applyBorder="1" applyAlignment="1">
      <alignment horizontal="center" vertical="center"/>
    </xf>
    <xf numFmtId="3" fontId="57" fillId="0" borderId="0" xfId="0" applyNumberFormat="1" applyFont="1"/>
    <xf numFmtId="3" fontId="56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7" fontId="12" fillId="0" borderId="0" xfId="0" applyNumberFormat="1" applyFont="1"/>
    <xf numFmtId="0" fontId="8" fillId="0" borderId="0" xfId="0" applyFont="1" applyAlignment="1">
      <alignment vertical="center"/>
    </xf>
    <xf numFmtId="2" fontId="8" fillId="0" borderId="9" xfId="0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37" fontId="49" fillId="0" borderId="0" xfId="0" quotePrefix="1" applyNumberFormat="1" applyFont="1" applyAlignment="1">
      <alignment horizontal="right" vertical="center" wrapText="1"/>
    </xf>
    <xf numFmtId="37" fontId="11" fillId="0" borderId="0" xfId="0" quotePrefix="1" applyNumberFormat="1" applyFont="1" applyAlignment="1">
      <alignment horizontal="right" vertical="center" wrapText="1"/>
    </xf>
    <xf numFmtId="2" fontId="8" fillId="0" borderId="0" xfId="0" applyNumberFormat="1" applyFont="1" applyAlignment="1">
      <alignment vertical="center"/>
    </xf>
    <xf numFmtId="37" fontId="46" fillId="0" borderId="0" xfId="0" applyNumberFormat="1" applyFont="1" applyAlignment="1">
      <alignment horizontal="center" vertical="center"/>
    </xf>
    <xf numFmtId="37" fontId="28" fillId="0" borderId="0" xfId="0" applyNumberFormat="1" applyFont="1" applyAlignment="1">
      <alignment horizontal="center" vertical="center"/>
    </xf>
    <xf numFmtId="9" fontId="28" fillId="0" borderId="0" xfId="2" applyFont="1" applyBorder="1" applyAlignment="1">
      <alignment horizontal="center" vertical="center"/>
    </xf>
    <xf numFmtId="37" fontId="28" fillId="0" borderId="9" xfId="0" applyNumberFormat="1" applyFont="1" applyBorder="1" applyAlignment="1">
      <alignment horizontal="center" vertical="center" wrapText="1"/>
    </xf>
    <xf numFmtId="3" fontId="54" fillId="4" borderId="0" xfId="0" applyNumberFormat="1" applyFont="1" applyFill="1" applyAlignment="1">
      <alignment vertical="center"/>
    </xf>
    <xf numFmtId="0" fontId="37" fillId="0" borderId="0" xfId="0" applyFont="1" applyAlignment="1">
      <alignment vertical="center"/>
    </xf>
    <xf numFmtId="165" fontId="37" fillId="0" borderId="0" xfId="1" applyNumberFormat="1" applyFont="1" applyFill="1" applyAlignment="1">
      <alignment vertical="center"/>
    </xf>
    <xf numFmtId="3" fontId="39" fillId="0" borderId="0" xfId="0" applyNumberFormat="1" applyFont="1"/>
    <xf numFmtId="165" fontId="4" fillId="0" borderId="0" xfId="1" applyNumberFormat="1" applyFont="1" applyFill="1" applyAlignment="1">
      <alignment vertical="center"/>
    </xf>
    <xf numFmtId="3" fontId="60" fillId="0" borderId="0" xfId="0" applyNumberFormat="1" applyFont="1"/>
    <xf numFmtId="3" fontId="61" fillId="0" borderId="0" xfId="0" applyNumberFormat="1" applyFont="1"/>
    <xf numFmtId="3" fontId="0" fillId="0" borderId="0" xfId="0" applyNumberFormat="1"/>
    <xf numFmtId="3" fontId="12" fillId="4" borderId="0" xfId="0" applyNumberFormat="1" applyFont="1" applyFill="1"/>
    <xf numFmtId="165" fontId="62" fillId="0" borderId="0" xfId="1" applyNumberFormat="1" applyFont="1" applyFill="1"/>
    <xf numFmtId="164" fontId="4" fillId="0" borderId="3" xfId="1" applyNumberFormat="1" applyFont="1" applyFill="1" applyBorder="1" applyAlignment="1">
      <alignment horizontal="center" vertical="center" wrapText="1" readingOrder="2"/>
    </xf>
    <xf numFmtId="164" fontId="4" fillId="0" borderId="1" xfId="1" applyNumberFormat="1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readingOrder="2"/>
    </xf>
    <xf numFmtId="164" fontId="3" fillId="0" borderId="1" xfId="1" applyNumberFormat="1" applyFont="1" applyFill="1" applyBorder="1" applyAlignment="1">
      <alignment horizontal="center" vertical="center" wrapText="1" readingOrder="2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164" fontId="4" fillId="0" borderId="3" xfId="1" applyNumberFormat="1" applyFont="1" applyFill="1" applyBorder="1" applyAlignment="1">
      <alignment horizontal="center" vertical="center" readingOrder="2"/>
    </xf>
    <xf numFmtId="164" fontId="4" fillId="0" borderId="1" xfId="1" applyNumberFormat="1" applyFont="1" applyFill="1" applyBorder="1" applyAlignment="1">
      <alignment horizontal="center" vertical="center" readingOrder="2"/>
    </xf>
    <xf numFmtId="164" fontId="4" fillId="0" borderId="0" xfId="1" applyNumberFormat="1" applyFont="1" applyFill="1" applyBorder="1" applyAlignment="1">
      <alignment horizontal="center" vertical="center" wrapText="1" readingOrder="2"/>
    </xf>
    <xf numFmtId="9" fontId="4" fillId="0" borderId="3" xfId="2" applyFont="1" applyFill="1" applyBorder="1" applyAlignment="1">
      <alignment horizontal="center" vertical="center" wrapText="1" readingOrder="2"/>
    </xf>
    <xf numFmtId="9" fontId="4" fillId="0" borderId="1" xfId="2" applyFont="1" applyFill="1" applyBorder="1" applyAlignment="1">
      <alignment horizontal="center" vertical="center" wrapText="1" readingOrder="2"/>
    </xf>
    <xf numFmtId="164" fontId="4" fillId="0" borderId="3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0" fontId="4" fillId="0" borderId="3" xfId="2" applyNumberFormat="1" applyFont="1" applyFill="1" applyBorder="1" applyAlignment="1">
      <alignment horizontal="center" vertical="center" wrapText="1" readingOrder="2"/>
    </xf>
    <xf numFmtId="10" fontId="4" fillId="0" borderId="1" xfId="2" applyNumberFormat="1" applyFont="1" applyFill="1" applyBorder="1" applyAlignment="1">
      <alignment horizontal="center" vertical="center" wrapText="1" readingOrder="2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right" vertical="center" readingOrder="2"/>
    </xf>
    <xf numFmtId="0" fontId="7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readingOrder="2"/>
    </xf>
    <xf numFmtId="0" fontId="7" fillId="0" borderId="1" xfId="0" applyFont="1" applyBorder="1" applyAlignment="1">
      <alignment horizontal="center" vertical="center" readingOrder="2"/>
    </xf>
    <xf numFmtId="37" fontId="46" fillId="0" borderId="9" xfId="0" applyNumberFormat="1" applyFont="1" applyBorder="1" applyAlignment="1">
      <alignment horizontal="center" vertical="center" wrapText="1"/>
    </xf>
    <xf numFmtId="37" fontId="46" fillId="0" borderId="0" xfId="0" applyNumberFormat="1" applyFont="1" applyAlignment="1">
      <alignment horizontal="center" vertical="center"/>
    </xf>
    <xf numFmtId="37" fontId="46" fillId="0" borderId="14" xfId="0" applyNumberFormat="1" applyFont="1" applyBorder="1" applyAlignment="1">
      <alignment horizontal="center" vertical="center"/>
    </xf>
    <xf numFmtId="0" fontId="47" fillId="0" borderId="11" xfId="0" applyFont="1" applyBorder="1"/>
    <xf numFmtId="0" fontId="43" fillId="0" borderId="0" xfId="0" applyFont="1" applyAlignment="1">
      <alignment horizontal="center"/>
    </xf>
    <xf numFmtId="37" fontId="46" fillId="0" borderId="0" xfId="0" applyNumberFormat="1" applyFont="1" applyAlignment="1">
      <alignment horizontal="right" vertical="center"/>
    </xf>
    <xf numFmtId="0" fontId="47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right" vertical="center" readingOrder="2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 wrapText="1" readingOrder="2"/>
    </xf>
    <xf numFmtId="0" fontId="16" fillId="0" borderId="4" xfId="0" applyFont="1" applyBorder="1" applyAlignment="1">
      <alignment horizontal="center" vertical="center" wrapText="1" readingOrder="2"/>
    </xf>
    <xf numFmtId="0" fontId="18" fillId="0" borderId="3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 readingOrder="2"/>
    </xf>
    <xf numFmtId="0" fontId="18" fillId="0" borderId="1" xfId="0" applyFont="1" applyBorder="1" applyAlignment="1">
      <alignment horizontal="center" vertical="center" wrapText="1" readingOrder="2"/>
    </xf>
    <xf numFmtId="164" fontId="18" fillId="0" borderId="0" xfId="1" applyNumberFormat="1" applyFont="1" applyFill="1" applyBorder="1" applyAlignment="1">
      <alignment horizontal="center" vertical="center" readingOrder="2"/>
    </xf>
    <xf numFmtId="164" fontId="18" fillId="0" borderId="1" xfId="1" applyNumberFormat="1" applyFont="1" applyFill="1" applyBorder="1" applyAlignment="1">
      <alignment horizontal="center" vertical="center" readingOrder="2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readingOrder="2"/>
    </xf>
    <xf numFmtId="0" fontId="18" fillId="0" borderId="1" xfId="0" applyFont="1" applyBorder="1" applyAlignment="1">
      <alignment horizontal="center" vertical="center" readingOrder="2"/>
    </xf>
    <xf numFmtId="164" fontId="16" fillId="0" borderId="1" xfId="1" applyNumberFormat="1" applyFont="1" applyFill="1" applyBorder="1" applyAlignment="1">
      <alignment horizontal="center" vertical="center" wrapText="1" readingOrder="2"/>
    </xf>
    <xf numFmtId="164" fontId="16" fillId="0" borderId="0" xfId="1" applyNumberFormat="1" applyFont="1" applyFill="1" applyAlignment="1">
      <alignment horizontal="center"/>
    </xf>
    <xf numFmtId="0" fontId="15" fillId="0" borderId="0" xfId="0" applyFont="1" applyAlignment="1">
      <alignment horizontal="center" vertical="center"/>
    </xf>
    <xf numFmtId="164" fontId="13" fillId="0" borderId="3" xfId="1" applyNumberFormat="1" applyFont="1" applyFill="1" applyBorder="1" applyAlignment="1">
      <alignment horizontal="center" vertical="center" wrapText="1"/>
    </xf>
    <xf numFmtId="164" fontId="13" fillId="0" borderId="0" xfId="1" applyNumberFormat="1" applyFont="1" applyFill="1" applyBorder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64" fontId="21" fillId="0" borderId="3" xfId="1" applyNumberFormat="1" applyFont="1" applyFill="1" applyBorder="1" applyAlignment="1">
      <alignment horizontal="center" vertical="center" wrapText="1" readingOrder="2"/>
    </xf>
    <xf numFmtId="164" fontId="21" fillId="0" borderId="0" xfId="1" applyNumberFormat="1" applyFont="1" applyFill="1" applyBorder="1" applyAlignment="1">
      <alignment horizontal="center" vertical="center" wrapText="1" readingOrder="2"/>
    </xf>
    <xf numFmtId="0" fontId="13" fillId="0" borderId="3" xfId="0" applyFont="1" applyBorder="1" applyAlignment="1">
      <alignment horizontal="center" vertical="center" wrapText="1"/>
    </xf>
    <xf numFmtId="165" fontId="21" fillId="0" borderId="3" xfId="1" applyNumberFormat="1" applyFont="1" applyFill="1" applyBorder="1" applyAlignment="1">
      <alignment horizontal="center" vertical="center" wrapText="1" readingOrder="2"/>
    </xf>
    <xf numFmtId="165" fontId="21" fillId="0" borderId="0" xfId="1" applyNumberFormat="1" applyFont="1" applyFill="1" applyBorder="1" applyAlignment="1">
      <alignment horizontal="center" vertical="center" wrapText="1" readingOrder="2"/>
    </xf>
    <xf numFmtId="165" fontId="13" fillId="0" borderId="3" xfId="1" applyNumberFormat="1" applyFont="1" applyFill="1" applyBorder="1" applyAlignment="1">
      <alignment horizontal="center" vertical="center" wrapText="1"/>
    </xf>
    <xf numFmtId="165" fontId="13" fillId="0" borderId="0" xfId="1" applyNumberFormat="1" applyFont="1" applyFill="1" applyBorder="1" applyAlignment="1">
      <alignment horizontal="center" vertical="center" wrapText="1"/>
    </xf>
    <xf numFmtId="165" fontId="13" fillId="0" borderId="0" xfId="1" applyNumberFormat="1" applyFont="1" applyFill="1" applyAlignment="1">
      <alignment horizontal="center" vertical="center" wrapText="1"/>
    </xf>
    <xf numFmtId="165" fontId="13" fillId="0" borderId="3" xfId="0" applyNumberFormat="1" applyFont="1" applyBorder="1" applyAlignment="1">
      <alignment horizontal="center" vertical="center" wrapText="1"/>
    </xf>
    <xf numFmtId="165" fontId="13" fillId="0" borderId="0" xfId="0" applyNumberFormat="1" applyFont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horizontal="center" vertical="center" wrapText="1" readingOrder="2"/>
    </xf>
    <xf numFmtId="0" fontId="20" fillId="0" borderId="0" xfId="0" applyFont="1" applyAlignment="1">
      <alignment horizontal="center"/>
    </xf>
    <xf numFmtId="0" fontId="25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0" fillId="0" borderId="1" xfId="0" applyFont="1" applyBorder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8" fillId="0" borderId="3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25" fillId="0" borderId="1" xfId="0" applyFont="1" applyBorder="1" applyAlignment="1">
      <alignment horizontal="center" vertical="center" wrapText="1" readingOrder="2"/>
    </xf>
    <xf numFmtId="0" fontId="25" fillId="0" borderId="4" xfId="0" applyFont="1" applyBorder="1" applyAlignment="1">
      <alignment horizontal="center" vertical="center" wrapText="1" readingOrder="2"/>
    </xf>
    <xf numFmtId="164" fontId="16" fillId="0" borderId="4" xfId="1" applyNumberFormat="1" applyFont="1" applyFill="1" applyBorder="1" applyAlignment="1">
      <alignment horizontal="center" vertical="center" wrapText="1"/>
    </xf>
    <xf numFmtId="3" fontId="24" fillId="0" borderId="10" xfId="0" applyNumberFormat="1" applyFont="1" applyBorder="1" applyAlignment="1">
      <alignment horizontal="center" vertical="center"/>
    </xf>
    <xf numFmtId="3" fontId="12" fillId="0" borderId="11" xfId="0" applyNumberFormat="1" applyFont="1" applyBorder="1"/>
    <xf numFmtId="3" fontId="20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right" vertical="center" readingOrder="2"/>
    </xf>
    <xf numFmtId="3" fontId="23" fillId="0" borderId="0" xfId="1" applyNumberFormat="1" applyFont="1" applyFill="1" applyAlignment="1">
      <alignment horizontal="right" vertical="center" readingOrder="2"/>
    </xf>
    <xf numFmtId="164" fontId="21" fillId="0" borderId="1" xfId="1" applyNumberFormat="1" applyFont="1" applyFill="1" applyBorder="1" applyAlignment="1">
      <alignment horizontal="center" vertical="center" wrapText="1" readingOrder="2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4" fontId="50" fillId="0" borderId="1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right" vertical="center" readingOrder="2"/>
    </xf>
    <xf numFmtId="165" fontId="23" fillId="0" borderId="0" xfId="1" applyNumberFormat="1" applyFont="1" applyFill="1" applyAlignment="1">
      <alignment horizontal="right" vertical="center" readingOrder="2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</cellXfs>
  <cellStyles count="6">
    <cellStyle name="Comma" xfId="1" builtinId="3"/>
    <cellStyle name="Comma 2" xfId="5" xr:uid="{F2B00D3C-5790-4550-A487-9FBEA97624C3}"/>
    <cellStyle name="Hyperlink 2" xfId="4" xr:uid="{00000000-0005-0000-0000-000001000000}"/>
    <cellStyle name="Normal" xfId="0" builtinId="0"/>
    <cellStyle name="Normal 2" xfId="3" xr:uid="{00000000-0005-0000-0000-000003000000}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61495</xdr:colOff>
      <xdr:row>36</xdr:row>
      <xdr:rowOff>78441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44B0FA-5CF5-7A73-E2DE-71C7950A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8383233" y="0"/>
          <a:ext cx="6296040" cy="74629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124692</xdr:colOff>
      <xdr:row>36</xdr:row>
      <xdr:rowOff>138545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4C902DD-09BA-9BCC-6FDC-95C1DF1D4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08320036" y="0"/>
          <a:ext cx="6359237" cy="75230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10</xdr:col>
      <xdr:colOff>110837</xdr:colOff>
      <xdr:row>37</xdr:row>
      <xdr:rowOff>13854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D7CFFE-7522-BF93-454B-AD157C71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08333891" y="1"/>
          <a:ext cx="6345382" cy="7606144"/>
        </a:xfrm>
        <a:prstGeom prst="rect">
          <a:avLst/>
        </a:prstGeom>
      </xdr:spPr>
    </xdr:pic>
    <xdr:clientData/>
  </xdr:twoCellAnchor>
  <xdr:twoCellAnchor editAs="oneCell">
    <xdr:from>
      <xdr:col>0</xdr:col>
      <xdr:colOff>3216</xdr:colOff>
      <xdr:row>0</xdr:row>
      <xdr:rowOff>1</xdr:rowOff>
    </xdr:from>
    <xdr:to>
      <xdr:col>0</xdr:col>
      <xdr:colOff>6558</xdr:colOff>
      <xdr:row>26</xdr:row>
      <xdr:rowOff>127343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AE3EB1-F812-EE65-8738-2FB6D0F0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03894621" y="1"/>
          <a:ext cx="4439270" cy="57062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122465</xdr:colOff>
      <xdr:row>37</xdr:row>
      <xdr:rowOff>54428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5AB2AD-2623-F6D5-2768-12910B333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026028607" y="0"/>
          <a:ext cx="6245679" cy="79193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sadaf/&#1670;&#1705;&#1740;&#1606;&#1711;%20&#1711;&#1586;&#1575;&#1585;&#1588;%20&#1662;&#1608;&#1585;&#1578;&#1601;&#1608;&#1740;%20&#1607;&#1575;/1403/12%20&#1575;&#1587;&#1601;&#1606;&#1583;/sCopy%20of%20&#1711;&#1586;&#1575;&#1585;&#1588;%20&#1662;&#1585;&#1578;&#1601;&#1608;&#1740;%20&#1605;&#1575;&#1607;&#1575;&#1606;&#1607;%20&#1589;&#1606;&#1583;&#1608;&#1602;%20&#1578;&#1590;&#1605;&#1740;&#1606;%20&#1605;&#1606;&#1578;&#1607;&#1740;%20&#1576;&#1607;%2030-12-1403.xlsx" TargetMode="External"/><Relationship Id="rId1" Type="http://schemas.openxmlformats.org/officeDocument/2006/relationships/externalLinkPath" Target="/fund/sadaf/&#1670;&#1705;&#1740;&#1606;&#1711;%20&#1711;&#1586;&#1575;&#1585;&#1588;%20&#1662;&#1608;&#1585;&#1578;&#1601;&#1608;&#1740;%20&#1607;&#1575;/1403/12%20&#1575;&#1587;&#1601;&#1606;&#1583;/sCopy%20of%20&#1711;&#1586;&#1575;&#1585;&#1588;%20&#1662;&#1585;&#1578;&#1601;&#1608;&#1740;%20&#1605;&#1575;&#1607;&#1575;&#1606;&#1607;%20&#1589;&#1606;&#1583;&#1608;&#1602;%20&#1578;&#1590;&#1605;&#1740;&#1606;%20&#1605;&#1606;&#1578;&#1607;&#1740;%20&#1576;&#1607;%2030-12-1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روکش"/>
      <sheetName val=" سهام"/>
      <sheetName val="اوراق"/>
      <sheetName val="تعدیل اوراق"/>
      <sheetName val="سپرده"/>
      <sheetName val="درآمدها"/>
      <sheetName val="درآمد سرمایه گذاری در سهام "/>
      <sheetName val="درآمد سرمایه گذاری در اوراق بها"/>
      <sheetName val="درآمد سپرده بانکی"/>
      <sheetName val="سایر درآمدها"/>
      <sheetName val="درآمد سود سهام"/>
      <sheetName val="سود اوراق بهادار"/>
      <sheetName val="سود سپرده بانکی"/>
      <sheetName val="درآمد ناشی ازفروش"/>
      <sheetName val="درآمد ناشی از تغییر قیمت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8">
          <cell r="A8" t="str">
            <v>پاسارگاد209.8100.15644767.1 -کوتاه مدت</v>
          </cell>
          <cell r="B8">
            <v>5756</v>
          </cell>
          <cell r="C8"/>
          <cell r="D8">
            <v>0</v>
          </cell>
          <cell r="E8"/>
          <cell r="F8">
            <v>5756</v>
          </cell>
          <cell r="G8"/>
          <cell r="H8">
            <v>253205</v>
          </cell>
          <cell r="I8"/>
          <cell r="J8">
            <v>0</v>
          </cell>
          <cell r="K8"/>
          <cell r="L8">
            <v>253205</v>
          </cell>
        </row>
        <row r="9">
          <cell r="A9" t="str">
            <v>کوتاه مدت خاورمیانه</v>
          </cell>
          <cell r="B9">
            <v>2648268</v>
          </cell>
          <cell r="C9"/>
          <cell r="D9">
            <v>0</v>
          </cell>
          <cell r="E9"/>
          <cell r="F9">
            <v>2648268</v>
          </cell>
          <cell r="G9"/>
          <cell r="H9">
            <v>104186065</v>
          </cell>
          <cell r="I9"/>
          <cell r="J9">
            <v>0</v>
          </cell>
          <cell r="K9"/>
          <cell r="L9">
            <v>104186065</v>
          </cell>
        </row>
        <row r="10">
          <cell r="A10" t="str">
            <v>صادرات کوتاه مدت 0219731449008</v>
          </cell>
          <cell r="B10">
            <v>2426318</v>
          </cell>
          <cell r="C10"/>
          <cell r="D10">
            <v>0</v>
          </cell>
          <cell r="E10"/>
          <cell r="F10">
            <v>2426318</v>
          </cell>
          <cell r="G10"/>
          <cell r="H10">
            <v>2433900</v>
          </cell>
          <cell r="I10"/>
          <cell r="J10">
            <v>0</v>
          </cell>
          <cell r="K10"/>
          <cell r="L10">
            <v>2433900</v>
          </cell>
        </row>
        <row r="11">
          <cell r="A11" t="str">
            <v>پاسارگاد 209.307.15644767.2</v>
          </cell>
          <cell r="B11">
            <v>1873983</v>
          </cell>
          <cell r="C11"/>
          <cell r="D11">
            <v>0</v>
          </cell>
          <cell r="E11"/>
          <cell r="F11">
            <v>1873983</v>
          </cell>
          <cell r="G11"/>
          <cell r="H11">
            <v>24361651</v>
          </cell>
          <cell r="I11"/>
          <cell r="J11">
            <v>0</v>
          </cell>
          <cell r="K11"/>
          <cell r="L11">
            <v>24361651</v>
          </cell>
        </row>
        <row r="12">
          <cell r="A12" t="str">
            <v>صادرات بلند مدت 0407535977008</v>
          </cell>
          <cell r="B12">
            <v>550819682</v>
          </cell>
          <cell r="C12"/>
          <cell r="D12">
            <v>0</v>
          </cell>
          <cell r="E12"/>
          <cell r="F12">
            <v>550819682</v>
          </cell>
          <cell r="G12"/>
          <cell r="H12">
            <v>2098360654</v>
          </cell>
          <cell r="I12"/>
          <cell r="J12">
            <v>0</v>
          </cell>
          <cell r="K12"/>
          <cell r="L12">
            <v>2098360654</v>
          </cell>
        </row>
        <row r="13">
          <cell r="A13" t="str">
            <v>دی بلند مدت 0406530895001</v>
          </cell>
          <cell r="B13">
            <v>159007560</v>
          </cell>
          <cell r="C13"/>
          <cell r="D13">
            <v>-2874558</v>
          </cell>
          <cell r="E13"/>
          <cell r="F13">
            <v>156133002</v>
          </cell>
          <cell r="G13"/>
          <cell r="H13">
            <v>159007560</v>
          </cell>
          <cell r="I13"/>
          <cell r="J13">
            <v>-2874558</v>
          </cell>
          <cell r="K13"/>
          <cell r="L13">
            <v>156133002</v>
          </cell>
        </row>
        <row r="14">
          <cell r="A14"/>
          <cell r="B14">
            <v>716781567</v>
          </cell>
          <cell r="C14"/>
          <cell r="D14">
            <v>-2874558</v>
          </cell>
          <cell r="E14"/>
          <cell r="F14">
            <v>713907009</v>
          </cell>
          <cell r="G14"/>
          <cell r="H14">
            <v>2388603035</v>
          </cell>
          <cell r="I14"/>
          <cell r="J14">
            <v>-2874558</v>
          </cell>
          <cell r="K14"/>
          <cell r="L14">
            <v>2385728477</v>
          </cell>
        </row>
        <row r="15">
          <cell r="C15"/>
          <cell r="E15"/>
          <cell r="G15"/>
          <cell r="I15"/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</row>
        <row r="18">
          <cell r="B18">
            <v>716781567</v>
          </cell>
          <cell r="C18"/>
          <cell r="D18">
            <v>2874558</v>
          </cell>
          <cell r="E18"/>
          <cell r="F18">
            <v>719656125</v>
          </cell>
          <cell r="G18"/>
          <cell r="H18">
            <v>2388603035</v>
          </cell>
          <cell r="I18"/>
          <cell r="J18">
            <v>2844423</v>
          </cell>
          <cell r="K18"/>
          <cell r="L18">
            <v>2391447458</v>
          </cell>
        </row>
        <row r="19">
          <cell r="B19">
            <v>0</v>
          </cell>
          <cell r="C19"/>
          <cell r="D19"/>
          <cell r="E19"/>
          <cell r="F19">
            <v>5749116</v>
          </cell>
          <cell r="G19"/>
          <cell r="H19"/>
          <cell r="I19"/>
          <cell r="J19">
            <v>0</v>
          </cell>
          <cell r="K19"/>
          <cell r="L19">
            <v>5718981</v>
          </cell>
        </row>
        <row r="20">
          <cell r="F20"/>
          <cell r="G20"/>
          <cell r="H20"/>
          <cell r="I20"/>
          <cell r="J20"/>
          <cell r="K20"/>
          <cell r="L20"/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8:M31"/>
  <sheetViews>
    <sheetView rightToLeft="1" tabSelected="1" view="pageBreakPreview" zoomScale="70" zoomScaleNormal="100" zoomScaleSheetLayoutView="70" workbookViewId="0">
      <selection activeCell="P27" sqref="P27"/>
    </sheetView>
  </sheetViews>
  <sheetFormatPr defaultColWidth="9.140625" defaultRowHeight="17.25"/>
  <cols>
    <col min="1" max="16384" width="9.140625" style="1"/>
  </cols>
  <sheetData>
    <row r="18" spans="1:13">
      <c r="M18" s="1" t="s">
        <v>53</v>
      </c>
    </row>
    <row r="24" spans="1:13" ht="15" customHeight="1">
      <c r="A24" s="265" t="s">
        <v>66</v>
      </c>
      <c r="B24" s="265"/>
      <c r="C24" s="265"/>
      <c r="D24" s="265"/>
      <c r="E24" s="265"/>
      <c r="F24" s="265"/>
      <c r="G24" s="265"/>
      <c r="H24" s="265"/>
      <c r="I24" s="265"/>
      <c r="J24" s="265"/>
      <c r="K24" s="3"/>
      <c r="L24" s="3"/>
    </row>
    <row r="25" spans="1:13" ht="15" customHeight="1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3"/>
      <c r="L25" s="3"/>
    </row>
    <row r="26" spans="1:13" ht="15" customHeight="1">
      <c r="A26" s="265"/>
      <c r="B26" s="265"/>
      <c r="C26" s="265"/>
      <c r="D26" s="265"/>
      <c r="E26" s="265"/>
      <c r="F26" s="265"/>
      <c r="G26" s="265"/>
      <c r="H26" s="265"/>
      <c r="I26" s="265"/>
      <c r="J26" s="265"/>
      <c r="K26" s="3"/>
      <c r="L26" s="3"/>
    </row>
    <row r="27" spans="1:13">
      <c r="C27" s="1" t="s">
        <v>53</v>
      </c>
    </row>
    <row r="28" spans="1:13" ht="15" customHeight="1">
      <c r="A28" s="265" t="s">
        <v>178</v>
      </c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</row>
    <row r="29" spans="1:13" ht="15" customHeight="1">
      <c r="A29" s="265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</row>
    <row r="30" spans="1:13" ht="15" customHeight="1">
      <c r="A30" s="265"/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</row>
    <row r="31" spans="1:13" ht="15" customHeight="1">
      <c r="A31" s="265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</row>
  </sheetData>
  <mergeCells count="5">
    <mergeCell ref="A24:J26"/>
    <mergeCell ref="A28:J30"/>
    <mergeCell ref="K28:L30"/>
    <mergeCell ref="A31:J31"/>
    <mergeCell ref="K31:L31"/>
  </mergeCells>
  <printOptions horizontalCentered="1"/>
  <pageMargins left="0.25" right="0.25" top="0.75" bottom="0.75" header="0.3" footer="0.3"/>
  <pageSetup paperSize="9" fitToWidth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CB34-F618-4DAE-BB6E-C4DCB5B42031}">
  <sheetPr>
    <tabColor rgb="FF92D050"/>
    <pageSetUpPr fitToPage="1"/>
  </sheetPr>
  <dimension ref="A1:Z109"/>
  <sheetViews>
    <sheetView rightToLeft="1" view="pageBreakPreview" zoomScale="40" zoomScaleNormal="100" zoomScaleSheetLayoutView="40" workbookViewId="0">
      <selection activeCell="X78" sqref="X1:BK1048576"/>
    </sheetView>
  </sheetViews>
  <sheetFormatPr defaultColWidth="9.140625" defaultRowHeight="30.75"/>
  <cols>
    <col min="1" max="1" width="55.42578125" style="133" bestFit="1" customWidth="1"/>
    <col min="2" max="2" width="1.85546875" style="133" customWidth="1"/>
    <col min="3" max="3" width="22.5703125" style="4" customWidth="1"/>
    <col min="4" max="4" width="1.140625" style="4" customWidth="1"/>
    <col min="5" max="5" width="30" style="4" bestFit="1" customWidth="1"/>
    <col min="6" max="6" width="1.42578125" style="4" customWidth="1"/>
    <col min="7" max="7" width="30" style="4" bestFit="1" customWidth="1"/>
    <col min="8" max="8" width="1.5703125" style="4" customWidth="1"/>
    <col min="9" max="9" width="22.42578125" style="4" bestFit="1" customWidth="1"/>
    <col min="10" max="10" width="43" style="4" bestFit="1" customWidth="1"/>
    <col min="11" max="11" width="1.42578125" style="4" customWidth="1"/>
    <col min="12" max="12" width="22.28515625" style="4" bestFit="1" customWidth="1"/>
    <col min="13" max="13" width="34.85546875" style="4" bestFit="1" customWidth="1"/>
    <col min="14" max="14" width="1.140625" style="4" customWidth="1"/>
    <col min="15" max="15" width="29.28515625" style="4" bestFit="1" customWidth="1"/>
    <col min="16" max="16" width="1.42578125" style="4" customWidth="1"/>
    <col min="17" max="17" width="30" style="4" bestFit="1" customWidth="1"/>
    <col min="18" max="18" width="1.5703125" style="4" customWidth="1"/>
    <col min="19" max="19" width="40.42578125" style="4" bestFit="1" customWidth="1"/>
    <col min="20" max="20" width="1.85546875" style="4" customWidth="1"/>
    <col min="21" max="21" width="40.42578125" style="4" bestFit="1" customWidth="1"/>
    <col min="22" max="22" width="1.5703125" style="133" customWidth="1"/>
    <col min="23" max="23" width="23.5703125" style="181" bestFit="1" customWidth="1"/>
    <col min="24" max="24" width="29.28515625" style="187" bestFit="1" customWidth="1"/>
    <col min="25" max="25" width="34" style="133" bestFit="1" customWidth="1"/>
    <col min="26" max="26" width="22.85546875" style="133" bestFit="1" customWidth="1"/>
    <col min="27" max="27" width="18.85546875" style="133" bestFit="1" customWidth="1"/>
    <col min="28" max="33" width="9.140625" style="133"/>
    <col min="34" max="34" width="17.140625" style="133" bestFit="1" customWidth="1"/>
    <col min="35" max="16384" width="9.140625" style="133"/>
  </cols>
  <sheetData>
    <row r="1" spans="1:25" ht="31.5">
      <c r="A1" s="252" t="s">
        <v>112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</row>
    <row r="2" spans="1:25" ht="31.5">
      <c r="A2" s="252" t="s">
        <v>45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5" ht="31.5">
      <c r="A3" s="252" t="s">
        <v>225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</row>
    <row r="4" spans="1:25" ht="31.5">
      <c r="A4" s="253" t="s">
        <v>22</v>
      </c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</row>
    <row r="5" spans="1:25" ht="31.5">
      <c r="A5" s="253" t="s">
        <v>23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</row>
    <row r="7" spans="1:25" ht="27.6" customHeight="1" thickBot="1">
      <c r="A7" s="150"/>
      <c r="B7" s="188"/>
      <c r="C7" s="254" t="s">
        <v>211</v>
      </c>
      <c r="D7" s="254"/>
      <c r="E7" s="254"/>
      <c r="F7" s="254"/>
      <c r="G7" s="254"/>
      <c r="H7" s="5"/>
      <c r="I7" s="255" t="s">
        <v>7</v>
      </c>
      <c r="J7" s="255"/>
      <c r="K7" s="255"/>
      <c r="L7" s="255"/>
      <c r="M7" s="255"/>
      <c r="O7" s="256" t="s">
        <v>226</v>
      </c>
      <c r="P7" s="256"/>
      <c r="Q7" s="256"/>
      <c r="R7" s="256"/>
      <c r="S7" s="256"/>
      <c r="T7" s="256"/>
      <c r="U7" s="256"/>
      <c r="V7" s="256"/>
      <c r="W7" s="256"/>
    </row>
    <row r="8" spans="1:25" ht="29.25" customHeight="1">
      <c r="A8" s="257" t="s">
        <v>1</v>
      </c>
      <c r="B8" s="189"/>
      <c r="C8" s="259" t="s">
        <v>3</v>
      </c>
      <c r="D8" s="250"/>
      <c r="E8" s="259" t="s">
        <v>0</v>
      </c>
      <c r="F8" s="250"/>
      <c r="G8" s="250" t="s">
        <v>18</v>
      </c>
      <c r="H8" s="45"/>
      <c r="I8" s="264" t="s">
        <v>4</v>
      </c>
      <c r="J8" s="264"/>
      <c r="K8" s="6"/>
      <c r="L8" s="264" t="s">
        <v>5</v>
      </c>
      <c r="M8" s="264"/>
      <c r="O8" s="259" t="s">
        <v>3</v>
      </c>
      <c r="P8" s="261"/>
      <c r="Q8" s="250" t="s">
        <v>30</v>
      </c>
      <c r="R8" s="182"/>
      <c r="S8" s="259" t="s">
        <v>0</v>
      </c>
      <c r="T8" s="261"/>
      <c r="U8" s="250" t="s">
        <v>18</v>
      </c>
      <c r="V8" s="190"/>
      <c r="W8" s="262" t="s">
        <v>193</v>
      </c>
    </row>
    <row r="9" spans="1:25" ht="49.5" customHeight="1" thickBot="1">
      <c r="A9" s="258"/>
      <c r="B9" s="189"/>
      <c r="C9" s="260"/>
      <c r="D9" s="261"/>
      <c r="E9" s="260"/>
      <c r="F9" s="261"/>
      <c r="G9" s="251"/>
      <c r="H9" s="45"/>
      <c r="I9" s="90" t="s">
        <v>3</v>
      </c>
      <c r="J9" s="90" t="s">
        <v>0</v>
      </c>
      <c r="K9" s="6"/>
      <c r="L9" s="90" t="s">
        <v>3</v>
      </c>
      <c r="M9" s="90" t="s">
        <v>44</v>
      </c>
      <c r="O9" s="260"/>
      <c r="P9" s="261"/>
      <c r="Q9" s="251"/>
      <c r="R9" s="182"/>
      <c r="S9" s="260"/>
      <c r="T9" s="261"/>
      <c r="U9" s="251"/>
      <c r="V9" s="190"/>
      <c r="W9" s="263"/>
      <c r="Y9" s="191"/>
    </row>
    <row r="10" spans="1:25" ht="49.5" customHeight="1">
      <c r="A10" s="160" t="s">
        <v>113</v>
      </c>
      <c r="B10" s="189"/>
      <c r="C10" s="45">
        <v>1171264</v>
      </c>
      <c r="D10" s="182"/>
      <c r="E10" s="45">
        <v>42845991669</v>
      </c>
      <c r="F10" s="182"/>
      <c r="G10" s="182">
        <v>78507294237</v>
      </c>
      <c r="H10" s="45"/>
      <c r="I10" s="6">
        <v>0</v>
      </c>
      <c r="J10" s="6">
        <v>0</v>
      </c>
      <c r="K10" s="6"/>
      <c r="L10" s="6">
        <v>1171264</v>
      </c>
      <c r="M10" s="6">
        <v>78394496273</v>
      </c>
      <c r="O10" s="45">
        <v>0</v>
      </c>
      <c r="P10" s="182"/>
      <c r="Q10" s="182">
        <v>0</v>
      </c>
      <c r="R10" s="182"/>
      <c r="S10" s="45">
        <v>0</v>
      </c>
      <c r="T10" s="182"/>
      <c r="U10" s="182">
        <v>0</v>
      </c>
      <c r="V10" s="190"/>
      <c r="W10" s="179">
        <f>U10/38716017778806</f>
        <v>0</v>
      </c>
      <c r="X10" s="192"/>
      <c r="Y10" s="4"/>
    </row>
    <row r="11" spans="1:25" ht="49.5" customHeight="1">
      <c r="A11" s="160" t="s">
        <v>169</v>
      </c>
      <c r="B11" s="189"/>
      <c r="C11" s="45">
        <v>12794824</v>
      </c>
      <c r="D11" s="182"/>
      <c r="E11" s="45">
        <v>209120748444</v>
      </c>
      <c r="F11" s="182"/>
      <c r="G11" s="182">
        <v>81126928871</v>
      </c>
      <c r="H11" s="45"/>
      <c r="I11" s="6">
        <v>0</v>
      </c>
      <c r="J11" s="6">
        <v>0</v>
      </c>
      <c r="K11" s="6"/>
      <c r="L11" s="6">
        <v>0</v>
      </c>
      <c r="M11" s="6">
        <v>0</v>
      </c>
      <c r="O11" s="45">
        <v>12794824</v>
      </c>
      <c r="P11" s="182"/>
      <c r="Q11" s="182">
        <v>5540</v>
      </c>
      <c r="R11" s="182"/>
      <c r="S11" s="45">
        <v>209120748444</v>
      </c>
      <c r="T11" s="182"/>
      <c r="U11" s="182">
        <v>70335396862</v>
      </c>
      <c r="V11" s="190"/>
      <c r="W11" s="179">
        <f t="shared" ref="W11:W74" si="0">U11/38716017778806</f>
        <v>1.8167001901859634E-3</v>
      </c>
      <c r="X11" s="192"/>
      <c r="Y11" s="191"/>
    </row>
    <row r="12" spans="1:25" ht="49.5" customHeight="1">
      <c r="A12" s="160" t="s">
        <v>114</v>
      </c>
      <c r="B12" s="189"/>
      <c r="C12" s="45">
        <v>14311734</v>
      </c>
      <c r="D12" s="182"/>
      <c r="E12" s="45">
        <v>86251199041</v>
      </c>
      <c r="F12" s="182"/>
      <c r="G12" s="182">
        <v>113182801245</v>
      </c>
      <c r="H12" s="45"/>
      <c r="I12" s="6">
        <v>10800000</v>
      </c>
      <c r="J12" s="6">
        <v>88795923507</v>
      </c>
      <c r="K12" s="6"/>
      <c r="L12" s="6">
        <v>0</v>
      </c>
      <c r="M12" s="6">
        <v>0</v>
      </c>
      <c r="O12" s="45">
        <v>25111734</v>
      </c>
      <c r="P12" s="182"/>
      <c r="Q12" s="182">
        <v>7420</v>
      </c>
      <c r="R12" s="182"/>
      <c r="S12" s="45">
        <v>175047122548</v>
      </c>
      <c r="T12" s="182"/>
      <c r="U12" s="182">
        <v>184888742602</v>
      </c>
      <c r="V12" s="190"/>
      <c r="W12" s="179">
        <f t="shared" si="0"/>
        <v>4.7755103238745844E-3</v>
      </c>
      <c r="X12" s="192"/>
    </row>
    <row r="13" spans="1:25" ht="49.5" customHeight="1">
      <c r="A13" s="160" t="s">
        <v>227</v>
      </c>
      <c r="B13" s="189"/>
      <c r="C13" s="45">
        <v>0</v>
      </c>
      <c r="D13" s="182"/>
      <c r="E13" s="45">
        <v>0</v>
      </c>
      <c r="F13" s="182"/>
      <c r="G13" s="182">
        <v>0</v>
      </c>
      <c r="H13" s="45"/>
      <c r="I13" s="6">
        <v>1612592</v>
      </c>
      <c r="J13" s="6">
        <v>204346504685</v>
      </c>
      <c r="K13" s="6"/>
      <c r="L13" s="6">
        <v>0</v>
      </c>
      <c r="M13" s="6">
        <v>0</v>
      </c>
      <c r="O13" s="45">
        <v>1612592</v>
      </c>
      <c r="P13" s="182"/>
      <c r="Q13" s="182">
        <v>127900</v>
      </c>
      <c r="R13" s="182"/>
      <c r="S13" s="45">
        <v>204346504685</v>
      </c>
      <c r="T13" s="182"/>
      <c r="U13" s="182">
        <v>204656200307</v>
      </c>
      <c r="V13" s="190"/>
      <c r="W13" s="179">
        <f t="shared" si="0"/>
        <v>5.286086019389972E-3</v>
      </c>
      <c r="X13" s="192"/>
    </row>
    <row r="14" spans="1:25" ht="49.5" customHeight="1">
      <c r="A14" s="160" t="s">
        <v>115</v>
      </c>
      <c r="B14" s="189"/>
      <c r="C14" s="45">
        <v>2433337</v>
      </c>
      <c r="D14" s="182"/>
      <c r="E14" s="45">
        <v>44479629025</v>
      </c>
      <c r="F14" s="182"/>
      <c r="G14" s="182">
        <v>64854203417</v>
      </c>
      <c r="H14" s="45"/>
      <c r="I14" s="6">
        <v>0</v>
      </c>
      <c r="J14" s="6">
        <v>0</v>
      </c>
      <c r="K14" s="6"/>
      <c r="L14" s="6">
        <v>0</v>
      </c>
      <c r="M14" s="6">
        <v>0</v>
      </c>
      <c r="O14" s="45">
        <v>2433337</v>
      </c>
      <c r="P14" s="182"/>
      <c r="Q14" s="182">
        <v>29030</v>
      </c>
      <c r="R14" s="182"/>
      <c r="S14" s="45">
        <v>44479629025</v>
      </c>
      <c r="T14" s="182"/>
      <c r="U14" s="182">
        <v>70093727668</v>
      </c>
      <c r="V14" s="190"/>
      <c r="W14" s="179">
        <f t="shared" si="0"/>
        <v>1.8104580917506152E-3</v>
      </c>
      <c r="X14" s="192"/>
    </row>
    <row r="15" spans="1:25" ht="49.5" customHeight="1">
      <c r="A15" s="160" t="s">
        <v>101</v>
      </c>
      <c r="B15" s="189"/>
      <c r="C15" s="45">
        <v>1387309</v>
      </c>
      <c r="D15" s="182"/>
      <c r="E15" s="45">
        <v>23585268766</v>
      </c>
      <c r="F15" s="182"/>
      <c r="G15" s="182">
        <v>48276839511</v>
      </c>
      <c r="H15" s="45"/>
      <c r="I15" s="6">
        <v>10250520</v>
      </c>
      <c r="J15" s="6">
        <v>384889211293</v>
      </c>
      <c r="K15" s="6"/>
      <c r="L15" s="6">
        <v>0</v>
      </c>
      <c r="M15" s="6">
        <v>0</v>
      </c>
      <c r="O15" s="45">
        <v>11637829</v>
      </c>
      <c r="P15" s="182"/>
      <c r="Q15" s="182">
        <v>42920</v>
      </c>
      <c r="R15" s="182"/>
      <c r="S15" s="45">
        <v>408474480059</v>
      </c>
      <c r="T15" s="182"/>
      <c r="U15" s="182">
        <v>495634519535</v>
      </c>
      <c r="V15" s="190"/>
      <c r="W15" s="179">
        <f t="shared" si="0"/>
        <v>1.2801794915135131E-2</v>
      </c>
      <c r="X15" s="192"/>
    </row>
    <row r="16" spans="1:25" ht="49.5" customHeight="1">
      <c r="A16" s="160" t="s">
        <v>170</v>
      </c>
      <c r="B16" s="189"/>
      <c r="C16" s="45">
        <v>57392385</v>
      </c>
      <c r="D16" s="182"/>
      <c r="E16" s="45">
        <v>288123219193</v>
      </c>
      <c r="F16" s="182"/>
      <c r="G16" s="182">
        <v>405475042074</v>
      </c>
      <c r="H16" s="45"/>
      <c r="I16" s="6">
        <v>20000000</v>
      </c>
      <c r="J16" s="6">
        <v>138568164096</v>
      </c>
      <c r="K16" s="6"/>
      <c r="L16" s="6">
        <v>0</v>
      </c>
      <c r="M16" s="6">
        <v>0</v>
      </c>
      <c r="O16" s="45">
        <v>77392385</v>
      </c>
      <c r="P16" s="182"/>
      <c r="Q16" s="182">
        <v>8440</v>
      </c>
      <c r="R16" s="182"/>
      <c r="S16" s="45">
        <v>426691383289</v>
      </c>
      <c r="T16" s="182"/>
      <c r="U16" s="182">
        <v>648142557334</v>
      </c>
      <c r="V16" s="190"/>
      <c r="W16" s="179">
        <f t="shared" si="0"/>
        <v>1.6740940688605828E-2</v>
      </c>
      <c r="X16" s="192"/>
    </row>
    <row r="17" spans="1:24" ht="49.5" customHeight="1">
      <c r="A17" s="160" t="s">
        <v>116</v>
      </c>
      <c r="B17" s="189"/>
      <c r="C17" s="45">
        <v>109389994</v>
      </c>
      <c r="D17" s="182"/>
      <c r="E17" s="45">
        <v>1479065056717</v>
      </c>
      <c r="F17" s="182"/>
      <c r="G17" s="182">
        <v>1631422472480</v>
      </c>
      <c r="H17" s="45"/>
      <c r="I17" s="6">
        <v>41318867</v>
      </c>
      <c r="J17" s="6">
        <v>580833742643</v>
      </c>
      <c r="K17" s="6"/>
      <c r="L17" s="6">
        <v>0</v>
      </c>
      <c r="M17" s="6">
        <v>0</v>
      </c>
      <c r="O17" s="45">
        <v>150708861</v>
      </c>
      <c r="P17" s="182"/>
      <c r="Q17" s="182">
        <v>13710</v>
      </c>
      <c r="R17" s="182"/>
      <c r="S17" s="45">
        <v>2059898799360</v>
      </c>
      <c r="T17" s="182"/>
      <c r="U17" s="182">
        <v>2050246615430</v>
      </c>
      <c r="V17" s="190"/>
      <c r="W17" s="179">
        <f t="shared" si="0"/>
        <v>5.2956030425018299E-2</v>
      </c>
      <c r="X17" s="192"/>
    </row>
    <row r="18" spans="1:24" ht="49.5" customHeight="1">
      <c r="A18" s="160" t="s">
        <v>117</v>
      </c>
      <c r="B18" s="189"/>
      <c r="C18" s="45">
        <v>20304762</v>
      </c>
      <c r="D18" s="182"/>
      <c r="E18" s="45">
        <v>175063260780</v>
      </c>
      <c r="F18" s="182"/>
      <c r="G18" s="182">
        <v>297784575489</v>
      </c>
      <c r="H18" s="45"/>
      <c r="I18" s="6">
        <v>0</v>
      </c>
      <c r="J18" s="6">
        <v>0</v>
      </c>
      <c r="K18" s="6"/>
      <c r="L18" s="6">
        <v>0</v>
      </c>
      <c r="M18" s="6">
        <v>0</v>
      </c>
      <c r="O18" s="45">
        <v>20304762</v>
      </c>
      <c r="P18" s="182"/>
      <c r="Q18" s="182">
        <v>22370</v>
      </c>
      <c r="R18" s="182"/>
      <c r="S18" s="45">
        <v>175063260780</v>
      </c>
      <c r="T18" s="182"/>
      <c r="U18" s="182">
        <v>450706424468</v>
      </c>
      <c r="V18" s="190"/>
      <c r="W18" s="179">
        <f t="shared" si="0"/>
        <v>1.1641342532772743E-2</v>
      </c>
      <c r="X18" s="192"/>
    </row>
    <row r="19" spans="1:24" ht="49.5" customHeight="1">
      <c r="A19" s="160" t="s">
        <v>118</v>
      </c>
      <c r="B19" s="189"/>
      <c r="C19" s="45">
        <v>742737</v>
      </c>
      <c r="D19" s="182"/>
      <c r="E19" s="45">
        <v>4365836999</v>
      </c>
      <c r="F19" s="182"/>
      <c r="G19" s="182">
        <v>3965036562</v>
      </c>
      <c r="H19" s="45"/>
      <c r="I19" s="6">
        <v>0</v>
      </c>
      <c r="J19" s="6">
        <v>0</v>
      </c>
      <c r="K19" s="6"/>
      <c r="L19" s="6">
        <v>742737</v>
      </c>
      <c r="M19" s="6">
        <v>3883967082</v>
      </c>
      <c r="O19" s="45">
        <v>0</v>
      </c>
      <c r="P19" s="182"/>
      <c r="Q19" s="182">
        <v>0</v>
      </c>
      <c r="R19" s="182"/>
      <c r="S19" s="45">
        <v>0</v>
      </c>
      <c r="T19" s="182"/>
      <c r="U19" s="182">
        <v>0</v>
      </c>
      <c r="V19" s="190"/>
      <c r="W19" s="179">
        <f t="shared" si="0"/>
        <v>0</v>
      </c>
      <c r="X19" s="192"/>
    </row>
    <row r="20" spans="1:24" ht="49.5" customHeight="1">
      <c r="A20" s="160" t="s">
        <v>111</v>
      </c>
      <c r="B20" s="189"/>
      <c r="C20" s="45">
        <v>270273414</v>
      </c>
      <c r="D20" s="182"/>
      <c r="E20" s="45">
        <v>1006531854576</v>
      </c>
      <c r="F20" s="182"/>
      <c r="G20" s="182">
        <v>2456567276673</v>
      </c>
      <c r="H20" s="45"/>
      <c r="I20" s="6">
        <v>4615371</v>
      </c>
      <c r="J20" s="6">
        <v>50959918953</v>
      </c>
      <c r="K20" s="6"/>
      <c r="L20" s="6">
        <v>0</v>
      </c>
      <c r="M20" s="6">
        <v>0</v>
      </c>
      <c r="O20" s="45">
        <v>274888785</v>
      </c>
      <c r="P20" s="182"/>
      <c r="Q20" s="182">
        <v>9420</v>
      </c>
      <c r="R20" s="182"/>
      <c r="S20" s="45">
        <v>1057491773529</v>
      </c>
      <c r="T20" s="182"/>
      <c r="U20" s="182">
        <v>2569435888002</v>
      </c>
      <c r="V20" s="190"/>
      <c r="W20" s="179">
        <f t="shared" si="0"/>
        <v>6.636622347581847E-2</v>
      </c>
      <c r="X20" s="192"/>
    </row>
    <row r="21" spans="1:24" ht="49.5" customHeight="1">
      <c r="A21" s="160" t="s">
        <v>119</v>
      </c>
      <c r="B21" s="189"/>
      <c r="C21" s="45">
        <v>43839600</v>
      </c>
      <c r="D21" s="182"/>
      <c r="E21" s="45">
        <v>248462710004</v>
      </c>
      <c r="F21" s="182"/>
      <c r="G21" s="182">
        <v>397161572617</v>
      </c>
      <c r="H21" s="45"/>
      <c r="I21" s="6">
        <v>0</v>
      </c>
      <c r="J21" s="6">
        <v>0</v>
      </c>
      <c r="K21" s="6"/>
      <c r="L21" s="6">
        <v>0</v>
      </c>
      <c r="M21" s="6">
        <v>0</v>
      </c>
      <c r="O21" s="45">
        <v>43839600</v>
      </c>
      <c r="P21" s="182"/>
      <c r="Q21" s="182">
        <v>7370</v>
      </c>
      <c r="R21" s="182"/>
      <c r="S21" s="45">
        <v>248462710004</v>
      </c>
      <c r="T21" s="182"/>
      <c r="U21" s="182">
        <v>320600305607</v>
      </c>
      <c r="V21" s="190"/>
      <c r="W21" s="179">
        <f t="shared" si="0"/>
        <v>8.2808182246084123E-3</v>
      </c>
      <c r="X21" s="192"/>
    </row>
    <row r="22" spans="1:24" ht="49.5" customHeight="1">
      <c r="A22" s="160" t="s">
        <v>120</v>
      </c>
      <c r="B22" s="189"/>
      <c r="C22" s="45">
        <v>9975416</v>
      </c>
      <c r="D22" s="182"/>
      <c r="E22" s="45">
        <v>210340657856</v>
      </c>
      <c r="F22" s="182"/>
      <c r="G22" s="182">
        <v>286555959696</v>
      </c>
      <c r="H22" s="45"/>
      <c r="I22" s="6">
        <v>0</v>
      </c>
      <c r="J22" s="6">
        <v>0</v>
      </c>
      <c r="K22" s="6"/>
      <c r="L22" s="6">
        <v>0</v>
      </c>
      <c r="M22" s="6">
        <v>0</v>
      </c>
      <c r="O22" s="45">
        <v>9975416</v>
      </c>
      <c r="P22" s="182"/>
      <c r="Q22" s="182">
        <v>23410</v>
      </c>
      <c r="R22" s="182"/>
      <c r="S22" s="45">
        <v>210340657856</v>
      </c>
      <c r="T22" s="182"/>
      <c r="U22" s="182">
        <v>231719344269</v>
      </c>
      <c r="V22" s="190"/>
      <c r="W22" s="179">
        <f t="shared" si="0"/>
        <v>5.9851027446280458E-3</v>
      </c>
      <c r="X22" s="192"/>
    </row>
    <row r="23" spans="1:24" ht="49.5" customHeight="1">
      <c r="A23" s="160" t="s">
        <v>121</v>
      </c>
      <c r="B23" s="189"/>
      <c r="C23" s="45">
        <v>15397315</v>
      </c>
      <c r="D23" s="182"/>
      <c r="E23" s="45">
        <v>98720678994</v>
      </c>
      <c r="F23" s="182"/>
      <c r="G23" s="182">
        <v>140254736675</v>
      </c>
      <c r="H23" s="45"/>
      <c r="I23" s="6">
        <v>0</v>
      </c>
      <c r="J23" s="6">
        <v>0</v>
      </c>
      <c r="K23" s="6"/>
      <c r="L23" s="6">
        <v>0</v>
      </c>
      <c r="M23" s="6">
        <v>0</v>
      </c>
      <c r="O23" s="45">
        <v>15397315</v>
      </c>
      <c r="P23" s="182"/>
      <c r="Q23" s="182">
        <v>9440</v>
      </c>
      <c r="R23" s="182"/>
      <c r="S23" s="45">
        <v>98720678994</v>
      </c>
      <c r="T23" s="182"/>
      <c r="U23" s="182">
        <v>144227093051</v>
      </c>
      <c r="V23" s="190"/>
      <c r="W23" s="179">
        <f t="shared" si="0"/>
        <v>3.7252564009812262E-3</v>
      </c>
      <c r="X23" s="192"/>
    </row>
    <row r="24" spans="1:24" ht="49.5" customHeight="1">
      <c r="A24" s="160" t="s">
        <v>122</v>
      </c>
      <c r="B24" s="189"/>
      <c r="C24" s="45">
        <v>12111034</v>
      </c>
      <c r="D24" s="182"/>
      <c r="E24" s="45">
        <v>23274811371</v>
      </c>
      <c r="F24" s="182"/>
      <c r="G24" s="182">
        <v>58020083038</v>
      </c>
      <c r="H24" s="45"/>
      <c r="I24" s="6">
        <v>0</v>
      </c>
      <c r="J24" s="6">
        <v>0</v>
      </c>
      <c r="K24" s="6"/>
      <c r="L24" s="6">
        <v>0</v>
      </c>
      <c r="M24" s="6">
        <v>0</v>
      </c>
      <c r="O24" s="45">
        <v>12111034</v>
      </c>
      <c r="P24" s="182"/>
      <c r="Q24" s="182">
        <v>5470</v>
      </c>
      <c r="R24" s="182"/>
      <c r="S24" s="45">
        <v>23274811371</v>
      </c>
      <c r="T24" s="182"/>
      <c r="U24" s="182">
        <v>65735263921</v>
      </c>
      <c r="V24" s="190"/>
      <c r="W24" s="179">
        <f t="shared" si="0"/>
        <v>1.6978828839412541E-3</v>
      </c>
      <c r="X24" s="192"/>
    </row>
    <row r="25" spans="1:24" ht="49.5" customHeight="1">
      <c r="A25" s="160" t="s">
        <v>123</v>
      </c>
      <c r="B25" s="189"/>
      <c r="C25" s="45">
        <v>1418615</v>
      </c>
      <c r="D25" s="182"/>
      <c r="E25" s="45">
        <v>26820449660</v>
      </c>
      <c r="F25" s="182"/>
      <c r="G25" s="182">
        <v>54912391630</v>
      </c>
      <c r="H25" s="45"/>
      <c r="I25" s="6">
        <v>0</v>
      </c>
      <c r="J25" s="6">
        <v>0</v>
      </c>
      <c r="K25" s="6"/>
      <c r="L25" s="6">
        <v>1418615</v>
      </c>
      <c r="M25" s="6">
        <v>58009220191</v>
      </c>
      <c r="O25" s="45">
        <v>0</v>
      </c>
      <c r="P25" s="182"/>
      <c r="Q25" s="182">
        <v>0</v>
      </c>
      <c r="R25" s="182"/>
      <c r="S25" s="45">
        <v>0</v>
      </c>
      <c r="T25" s="182"/>
      <c r="U25" s="182">
        <v>0</v>
      </c>
      <c r="V25" s="190"/>
      <c r="W25" s="179">
        <f t="shared" si="0"/>
        <v>0</v>
      </c>
      <c r="X25" s="192"/>
    </row>
    <row r="26" spans="1:24" ht="49.5" customHeight="1">
      <c r="A26" s="160" t="s">
        <v>124</v>
      </c>
      <c r="B26" s="189"/>
      <c r="C26" s="45">
        <v>68661207</v>
      </c>
      <c r="D26" s="182"/>
      <c r="E26" s="45">
        <v>842566032312</v>
      </c>
      <c r="F26" s="182"/>
      <c r="G26" s="182">
        <v>880245489842</v>
      </c>
      <c r="H26" s="45"/>
      <c r="I26" s="6">
        <v>0</v>
      </c>
      <c r="J26" s="6">
        <v>0</v>
      </c>
      <c r="K26" s="6"/>
      <c r="L26" s="6">
        <v>0</v>
      </c>
      <c r="M26" s="6">
        <v>0</v>
      </c>
      <c r="O26" s="45">
        <v>68661207</v>
      </c>
      <c r="P26" s="182"/>
      <c r="Q26" s="182">
        <v>10470</v>
      </c>
      <c r="R26" s="182"/>
      <c r="S26" s="45">
        <v>842566032312</v>
      </c>
      <c r="T26" s="182"/>
      <c r="U26" s="182">
        <v>713325872960</v>
      </c>
      <c r="V26" s="190"/>
      <c r="W26" s="179">
        <f t="shared" si="0"/>
        <v>1.8424567243341083E-2</v>
      </c>
      <c r="X26" s="192"/>
    </row>
    <row r="27" spans="1:24" ht="49.5" customHeight="1">
      <c r="A27" s="160" t="s">
        <v>189</v>
      </c>
      <c r="B27" s="189"/>
      <c r="C27" s="45">
        <v>17718743</v>
      </c>
      <c r="D27" s="182"/>
      <c r="E27" s="45">
        <v>562012810097</v>
      </c>
      <c r="F27" s="182"/>
      <c r="G27" s="182">
        <v>945372155565</v>
      </c>
      <c r="H27" s="45"/>
      <c r="I27" s="6">
        <v>128525</v>
      </c>
      <c r="J27" s="6">
        <v>7133763626</v>
      </c>
      <c r="K27" s="6"/>
      <c r="L27" s="6">
        <v>0</v>
      </c>
      <c r="M27" s="6">
        <v>0</v>
      </c>
      <c r="O27" s="45">
        <v>17847268</v>
      </c>
      <c r="P27" s="182"/>
      <c r="Q27" s="182">
        <v>55990</v>
      </c>
      <c r="R27" s="182"/>
      <c r="S27" s="45">
        <v>569146573723</v>
      </c>
      <c r="T27" s="182"/>
      <c r="U27" s="182">
        <v>991544189545</v>
      </c>
      <c r="V27" s="190"/>
      <c r="W27" s="179">
        <f t="shared" si="0"/>
        <v>2.5610696720151656E-2</v>
      </c>
      <c r="X27" s="192"/>
    </row>
    <row r="28" spans="1:24" ht="49.5" customHeight="1">
      <c r="A28" s="160" t="s">
        <v>126</v>
      </c>
      <c r="B28" s="189"/>
      <c r="C28" s="45">
        <v>4484506</v>
      </c>
      <c r="D28" s="182"/>
      <c r="E28" s="45">
        <v>127666633766</v>
      </c>
      <c r="F28" s="182"/>
      <c r="G28" s="182">
        <v>276068121288</v>
      </c>
      <c r="H28" s="45"/>
      <c r="I28" s="6">
        <v>0</v>
      </c>
      <c r="J28" s="6">
        <v>0</v>
      </c>
      <c r="K28" s="6"/>
      <c r="L28" s="6">
        <v>4484506</v>
      </c>
      <c r="M28" s="6">
        <v>333142362183</v>
      </c>
      <c r="O28" s="45">
        <v>0</v>
      </c>
      <c r="P28" s="182"/>
      <c r="Q28" s="182">
        <v>0</v>
      </c>
      <c r="R28" s="182"/>
      <c r="S28" s="45">
        <v>0</v>
      </c>
      <c r="T28" s="182"/>
      <c r="U28" s="182">
        <v>0</v>
      </c>
      <c r="V28" s="190"/>
      <c r="W28" s="179">
        <f t="shared" si="0"/>
        <v>0</v>
      </c>
      <c r="X28" s="192"/>
    </row>
    <row r="29" spans="1:24" ht="49.5" customHeight="1">
      <c r="A29" s="160" t="s">
        <v>128</v>
      </c>
      <c r="B29" s="189"/>
      <c r="C29" s="45">
        <v>333019014</v>
      </c>
      <c r="D29" s="182"/>
      <c r="E29" s="45">
        <v>868932017112</v>
      </c>
      <c r="F29" s="182"/>
      <c r="G29" s="182">
        <v>516154741713</v>
      </c>
      <c r="H29" s="45"/>
      <c r="I29" s="6">
        <v>0</v>
      </c>
      <c r="J29" s="6">
        <v>0</v>
      </c>
      <c r="K29" s="6"/>
      <c r="L29" s="6">
        <v>0</v>
      </c>
      <c r="M29" s="6">
        <v>0</v>
      </c>
      <c r="O29" s="45">
        <v>333019014</v>
      </c>
      <c r="P29" s="182"/>
      <c r="Q29" s="182">
        <v>1561</v>
      </c>
      <c r="R29" s="182"/>
      <c r="S29" s="45">
        <v>868932017112</v>
      </c>
      <c r="T29" s="182"/>
      <c r="U29" s="182">
        <v>515824296934</v>
      </c>
      <c r="V29" s="190"/>
      <c r="W29" s="179">
        <f t="shared" si="0"/>
        <v>1.3323278749406236E-2</v>
      </c>
      <c r="X29" s="192"/>
    </row>
    <row r="30" spans="1:24" ht="49.5" customHeight="1">
      <c r="A30" s="160" t="s">
        <v>129</v>
      </c>
      <c r="B30" s="189"/>
      <c r="C30" s="45">
        <v>27956804</v>
      </c>
      <c r="D30" s="182"/>
      <c r="E30" s="45">
        <v>215182177702</v>
      </c>
      <c r="F30" s="182"/>
      <c r="G30" s="182">
        <v>212771152936</v>
      </c>
      <c r="H30" s="45"/>
      <c r="I30" s="6">
        <v>0</v>
      </c>
      <c r="J30" s="6">
        <v>0</v>
      </c>
      <c r="K30" s="6"/>
      <c r="L30" s="6">
        <v>0</v>
      </c>
      <c r="M30" s="6">
        <v>0</v>
      </c>
      <c r="O30" s="45">
        <v>27956804</v>
      </c>
      <c r="P30" s="182"/>
      <c r="Q30" s="182">
        <v>6290</v>
      </c>
      <c r="R30" s="182"/>
      <c r="S30" s="45">
        <v>215182177702</v>
      </c>
      <c r="T30" s="182"/>
      <c r="U30" s="182">
        <v>174488989827</v>
      </c>
      <c r="V30" s="190"/>
      <c r="W30" s="179">
        <f t="shared" si="0"/>
        <v>4.5068940412182346E-3</v>
      </c>
      <c r="X30" s="192"/>
    </row>
    <row r="31" spans="1:24" ht="49.5" customHeight="1">
      <c r="A31" s="160" t="s">
        <v>228</v>
      </c>
      <c r="B31" s="189"/>
      <c r="C31" s="45">
        <v>0</v>
      </c>
      <c r="D31" s="182"/>
      <c r="E31" s="45">
        <v>0</v>
      </c>
      <c r="F31" s="182"/>
      <c r="G31" s="182">
        <v>0</v>
      </c>
      <c r="H31" s="45"/>
      <c r="I31" s="6">
        <v>1034115</v>
      </c>
      <c r="J31" s="6">
        <v>17365845187</v>
      </c>
      <c r="K31" s="6"/>
      <c r="L31" s="6">
        <v>1034115</v>
      </c>
      <c r="M31" s="6">
        <v>18049473608</v>
      </c>
      <c r="O31" s="45">
        <v>0</v>
      </c>
      <c r="P31" s="182"/>
      <c r="Q31" s="182">
        <v>0</v>
      </c>
      <c r="R31" s="182"/>
      <c r="S31" s="45">
        <v>0</v>
      </c>
      <c r="T31" s="182"/>
      <c r="U31" s="182">
        <v>0</v>
      </c>
      <c r="V31" s="190"/>
      <c r="W31" s="179">
        <f t="shared" si="0"/>
        <v>0</v>
      </c>
      <c r="X31" s="192"/>
    </row>
    <row r="32" spans="1:24" ht="49.5" customHeight="1">
      <c r="A32" s="160" t="s">
        <v>130</v>
      </c>
      <c r="B32" s="189"/>
      <c r="C32" s="45">
        <v>87983671</v>
      </c>
      <c r="D32" s="182"/>
      <c r="E32" s="45">
        <v>142094662786</v>
      </c>
      <c r="F32" s="182"/>
      <c r="G32" s="182">
        <v>314030895337</v>
      </c>
      <c r="H32" s="45"/>
      <c r="I32" s="6">
        <v>19854876</v>
      </c>
      <c r="J32" s="6">
        <v>0</v>
      </c>
      <c r="K32" s="6"/>
      <c r="L32" s="6">
        <v>0</v>
      </c>
      <c r="M32" s="6">
        <v>0</v>
      </c>
      <c r="O32" s="45">
        <v>107838547</v>
      </c>
      <c r="P32" s="182"/>
      <c r="Q32" s="182">
        <v>2785.4256144882961</v>
      </c>
      <c r="R32" s="182"/>
      <c r="S32" s="45">
        <v>142094662786</v>
      </c>
      <c r="T32" s="182"/>
      <c r="U32" s="182">
        <v>298054342625</v>
      </c>
      <c r="V32" s="190"/>
      <c r="W32" s="179">
        <f t="shared" si="0"/>
        <v>7.6984762308938059E-3</v>
      </c>
      <c r="X32" s="192"/>
    </row>
    <row r="33" spans="1:24" ht="49.5" customHeight="1">
      <c r="A33" s="160" t="s">
        <v>194</v>
      </c>
      <c r="B33" s="189"/>
      <c r="C33" s="45">
        <v>168043</v>
      </c>
      <c r="D33" s="182"/>
      <c r="E33" s="45">
        <v>22607231147</v>
      </c>
      <c r="F33" s="182"/>
      <c r="G33" s="182">
        <v>29962234324</v>
      </c>
      <c r="H33" s="45"/>
      <c r="I33" s="6">
        <v>0</v>
      </c>
      <c r="J33" s="6">
        <v>0</v>
      </c>
      <c r="K33" s="6"/>
      <c r="L33" s="6">
        <v>168043</v>
      </c>
      <c r="M33" s="6">
        <v>31047737985</v>
      </c>
      <c r="O33" s="45">
        <v>0</v>
      </c>
      <c r="P33" s="182"/>
      <c r="Q33" s="182">
        <v>0</v>
      </c>
      <c r="R33" s="182"/>
      <c r="S33" s="45">
        <v>0</v>
      </c>
      <c r="T33" s="182"/>
      <c r="U33" s="182">
        <v>0</v>
      </c>
      <c r="V33" s="190"/>
      <c r="W33" s="179">
        <f t="shared" si="0"/>
        <v>0</v>
      </c>
      <c r="X33" s="192"/>
    </row>
    <row r="34" spans="1:24" ht="49.5" customHeight="1">
      <c r="A34" s="160" t="s">
        <v>102</v>
      </c>
      <c r="B34" s="189"/>
      <c r="C34" s="45">
        <v>555608</v>
      </c>
      <c r="D34" s="182"/>
      <c r="E34" s="45">
        <v>18535599613</v>
      </c>
      <c r="F34" s="182"/>
      <c r="G34" s="182">
        <v>24009687693</v>
      </c>
      <c r="H34" s="45"/>
      <c r="I34" s="6">
        <v>0</v>
      </c>
      <c r="J34" s="6">
        <v>0</v>
      </c>
      <c r="K34" s="6"/>
      <c r="L34" s="6">
        <v>555608</v>
      </c>
      <c r="M34" s="6">
        <v>22604774164</v>
      </c>
      <c r="O34" s="45">
        <v>0</v>
      </c>
      <c r="P34" s="182"/>
      <c r="Q34" s="182">
        <v>0</v>
      </c>
      <c r="R34" s="182"/>
      <c r="S34" s="45">
        <v>0</v>
      </c>
      <c r="T34" s="182"/>
      <c r="U34" s="182">
        <v>0</v>
      </c>
      <c r="V34" s="190"/>
      <c r="W34" s="179">
        <f t="shared" si="0"/>
        <v>0</v>
      </c>
      <c r="X34" s="192"/>
    </row>
    <row r="35" spans="1:24" ht="49.5" customHeight="1">
      <c r="A35" s="160" t="s">
        <v>132</v>
      </c>
      <c r="B35" s="189"/>
      <c r="C35" s="45">
        <v>11145466</v>
      </c>
      <c r="D35" s="182"/>
      <c r="E35" s="45">
        <v>60415841948</v>
      </c>
      <c r="F35" s="182"/>
      <c r="G35" s="182">
        <v>112030825983</v>
      </c>
      <c r="H35" s="45"/>
      <c r="I35" s="6">
        <v>0</v>
      </c>
      <c r="J35" s="6">
        <v>0</v>
      </c>
      <c r="K35" s="6"/>
      <c r="L35" s="6">
        <v>11145466</v>
      </c>
      <c r="M35" s="6">
        <v>131495215159</v>
      </c>
      <c r="O35" s="45">
        <v>0</v>
      </c>
      <c r="P35" s="182"/>
      <c r="Q35" s="182">
        <v>0</v>
      </c>
      <c r="R35" s="182"/>
      <c r="S35" s="45">
        <v>0</v>
      </c>
      <c r="T35" s="182"/>
      <c r="U35" s="182">
        <v>0</v>
      </c>
      <c r="V35" s="190"/>
      <c r="W35" s="179">
        <f t="shared" si="0"/>
        <v>0</v>
      </c>
      <c r="X35" s="192"/>
    </row>
    <row r="36" spans="1:24" ht="49.5" customHeight="1">
      <c r="A36" s="160" t="s">
        <v>229</v>
      </c>
      <c r="B36" s="189"/>
      <c r="C36" s="45">
        <v>0</v>
      </c>
      <c r="D36" s="182"/>
      <c r="E36" s="45">
        <v>0</v>
      </c>
      <c r="F36" s="182"/>
      <c r="G36" s="182">
        <v>0</v>
      </c>
      <c r="H36" s="45"/>
      <c r="I36" s="6">
        <v>5679083</v>
      </c>
      <c r="J36" s="6">
        <v>32570243220</v>
      </c>
      <c r="K36" s="6"/>
      <c r="L36" s="6">
        <v>5679083</v>
      </c>
      <c r="M36" s="6">
        <v>33309168319</v>
      </c>
      <c r="O36" s="45">
        <v>0</v>
      </c>
      <c r="P36" s="182"/>
      <c r="Q36" s="182">
        <v>0</v>
      </c>
      <c r="R36" s="182"/>
      <c r="S36" s="45">
        <v>0</v>
      </c>
      <c r="T36" s="182"/>
      <c r="U36" s="182">
        <v>0</v>
      </c>
      <c r="V36" s="190"/>
      <c r="W36" s="179">
        <f t="shared" si="0"/>
        <v>0</v>
      </c>
      <c r="X36" s="192"/>
    </row>
    <row r="37" spans="1:24" ht="49.5" customHeight="1">
      <c r="A37" s="160" t="s">
        <v>106</v>
      </c>
      <c r="B37" s="189"/>
      <c r="C37" s="45">
        <v>277359492</v>
      </c>
      <c r="D37" s="182"/>
      <c r="E37" s="45">
        <v>272915425110</v>
      </c>
      <c r="F37" s="182"/>
      <c r="G37" s="182">
        <v>364935757151</v>
      </c>
      <c r="H37" s="45"/>
      <c r="I37" s="6">
        <v>0</v>
      </c>
      <c r="J37" s="6">
        <v>0</v>
      </c>
      <c r="K37" s="6"/>
      <c r="L37" s="6">
        <v>0</v>
      </c>
      <c r="M37" s="6">
        <v>0</v>
      </c>
      <c r="O37" s="45">
        <v>277359492</v>
      </c>
      <c r="P37" s="182"/>
      <c r="Q37" s="182">
        <v>1118</v>
      </c>
      <c r="R37" s="182"/>
      <c r="S37" s="45">
        <v>272915425110</v>
      </c>
      <c r="T37" s="182"/>
      <c r="U37" s="182">
        <v>307690932498</v>
      </c>
      <c r="V37" s="190"/>
      <c r="W37" s="179">
        <f t="shared" si="0"/>
        <v>7.9473807005646328E-3</v>
      </c>
      <c r="X37" s="192"/>
    </row>
    <row r="38" spans="1:24" ht="49.5" customHeight="1">
      <c r="A38" s="160" t="s">
        <v>230</v>
      </c>
      <c r="B38" s="189"/>
      <c r="C38" s="45">
        <v>0</v>
      </c>
      <c r="D38" s="182"/>
      <c r="E38" s="45">
        <v>0</v>
      </c>
      <c r="F38" s="182"/>
      <c r="G38" s="182">
        <v>0</v>
      </c>
      <c r="H38" s="45"/>
      <c r="I38" s="6">
        <v>137300000</v>
      </c>
      <c r="J38" s="6">
        <v>1464280505634</v>
      </c>
      <c r="K38" s="6"/>
      <c r="L38" s="6">
        <v>0</v>
      </c>
      <c r="M38" s="6">
        <v>0</v>
      </c>
      <c r="O38" s="45">
        <v>137300000</v>
      </c>
      <c r="P38" s="182"/>
      <c r="Q38" s="182">
        <v>11080</v>
      </c>
      <c r="R38" s="182"/>
      <c r="S38" s="45">
        <v>1464280505634</v>
      </c>
      <c r="T38" s="182"/>
      <c r="U38" s="182">
        <v>1509524474680</v>
      </c>
      <c r="V38" s="190"/>
      <c r="W38" s="179">
        <f t="shared" si="0"/>
        <v>3.8989662710258048E-2</v>
      </c>
      <c r="X38" s="192"/>
    </row>
    <row r="39" spans="1:24" ht="49.5" customHeight="1">
      <c r="A39" s="160" t="s">
        <v>100</v>
      </c>
      <c r="B39" s="189"/>
      <c r="C39" s="45">
        <v>18762581</v>
      </c>
      <c r="D39" s="182"/>
      <c r="E39" s="45">
        <v>90413237445</v>
      </c>
      <c r="F39" s="182"/>
      <c r="G39" s="182">
        <v>208330342528</v>
      </c>
      <c r="H39" s="45"/>
      <c r="I39" s="6">
        <v>0</v>
      </c>
      <c r="J39" s="6">
        <v>0</v>
      </c>
      <c r="K39" s="6"/>
      <c r="L39" s="6">
        <v>0</v>
      </c>
      <c r="M39" s="6">
        <v>0</v>
      </c>
      <c r="O39" s="45">
        <v>18762581</v>
      </c>
      <c r="P39" s="182"/>
      <c r="Q39" s="182">
        <v>12210</v>
      </c>
      <c r="R39" s="182"/>
      <c r="S39" s="45">
        <v>90413237445</v>
      </c>
      <c r="T39" s="182"/>
      <c r="U39" s="182">
        <v>227320239702</v>
      </c>
      <c r="V39" s="190"/>
      <c r="W39" s="179">
        <f t="shared" si="0"/>
        <v>5.8714778209044034E-3</v>
      </c>
      <c r="X39" s="192"/>
    </row>
    <row r="40" spans="1:24" ht="49.5" customHeight="1">
      <c r="A40" s="160" t="s">
        <v>133</v>
      </c>
      <c r="B40" s="189"/>
      <c r="C40" s="45">
        <v>6192606</v>
      </c>
      <c r="D40" s="182"/>
      <c r="E40" s="45">
        <v>47897624293</v>
      </c>
      <c r="F40" s="182"/>
      <c r="G40" s="182">
        <v>89037241389</v>
      </c>
      <c r="H40" s="45"/>
      <c r="I40" s="6">
        <v>0</v>
      </c>
      <c r="J40" s="6">
        <v>0</v>
      </c>
      <c r="K40" s="6"/>
      <c r="L40" s="6">
        <v>0</v>
      </c>
      <c r="M40" s="6">
        <v>0</v>
      </c>
      <c r="O40" s="45">
        <v>6192606</v>
      </c>
      <c r="P40" s="182"/>
      <c r="Q40" s="182">
        <v>17640</v>
      </c>
      <c r="R40" s="182"/>
      <c r="S40" s="45">
        <v>47897624293</v>
      </c>
      <c r="T40" s="182"/>
      <c r="U40" s="182">
        <v>108393163427</v>
      </c>
      <c r="V40" s="190"/>
      <c r="W40" s="179">
        <f t="shared" si="0"/>
        <v>2.7996981519710119E-3</v>
      </c>
      <c r="X40" s="192"/>
    </row>
    <row r="41" spans="1:24" ht="49.5" customHeight="1">
      <c r="A41" s="160" t="s">
        <v>179</v>
      </c>
      <c r="B41" s="189"/>
      <c r="C41" s="45">
        <v>39607975</v>
      </c>
      <c r="D41" s="182"/>
      <c r="E41" s="45">
        <v>99477050262</v>
      </c>
      <c r="F41" s="182"/>
      <c r="G41" s="182">
        <v>189198890974</v>
      </c>
      <c r="H41" s="45"/>
      <c r="I41" s="6">
        <v>0</v>
      </c>
      <c r="J41" s="6">
        <v>0</v>
      </c>
      <c r="K41" s="6"/>
      <c r="L41" s="6">
        <v>0</v>
      </c>
      <c r="M41" s="6">
        <v>0</v>
      </c>
      <c r="O41" s="45">
        <v>39607975</v>
      </c>
      <c r="P41" s="182"/>
      <c r="Q41" s="182">
        <v>7330</v>
      </c>
      <c r="R41" s="182"/>
      <c r="S41" s="45">
        <v>99477050262</v>
      </c>
      <c r="T41" s="182"/>
      <c r="U41" s="182">
        <v>288082233242</v>
      </c>
      <c r="V41" s="190"/>
      <c r="W41" s="179">
        <f t="shared" si="0"/>
        <v>7.4409055933356491E-3</v>
      </c>
      <c r="X41" s="192"/>
    </row>
    <row r="42" spans="1:24" ht="49.5" customHeight="1">
      <c r="A42" s="160" t="s">
        <v>174</v>
      </c>
      <c r="B42" s="189"/>
      <c r="C42" s="45">
        <v>274552811</v>
      </c>
      <c r="D42" s="182"/>
      <c r="E42" s="45">
        <v>2052327880282</v>
      </c>
      <c r="F42" s="182"/>
      <c r="G42" s="182">
        <v>6012541527209</v>
      </c>
      <c r="H42" s="45"/>
      <c r="I42" s="6">
        <v>101976758</v>
      </c>
      <c r="J42" s="6">
        <v>0</v>
      </c>
      <c r="K42" s="6"/>
      <c r="L42" s="6">
        <v>0</v>
      </c>
      <c r="M42" s="6">
        <v>0</v>
      </c>
      <c r="O42" s="45">
        <v>376529569</v>
      </c>
      <c r="P42" s="182"/>
      <c r="Q42" s="182">
        <v>14926.041681390499</v>
      </c>
      <c r="R42" s="182"/>
      <c r="S42" s="45">
        <v>2052327880282</v>
      </c>
      <c r="T42" s="182"/>
      <c r="U42" s="182">
        <v>5576652698777</v>
      </c>
      <c r="V42" s="190"/>
      <c r="W42" s="179">
        <f t="shared" si="0"/>
        <v>0.14403993537346144</v>
      </c>
      <c r="X42" s="192"/>
    </row>
    <row r="43" spans="1:24" ht="49.5" customHeight="1">
      <c r="A43" s="160" t="s">
        <v>134</v>
      </c>
      <c r="B43" s="189"/>
      <c r="C43" s="45">
        <v>65742292</v>
      </c>
      <c r="D43" s="182"/>
      <c r="E43" s="45">
        <v>575307573048</v>
      </c>
      <c r="F43" s="182"/>
      <c r="G43" s="182">
        <v>819340347284</v>
      </c>
      <c r="H43" s="45"/>
      <c r="I43" s="6">
        <v>0</v>
      </c>
      <c r="J43" s="6">
        <v>0</v>
      </c>
      <c r="K43" s="6"/>
      <c r="L43" s="6">
        <v>22864921</v>
      </c>
      <c r="M43" s="6">
        <v>250074709436</v>
      </c>
      <c r="O43" s="45">
        <v>42877371</v>
      </c>
      <c r="P43" s="182"/>
      <c r="Q43" s="182">
        <v>10400</v>
      </c>
      <c r="R43" s="182"/>
      <c r="S43" s="45">
        <v>375217770757</v>
      </c>
      <c r="T43" s="182"/>
      <c r="U43" s="182">
        <v>442477660793</v>
      </c>
      <c r="V43" s="190"/>
      <c r="W43" s="179">
        <f t="shared" si="0"/>
        <v>1.142880095057767E-2</v>
      </c>
      <c r="X43" s="192"/>
    </row>
    <row r="44" spans="1:24" ht="49.5" customHeight="1">
      <c r="A44" s="160" t="s">
        <v>195</v>
      </c>
      <c r="B44" s="189"/>
      <c r="C44" s="45">
        <v>12000000</v>
      </c>
      <c r="D44" s="182"/>
      <c r="E44" s="45">
        <v>178600975084</v>
      </c>
      <c r="F44" s="182"/>
      <c r="G44" s="182">
        <v>279820140000</v>
      </c>
      <c r="H44" s="45"/>
      <c r="I44" s="6">
        <v>0</v>
      </c>
      <c r="J44" s="6">
        <v>0</v>
      </c>
      <c r="K44" s="6"/>
      <c r="L44" s="6">
        <v>12000000</v>
      </c>
      <c r="M44" s="6">
        <v>372934758083</v>
      </c>
      <c r="O44" s="45">
        <v>0</v>
      </c>
      <c r="P44" s="182"/>
      <c r="Q44" s="182">
        <v>0</v>
      </c>
      <c r="R44" s="182"/>
      <c r="S44" s="45">
        <v>0</v>
      </c>
      <c r="T44" s="182"/>
      <c r="U44" s="182">
        <v>0</v>
      </c>
      <c r="V44" s="190"/>
      <c r="W44" s="179">
        <f t="shared" si="0"/>
        <v>0</v>
      </c>
      <c r="X44" s="192"/>
    </row>
    <row r="45" spans="1:24" ht="49.5" customHeight="1">
      <c r="A45" s="160" t="s">
        <v>135</v>
      </c>
      <c r="B45" s="189"/>
      <c r="C45" s="45">
        <v>0</v>
      </c>
      <c r="D45" s="182"/>
      <c r="E45" s="45">
        <v>0</v>
      </c>
      <c r="F45" s="182"/>
      <c r="G45" s="182">
        <v>0</v>
      </c>
      <c r="H45" s="45"/>
      <c r="I45" s="6">
        <v>55092161</v>
      </c>
      <c r="J45" s="6">
        <v>332339533318</v>
      </c>
      <c r="K45" s="6"/>
      <c r="L45" s="6">
        <v>0</v>
      </c>
      <c r="M45" s="6">
        <v>0</v>
      </c>
      <c r="O45" s="45">
        <v>55092161</v>
      </c>
      <c r="P45" s="182"/>
      <c r="Q45" s="182">
        <v>5560</v>
      </c>
      <c r="R45" s="182"/>
      <c r="S45" s="45">
        <v>332339533318</v>
      </c>
      <c r="T45" s="182"/>
      <c r="U45" s="182">
        <v>303944620195</v>
      </c>
      <c r="V45" s="190"/>
      <c r="W45" s="179">
        <f t="shared" si="0"/>
        <v>7.8506168152806758E-3</v>
      </c>
      <c r="X45" s="192"/>
    </row>
    <row r="46" spans="1:24" ht="49.5" customHeight="1">
      <c r="A46" s="160" t="s">
        <v>87</v>
      </c>
      <c r="B46" s="189"/>
      <c r="C46" s="45">
        <v>933612</v>
      </c>
      <c r="D46" s="182"/>
      <c r="E46" s="45">
        <v>44602372313</v>
      </c>
      <c r="F46" s="182"/>
      <c r="G46" s="182">
        <v>58353632344</v>
      </c>
      <c r="H46" s="45"/>
      <c r="I46" s="6">
        <v>0</v>
      </c>
      <c r="J46" s="6">
        <v>0</v>
      </c>
      <c r="K46" s="6"/>
      <c r="L46" s="6">
        <v>0</v>
      </c>
      <c r="M46" s="6">
        <v>0</v>
      </c>
      <c r="O46" s="45">
        <v>933612</v>
      </c>
      <c r="P46" s="182"/>
      <c r="Q46" s="182">
        <v>60800</v>
      </c>
      <c r="R46" s="182"/>
      <c r="S46" s="45">
        <v>44602372313</v>
      </c>
      <c r="T46" s="182"/>
      <c r="U46" s="182">
        <v>56324826902</v>
      </c>
      <c r="V46" s="190"/>
      <c r="W46" s="179">
        <f t="shared" si="0"/>
        <v>1.4548197395661247E-3</v>
      </c>
      <c r="X46" s="192"/>
    </row>
    <row r="47" spans="1:24" ht="49.5" customHeight="1">
      <c r="A47" s="160" t="s">
        <v>136</v>
      </c>
      <c r="B47" s="189"/>
      <c r="C47" s="45">
        <v>9061183</v>
      </c>
      <c r="D47" s="182"/>
      <c r="E47" s="45">
        <v>144045707033</v>
      </c>
      <c r="F47" s="182"/>
      <c r="G47" s="182">
        <v>154917343158</v>
      </c>
      <c r="H47" s="45"/>
      <c r="I47" s="6">
        <v>19736421</v>
      </c>
      <c r="J47" s="6">
        <v>325646617143</v>
      </c>
      <c r="K47" s="6"/>
      <c r="L47" s="6">
        <v>0</v>
      </c>
      <c r="M47" s="6">
        <v>0</v>
      </c>
      <c r="O47" s="45">
        <v>28797604</v>
      </c>
      <c r="P47" s="182"/>
      <c r="Q47" s="182">
        <v>17520</v>
      </c>
      <c r="R47" s="182"/>
      <c r="S47" s="45">
        <v>469692324176</v>
      </c>
      <c r="T47" s="182"/>
      <c r="U47" s="182">
        <v>500633974093</v>
      </c>
      <c r="V47" s="190"/>
      <c r="W47" s="179">
        <f t="shared" si="0"/>
        <v>1.2930926340442432E-2</v>
      </c>
      <c r="X47" s="192"/>
    </row>
    <row r="48" spans="1:24" ht="49.5" customHeight="1">
      <c r="A48" s="160" t="s">
        <v>137</v>
      </c>
      <c r="B48" s="189"/>
      <c r="C48" s="45">
        <v>1329006</v>
      </c>
      <c r="D48" s="182"/>
      <c r="E48" s="45">
        <v>50048424161</v>
      </c>
      <c r="F48" s="182"/>
      <c r="G48" s="182">
        <v>56969256255</v>
      </c>
      <c r="H48" s="45"/>
      <c r="I48" s="6">
        <v>0</v>
      </c>
      <c r="J48" s="6">
        <v>0</v>
      </c>
      <c r="K48" s="6"/>
      <c r="L48" s="6">
        <v>0</v>
      </c>
      <c r="M48" s="6">
        <v>0</v>
      </c>
      <c r="O48" s="45">
        <v>1329006</v>
      </c>
      <c r="P48" s="182"/>
      <c r="Q48" s="182">
        <v>49380</v>
      </c>
      <c r="R48" s="182"/>
      <c r="S48" s="45">
        <v>50048424161</v>
      </c>
      <c r="T48" s="182"/>
      <c r="U48" s="182">
        <v>65119024859</v>
      </c>
      <c r="V48" s="190"/>
      <c r="W48" s="179">
        <f t="shared" si="0"/>
        <v>1.6819659819106599E-3</v>
      </c>
      <c r="X48" s="192"/>
    </row>
    <row r="49" spans="1:24" ht="49.5" customHeight="1">
      <c r="A49" s="160" t="s">
        <v>231</v>
      </c>
      <c r="B49" s="189"/>
      <c r="C49" s="45">
        <v>0</v>
      </c>
      <c r="D49" s="182"/>
      <c r="E49" s="45">
        <v>0</v>
      </c>
      <c r="F49" s="182"/>
      <c r="G49" s="182">
        <v>0</v>
      </c>
      <c r="H49" s="45"/>
      <c r="I49" s="6">
        <v>46074169</v>
      </c>
      <c r="J49" s="6">
        <v>642923934486</v>
      </c>
      <c r="K49" s="6"/>
      <c r="L49" s="6">
        <v>0</v>
      </c>
      <c r="M49" s="6">
        <v>0</v>
      </c>
      <c r="O49" s="45">
        <v>46074169</v>
      </c>
      <c r="P49" s="182"/>
      <c r="Q49" s="182">
        <v>13980</v>
      </c>
      <c r="R49" s="182"/>
      <c r="S49" s="45">
        <v>642923934486</v>
      </c>
      <c r="T49" s="182"/>
      <c r="U49" s="182">
        <v>639137859121</v>
      </c>
      <c r="V49" s="190"/>
      <c r="W49" s="179">
        <f t="shared" si="0"/>
        <v>1.6508357413527124E-2</v>
      </c>
      <c r="X49" s="192"/>
    </row>
    <row r="50" spans="1:24" ht="49.5" customHeight="1">
      <c r="A50" s="160" t="s">
        <v>138</v>
      </c>
      <c r="B50" s="189"/>
      <c r="C50" s="45">
        <v>8844832</v>
      </c>
      <c r="D50" s="182"/>
      <c r="E50" s="45">
        <v>65161957594</v>
      </c>
      <c r="F50" s="182"/>
      <c r="G50" s="182">
        <v>123133754129</v>
      </c>
      <c r="H50" s="45"/>
      <c r="I50" s="6">
        <v>0</v>
      </c>
      <c r="J50" s="6">
        <v>0</v>
      </c>
      <c r="K50" s="6"/>
      <c r="L50" s="6">
        <v>0</v>
      </c>
      <c r="M50" s="6">
        <v>0</v>
      </c>
      <c r="O50" s="45">
        <v>8844832</v>
      </c>
      <c r="P50" s="182"/>
      <c r="Q50" s="182">
        <v>14060</v>
      </c>
      <c r="R50" s="182"/>
      <c r="S50" s="45">
        <v>65161957594</v>
      </c>
      <c r="T50" s="182"/>
      <c r="U50" s="182">
        <v>123397047971</v>
      </c>
      <c r="V50" s="190"/>
      <c r="W50" s="179">
        <f t="shared" si="0"/>
        <v>3.1872350270112301E-3</v>
      </c>
      <c r="X50" s="192"/>
    </row>
    <row r="51" spans="1:24" ht="49.5" customHeight="1">
      <c r="A51" s="160" t="s">
        <v>139</v>
      </c>
      <c r="B51" s="189"/>
      <c r="C51" s="45">
        <v>5574312</v>
      </c>
      <c r="D51" s="182"/>
      <c r="E51" s="45">
        <v>124515198441</v>
      </c>
      <c r="F51" s="182"/>
      <c r="G51" s="182">
        <v>191933423120</v>
      </c>
      <c r="H51" s="45"/>
      <c r="I51" s="6">
        <v>5997338</v>
      </c>
      <c r="J51" s="6">
        <v>212265128858</v>
      </c>
      <c r="K51" s="6"/>
      <c r="L51" s="6">
        <v>0</v>
      </c>
      <c r="M51" s="6">
        <v>0</v>
      </c>
      <c r="O51" s="45">
        <v>11571650</v>
      </c>
      <c r="P51" s="182"/>
      <c r="Q51" s="182">
        <v>38970</v>
      </c>
      <c r="R51" s="182"/>
      <c r="S51" s="45">
        <v>336780327299</v>
      </c>
      <c r="T51" s="182"/>
      <c r="U51" s="182">
        <v>447461378642</v>
      </c>
      <c r="V51" s="190"/>
      <c r="W51" s="179">
        <f t="shared" si="0"/>
        <v>1.1557525910811783E-2</v>
      </c>
      <c r="X51" s="192"/>
    </row>
    <row r="52" spans="1:24" ht="49.5" customHeight="1">
      <c r="A52" s="160" t="s">
        <v>140</v>
      </c>
      <c r="B52" s="189"/>
      <c r="C52" s="45">
        <v>766942</v>
      </c>
      <c r="D52" s="182"/>
      <c r="E52" s="45">
        <v>39326900147</v>
      </c>
      <c r="F52" s="182"/>
      <c r="G52" s="182">
        <v>66276669058</v>
      </c>
      <c r="H52" s="45"/>
      <c r="I52" s="6">
        <v>0</v>
      </c>
      <c r="J52" s="6">
        <v>0</v>
      </c>
      <c r="K52" s="6"/>
      <c r="L52" s="6">
        <v>0</v>
      </c>
      <c r="M52" s="6">
        <v>0</v>
      </c>
      <c r="O52" s="45">
        <v>766942</v>
      </c>
      <c r="P52" s="182"/>
      <c r="Q52" s="182">
        <v>70700</v>
      </c>
      <c r="R52" s="182"/>
      <c r="S52" s="45">
        <v>39326900147</v>
      </c>
      <c r="T52" s="182"/>
      <c r="U52" s="182">
        <v>53803657165</v>
      </c>
      <c r="V52" s="190"/>
      <c r="W52" s="179">
        <f t="shared" si="0"/>
        <v>1.3897001874622888E-3</v>
      </c>
      <c r="X52" s="192"/>
    </row>
    <row r="53" spans="1:24" ht="49.5" customHeight="1">
      <c r="A53" s="160" t="s">
        <v>141</v>
      </c>
      <c r="B53" s="189"/>
      <c r="C53" s="45">
        <v>17474751</v>
      </c>
      <c r="D53" s="182"/>
      <c r="E53" s="45">
        <v>153487003882</v>
      </c>
      <c r="F53" s="182"/>
      <c r="G53" s="182">
        <v>162992909046</v>
      </c>
      <c r="H53" s="45"/>
      <c r="I53" s="6">
        <v>0</v>
      </c>
      <c r="J53" s="6">
        <v>0</v>
      </c>
      <c r="K53" s="6"/>
      <c r="L53" s="6">
        <v>0</v>
      </c>
      <c r="M53" s="6">
        <v>0</v>
      </c>
      <c r="O53" s="45">
        <v>17474751</v>
      </c>
      <c r="P53" s="182"/>
      <c r="Q53" s="182">
        <v>8100</v>
      </c>
      <c r="R53" s="182"/>
      <c r="S53" s="45">
        <v>153487003882</v>
      </c>
      <c r="T53" s="182"/>
      <c r="U53" s="182">
        <v>140451336520</v>
      </c>
      <c r="V53" s="190"/>
      <c r="W53" s="179">
        <f t="shared" si="0"/>
        <v>3.6277319977078364E-3</v>
      </c>
      <c r="X53" s="192"/>
    </row>
    <row r="54" spans="1:24" ht="49.5" customHeight="1">
      <c r="A54" s="160" t="s">
        <v>142</v>
      </c>
      <c r="B54" s="189"/>
      <c r="C54" s="45">
        <v>22218171</v>
      </c>
      <c r="D54" s="182"/>
      <c r="E54" s="45">
        <v>1281445005202</v>
      </c>
      <c r="F54" s="182"/>
      <c r="G54" s="182">
        <v>1517896329456</v>
      </c>
      <c r="H54" s="45"/>
      <c r="I54" s="6">
        <v>2545035</v>
      </c>
      <c r="J54" s="6">
        <v>159463810697</v>
      </c>
      <c r="K54" s="6"/>
      <c r="L54" s="6">
        <v>0</v>
      </c>
      <c r="M54" s="6">
        <v>0</v>
      </c>
      <c r="O54" s="45">
        <v>24763206</v>
      </c>
      <c r="P54" s="182"/>
      <c r="Q54" s="182">
        <v>61410</v>
      </c>
      <c r="R54" s="182"/>
      <c r="S54" s="45">
        <v>1440908815899</v>
      </c>
      <c r="T54" s="182"/>
      <c r="U54" s="182">
        <v>1508953403909</v>
      </c>
      <c r="V54" s="190"/>
      <c r="W54" s="179">
        <f t="shared" si="0"/>
        <v>3.8974912464655245E-2</v>
      </c>
      <c r="X54" s="192"/>
    </row>
    <row r="55" spans="1:24" ht="49.5" customHeight="1">
      <c r="A55" s="160" t="s">
        <v>84</v>
      </c>
      <c r="B55" s="189"/>
      <c r="C55" s="45">
        <v>18638067</v>
      </c>
      <c r="D55" s="182"/>
      <c r="E55" s="45">
        <v>201978854276</v>
      </c>
      <c r="F55" s="182"/>
      <c r="G55" s="182">
        <v>135098631593</v>
      </c>
      <c r="H55" s="45"/>
      <c r="I55" s="6">
        <v>0</v>
      </c>
      <c r="J55" s="6">
        <v>0</v>
      </c>
      <c r="K55" s="6"/>
      <c r="L55" s="6">
        <v>0</v>
      </c>
      <c r="M55" s="6">
        <v>0</v>
      </c>
      <c r="O55" s="45">
        <v>18638067</v>
      </c>
      <c r="P55" s="182"/>
      <c r="Q55" s="182">
        <v>6630</v>
      </c>
      <c r="R55" s="182"/>
      <c r="S55" s="45">
        <v>201978854276</v>
      </c>
      <c r="T55" s="182"/>
      <c r="U55" s="182">
        <v>122615185144</v>
      </c>
      <c r="V55" s="190"/>
      <c r="W55" s="179">
        <f t="shared" si="0"/>
        <v>3.1670402117420829E-3</v>
      </c>
      <c r="X55" s="192"/>
    </row>
    <row r="56" spans="1:24" ht="49.5" customHeight="1">
      <c r="A56" s="160" t="s">
        <v>86</v>
      </c>
      <c r="B56" s="189"/>
      <c r="C56" s="45">
        <v>7339448</v>
      </c>
      <c r="D56" s="182"/>
      <c r="E56" s="45">
        <v>462651618486</v>
      </c>
      <c r="F56" s="182"/>
      <c r="G56" s="182">
        <v>493258223758</v>
      </c>
      <c r="H56" s="45"/>
      <c r="I56" s="6">
        <v>5870375</v>
      </c>
      <c r="J56" s="6">
        <v>355197158990</v>
      </c>
      <c r="K56" s="6"/>
      <c r="L56" s="6">
        <v>0</v>
      </c>
      <c r="M56" s="6">
        <v>0</v>
      </c>
      <c r="O56" s="45">
        <v>13209823</v>
      </c>
      <c r="P56" s="182"/>
      <c r="Q56" s="182">
        <v>63450</v>
      </c>
      <c r="R56" s="182"/>
      <c r="S56" s="45">
        <v>817848777476</v>
      </c>
      <c r="T56" s="182"/>
      <c r="U56" s="182">
        <v>831684267281</v>
      </c>
      <c r="V56" s="190"/>
      <c r="W56" s="179">
        <f t="shared" si="0"/>
        <v>2.1481658367671332E-2</v>
      </c>
      <c r="X56" s="192"/>
    </row>
    <row r="57" spans="1:24" ht="49.5" customHeight="1">
      <c r="A57" s="160" t="s">
        <v>144</v>
      </c>
      <c r="B57" s="189"/>
      <c r="C57" s="45">
        <v>628186</v>
      </c>
      <c r="D57" s="182"/>
      <c r="E57" s="45">
        <v>4271413854</v>
      </c>
      <c r="F57" s="182"/>
      <c r="G57" s="182">
        <v>6507566480</v>
      </c>
      <c r="H57" s="45"/>
      <c r="I57" s="6">
        <v>0</v>
      </c>
      <c r="J57" s="6">
        <v>0</v>
      </c>
      <c r="K57" s="6"/>
      <c r="L57" s="6">
        <v>0</v>
      </c>
      <c r="M57" s="6">
        <v>0</v>
      </c>
      <c r="O57" s="45">
        <v>628186</v>
      </c>
      <c r="P57" s="182"/>
      <c r="Q57" s="182">
        <v>9520</v>
      </c>
      <c r="R57" s="182"/>
      <c r="S57" s="45">
        <v>4271413854</v>
      </c>
      <c r="T57" s="182"/>
      <c r="U57" s="182">
        <v>5934102768</v>
      </c>
      <c r="V57" s="190"/>
      <c r="W57" s="179">
        <f t="shared" si="0"/>
        <v>1.5327254992760278E-4</v>
      </c>
      <c r="X57" s="192"/>
    </row>
    <row r="58" spans="1:24" ht="49.5" customHeight="1">
      <c r="A58" s="160" t="s">
        <v>85</v>
      </c>
      <c r="B58" s="189"/>
      <c r="C58" s="45">
        <v>10757639</v>
      </c>
      <c r="D58" s="182"/>
      <c r="E58" s="45">
        <v>41264591458</v>
      </c>
      <c r="F58" s="182"/>
      <c r="G58" s="182">
        <v>38961860949</v>
      </c>
      <c r="H58" s="45"/>
      <c r="I58" s="6">
        <v>0</v>
      </c>
      <c r="J58" s="6">
        <v>0</v>
      </c>
      <c r="K58" s="6"/>
      <c r="L58" s="6">
        <v>10757639</v>
      </c>
      <c r="M58" s="6">
        <v>39282095715</v>
      </c>
      <c r="O58" s="45">
        <v>0</v>
      </c>
      <c r="P58" s="182"/>
      <c r="Q58" s="182">
        <v>0</v>
      </c>
      <c r="R58" s="182"/>
      <c r="S58" s="45">
        <v>0</v>
      </c>
      <c r="T58" s="182"/>
      <c r="U58" s="182">
        <v>0</v>
      </c>
      <c r="V58" s="190"/>
      <c r="W58" s="179">
        <f t="shared" si="0"/>
        <v>0</v>
      </c>
      <c r="X58" s="192"/>
    </row>
    <row r="59" spans="1:24" ht="49.5" customHeight="1">
      <c r="A59" s="160" t="s">
        <v>145</v>
      </c>
      <c r="B59" s="189"/>
      <c r="C59" s="45">
        <v>4754123</v>
      </c>
      <c r="D59" s="182"/>
      <c r="E59" s="45">
        <v>87403458851</v>
      </c>
      <c r="F59" s="182"/>
      <c r="G59" s="182">
        <v>136662314043</v>
      </c>
      <c r="H59" s="45"/>
      <c r="I59" s="6">
        <v>7500000</v>
      </c>
      <c r="J59" s="6">
        <v>196647236073</v>
      </c>
      <c r="K59" s="6"/>
      <c r="L59" s="6">
        <v>0</v>
      </c>
      <c r="M59" s="6">
        <v>0</v>
      </c>
      <c r="O59" s="45">
        <v>12254123</v>
      </c>
      <c r="P59" s="182"/>
      <c r="Q59" s="182">
        <v>26350</v>
      </c>
      <c r="R59" s="182"/>
      <c r="S59" s="45">
        <v>284050694924</v>
      </c>
      <c r="T59" s="182"/>
      <c r="U59" s="182">
        <v>320400153883</v>
      </c>
      <c r="V59" s="190"/>
      <c r="W59" s="179">
        <f t="shared" si="0"/>
        <v>8.2756484851702408E-3</v>
      </c>
      <c r="X59" s="192"/>
    </row>
    <row r="60" spans="1:24" ht="49.5" customHeight="1">
      <c r="A60" s="160" t="s">
        <v>146</v>
      </c>
      <c r="B60" s="189"/>
      <c r="C60" s="45">
        <v>53338900</v>
      </c>
      <c r="D60" s="182"/>
      <c r="E60" s="45">
        <v>265824135361</v>
      </c>
      <c r="F60" s="182"/>
      <c r="G60" s="182">
        <v>356725218645</v>
      </c>
      <c r="H60" s="45"/>
      <c r="I60" s="6">
        <v>0</v>
      </c>
      <c r="J60" s="6">
        <v>0</v>
      </c>
      <c r="K60" s="6"/>
      <c r="L60" s="6">
        <v>0</v>
      </c>
      <c r="M60" s="6">
        <v>0</v>
      </c>
      <c r="O60" s="45">
        <v>53338900</v>
      </c>
      <c r="P60" s="182"/>
      <c r="Q60" s="182">
        <v>10350</v>
      </c>
      <c r="R60" s="182"/>
      <c r="S60" s="45">
        <v>265824135361</v>
      </c>
      <c r="T60" s="182"/>
      <c r="U60" s="182">
        <v>547790209638</v>
      </c>
      <c r="V60" s="190"/>
      <c r="W60" s="179">
        <f t="shared" si="0"/>
        <v>1.4148929592078873E-2</v>
      </c>
      <c r="X60" s="192"/>
    </row>
    <row r="61" spans="1:24" ht="49.5" customHeight="1">
      <c r="A61" s="160" t="s">
        <v>147</v>
      </c>
      <c r="B61" s="189"/>
      <c r="C61" s="45">
        <v>2110682</v>
      </c>
      <c r="D61" s="182"/>
      <c r="E61" s="45">
        <v>5906851935</v>
      </c>
      <c r="F61" s="182"/>
      <c r="G61" s="182">
        <v>6086228844</v>
      </c>
      <c r="H61" s="45"/>
      <c r="I61" s="6">
        <v>0</v>
      </c>
      <c r="J61" s="6">
        <v>0</v>
      </c>
      <c r="K61" s="6"/>
      <c r="L61" s="6">
        <v>2110682</v>
      </c>
      <c r="M61" s="6">
        <v>6310245974</v>
      </c>
      <c r="O61" s="45">
        <v>0</v>
      </c>
      <c r="P61" s="182"/>
      <c r="Q61" s="182">
        <v>0</v>
      </c>
      <c r="R61" s="182"/>
      <c r="S61" s="45">
        <v>0</v>
      </c>
      <c r="T61" s="182"/>
      <c r="U61" s="182">
        <v>0</v>
      </c>
      <c r="V61" s="190"/>
      <c r="W61" s="179">
        <f t="shared" si="0"/>
        <v>0</v>
      </c>
      <c r="X61" s="192"/>
    </row>
    <row r="62" spans="1:24" ht="49.5" customHeight="1">
      <c r="A62" s="160" t="s">
        <v>196</v>
      </c>
      <c r="B62" s="189"/>
      <c r="C62" s="45">
        <v>172673</v>
      </c>
      <c r="D62" s="182"/>
      <c r="E62" s="45">
        <v>21270096109</v>
      </c>
      <c r="F62" s="182"/>
      <c r="G62" s="182">
        <v>29768305423</v>
      </c>
      <c r="H62" s="45"/>
      <c r="I62" s="6">
        <v>0</v>
      </c>
      <c r="J62" s="6">
        <v>0</v>
      </c>
      <c r="K62" s="6"/>
      <c r="L62" s="6">
        <v>172673</v>
      </c>
      <c r="M62" s="6">
        <v>29563327671</v>
      </c>
      <c r="O62" s="45">
        <v>0</v>
      </c>
      <c r="P62" s="182"/>
      <c r="Q62" s="182">
        <v>0</v>
      </c>
      <c r="R62" s="182"/>
      <c r="S62" s="45">
        <v>0</v>
      </c>
      <c r="T62" s="182"/>
      <c r="U62" s="182">
        <v>0</v>
      </c>
      <c r="V62" s="190"/>
      <c r="W62" s="179">
        <f t="shared" si="0"/>
        <v>0</v>
      </c>
      <c r="X62" s="192"/>
    </row>
    <row r="63" spans="1:24" ht="49.5" customHeight="1">
      <c r="A63" s="160" t="s">
        <v>148</v>
      </c>
      <c r="B63" s="189"/>
      <c r="C63" s="45">
        <v>18232273</v>
      </c>
      <c r="D63" s="182"/>
      <c r="E63" s="45">
        <v>99904980003</v>
      </c>
      <c r="F63" s="182"/>
      <c r="G63" s="182">
        <v>184350729431</v>
      </c>
      <c r="H63" s="45"/>
      <c r="I63" s="6">
        <v>0</v>
      </c>
      <c r="J63" s="6">
        <v>0</v>
      </c>
      <c r="K63" s="6"/>
      <c r="L63" s="6">
        <v>18232273</v>
      </c>
      <c r="M63" s="6">
        <v>216354673664</v>
      </c>
      <c r="O63" s="45">
        <v>0</v>
      </c>
      <c r="P63" s="182"/>
      <c r="Q63" s="182">
        <v>0</v>
      </c>
      <c r="R63" s="182"/>
      <c r="S63" s="45">
        <v>0</v>
      </c>
      <c r="T63" s="182"/>
      <c r="U63" s="182">
        <v>0</v>
      </c>
      <c r="V63" s="190"/>
      <c r="W63" s="179">
        <f t="shared" si="0"/>
        <v>0</v>
      </c>
      <c r="X63" s="192"/>
    </row>
    <row r="64" spans="1:24" ht="49.5" customHeight="1">
      <c r="A64" s="160" t="s">
        <v>180</v>
      </c>
      <c r="B64" s="189"/>
      <c r="C64" s="45">
        <v>345972</v>
      </c>
      <c r="D64" s="182"/>
      <c r="E64" s="45">
        <v>25010534526</v>
      </c>
      <c r="F64" s="182"/>
      <c r="G64" s="182">
        <v>28699682410</v>
      </c>
      <c r="H64" s="45"/>
      <c r="I64" s="6">
        <v>1305316</v>
      </c>
      <c r="J64" s="6">
        <v>90200238821</v>
      </c>
      <c r="K64" s="6"/>
      <c r="L64" s="6">
        <v>0</v>
      </c>
      <c r="M64" s="6">
        <v>0</v>
      </c>
      <c r="O64" s="45">
        <v>1651288</v>
      </c>
      <c r="P64" s="182"/>
      <c r="Q64" s="182">
        <v>73070</v>
      </c>
      <c r="R64" s="182"/>
      <c r="S64" s="45">
        <v>115210773347</v>
      </c>
      <c r="T64" s="182"/>
      <c r="U64" s="182">
        <v>119726915346</v>
      </c>
      <c r="V64" s="190"/>
      <c r="W64" s="179">
        <f t="shared" si="0"/>
        <v>3.0924387944552796E-3</v>
      </c>
      <c r="X64" s="192"/>
    </row>
    <row r="65" spans="1:25" ht="49.5" customHeight="1">
      <c r="A65" s="160" t="s">
        <v>150</v>
      </c>
      <c r="B65" s="189"/>
      <c r="C65" s="45">
        <v>2348094</v>
      </c>
      <c r="D65" s="182"/>
      <c r="E65" s="45">
        <v>9067161924</v>
      </c>
      <c r="F65" s="182"/>
      <c r="G65" s="182">
        <v>14515546346</v>
      </c>
      <c r="H65" s="45"/>
      <c r="I65" s="6">
        <v>0</v>
      </c>
      <c r="J65" s="6">
        <v>0</v>
      </c>
      <c r="K65" s="6"/>
      <c r="L65" s="6">
        <v>2348094</v>
      </c>
      <c r="M65" s="6">
        <v>13624109802</v>
      </c>
      <c r="O65" s="45">
        <v>0</v>
      </c>
      <c r="P65" s="182"/>
      <c r="Q65" s="182">
        <v>0</v>
      </c>
      <c r="R65" s="182"/>
      <c r="S65" s="45">
        <v>0</v>
      </c>
      <c r="T65" s="182"/>
      <c r="U65" s="182">
        <v>0</v>
      </c>
      <c r="V65" s="190"/>
      <c r="W65" s="179">
        <f t="shared" si="0"/>
        <v>0</v>
      </c>
      <c r="X65" s="192"/>
    </row>
    <row r="66" spans="1:25" ht="49.5" customHeight="1">
      <c r="A66" s="160" t="s">
        <v>151</v>
      </c>
      <c r="B66" s="189"/>
      <c r="C66" s="45">
        <v>6271722</v>
      </c>
      <c r="D66" s="182"/>
      <c r="E66" s="45">
        <v>68285469697</v>
      </c>
      <c r="F66" s="182"/>
      <c r="G66" s="182">
        <v>86627522920</v>
      </c>
      <c r="H66" s="45"/>
      <c r="I66" s="6">
        <v>0</v>
      </c>
      <c r="J66" s="6">
        <v>0</v>
      </c>
      <c r="K66" s="6"/>
      <c r="L66" s="6">
        <v>1303784</v>
      </c>
      <c r="M66" s="6">
        <v>16003195765</v>
      </c>
      <c r="O66" s="45">
        <v>4967938</v>
      </c>
      <c r="P66" s="182"/>
      <c r="Q66" s="182">
        <v>11880</v>
      </c>
      <c r="R66" s="182"/>
      <c r="S66" s="45">
        <v>54090085587</v>
      </c>
      <c r="T66" s="182"/>
      <c r="U66" s="182">
        <v>58562885774</v>
      </c>
      <c r="V66" s="190"/>
      <c r="W66" s="179">
        <f t="shared" si="0"/>
        <v>1.5126267920575916E-3</v>
      </c>
      <c r="X66" s="192"/>
    </row>
    <row r="67" spans="1:25" ht="49.5" customHeight="1">
      <c r="A67" s="160" t="s">
        <v>197</v>
      </c>
      <c r="B67" s="189"/>
      <c r="C67" s="45">
        <v>3480660</v>
      </c>
      <c r="D67" s="182"/>
      <c r="E67" s="45">
        <v>94730945058</v>
      </c>
      <c r="F67" s="182"/>
      <c r="G67" s="182">
        <v>180907660618</v>
      </c>
      <c r="H67" s="45"/>
      <c r="I67" s="6">
        <v>0</v>
      </c>
      <c r="J67" s="6">
        <v>0</v>
      </c>
      <c r="K67" s="6"/>
      <c r="L67" s="6">
        <v>0</v>
      </c>
      <c r="M67" s="6">
        <v>0</v>
      </c>
      <c r="O67" s="45">
        <v>3480660</v>
      </c>
      <c r="P67" s="182"/>
      <c r="Q67" s="182">
        <v>41940</v>
      </c>
      <c r="R67" s="182"/>
      <c r="S67" s="45">
        <v>94730945058</v>
      </c>
      <c r="T67" s="182"/>
      <c r="U67" s="182">
        <v>144850463657</v>
      </c>
      <c r="V67" s="190"/>
      <c r="W67" s="179">
        <f t="shared" si="0"/>
        <v>3.7413575043943265E-3</v>
      </c>
      <c r="X67" s="192"/>
    </row>
    <row r="68" spans="1:25" ht="49.5" customHeight="1">
      <c r="A68" s="160" t="s">
        <v>152</v>
      </c>
      <c r="B68" s="189"/>
      <c r="C68" s="45">
        <v>574459</v>
      </c>
      <c r="D68" s="182"/>
      <c r="E68" s="45">
        <v>44533137778</v>
      </c>
      <c r="F68" s="182"/>
      <c r="G68" s="182">
        <v>63539954610</v>
      </c>
      <c r="H68" s="45"/>
      <c r="I68" s="6">
        <v>1447061</v>
      </c>
      <c r="J68" s="6">
        <v>99854248653</v>
      </c>
      <c r="K68" s="6"/>
      <c r="L68" s="6">
        <v>0</v>
      </c>
      <c r="M68" s="6">
        <v>0</v>
      </c>
      <c r="O68" s="45">
        <v>2021520</v>
      </c>
      <c r="P68" s="182"/>
      <c r="Q68" s="182">
        <v>71440</v>
      </c>
      <c r="R68" s="182"/>
      <c r="S68" s="45">
        <v>144387386431</v>
      </c>
      <c r="T68" s="182"/>
      <c r="U68" s="182">
        <v>143301042389</v>
      </c>
      <c r="V68" s="190"/>
      <c r="W68" s="179">
        <f t="shared" si="0"/>
        <v>3.7013373433113293E-3</v>
      </c>
      <c r="X68" s="192"/>
    </row>
    <row r="69" spans="1:25" ht="49.5" customHeight="1">
      <c r="A69" s="160" t="s">
        <v>153</v>
      </c>
      <c r="B69" s="189"/>
      <c r="C69" s="45">
        <v>18196304</v>
      </c>
      <c r="D69" s="182"/>
      <c r="E69" s="45">
        <v>41589285611</v>
      </c>
      <c r="F69" s="182"/>
      <c r="G69" s="182">
        <v>54094717127</v>
      </c>
      <c r="H69" s="45"/>
      <c r="I69" s="6">
        <v>0</v>
      </c>
      <c r="J69" s="6">
        <v>0</v>
      </c>
      <c r="K69" s="6"/>
      <c r="L69" s="6">
        <v>15619693</v>
      </c>
      <c r="M69" s="6">
        <v>45998485583</v>
      </c>
      <c r="O69" s="45">
        <v>2576611</v>
      </c>
      <c r="P69" s="182"/>
      <c r="Q69" s="182">
        <v>2787</v>
      </c>
      <c r="R69" s="182"/>
      <c r="S69" s="45">
        <v>5889075649</v>
      </c>
      <c r="T69" s="182"/>
      <c r="U69" s="182">
        <v>7125505616</v>
      </c>
      <c r="V69" s="190"/>
      <c r="W69" s="179">
        <f t="shared" si="0"/>
        <v>1.8404541646586026E-4</v>
      </c>
      <c r="X69" s="192"/>
    </row>
    <row r="70" spans="1:25" ht="49.5" customHeight="1">
      <c r="A70" s="160" t="s">
        <v>176</v>
      </c>
      <c r="B70" s="189"/>
      <c r="C70" s="45">
        <v>40733905</v>
      </c>
      <c r="D70" s="182"/>
      <c r="E70" s="45">
        <v>309520325682</v>
      </c>
      <c r="F70" s="182"/>
      <c r="G70" s="182">
        <v>597393291697</v>
      </c>
      <c r="H70" s="45"/>
      <c r="I70" s="6">
        <v>0</v>
      </c>
      <c r="J70" s="6">
        <v>0</v>
      </c>
      <c r="K70" s="6"/>
      <c r="L70" s="6">
        <v>0</v>
      </c>
      <c r="M70" s="6">
        <v>0</v>
      </c>
      <c r="O70" s="45">
        <v>40733905</v>
      </c>
      <c r="P70" s="182"/>
      <c r="Q70" s="182">
        <v>13780</v>
      </c>
      <c r="R70" s="182"/>
      <c r="S70" s="45">
        <v>309520325682</v>
      </c>
      <c r="T70" s="182"/>
      <c r="U70" s="182">
        <v>556974259785</v>
      </c>
      <c r="V70" s="190"/>
      <c r="W70" s="179">
        <f t="shared" si="0"/>
        <v>1.4386145366683346E-2</v>
      </c>
      <c r="X70" s="192"/>
    </row>
    <row r="71" spans="1:25" ht="49.5" customHeight="1">
      <c r="A71" s="160" t="s">
        <v>154</v>
      </c>
      <c r="B71" s="189"/>
      <c r="C71" s="45">
        <v>10210939</v>
      </c>
      <c r="D71" s="182"/>
      <c r="E71" s="45">
        <v>167691120151</v>
      </c>
      <c r="F71" s="182"/>
      <c r="G71" s="182">
        <v>304466853672</v>
      </c>
      <c r="H71" s="45"/>
      <c r="I71" s="6">
        <v>0</v>
      </c>
      <c r="J71" s="6">
        <v>0</v>
      </c>
      <c r="K71" s="6"/>
      <c r="L71" s="6">
        <v>0</v>
      </c>
      <c r="M71" s="6">
        <v>0</v>
      </c>
      <c r="O71" s="45">
        <v>10210939</v>
      </c>
      <c r="P71" s="182"/>
      <c r="Q71" s="182">
        <v>35830</v>
      </c>
      <c r="R71" s="182"/>
      <c r="S71" s="45">
        <v>167691120151</v>
      </c>
      <c r="T71" s="182"/>
      <c r="U71" s="182">
        <v>363029862465</v>
      </c>
      <c r="V71" s="190"/>
      <c r="W71" s="179">
        <f t="shared" si="0"/>
        <v>9.3767356069283173E-3</v>
      </c>
      <c r="X71" s="192"/>
    </row>
    <row r="72" spans="1:25" ht="49.5" customHeight="1">
      <c r="A72" s="160" t="s">
        <v>177</v>
      </c>
      <c r="B72" s="189"/>
      <c r="C72" s="45">
        <v>57822587</v>
      </c>
      <c r="D72" s="182"/>
      <c r="E72" s="45">
        <v>426844161151</v>
      </c>
      <c r="F72" s="182"/>
      <c r="G72" s="182">
        <v>658672099265</v>
      </c>
      <c r="H72" s="45"/>
      <c r="I72" s="6">
        <v>70000000</v>
      </c>
      <c r="J72" s="6">
        <v>781877382230</v>
      </c>
      <c r="K72" s="6"/>
      <c r="L72" s="6">
        <v>0</v>
      </c>
      <c r="M72" s="6">
        <v>0</v>
      </c>
      <c r="O72" s="45">
        <v>127822587</v>
      </c>
      <c r="P72" s="182"/>
      <c r="Q72" s="182">
        <v>9100</v>
      </c>
      <c r="R72" s="182"/>
      <c r="S72" s="45">
        <v>1208721543381</v>
      </c>
      <c r="T72" s="182"/>
      <c r="U72" s="182">
        <v>1154194117466</v>
      </c>
      <c r="V72" s="190"/>
      <c r="W72" s="179">
        <f t="shared" si="0"/>
        <v>2.9811798415327499E-2</v>
      </c>
      <c r="X72" s="192"/>
    </row>
    <row r="73" spans="1:25" ht="49.5" customHeight="1">
      <c r="A73" s="160" t="s">
        <v>82</v>
      </c>
      <c r="B73" s="189"/>
      <c r="C73" s="45">
        <v>27908187</v>
      </c>
      <c r="D73" s="182"/>
      <c r="E73" s="45">
        <v>546391121946</v>
      </c>
      <c r="F73" s="182"/>
      <c r="G73" s="182">
        <v>757522424547</v>
      </c>
      <c r="H73" s="45"/>
      <c r="I73" s="6">
        <v>0</v>
      </c>
      <c r="J73" s="6">
        <v>0</v>
      </c>
      <c r="K73" s="6"/>
      <c r="L73" s="6">
        <v>0</v>
      </c>
      <c r="M73" s="6">
        <v>0</v>
      </c>
      <c r="O73" s="45">
        <v>27908187</v>
      </c>
      <c r="P73" s="182"/>
      <c r="Q73" s="182">
        <v>20170</v>
      </c>
      <c r="R73" s="182"/>
      <c r="S73" s="45">
        <v>546391121946</v>
      </c>
      <c r="T73" s="182"/>
      <c r="U73" s="182">
        <v>558556851936</v>
      </c>
      <c r="V73" s="190"/>
      <c r="W73" s="179">
        <f t="shared" si="0"/>
        <v>1.4427022301910562E-2</v>
      </c>
      <c r="X73" s="192"/>
    </row>
    <row r="74" spans="1:25" ht="49.5" customHeight="1">
      <c r="A74" s="160" t="s">
        <v>155</v>
      </c>
      <c r="B74" s="189"/>
      <c r="C74" s="45">
        <v>233488</v>
      </c>
      <c r="D74" s="182"/>
      <c r="E74" s="45">
        <v>6580832360</v>
      </c>
      <c r="F74" s="182"/>
      <c r="G74" s="182">
        <v>7043167390</v>
      </c>
      <c r="H74" s="45"/>
      <c r="I74" s="6">
        <v>42336469</v>
      </c>
      <c r="J74" s="6">
        <v>1346343386343</v>
      </c>
      <c r="K74" s="6"/>
      <c r="L74" s="6">
        <v>0</v>
      </c>
      <c r="M74" s="6">
        <v>0</v>
      </c>
      <c r="O74" s="45">
        <v>42569957</v>
      </c>
      <c r="P74" s="182"/>
      <c r="Q74" s="182">
        <v>25880</v>
      </c>
      <c r="R74" s="182"/>
      <c r="S74" s="45">
        <v>1352924218703</v>
      </c>
      <c r="T74" s="182"/>
      <c r="U74" s="182">
        <v>1093194265099</v>
      </c>
      <c r="V74" s="190"/>
      <c r="W74" s="179">
        <f t="shared" si="0"/>
        <v>2.8236226962821537E-2</v>
      </c>
      <c r="X74" s="192"/>
      <c r="Y74" s="212"/>
    </row>
    <row r="75" spans="1:25" ht="49.5" customHeight="1">
      <c r="A75" s="160" t="s">
        <v>81</v>
      </c>
      <c r="B75" s="189"/>
      <c r="C75" s="45">
        <v>166330265</v>
      </c>
      <c r="D75" s="182"/>
      <c r="E75" s="45">
        <v>733683950143</v>
      </c>
      <c r="F75" s="182"/>
      <c r="G75" s="182">
        <v>983665411030</v>
      </c>
      <c r="H75" s="45"/>
      <c r="I75" s="6">
        <v>1682276</v>
      </c>
      <c r="J75" s="6">
        <v>9021518774</v>
      </c>
      <c r="K75" s="6"/>
      <c r="L75" s="6">
        <v>1000000</v>
      </c>
      <c r="M75" s="6">
        <v>4901813818</v>
      </c>
      <c r="O75" s="45">
        <v>167012541</v>
      </c>
      <c r="P75" s="182"/>
      <c r="Q75" s="182">
        <v>4730</v>
      </c>
      <c r="R75" s="182"/>
      <c r="S75" s="45">
        <v>738286512163</v>
      </c>
      <c r="T75" s="182"/>
      <c r="U75" s="182">
        <v>783862856098</v>
      </c>
      <c r="V75" s="190"/>
      <c r="W75" s="179">
        <f t="shared" ref="W75:W98" si="1">U75/38716017778806</f>
        <v>2.0246474226156178E-2</v>
      </c>
      <c r="X75" s="192"/>
    </row>
    <row r="76" spans="1:25" ht="49.5" customHeight="1">
      <c r="A76" s="160" t="s">
        <v>156</v>
      </c>
      <c r="B76" s="189"/>
      <c r="C76" s="45">
        <v>11780560</v>
      </c>
      <c r="D76" s="182"/>
      <c r="E76" s="45">
        <v>237547392935</v>
      </c>
      <c r="F76" s="182"/>
      <c r="G76" s="182">
        <v>301355213874</v>
      </c>
      <c r="H76" s="45"/>
      <c r="I76" s="6">
        <v>68528618</v>
      </c>
      <c r="J76" s="6">
        <v>1907864959634</v>
      </c>
      <c r="K76" s="6"/>
      <c r="L76" s="6">
        <v>0</v>
      </c>
      <c r="M76" s="6">
        <v>0</v>
      </c>
      <c r="O76" s="45">
        <v>80309178</v>
      </c>
      <c r="P76" s="182"/>
      <c r="Q76" s="182">
        <v>26920</v>
      </c>
      <c r="R76" s="182"/>
      <c r="S76" s="45">
        <v>2145412352569</v>
      </c>
      <c r="T76" s="182"/>
      <c r="U76" s="182">
        <v>2145211406419</v>
      </c>
      <c r="V76" s="190"/>
      <c r="W76" s="179">
        <f t="shared" si="1"/>
        <v>5.5408885765966767E-2</v>
      </c>
      <c r="X76" s="192"/>
    </row>
    <row r="77" spans="1:25" ht="49.5" customHeight="1">
      <c r="A77" s="160" t="s">
        <v>205</v>
      </c>
      <c r="B77" s="189"/>
      <c r="C77" s="45">
        <v>2137241</v>
      </c>
      <c r="D77" s="182"/>
      <c r="E77" s="45">
        <v>1970078088</v>
      </c>
      <c r="F77" s="182"/>
      <c r="G77" s="182">
        <v>8557105715</v>
      </c>
      <c r="H77" s="45"/>
      <c r="I77" s="6">
        <v>0</v>
      </c>
      <c r="J77" s="6">
        <v>0</v>
      </c>
      <c r="K77" s="6"/>
      <c r="L77" s="6">
        <v>2137241</v>
      </c>
      <c r="M77" s="6">
        <v>974581896</v>
      </c>
      <c r="O77" s="45">
        <v>0</v>
      </c>
      <c r="P77" s="182"/>
      <c r="Q77" s="182">
        <v>0</v>
      </c>
      <c r="R77" s="182"/>
      <c r="S77" s="45">
        <v>0</v>
      </c>
      <c r="T77" s="182"/>
      <c r="U77" s="182"/>
      <c r="V77" s="190"/>
      <c r="W77" s="179">
        <f t="shared" si="1"/>
        <v>0</v>
      </c>
      <c r="X77" s="192"/>
    </row>
    <row r="78" spans="1:25" ht="49.5" customHeight="1">
      <c r="A78" s="160" t="s">
        <v>103</v>
      </c>
      <c r="B78" s="189"/>
      <c r="C78" s="45">
        <v>36292111</v>
      </c>
      <c r="D78" s="182"/>
      <c r="E78" s="45">
        <v>106196387980</v>
      </c>
      <c r="F78" s="182"/>
      <c r="G78" s="182">
        <v>175304337281</v>
      </c>
      <c r="H78" s="45"/>
      <c r="I78" s="6">
        <v>0</v>
      </c>
      <c r="J78" s="6">
        <v>0</v>
      </c>
      <c r="K78" s="6"/>
      <c r="L78" s="45">
        <v>36292111</v>
      </c>
      <c r="M78" s="6">
        <v>238585676630</v>
      </c>
      <c r="O78" s="45">
        <v>0</v>
      </c>
      <c r="P78" s="182"/>
      <c r="Q78" s="182">
        <v>0</v>
      </c>
      <c r="R78" s="182"/>
      <c r="S78" s="45">
        <v>0</v>
      </c>
      <c r="T78" s="182"/>
      <c r="U78" s="182">
        <v>0</v>
      </c>
      <c r="V78" s="190"/>
      <c r="W78" s="179">
        <f t="shared" si="1"/>
        <v>0</v>
      </c>
      <c r="X78" s="192"/>
    </row>
    <row r="79" spans="1:25" ht="49.5" customHeight="1">
      <c r="A79" s="160" t="s">
        <v>158</v>
      </c>
      <c r="B79" s="189"/>
      <c r="C79" s="45">
        <v>16979310</v>
      </c>
      <c r="D79" s="182"/>
      <c r="E79" s="45">
        <v>72543774816</v>
      </c>
      <c r="F79" s="182"/>
      <c r="G79" s="182">
        <v>127539813703</v>
      </c>
      <c r="H79" s="45"/>
      <c r="I79" s="6">
        <v>0</v>
      </c>
      <c r="J79" s="6">
        <v>0</v>
      </c>
      <c r="K79" s="6"/>
      <c r="L79" s="6">
        <v>0</v>
      </c>
      <c r="M79" s="6">
        <v>0</v>
      </c>
      <c r="O79" s="45">
        <v>16979310</v>
      </c>
      <c r="P79" s="182"/>
      <c r="Q79" s="182">
        <v>8240</v>
      </c>
      <c r="R79" s="182"/>
      <c r="S79" s="45">
        <v>72543774816</v>
      </c>
      <c r="T79" s="182"/>
      <c r="U79" s="182">
        <v>138828013857</v>
      </c>
      <c r="V79" s="190"/>
      <c r="W79" s="179">
        <f t="shared" si="1"/>
        <v>3.5858030299024584E-3</v>
      </c>
      <c r="X79" s="192"/>
    </row>
    <row r="80" spans="1:25" ht="49.5" customHeight="1">
      <c r="A80" s="160" t="s">
        <v>181</v>
      </c>
      <c r="B80" s="189"/>
      <c r="C80" s="45">
        <v>29731482</v>
      </c>
      <c r="D80" s="182"/>
      <c r="E80" s="45">
        <v>220506347039</v>
      </c>
      <c r="F80" s="182"/>
      <c r="G80" s="182">
        <v>415383339635</v>
      </c>
      <c r="H80" s="45"/>
      <c r="I80" s="6">
        <v>0</v>
      </c>
      <c r="J80" s="6">
        <v>0</v>
      </c>
      <c r="K80" s="6"/>
      <c r="L80" s="6">
        <v>29731482</v>
      </c>
      <c r="M80" s="6">
        <v>475173664767</v>
      </c>
      <c r="O80" s="45">
        <v>0</v>
      </c>
      <c r="P80" s="182"/>
      <c r="Q80" s="182">
        <v>0</v>
      </c>
      <c r="R80" s="182"/>
      <c r="S80" s="45">
        <v>0</v>
      </c>
      <c r="T80" s="182"/>
      <c r="U80" s="182">
        <v>0</v>
      </c>
      <c r="V80" s="190"/>
      <c r="W80" s="179">
        <f t="shared" si="1"/>
        <v>0</v>
      </c>
      <c r="X80" s="192"/>
    </row>
    <row r="81" spans="1:25" ht="49.5" customHeight="1">
      <c r="A81" s="160" t="s">
        <v>159</v>
      </c>
      <c r="B81" s="189"/>
      <c r="C81" s="45">
        <v>5462947</v>
      </c>
      <c r="D81" s="182"/>
      <c r="E81" s="45">
        <v>123345412225</v>
      </c>
      <c r="F81" s="182"/>
      <c r="G81" s="182">
        <v>329308644001</v>
      </c>
      <c r="H81" s="45"/>
      <c r="I81" s="6">
        <v>0</v>
      </c>
      <c r="J81" s="6">
        <v>0</v>
      </c>
      <c r="K81" s="6"/>
      <c r="L81" s="6">
        <v>64730</v>
      </c>
      <c r="M81" s="6">
        <v>3967464746</v>
      </c>
      <c r="O81" s="45">
        <v>5398217</v>
      </c>
      <c r="P81" s="182"/>
      <c r="Q81" s="182">
        <v>61770</v>
      </c>
      <c r="R81" s="182"/>
      <c r="S81" s="45">
        <v>121883902799</v>
      </c>
      <c r="T81" s="182"/>
      <c r="U81" s="182">
        <v>330870312105</v>
      </c>
      <c r="V81" s="190"/>
      <c r="W81" s="179">
        <f t="shared" si="1"/>
        <v>8.546083277348987E-3</v>
      </c>
      <c r="X81" s="192"/>
    </row>
    <row r="82" spans="1:25" ht="49.5" customHeight="1">
      <c r="A82" s="160" t="s">
        <v>160</v>
      </c>
      <c r="B82" s="189"/>
      <c r="C82" s="45">
        <v>36718</v>
      </c>
      <c r="D82" s="182"/>
      <c r="E82" s="45">
        <v>5515130941</v>
      </c>
      <c r="F82" s="182"/>
      <c r="G82" s="182">
        <v>5550017099</v>
      </c>
      <c r="H82" s="45"/>
      <c r="I82" s="6">
        <v>0</v>
      </c>
      <c r="J82" s="6">
        <v>0</v>
      </c>
      <c r="K82" s="6"/>
      <c r="L82" s="6">
        <v>36718</v>
      </c>
      <c r="M82" s="6">
        <v>5723808107</v>
      </c>
      <c r="O82" s="45">
        <v>0</v>
      </c>
      <c r="P82" s="182"/>
      <c r="Q82" s="182">
        <v>0</v>
      </c>
      <c r="R82" s="182"/>
      <c r="S82" s="45">
        <v>0</v>
      </c>
      <c r="T82" s="182"/>
      <c r="U82" s="182">
        <v>0</v>
      </c>
      <c r="V82" s="190"/>
      <c r="W82" s="179">
        <f t="shared" si="1"/>
        <v>0</v>
      </c>
      <c r="X82" s="192"/>
    </row>
    <row r="83" spans="1:25" ht="49.5" customHeight="1">
      <c r="A83" s="160" t="s">
        <v>161</v>
      </c>
      <c r="B83" s="189"/>
      <c r="C83" s="45">
        <v>47398202</v>
      </c>
      <c r="D83" s="182"/>
      <c r="E83" s="45">
        <v>562347516252</v>
      </c>
      <c r="F83" s="182"/>
      <c r="G83" s="182">
        <v>669733029919</v>
      </c>
      <c r="H83" s="45"/>
      <c r="I83" s="6">
        <v>0</v>
      </c>
      <c r="J83" s="6">
        <v>0</v>
      </c>
      <c r="K83" s="6"/>
      <c r="L83" s="6">
        <v>0</v>
      </c>
      <c r="M83" s="6">
        <v>0</v>
      </c>
      <c r="O83" s="45">
        <v>47398202</v>
      </c>
      <c r="P83" s="182"/>
      <c r="Q83" s="182">
        <v>16400</v>
      </c>
      <c r="R83" s="182"/>
      <c r="S83" s="45">
        <v>562347516252</v>
      </c>
      <c r="T83" s="182"/>
      <c r="U83" s="182">
        <v>771321747938</v>
      </c>
      <c r="V83" s="190"/>
      <c r="W83" s="179">
        <f t="shared" si="1"/>
        <v>1.9922548655307171E-2</v>
      </c>
      <c r="X83" s="192"/>
    </row>
    <row r="84" spans="1:25" ht="49.5" customHeight="1">
      <c r="A84" s="160" t="s">
        <v>208</v>
      </c>
      <c r="B84" s="189"/>
      <c r="C84" s="45">
        <v>5839956</v>
      </c>
      <c r="D84" s="182"/>
      <c r="E84" s="45">
        <v>52078511692</v>
      </c>
      <c r="F84" s="182"/>
      <c r="G84" s="182">
        <v>67915210005</v>
      </c>
      <c r="H84" s="45"/>
      <c r="I84" s="6">
        <v>0</v>
      </c>
      <c r="J84" s="6">
        <v>0</v>
      </c>
      <c r="K84" s="6"/>
      <c r="L84" s="6">
        <v>0</v>
      </c>
      <c r="M84" s="6">
        <v>0</v>
      </c>
      <c r="O84" s="45">
        <v>5839956</v>
      </c>
      <c r="P84" s="182"/>
      <c r="Q84" s="182">
        <v>13580</v>
      </c>
      <c r="R84" s="182"/>
      <c r="S84" s="45">
        <v>52078511692</v>
      </c>
      <c r="T84" s="182"/>
      <c r="U84" s="182">
        <v>78693562446</v>
      </c>
      <c r="V84" s="190"/>
      <c r="W84" s="179">
        <f t="shared" si="1"/>
        <v>2.0325841075803665E-3</v>
      </c>
      <c r="X84" s="192"/>
    </row>
    <row r="85" spans="1:25" ht="49.5" customHeight="1">
      <c r="A85" s="160" t="s">
        <v>162</v>
      </c>
      <c r="B85" s="189"/>
      <c r="C85" s="45">
        <v>33509349</v>
      </c>
      <c r="D85" s="182"/>
      <c r="E85" s="45">
        <v>288236656615</v>
      </c>
      <c r="F85" s="182"/>
      <c r="G85" s="182">
        <v>540650231370</v>
      </c>
      <c r="H85" s="45"/>
      <c r="I85" s="6">
        <v>0</v>
      </c>
      <c r="J85" s="6">
        <v>0</v>
      </c>
      <c r="K85" s="6"/>
      <c r="L85" s="6">
        <v>0</v>
      </c>
      <c r="M85" s="6">
        <v>0</v>
      </c>
      <c r="O85" s="45">
        <v>33509349</v>
      </c>
      <c r="P85" s="182"/>
      <c r="Q85" s="182">
        <v>19530</v>
      </c>
      <c r="R85" s="182"/>
      <c r="S85" s="45">
        <v>288236656615</v>
      </c>
      <c r="T85" s="182"/>
      <c r="U85" s="182">
        <v>649378783434</v>
      </c>
      <c r="V85" s="190"/>
      <c r="W85" s="179">
        <f t="shared" si="1"/>
        <v>1.6772871299524102E-2</v>
      </c>
      <c r="X85" s="192"/>
    </row>
    <row r="86" spans="1:25" ht="49.5" customHeight="1">
      <c r="A86" s="160" t="s">
        <v>184</v>
      </c>
      <c r="B86" s="189"/>
      <c r="C86" s="45">
        <v>29800000</v>
      </c>
      <c r="D86" s="182"/>
      <c r="E86" s="45">
        <v>322061282813</v>
      </c>
      <c r="F86" s="182"/>
      <c r="G86" s="182">
        <v>305750139640</v>
      </c>
      <c r="H86" s="45"/>
      <c r="I86" s="6">
        <v>0</v>
      </c>
      <c r="J86" s="6">
        <v>0</v>
      </c>
      <c r="K86" s="6"/>
      <c r="L86" s="6">
        <v>0</v>
      </c>
      <c r="M86" s="6">
        <v>0</v>
      </c>
      <c r="O86" s="45">
        <v>29800000</v>
      </c>
      <c r="P86" s="182"/>
      <c r="Q86" s="182">
        <v>8630</v>
      </c>
      <c r="R86" s="182"/>
      <c r="S86" s="45">
        <v>322061282813</v>
      </c>
      <c r="T86" s="182"/>
      <c r="U86" s="182">
        <v>255186044980</v>
      </c>
      <c r="V86" s="190"/>
      <c r="W86" s="179">
        <f t="shared" si="1"/>
        <v>6.5912265677203624E-3</v>
      </c>
      <c r="X86" s="192"/>
    </row>
    <row r="87" spans="1:25" ht="49.5" customHeight="1">
      <c r="A87" s="160" t="s">
        <v>88</v>
      </c>
      <c r="B87" s="189"/>
      <c r="C87" s="45">
        <v>19702687</v>
      </c>
      <c r="D87" s="182"/>
      <c r="E87" s="45">
        <v>88175386540</v>
      </c>
      <c r="F87" s="182"/>
      <c r="G87" s="182">
        <v>97165414594</v>
      </c>
      <c r="H87" s="45"/>
      <c r="I87" s="6">
        <v>0</v>
      </c>
      <c r="J87" s="6">
        <v>0</v>
      </c>
      <c r="K87" s="6"/>
      <c r="L87" s="6">
        <v>0</v>
      </c>
      <c r="M87" s="6">
        <v>0</v>
      </c>
      <c r="O87" s="45">
        <v>19702687</v>
      </c>
      <c r="P87" s="182"/>
      <c r="Q87" s="182">
        <v>5310</v>
      </c>
      <c r="R87" s="182"/>
      <c r="S87" s="45">
        <v>88175386540</v>
      </c>
      <c r="T87" s="182"/>
      <c r="U87" s="182">
        <v>103812545572</v>
      </c>
      <c r="V87" s="190"/>
      <c r="W87" s="179">
        <f t="shared" si="1"/>
        <v>2.6813849028871268E-3</v>
      </c>
      <c r="X87" s="192"/>
    </row>
    <row r="88" spans="1:25" ht="49.5" customHeight="1">
      <c r="A88" s="160" t="s">
        <v>163</v>
      </c>
      <c r="B88" s="189"/>
      <c r="C88" s="45">
        <v>7591277</v>
      </c>
      <c r="D88" s="182"/>
      <c r="E88" s="45">
        <v>156665271893</v>
      </c>
      <c r="F88" s="182"/>
      <c r="G88" s="182">
        <v>220328445545</v>
      </c>
      <c r="H88" s="45"/>
      <c r="I88" s="6">
        <v>0</v>
      </c>
      <c r="J88" s="6">
        <v>0</v>
      </c>
      <c r="K88" s="6"/>
      <c r="L88" s="6">
        <v>0</v>
      </c>
      <c r="M88" s="6">
        <v>0</v>
      </c>
      <c r="O88" s="45">
        <v>7591277</v>
      </c>
      <c r="P88" s="182"/>
      <c r="Q88" s="182">
        <v>28500</v>
      </c>
      <c r="R88" s="182"/>
      <c r="S88" s="45">
        <v>156665271893</v>
      </c>
      <c r="T88" s="182"/>
      <c r="U88" s="182">
        <v>214678998224</v>
      </c>
      <c r="V88" s="190"/>
      <c r="W88" s="179">
        <f t="shared" si="1"/>
        <v>5.5449658962993869E-3</v>
      </c>
      <c r="X88" s="192"/>
    </row>
    <row r="89" spans="1:25" ht="49.5" customHeight="1">
      <c r="A89" s="160" t="s">
        <v>165</v>
      </c>
      <c r="B89" s="189"/>
      <c r="C89" s="45">
        <v>9330332</v>
      </c>
      <c r="D89" s="182"/>
      <c r="E89" s="45">
        <v>70592790301</v>
      </c>
      <c r="F89" s="182"/>
      <c r="G89" s="182">
        <v>248953227473</v>
      </c>
      <c r="H89" s="45"/>
      <c r="I89" s="6">
        <v>0</v>
      </c>
      <c r="J89" s="6">
        <v>0</v>
      </c>
      <c r="K89" s="6"/>
      <c r="L89" s="6">
        <v>9330332</v>
      </c>
      <c r="M89" s="6">
        <v>271270680462</v>
      </c>
      <c r="O89" s="45">
        <v>0</v>
      </c>
      <c r="P89" s="182"/>
      <c r="Q89" s="182">
        <v>0</v>
      </c>
      <c r="R89" s="182"/>
      <c r="S89" s="45">
        <v>0</v>
      </c>
      <c r="T89" s="182"/>
      <c r="U89" s="182">
        <v>0</v>
      </c>
      <c r="V89" s="190"/>
      <c r="W89" s="179">
        <f t="shared" si="1"/>
        <v>0</v>
      </c>
      <c r="X89" s="192"/>
    </row>
    <row r="90" spans="1:25" ht="49.5" customHeight="1">
      <c r="A90" s="160" t="s">
        <v>166</v>
      </c>
      <c r="B90" s="189"/>
      <c r="C90" s="45">
        <v>12348480</v>
      </c>
      <c r="D90" s="182"/>
      <c r="E90" s="45">
        <v>106181400548</v>
      </c>
      <c r="F90" s="182"/>
      <c r="G90" s="182">
        <v>132577744024</v>
      </c>
      <c r="H90" s="45"/>
      <c r="I90" s="6">
        <v>1685221</v>
      </c>
      <c r="J90" s="6">
        <v>17877136278</v>
      </c>
      <c r="K90" s="6"/>
      <c r="L90" s="6">
        <v>200000</v>
      </c>
      <c r="M90" s="6">
        <v>2758510614</v>
      </c>
      <c r="O90" s="45">
        <v>13833701</v>
      </c>
      <c r="P90" s="182"/>
      <c r="Q90" s="182">
        <v>15090</v>
      </c>
      <c r="R90" s="182"/>
      <c r="S90" s="45">
        <v>122290527990</v>
      </c>
      <c r="T90" s="182"/>
      <c r="U90" s="182">
        <v>207136906357</v>
      </c>
      <c r="V90" s="190"/>
      <c r="W90" s="179">
        <f t="shared" si="1"/>
        <v>5.3501604307659789E-3</v>
      </c>
      <c r="X90" s="192"/>
    </row>
    <row r="91" spans="1:25" ht="49.5" customHeight="1">
      <c r="A91" s="160" t="s">
        <v>198</v>
      </c>
      <c r="B91" s="189"/>
      <c r="C91" s="45">
        <v>40755956</v>
      </c>
      <c r="D91" s="182"/>
      <c r="E91" s="45">
        <v>333799078609</v>
      </c>
      <c r="F91" s="182"/>
      <c r="G91" s="182">
        <v>330402254804</v>
      </c>
      <c r="H91" s="45"/>
      <c r="I91" s="6">
        <v>0</v>
      </c>
      <c r="J91" s="6">
        <v>0</v>
      </c>
      <c r="K91" s="6"/>
      <c r="L91" s="6">
        <v>0</v>
      </c>
      <c r="M91" s="6">
        <v>0</v>
      </c>
      <c r="O91" s="45">
        <v>40755956</v>
      </c>
      <c r="P91" s="182"/>
      <c r="Q91" s="182">
        <v>13370</v>
      </c>
      <c r="R91" s="182"/>
      <c r="S91" s="45">
        <v>333799078609</v>
      </c>
      <c r="T91" s="182"/>
      <c r="U91" s="182">
        <v>540694999596</v>
      </c>
      <c r="V91" s="190"/>
      <c r="W91" s="179">
        <f t="shared" si="1"/>
        <v>1.3965666683105728E-2</v>
      </c>
      <c r="X91" s="192"/>
    </row>
    <row r="92" spans="1:25" ht="49.5" customHeight="1">
      <c r="A92" s="160" t="s">
        <v>199</v>
      </c>
      <c r="B92" s="189"/>
      <c r="C92" s="45">
        <v>11187641</v>
      </c>
      <c r="D92" s="182"/>
      <c r="E92" s="45">
        <v>613489701814</v>
      </c>
      <c r="F92" s="182"/>
      <c r="G92" s="182">
        <v>496899046715</v>
      </c>
      <c r="H92" s="45"/>
      <c r="I92" s="6">
        <v>0</v>
      </c>
      <c r="J92" s="6">
        <v>0</v>
      </c>
      <c r="K92" s="6"/>
      <c r="L92" s="6">
        <v>11187641</v>
      </c>
      <c r="M92" s="6">
        <v>622270053987</v>
      </c>
      <c r="O92" s="45">
        <v>0</v>
      </c>
      <c r="P92" s="182"/>
      <c r="Q92" s="182">
        <v>0</v>
      </c>
      <c r="R92" s="182"/>
      <c r="S92" s="45">
        <v>0</v>
      </c>
      <c r="T92" s="182"/>
      <c r="U92" s="182">
        <v>0</v>
      </c>
      <c r="V92" s="190"/>
      <c r="W92" s="179">
        <f t="shared" si="1"/>
        <v>0</v>
      </c>
      <c r="X92" s="192"/>
    </row>
    <row r="93" spans="1:25" ht="49.5" customHeight="1">
      <c r="A93" s="160" t="s">
        <v>167</v>
      </c>
      <c r="B93" s="189"/>
      <c r="C93" s="45">
        <v>1540162</v>
      </c>
      <c r="D93" s="182"/>
      <c r="E93" s="45">
        <v>45894949840</v>
      </c>
      <c r="F93" s="182"/>
      <c r="G93" s="182">
        <v>47758017120</v>
      </c>
      <c r="H93" s="45"/>
      <c r="I93" s="6">
        <v>0</v>
      </c>
      <c r="J93" s="6">
        <v>0</v>
      </c>
      <c r="K93" s="6"/>
      <c r="L93" s="6">
        <v>1540162</v>
      </c>
      <c r="M93" s="6">
        <v>44609328508</v>
      </c>
      <c r="O93" s="45">
        <v>0</v>
      </c>
      <c r="P93" s="182"/>
      <c r="Q93" s="182">
        <v>0</v>
      </c>
      <c r="R93" s="182"/>
      <c r="S93" s="45">
        <v>0</v>
      </c>
      <c r="T93" s="182"/>
      <c r="U93" s="182">
        <v>0</v>
      </c>
      <c r="V93" s="190"/>
      <c r="W93" s="179">
        <f t="shared" si="1"/>
        <v>0</v>
      </c>
      <c r="X93" s="192"/>
    </row>
    <row r="94" spans="1:25" ht="49.5" customHeight="1">
      <c r="A94" s="160" t="s">
        <v>168</v>
      </c>
      <c r="B94" s="189"/>
      <c r="C94" s="45">
        <v>5964016</v>
      </c>
      <c r="D94" s="182"/>
      <c r="E94" s="45">
        <v>41670876106</v>
      </c>
      <c r="F94" s="182"/>
      <c r="G94" s="182">
        <v>80897886522</v>
      </c>
      <c r="H94" s="45"/>
      <c r="I94" s="6">
        <v>0</v>
      </c>
      <c r="J94" s="6">
        <v>0</v>
      </c>
      <c r="K94" s="6"/>
      <c r="L94" s="6">
        <v>0</v>
      </c>
      <c r="M94" s="6">
        <v>0</v>
      </c>
      <c r="O94" s="45">
        <v>5964016</v>
      </c>
      <c r="P94" s="182"/>
      <c r="Q94" s="182">
        <v>14420</v>
      </c>
      <c r="R94" s="182"/>
      <c r="S94" s="45">
        <v>41670876106</v>
      </c>
      <c r="T94" s="182"/>
      <c r="U94" s="182">
        <v>85336322139</v>
      </c>
      <c r="V94" s="190"/>
      <c r="W94" s="179">
        <f t="shared" si="1"/>
        <v>2.2041606300148716E-3</v>
      </c>
      <c r="X94" s="192"/>
    </row>
    <row r="95" spans="1:25" ht="49.5" customHeight="1">
      <c r="A95" s="160" t="s">
        <v>206</v>
      </c>
      <c r="B95" s="189"/>
      <c r="C95" s="45">
        <v>120481</v>
      </c>
      <c r="D95" s="182"/>
      <c r="E95" s="45">
        <v>346105134</v>
      </c>
      <c r="F95" s="182"/>
      <c r="G95" s="182">
        <v>367256625</v>
      </c>
      <c r="H95" s="45"/>
      <c r="I95" s="6">
        <v>0</v>
      </c>
      <c r="J95" s="6">
        <v>0</v>
      </c>
      <c r="K95" s="6"/>
      <c r="L95" s="6">
        <v>120481</v>
      </c>
      <c r="M95" s="6">
        <v>355062559</v>
      </c>
      <c r="O95" s="45">
        <v>0</v>
      </c>
      <c r="P95" s="182"/>
      <c r="Q95" s="182">
        <v>0</v>
      </c>
      <c r="R95" s="182"/>
      <c r="S95" s="45">
        <v>0</v>
      </c>
      <c r="T95" s="182"/>
      <c r="U95" s="182">
        <v>0</v>
      </c>
      <c r="V95" s="190"/>
      <c r="W95" s="179">
        <f t="shared" si="1"/>
        <v>0</v>
      </c>
      <c r="X95" s="192"/>
      <c r="Y95" s="191"/>
    </row>
    <row r="96" spans="1:25" ht="49.5" customHeight="1">
      <c r="A96" s="160" t="s">
        <v>190</v>
      </c>
      <c r="B96" s="189"/>
      <c r="C96" s="45">
        <v>15822216</v>
      </c>
      <c r="D96" s="182"/>
      <c r="E96" s="45">
        <v>136187008274</v>
      </c>
      <c r="F96" s="182"/>
      <c r="G96" s="182">
        <v>150091142189</v>
      </c>
      <c r="H96" s="45"/>
      <c r="I96" s="6">
        <v>0</v>
      </c>
      <c r="J96" s="6">
        <v>0</v>
      </c>
      <c r="K96" s="6"/>
      <c r="L96" s="6">
        <v>15822216</v>
      </c>
      <c r="M96" s="6">
        <v>140077830672</v>
      </c>
      <c r="O96" s="45">
        <v>0</v>
      </c>
      <c r="P96" s="182"/>
      <c r="Q96" s="182">
        <v>0</v>
      </c>
      <c r="R96" s="182"/>
      <c r="S96" s="45">
        <v>0</v>
      </c>
      <c r="T96" s="182"/>
      <c r="U96" s="182">
        <v>0</v>
      </c>
      <c r="V96" s="190"/>
      <c r="W96" s="179">
        <f t="shared" si="1"/>
        <v>0</v>
      </c>
      <c r="X96" s="192"/>
      <c r="Y96" s="191"/>
    </row>
    <row r="97" spans="1:26" ht="49.5" customHeight="1">
      <c r="A97" s="160" t="s">
        <v>171</v>
      </c>
      <c r="B97" s="189"/>
      <c r="C97" s="45">
        <v>49533380</v>
      </c>
      <c r="D97" s="182"/>
      <c r="E97" s="45">
        <v>136179697379</v>
      </c>
      <c r="F97" s="182"/>
      <c r="G97" s="182">
        <v>145829494851</v>
      </c>
      <c r="H97" s="45"/>
      <c r="I97" s="6">
        <v>16696592</v>
      </c>
      <c r="J97" s="6">
        <v>45903123223</v>
      </c>
      <c r="K97" s="6"/>
      <c r="L97" s="6">
        <v>0</v>
      </c>
      <c r="M97" s="6">
        <v>0</v>
      </c>
      <c r="O97" s="45">
        <v>66229972</v>
      </c>
      <c r="P97" s="182"/>
      <c r="Q97" s="182">
        <v>3050</v>
      </c>
      <c r="R97" s="182"/>
      <c r="S97" s="45">
        <v>182082820602</v>
      </c>
      <c r="T97" s="182"/>
      <c r="U97" s="182">
        <v>200439943668</v>
      </c>
      <c r="V97" s="190"/>
      <c r="W97" s="179">
        <f t="shared" si="1"/>
        <v>5.1771838935802238E-3</v>
      </c>
      <c r="X97" s="192"/>
      <c r="Y97" s="191"/>
    </row>
    <row r="98" spans="1:26" ht="49.5" customHeight="1">
      <c r="A98" s="160" t="s">
        <v>210</v>
      </c>
      <c r="B98" s="189"/>
      <c r="C98" s="45">
        <v>16696592</v>
      </c>
      <c r="D98" s="182"/>
      <c r="E98" s="45">
        <v>29206531223</v>
      </c>
      <c r="F98" s="182"/>
      <c r="G98" s="182">
        <v>32588326290</v>
      </c>
      <c r="H98" s="45"/>
      <c r="I98" s="6">
        <v>0</v>
      </c>
      <c r="J98" s="6">
        <v>0</v>
      </c>
      <c r="K98" s="6"/>
      <c r="L98" s="6">
        <v>16696592</v>
      </c>
      <c r="M98" s="6">
        <v>45903123223</v>
      </c>
      <c r="O98" s="45">
        <v>0</v>
      </c>
      <c r="P98" s="182"/>
      <c r="Q98" s="182">
        <v>0</v>
      </c>
      <c r="R98" s="182"/>
      <c r="S98" s="45">
        <v>0</v>
      </c>
      <c r="T98" s="182"/>
      <c r="U98" s="182">
        <v>0</v>
      </c>
      <c r="V98" s="190"/>
      <c r="W98" s="179">
        <f t="shared" si="1"/>
        <v>0</v>
      </c>
      <c r="X98" s="192"/>
      <c r="Y98" s="191"/>
    </row>
    <row r="99" spans="1:26" ht="28.5" customHeight="1" thickBot="1">
      <c r="C99" s="130"/>
      <c r="E99" s="131">
        <f>SUM(E10:E98)</f>
        <v>19461778049292</v>
      </c>
      <c r="G99" s="193">
        <f>SUM(G10:G98)</f>
        <v>29779862831789</v>
      </c>
      <c r="J99" s="131">
        <f>SUM(J10:J98)</f>
        <v>9493169236365</v>
      </c>
      <c r="K99" s="141"/>
      <c r="M99" s="131">
        <f>SUM(M10:M98)</f>
        <v>3556653616646</v>
      </c>
      <c r="S99" s="131">
        <f>SUM(S10:S98)</f>
        <v>26758200053922</v>
      </c>
      <c r="U99" s="131">
        <f>SUM(U10:U98)</f>
        <v>35032420834523</v>
      </c>
      <c r="V99" s="141"/>
      <c r="W99" s="180">
        <f>SUM(W10:W98)</f>
        <v>0.90485599615827539</v>
      </c>
    </row>
    <row r="100" spans="1:26" ht="31.5" thickTop="1"/>
    <row r="101" spans="1:26" ht="40.5" customHeight="1"/>
    <row r="103" spans="1:26">
      <c r="I103" s="194"/>
      <c r="J103" s="246"/>
      <c r="M103" s="194"/>
      <c r="S103" s="133"/>
    </row>
    <row r="104" spans="1:26">
      <c r="Y104" s="191"/>
    </row>
    <row r="105" spans="1:26">
      <c r="Z105" s="191"/>
    </row>
    <row r="106" spans="1:26">
      <c r="U106" s="133"/>
      <c r="Y106" s="191"/>
    </row>
    <row r="107" spans="1:26">
      <c r="Y107" s="191"/>
    </row>
    <row r="108" spans="1:26">
      <c r="Y108" s="191"/>
      <c r="Z108" s="191"/>
    </row>
    <row r="109" spans="1:26">
      <c r="U109" s="135"/>
      <c r="Y109" s="240"/>
    </row>
  </sheetData>
  <autoFilter ref="A9:W99" xr:uid="{00000000-0009-0000-0000-000001000000}">
    <sortState xmlns:xlrd2="http://schemas.microsoft.com/office/spreadsheetml/2017/richdata2" ref="A11:W99">
      <sortCondition ref="A9:A99"/>
    </sortState>
  </autoFilter>
  <mergeCells count="23">
    <mergeCell ref="W8:W9"/>
    <mergeCell ref="I8:J8"/>
    <mergeCell ref="L8:M8"/>
    <mergeCell ref="O8:O9"/>
    <mergeCell ref="P8:P9"/>
    <mergeCell ref="Q8:Q9"/>
    <mergeCell ref="S8:S9"/>
    <mergeCell ref="G8:G9"/>
    <mergeCell ref="A1:W1"/>
    <mergeCell ref="A2:W2"/>
    <mergeCell ref="A3:W3"/>
    <mergeCell ref="A4:W4"/>
    <mergeCell ref="A5:W5"/>
    <mergeCell ref="C7:G7"/>
    <mergeCell ref="I7:M7"/>
    <mergeCell ref="O7:W7"/>
    <mergeCell ref="A8:A9"/>
    <mergeCell ref="C8:C9"/>
    <mergeCell ref="D8:D9"/>
    <mergeCell ref="E8:E9"/>
    <mergeCell ref="F8:F9"/>
    <mergeCell ref="T8:T9"/>
    <mergeCell ref="U8:U9"/>
  </mergeCells>
  <printOptions horizontalCentered="1"/>
  <pageMargins left="0" right="0" top="0.74803149606299202" bottom="0.74803149606299202" header="0.31496062992126" footer="0.31496062992126"/>
  <pageSetup paperSize="9" scale="3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FF050-A071-46F1-8426-E0F2701760B0}">
  <sheetPr>
    <tabColor rgb="FF92D050"/>
    <pageSetUpPr fitToPage="1"/>
  </sheetPr>
  <dimension ref="A1:Z19"/>
  <sheetViews>
    <sheetView rightToLeft="1" view="pageBreakPreview" zoomScale="70" zoomScaleNormal="55" zoomScaleSheetLayoutView="70" workbookViewId="0">
      <selection activeCell="P12" sqref="P12"/>
    </sheetView>
  </sheetViews>
  <sheetFormatPr defaultColWidth="9.140625" defaultRowHeight="30.75"/>
  <cols>
    <col min="1" max="1" width="55.42578125" style="133" bestFit="1" customWidth="1"/>
    <col min="2" max="2" width="1.85546875" style="133" customWidth="1"/>
    <col min="3" max="3" width="22.5703125" style="4" customWidth="1"/>
    <col min="4" max="4" width="1.140625" style="4" customWidth="1"/>
    <col min="5" max="5" width="28.42578125" style="4" bestFit="1" customWidth="1"/>
    <col min="6" max="6" width="1.42578125" style="4" customWidth="1"/>
    <col min="7" max="7" width="28.42578125" style="4" bestFit="1" customWidth="1"/>
    <col min="8" max="8" width="1.5703125" style="4" customWidth="1"/>
    <col min="9" max="9" width="18.85546875" style="4" bestFit="1" customWidth="1"/>
    <col min="10" max="10" width="28.42578125" style="4" bestFit="1" customWidth="1"/>
    <col min="11" max="11" width="1.42578125" style="4" customWidth="1"/>
    <col min="12" max="12" width="21.140625" style="4" bestFit="1" customWidth="1"/>
    <col min="13" max="13" width="26.85546875" style="4" bestFit="1" customWidth="1"/>
    <col min="14" max="14" width="1.140625" style="4" customWidth="1"/>
    <col min="15" max="15" width="21.140625" style="4" bestFit="1" customWidth="1"/>
    <col min="16" max="16" width="1.42578125" style="4" customWidth="1"/>
    <col min="17" max="17" width="17.5703125" style="4" bestFit="1" customWidth="1"/>
    <col min="18" max="18" width="1.5703125" style="4" customWidth="1"/>
    <col min="19" max="19" width="28.42578125" style="4" bestFit="1" customWidth="1"/>
    <col min="20" max="20" width="1.85546875" style="4" customWidth="1"/>
    <col min="21" max="21" width="28.42578125" style="4" bestFit="1" customWidth="1"/>
    <col min="22" max="22" width="1.5703125" style="133" customWidth="1"/>
    <col min="23" max="23" width="23.5703125" style="8" bestFit="1" customWidth="1"/>
    <col min="24" max="24" width="29.28515625" style="187" bestFit="1" customWidth="1"/>
    <col min="25" max="25" width="20.140625" style="133" bestFit="1" customWidth="1"/>
    <col min="26" max="26" width="22.85546875" style="133" bestFit="1" customWidth="1"/>
    <col min="27" max="27" width="18.85546875" style="133" bestFit="1" customWidth="1"/>
    <col min="28" max="33" width="9.140625" style="133"/>
    <col min="34" max="34" width="17.140625" style="133" bestFit="1" customWidth="1"/>
    <col min="35" max="16384" width="9.140625" style="133"/>
  </cols>
  <sheetData>
    <row r="1" spans="1:24" ht="31.5">
      <c r="A1" s="252" t="s">
        <v>112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  <c r="W1" s="252"/>
    </row>
    <row r="2" spans="1:24" ht="31.5">
      <c r="A2" s="252" t="s">
        <v>45</v>
      </c>
      <c r="B2" s="252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52"/>
      <c r="S2" s="252"/>
      <c r="T2" s="252"/>
      <c r="U2" s="252"/>
      <c r="V2" s="252"/>
      <c r="W2" s="252"/>
    </row>
    <row r="3" spans="1:24" ht="31.5">
      <c r="A3" s="252" t="s">
        <v>225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52"/>
      <c r="S3" s="252"/>
      <c r="T3" s="252"/>
      <c r="U3" s="252"/>
      <c r="V3" s="252"/>
      <c r="W3" s="252"/>
    </row>
    <row r="4" spans="1:24" ht="31.5">
      <c r="A4" s="253" t="s">
        <v>22</v>
      </c>
      <c r="B4" s="253"/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253"/>
    </row>
    <row r="5" spans="1:24" ht="31.5">
      <c r="A5" s="253" t="s">
        <v>191</v>
      </c>
      <c r="B5" s="253"/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253"/>
    </row>
    <row r="7" spans="1:24" ht="36.75" customHeight="1" thickBot="1">
      <c r="A7" s="150"/>
      <c r="B7" s="188"/>
      <c r="C7" s="254" t="s">
        <v>211</v>
      </c>
      <c r="D7" s="254"/>
      <c r="E7" s="254"/>
      <c r="F7" s="254"/>
      <c r="G7" s="254"/>
      <c r="H7" s="5"/>
      <c r="I7" s="255" t="s">
        <v>7</v>
      </c>
      <c r="J7" s="255"/>
      <c r="K7" s="255"/>
      <c r="L7" s="255"/>
      <c r="M7" s="255"/>
      <c r="O7" s="256" t="s">
        <v>226</v>
      </c>
      <c r="P7" s="256"/>
      <c r="Q7" s="256"/>
      <c r="R7" s="256"/>
      <c r="S7" s="256"/>
      <c r="T7" s="256"/>
      <c r="U7" s="256"/>
      <c r="V7" s="256"/>
      <c r="W7" s="256"/>
    </row>
    <row r="8" spans="1:24" ht="29.25" customHeight="1">
      <c r="A8" s="257" t="s">
        <v>1</v>
      </c>
      <c r="B8" s="189"/>
      <c r="C8" s="259" t="s">
        <v>3</v>
      </c>
      <c r="D8" s="250"/>
      <c r="E8" s="259" t="s">
        <v>0</v>
      </c>
      <c r="F8" s="250"/>
      <c r="G8" s="250" t="s">
        <v>18</v>
      </c>
      <c r="H8" s="45"/>
      <c r="I8" s="264" t="s">
        <v>4</v>
      </c>
      <c r="J8" s="264"/>
      <c r="K8" s="6"/>
      <c r="L8" s="264" t="s">
        <v>5</v>
      </c>
      <c r="M8" s="264"/>
      <c r="O8" s="259" t="s">
        <v>3</v>
      </c>
      <c r="P8" s="261"/>
      <c r="Q8" s="250" t="s">
        <v>30</v>
      </c>
      <c r="R8" s="182"/>
      <c r="S8" s="259" t="s">
        <v>0</v>
      </c>
      <c r="T8" s="261"/>
      <c r="U8" s="250" t="s">
        <v>18</v>
      </c>
      <c r="V8" s="190"/>
      <c r="W8" s="266" t="s">
        <v>19</v>
      </c>
    </row>
    <row r="9" spans="1:24" ht="49.5" customHeight="1" thickBot="1">
      <c r="A9" s="258"/>
      <c r="B9" s="189"/>
      <c r="C9" s="260"/>
      <c r="D9" s="261"/>
      <c r="E9" s="260"/>
      <c r="F9" s="261"/>
      <c r="G9" s="251"/>
      <c r="H9" s="45"/>
      <c r="I9" s="90" t="s">
        <v>3</v>
      </c>
      <c r="J9" s="90" t="s">
        <v>0</v>
      </c>
      <c r="K9" s="6"/>
      <c r="L9" s="90" t="s">
        <v>3</v>
      </c>
      <c r="M9" s="90" t="s">
        <v>44</v>
      </c>
      <c r="O9" s="260"/>
      <c r="P9" s="261"/>
      <c r="Q9" s="251"/>
      <c r="R9" s="182"/>
      <c r="S9" s="260"/>
      <c r="T9" s="261"/>
      <c r="U9" s="251"/>
      <c r="V9" s="190"/>
      <c r="W9" s="267"/>
    </row>
    <row r="10" spans="1:24" ht="49.5" customHeight="1">
      <c r="A10" s="160" t="s">
        <v>186</v>
      </c>
      <c r="B10" s="189"/>
      <c r="C10" s="45">
        <v>65302</v>
      </c>
      <c r="D10" s="182"/>
      <c r="E10" s="45">
        <v>1579997683166</v>
      </c>
      <c r="F10" s="182"/>
      <c r="G10" s="182">
        <v>1367398023545</v>
      </c>
      <c r="H10" s="45"/>
      <c r="I10" s="6"/>
      <c r="J10" s="6"/>
      <c r="K10" s="6"/>
      <c r="L10" s="6"/>
      <c r="M10" s="6"/>
      <c r="O10" s="45">
        <v>31547</v>
      </c>
      <c r="P10" s="182"/>
      <c r="Q10" s="182">
        <v>24939990</v>
      </c>
      <c r="R10" s="182"/>
      <c r="S10" s="45">
        <v>771030016608</v>
      </c>
      <c r="T10" s="182"/>
      <c r="U10" s="182">
        <v>582691800302</v>
      </c>
      <c r="V10" s="190"/>
      <c r="W10" s="169">
        <f>U10/درآمدها!$J$6</f>
        <v>1.4636903351674495E-2</v>
      </c>
    </row>
    <row r="11" spans="1:24" ht="49.5" customHeight="1">
      <c r="A11" s="160" t="s">
        <v>192</v>
      </c>
      <c r="B11" s="189"/>
      <c r="C11" s="45">
        <v>811</v>
      </c>
      <c r="D11" s="182"/>
      <c r="E11" s="45">
        <v>1882865533</v>
      </c>
      <c r="F11" s="182"/>
      <c r="G11" s="182">
        <v>2949000374</v>
      </c>
      <c r="H11" s="45"/>
      <c r="I11" s="45">
        <v>0</v>
      </c>
      <c r="J11" s="45">
        <v>0</v>
      </c>
      <c r="K11" s="6"/>
      <c r="L11" s="6">
        <v>0</v>
      </c>
      <c r="M11" s="6">
        <v>0</v>
      </c>
      <c r="O11" s="45">
        <v>138575</v>
      </c>
      <c r="P11" s="182"/>
      <c r="Q11" s="182">
        <v>4215000</v>
      </c>
      <c r="R11" s="182"/>
      <c r="S11" s="45">
        <v>580064161101</v>
      </c>
      <c r="T11" s="182"/>
      <c r="U11" s="182">
        <v>784893588058</v>
      </c>
      <c r="V11" s="190"/>
      <c r="W11" s="169">
        <f>U11/درآمدها!$J$6</f>
        <v>1.9716103064775749E-2</v>
      </c>
      <c r="X11" s="192"/>
    </row>
    <row r="12" spans="1:24" ht="28.5" customHeight="1" thickBot="1">
      <c r="C12" s="130"/>
      <c r="E12" s="131">
        <f>SUM(E10:E11)</f>
        <v>1581880548699</v>
      </c>
      <c r="G12" s="193">
        <f>SUM(G10:G11)</f>
        <v>1370347023919</v>
      </c>
      <c r="J12" s="131">
        <f>SUM(J11:J11)</f>
        <v>0</v>
      </c>
      <c r="K12" s="141"/>
      <c r="M12" s="131">
        <f>SUM(M11:M11)</f>
        <v>0</v>
      </c>
      <c r="S12" s="131">
        <f>SUM(R10:S11)</f>
        <v>1351094177709</v>
      </c>
      <c r="T12" s="131">
        <f>SUM(T11:T11)</f>
        <v>0</v>
      </c>
      <c r="U12" s="131">
        <f>SUM(U10:U11)</f>
        <v>1367585388360</v>
      </c>
      <c r="V12" s="141"/>
      <c r="W12" s="170">
        <f>SUM(W10:W11)</f>
        <v>3.4353006416450241E-2</v>
      </c>
    </row>
    <row r="13" spans="1:24" ht="31.5" thickTop="1"/>
    <row r="17" spans="25:26">
      <c r="Y17" s="191"/>
      <c r="Z17" s="191"/>
    </row>
    <row r="18" spans="25:26">
      <c r="Y18" s="191"/>
      <c r="Z18" s="191"/>
    </row>
    <row r="19" spans="25:26">
      <c r="Y19" s="191"/>
      <c r="Z19" s="191"/>
    </row>
  </sheetData>
  <autoFilter ref="A9:W12" xr:uid="{00000000-0009-0000-0000-000001000000}">
    <sortState xmlns:xlrd2="http://schemas.microsoft.com/office/spreadsheetml/2017/richdata2" ref="A12:W12">
      <sortCondition ref="A9"/>
    </sortState>
  </autoFilter>
  <mergeCells count="23">
    <mergeCell ref="W8:W9"/>
    <mergeCell ref="I8:J8"/>
    <mergeCell ref="L8:M8"/>
    <mergeCell ref="O8:O9"/>
    <mergeCell ref="P8:P9"/>
    <mergeCell ref="Q8:Q9"/>
    <mergeCell ref="S8:S9"/>
    <mergeCell ref="G8:G9"/>
    <mergeCell ref="A1:W1"/>
    <mergeCell ref="A2:W2"/>
    <mergeCell ref="A3:W3"/>
    <mergeCell ref="A4:W4"/>
    <mergeCell ref="A5:W5"/>
    <mergeCell ref="C7:G7"/>
    <mergeCell ref="I7:M7"/>
    <mergeCell ref="O7:W7"/>
    <mergeCell ref="A8:A9"/>
    <mergeCell ref="C8:C9"/>
    <mergeCell ref="D8:D9"/>
    <mergeCell ref="E8:E9"/>
    <mergeCell ref="F8:F9"/>
    <mergeCell ref="T8:T9"/>
    <mergeCell ref="U8:U9"/>
  </mergeCells>
  <printOptions horizontalCentered="1"/>
  <pageMargins left="0" right="0" top="0.74803149606299202" bottom="0.74803149606299202" header="0.31496062992126" footer="0.31496062992126"/>
  <pageSetup paperSize="9" scale="4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C8B6B-CE9A-49C7-B14D-101532B8032F}">
  <sheetPr>
    <tabColor rgb="FF92D050"/>
    <pageSetUpPr fitToPage="1"/>
  </sheetPr>
  <dimension ref="A1:AJ20"/>
  <sheetViews>
    <sheetView rightToLeft="1" view="pageBreakPreview" zoomScale="62" zoomScaleNormal="100" zoomScaleSheetLayoutView="62" workbookViewId="0">
      <selection activeCell="Q9" sqref="Q9"/>
    </sheetView>
  </sheetViews>
  <sheetFormatPr defaultColWidth="9.140625" defaultRowHeight="27.75"/>
  <cols>
    <col min="1" max="1" width="48.85546875" style="142" customWidth="1"/>
    <col min="2" max="2" width="0.5703125" style="142" customWidth="1"/>
    <col min="3" max="3" width="14.140625" style="142" customWidth="1"/>
    <col min="4" max="4" width="0.5703125" style="142" customWidth="1"/>
    <col min="5" max="5" width="20.28515625" style="142" customWidth="1"/>
    <col min="6" max="6" width="0.5703125" style="142" customWidth="1"/>
    <col min="7" max="7" width="19.7109375" style="142" bestFit="1" customWidth="1"/>
    <col min="8" max="8" width="0.5703125" style="142" customWidth="1"/>
    <col min="9" max="9" width="16.5703125" style="142" bestFit="1" customWidth="1"/>
    <col min="10" max="10" width="0.42578125" style="142" customWidth="1"/>
    <col min="11" max="11" width="17.140625" style="142" bestFit="1" customWidth="1"/>
    <col min="12" max="12" width="0.7109375" style="142" customWidth="1"/>
    <col min="13" max="13" width="12.140625" style="142" bestFit="1" customWidth="1"/>
    <col min="14" max="14" width="1.140625" style="142" customWidth="1"/>
    <col min="15" max="15" width="23.7109375" style="142" bestFit="1" customWidth="1"/>
    <col min="16" max="16" width="0.5703125" style="142" customWidth="1"/>
    <col min="17" max="17" width="23.7109375" style="142" bestFit="1" customWidth="1"/>
    <col min="18" max="18" width="0.5703125" style="142" customWidth="1"/>
    <col min="19" max="19" width="13" style="142" bestFit="1" customWidth="1"/>
    <col min="20" max="20" width="24.5703125" style="142" bestFit="1" customWidth="1"/>
    <col min="21" max="21" width="0.5703125" style="142" customWidth="1"/>
    <col min="22" max="22" width="13" style="142" bestFit="1" customWidth="1"/>
    <col min="23" max="23" width="24.5703125" style="142" bestFit="1" customWidth="1"/>
    <col min="24" max="24" width="0.5703125" style="142" customWidth="1"/>
    <col min="25" max="25" width="13.7109375" style="142" bestFit="1" customWidth="1"/>
    <col min="26" max="26" width="0.42578125" style="142" customWidth="1"/>
    <col min="27" max="27" width="21.5703125" style="142" bestFit="1" customWidth="1"/>
    <col min="28" max="28" width="0.7109375" style="142" customWidth="1"/>
    <col min="29" max="29" width="24.5703125" style="142" bestFit="1" customWidth="1"/>
    <col min="30" max="30" width="0.7109375" style="142" customWidth="1"/>
    <col min="31" max="31" width="24.5703125" style="142" bestFit="1" customWidth="1"/>
    <col min="32" max="32" width="0.7109375" style="142" customWidth="1"/>
    <col min="33" max="33" width="14.7109375" style="142" customWidth="1"/>
    <col min="34" max="34" width="9.5703125" style="145" bestFit="1" customWidth="1"/>
    <col min="35" max="36" width="9.140625" style="145"/>
    <col min="37" max="16384" width="9.140625" style="142"/>
  </cols>
  <sheetData>
    <row r="1" spans="1:36" s="49" customFormat="1">
      <c r="A1" s="268" t="s">
        <v>112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  <c r="U1" s="268"/>
      <c r="V1" s="268"/>
      <c r="W1" s="268"/>
      <c r="X1" s="268"/>
      <c r="Y1" s="268"/>
      <c r="Z1" s="268"/>
      <c r="AA1" s="268"/>
      <c r="AB1" s="268"/>
      <c r="AC1" s="268"/>
      <c r="AD1" s="268"/>
      <c r="AE1" s="268"/>
      <c r="AF1" s="268"/>
      <c r="AG1" s="268"/>
      <c r="AH1" s="151"/>
      <c r="AI1" s="151"/>
      <c r="AJ1" s="151"/>
    </row>
    <row r="2" spans="1:36" s="49" customFormat="1" ht="27">
      <c r="A2" s="269" t="s">
        <v>45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151"/>
      <c r="AI2" s="151"/>
      <c r="AJ2" s="151"/>
    </row>
    <row r="3" spans="1:36" s="49" customFormat="1" ht="27">
      <c r="A3" s="269" t="str">
        <f>' سهام '!$A$3</f>
        <v>برای ماه منتهی به 1405/04/31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151"/>
      <c r="AI3" s="151"/>
      <c r="AJ3" s="151"/>
    </row>
    <row r="4" spans="1:36">
      <c r="A4" s="270" t="s">
        <v>59</v>
      </c>
      <c r="B4" s="270"/>
      <c r="C4" s="270"/>
      <c r="D4" s="270"/>
      <c r="E4" s="270"/>
      <c r="F4" s="270"/>
      <c r="G4" s="270"/>
      <c r="H4" s="270"/>
      <c r="I4" s="270"/>
      <c r="J4" s="270"/>
      <c r="K4" s="270"/>
      <c r="L4" s="270"/>
      <c r="M4" s="270"/>
      <c r="N4" s="270"/>
      <c r="O4" s="270"/>
      <c r="P4" s="270"/>
      <c r="Q4" s="270"/>
      <c r="R4" s="270"/>
      <c r="S4" s="270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0"/>
      <c r="AG4" s="270"/>
    </row>
    <row r="5" spans="1:36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</row>
    <row r="6" spans="1:36" ht="27.75" customHeight="1" thickBot="1">
      <c r="A6" s="271" t="s">
        <v>60</v>
      </c>
      <c r="B6" s="271"/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 t="str">
        <f>' سهام '!C7</f>
        <v>1405/03/31</v>
      </c>
      <c r="N6" s="271"/>
      <c r="O6" s="271"/>
      <c r="P6" s="271"/>
      <c r="Q6" s="271"/>
      <c r="R6" s="152"/>
      <c r="S6" s="272" t="s">
        <v>7</v>
      </c>
      <c r="T6" s="272"/>
      <c r="U6" s="272"/>
      <c r="V6" s="272"/>
      <c r="W6" s="272"/>
      <c r="X6" s="91"/>
      <c r="Y6" s="271" t="str">
        <f>' سهام '!O7</f>
        <v>1405/04/31</v>
      </c>
      <c r="Z6" s="271"/>
      <c r="AA6" s="271"/>
      <c r="AB6" s="271"/>
      <c r="AC6" s="271"/>
      <c r="AD6" s="271"/>
      <c r="AE6" s="271"/>
      <c r="AF6" s="271"/>
      <c r="AG6" s="271"/>
    </row>
    <row r="7" spans="1:36" ht="26.25" customHeight="1">
      <c r="A7" s="273" t="s">
        <v>61</v>
      </c>
      <c r="B7" s="153"/>
      <c r="C7" s="274" t="s">
        <v>62</v>
      </c>
      <c r="D7" s="153"/>
      <c r="E7" s="276" t="s">
        <v>67</v>
      </c>
      <c r="F7" s="153"/>
      <c r="G7" s="277" t="s">
        <v>63</v>
      </c>
      <c r="H7" s="153"/>
      <c r="I7" s="274" t="s">
        <v>20</v>
      </c>
      <c r="J7" s="153"/>
      <c r="K7" s="276" t="s">
        <v>64</v>
      </c>
      <c r="L7" s="154"/>
      <c r="M7" s="278" t="s">
        <v>3</v>
      </c>
      <c r="N7" s="277"/>
      <c r="O7" s="277" t="s">
        <v>0</v>
      </c>
      <c r="P7" s="277"/>
      <c r="Q7" s="277" t="s">
        <v>18</v>
      </c>
      <c r="R7" s="153"/>
      <c r="S7" s="269" t="s">
        <v>4</v>
      </c>
      <c r="T7" s="269"/>
      <c r="U7" s="91"/>
      <c r="V7" s="269" t="s">
        <v>5</v>
      </c>
      <c r="W7" s="269"/>
      <c r="X7" s="91"/>
      <c r="Y7" s="278" t="s">
        <v>3</v>
      </c>
      <c r="Z7" s="273"/>
      <c r="AA7" s="277" t="s">
        <v>65</v>
      </c>
      <c r="AB7" s="153"/>
      <c r="AC7" s="277" t="s">
        <v>0</v>
      </c>
      <c r="AD7" s="273"/>
      <c r="AE7" s="277" t="s">
        <v>18</v>
      </c>
      <c r="AF7" s="155"/>
      <c r="AG7" s="277" t="s">
        <v>19</v>
      </c>
    </row>
    <row r="8" spans="1:36" s="147" customFormat="1" ht="55.5" customHeight="1" thickBot="1">
      <c r="A8" s="271"/>
      <c r="B8" s="153"/>
      <c r="C8" s="275"/>
      <c r="D8" s="153"/>
      <c r="E8" s="275"/>
      <c r="F8" s="153"/>
      <c r="G8" s="271"/>
      <c r="H8" s="153"/>
      <c r="I8" s="275"/>
      <c r="J8" s="153"/>
      <c r="K8" s="275"/>
      <c r="L8" s="152"/>
      <c r="M8" s="279"/>
      <c r="N8" s="273"/>
      <c r="O8" s="271"/>
      <c r="P8" s="273"/>
      <c r="Q8" s="271"/>
      <c r="R8" s="153"/>
      <c r="S8" s="156" t="s">
        <v>3</v>
      </c>
      <c r="T8" s="156" t="s">
        <v>0</v>
      </c>
      <c r="U8" s="157"/>
      <c r="V8" s="156" t="s">
        <v>3</v>
      </c>
      <c r="W8" s="156" t="s">
        <v>44</v>
      </c>
      <c r="X8" s="157"/>
      <c r="Y8" s="279"/>
      <c r="Z8" s="273"/>
      <c r="AA8" s="271"/>
      <c r="AB8" s="153"/>
      <c r="AC8" s="271"/>
      <c r="AD8" s="273"/>
      <c r="AE8" s="271"/>
      <c r="AF8" s="155"/>
      <c r="AG8" s="271"/>
      <c r="AH8" s="146"/>
      <c r="AI8" s="146"/>
      <c r="AJ8" s="146"/>
    </row>
    <row r="9" spans="1:36" ht="31.5" thickBot="1">
      <c r="A9" s="158"/>
      <c r="B9" s="153"/>
      <c r="C9" s="159"/>
      <c r="D9" s="133"/>
      <c r="E9" s="159"/>
      <c r="F9" s="133"/>
      <c r="G9" s="159"/>
      <c r="H9" s="133"/>
      <c r="I9" s="159"/>
      <c r="J9" s="159"/>
      <c r="K9" s="130"/>
      <c r="L9" s="152"/>
      <c r="M9" s="4"/>
      <c r="N9" s="14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132"/>
      <c r="AB9" s="4"/>
      <c r="AC9" s="4"/>
      <c r="AD9" s="4"/>
      <c r="AE9" s="4"/>
      <c r="AF9" s="147"/>
      <c r="AG9" s="7"/>
      <c r="AH9" s="111"/>
    </row>
    <row r="10" spans="1:36" ht="32.25" thickBot="1">
      <c r="A10" s="150" t="s">
        <v>2</v>
      </c>
      <c r="B10" s="160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4"/>
      <c r="O10" s="143">
        <f>SUM(O9:O9)</f>
        <v>0</v>
      </c>
      <c r="Q10" s="143">
        <f>SUM(Q9:Q9)</f>
        <v>0</v>
      </c>
      <c r="S10" s="144"/>
      <c r="T10" s="143">
        <f>SUM(T9:T9)</f>
        <v>0</v>
      </c>
      <c r="V10" s="144"/>
      <c r="W10" s="143">
        <f>SUM(W9:W9)</f>
        <v>0</v>
      </c>
      <c r="Y10" s="144"/>
      <c r="AC10" s="143">
        <f>SUM(AC9:AC9)</f>
        <v>0</v>
      </c>
      <c r="AE10" s="143">
        <f>SUM(AE9:AE9)</f>
        <v>0</v>
      </c>
      <c r="AG10" s="161">
        <f>SUM(AG9:AG9)</f>
        <v>0</v>
      </c>
    </row>
    <row r="11" spans="1:36" ht="32.25" thickTop="1">
      <c r="A11" s="162"/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O11" s="162"/>
      <c r="Q11" s="162"/>
      <c r="T11" s="162"/>
      <c r="W11" s="162"/>
      <c r="AC11" s="162"/>
      <c r="AE11" s="162"/>
      <c r="AG11" s="162"/>
    </row>
    <row r="13" spans="1:36" ht="30.75"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6" ht="30.75">
      <c r="M14" s="4"/>
      <c r="N14" s="4"/>
      <c r="O14" s="4"/>
      <c r="P14" s="4"/>
      <c r="Q14" s="4"/>
      <c r="R14" s="4"/>
      <c r="S14" s="4"/>
      <c r="T14" s="4"/>
      <c r="U14" s="4"/>
      <c r="V14" s="4"/>
      <c r="W14" s="135"/>
      <c r="X14" s="4"/>
      <c r="Y14" s="4"/>
      <c r="Z14" s="4"/>
      <c r="AA14" s="4"/>
      <c r="AB14" s="4"/>
      <c r="AC14" s="4"/>
      <c r="AD14" s="4"/>
      <c r="AE14" s="4"/>
    </row>
    <row r="15" spans="1:36" ht="30.75">
      <c r="M15" s="4"/>
      <c r="N15" s="4"/>
      <c r="O15" s="4"/>
      <c r="P15" s="4"/>
      <c r="Q15" s="4"/>
      <c r="R15" s="4"/>
      <c r="S15" s="4"/>
      <c r="T15" s="4"/>
      <c r="U15" s="4"/>
      <c r="V15" s="4"/>
      <c r="W15" s="135"/>
      <c r="X15" s="4"/>
      <c r="Y15" s="4"/>
      <c r="Z15" s="4"/>
      <c r="AA15" s="4"/>
      <c r="AB15" s="4"/>
      <c r="AC15" s="4"/>
      <c r="AD15" s="4"/>
      <c r="AE15" s="4"/>
    </row>
    <row r="17" spans="13:31" ht="30.75"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3:31" ht="30.75">
      <c r="M18" s="4"/>
      <c r="N18" s="4"/>
      <c r="O18" s="4"/>
      <c r="P18" s="4"/>
      <c r="Q18" s="4"/>
      <c r="R18" s="4"/>
      <c r="S18" s="4"/>
      <c r="T18" s="163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3:31" ht="30.75"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3:31">
      <c r="Q20" s="144"/>
      <c r="AE20" s="144"/>
    </row>
  </sheetData>
  <mergeCells count="28">
    <mergeCell ref="AE7:AE8"/>
    <mergeCell ref="AG7:AG8"/>
    <mergeCell ref="V7:W7"/>
    <mergeCell ref="Y7:Y8"/>
    <mergeCell ref="Z7:Z8"/>
    <mergeCell ref="AA7:AA8"/>
    <mergeCell ref="AC7:AC8"/>
    <mergeCell ref="AD7:AD8"/>
    <mergeCell ref="S7:T7"/>
    <mergeCell ref="A7:A8"/>
    <mergeCell ref="C7:C8"/>
    <mergeCell ref="E7:E8"/>
    <mergeCell ref="G7:G8"/>
    <mergeCell ref="I7:I8"/>
    <mergeCell ref="K7:K8"/>
    <mergeCell ref="M7:M8"/>
    <mergeCell ref="N7:N8"/>
    <mergeCell ref="O7:O8"/>
    <mergeCell ref="P7:P8"/>
    <mergeCell ref="Q7:Q8"/>
    <mergeCell ref="A1:AG1"/>
    <mergeCell ref="A2:AG2"/>
    <mergeCell ref="A3:AG3"/>
    <mergeCell ref="A4:AG4"/>
    <mergeCell ref="A6:L6"/>
    <mergeCell ref="M6:Q6"/>
    <mergeCell ref="S6:W6"/>
    <mergeCell ref="Y6:AG6"/>
  </mergeCells>
  <pageMargins left="0.25" right="0.25" top="0.75" bottom="0.75" header="0.3" footer="0.3"/>
  <pageSetup paperSize="9" scale="3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AD5D6-AED5-4413-A354-2904444B01D2}">
  <sheetPr>
    <tabColor rgb="FF92D050"/>
    <pageSetUpPr fitToPage="1"/>
  </sheetPr>
  <dimension ref="A1:O18"/>
  <sheetViews>
    <sheetView rightToLeft="1" view="pageBreakPreview" zoomScaleNormal="100" zoomScaleSheetLayoutView="100" workbookViewId="0">
      <selection activeCell="K13" sqref="K13"/>
    </sheetView>
  </sheetViews>
  <sheetFormatPr defaultColWidth="9.140625" defaultRowHeight="22.5"/>
  <cols>
    <col min="1" max="1" width="41.140625" bestFit="1" customWidth="1"/>
    <col min="2" max="2" width="1" customWidth="1"/>
    <col min="3" max="3" width="17.85546875" customWidth="1"/>
    <col min="4" max="4" width="1.140625" customWidth="1"/>
    <col min="5" max="5" width="13.5703125" customWidth="1"/>
    <col min="6" max="6" width="1.140625" customWidth="1"/>
    <col min="7" max="7" width="13.5703125" bestFit="1" customWidth="1"/>
    <col min="8" max="8" width="1.140625" customWidth="1"/>
    <col min="9" max="9" width="10.5703125" bestFit="1" customWidth="1"/>
    <col min="10" max="10" width="0.85546875" customWidth="1"/>
    <col min="11" max="11" width="28.140625" customWidth="1"/>
    <col min="12" max="12" width="1.85546875" customWidth="1"/>
    <col min="13" max="13" width="58.28515625" customWidth="1"/>
    <col min="14" max="14" width="20.42578125" style="82" bestFit="1" customWidth="1"/>
    <col min="15" max="15" width="22.28515625" style="88" customWidth="1"/>
  </cols>
  <sheetData>
    <row r="1" spans="1:15" s="84" customFormat="1" ht="26.25">
      <c r="A1" s="284" t="s">
        <v>112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82"/>
      <c r="O1" s="83"/>
    </row>
    <row r="2" spans="1:15" s="84" customFormat="1" ht="23.25" customHeight="1">
      <c r="A2" s="284" t="s">
        <v>45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82"/>
      <c r="O2" s="83"/>
    </row>
    <row r="3" spans="1:15" s="84" customFormat="1" ht="24" customHeight="1">
      <c r="A3" s="284" t="str">
        <f>' سهام '!A3</f>
        <v>برای ماه منتهی به 1405/04/31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82"/>
      <c r="O3" s="83"/>
    </row>
    <row r="5" spans="1:15" s="139" customFormat="1">
      <c r="A5" s="285" t="s">
        <v>90</v>
      </c>
      <c r="B5" s="286"/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82"/>
      <c r="O5" s="83"/>
    </row>
    <row r="6" spans="1:15" s="139" customFormat="1">
      <c r="A6" s="285" t="s">
        <v>91</v>
      </c>
      <c r="B6" s="28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82"/>
      <c r="O6" s="83"/>
    </row>
    <row r="7" spans="1:15" s="139" customFormat="1" ht="27" customHeight="1">
      <c r="N7" s="82"/>
      <c r="O7" s="83"/>
    </row>
    <row r="8" spans="1:15" s="139" customFormat="1">
      <c r="C8" s="282" t="str">
        <f>' سهام '!O7</f>
        <v>1405/04/31</v>
      </c>
      <c r="D8" s="283"/>
      <c r="E8" s="283"/>
      <c r="F8" s="283"/>
      <c r="G8" s="283"/>
      <c r="H8" s="283"/>
      <c r="I8" s="283"/>
      <c r="J8" s="283"/>
      <c r="K8" s="283"/>
      <c r="L8" s="283"/>
      <c r="M8" s="283"/>
      <c r="N8" s="82"/>
      <c r="O8" s="83"/>
    </row>
    <row r="9" spans="1:15" s="139" customFormat="1" ht="42">
      <c r="A9" s="85" t="s">
        <v>92</v>
      </c>
      <c r="C9" s="85" t="s">
        <v>93</v>
      </c>
      <c r="E9" s="86" t="s">
        <v>94</v>
      </c>
      <c r="G9" s="85" t="s">
        <v>95</v>
      </c>
      <c r="I9" s="85" t="s">
        <v>96</v>
      </c>
      <c r="K9" s="86" t="s">
        <v>97</v>
      </c>
      <c r="M9" s="85" t="s">
        <v>98</v>
      </c>
      <c r="N9" s="82"/>
      <c r="O9" s="87"/>
    </row>
    <row r="10" spans="1:15" s="139" customFormat="1">
      <c r="A10" s="236" t="s">
        <v>232</v>
      </c>
      <c r="C10" s="237">
        <v>333019014</v>
      </c>
      <c r="E10" s="126">
        <v>2610</v>
      </c>
      <c r="G10" s="126">
        <v>1561</v>
      </c>
      <c r="I10" s="238">
        <v>-0.4</v>
      </c>
      <c r="K10" s="237">
        <v>515824296934</v>
      </c>
      <c r="M10" s="280" t="s">
        <v>209</v>
      </c>
      <c r="N10" s="82"/>
      <c r="O10" s="87"/>
    </row>
    <row r="11" spans="1:15" s="139" customFormat="1">
      <c r="A11" s="236" t="s">
        <v>233</v>
      </c>
      <c r="C11" s="237">
        <v>18638067</v>
      </c>
      <c r="E11" s="126">
        <v>13260</v>
      </c>
      <c r="G11" s="237">
        <v>6630</v>
      </c>
      <c r="I11" s="238">
        <v>-0.5</v>
      </c>
      <c r="K11" s="237">
        <v>122615185144</v>
      </c>
      <c r="M11" s="281"/>
      <c r="N11" s="82"/>
      <c r="O11" s="87"/>
    </row>
    <row r="12" spans="1:15" s="139" customFormat="1">
      <c r="A12" s="236" t="s">
        <v>234</v>
      </c>
      <c r="C12" s="237">
        <v>12794824</v>
      </c>
      <c r="E12" s="126">
        <v>11080</v>
      </c>
      <c r="G12" s="237">
        <v>5540</v>
      </c>
      <c r="I12" s="238">
        <v>-0.5</v>
      </c>
      <c r="K12" s="237">
        <v>70335396862</v>
      </c>
      <c r="M12" s="281"/>
      <c r="N12" s="82"/>
      <c r="O12" s="87"/>
    </row>
    <row r="13" spans="1:15" s="139" customFormat="1">
      <c r="A13"/>
      <c r="B13"/>
      <c r="C13"/>
      <c r="D13"/>
      <c r="E13"/>
      <c r="F13"/>
      <c r="G13"/>
      <c r="I13" s="238"/>
      <c r="K13" s="239">
        <f>SUM(K10:K12)</f>
        <v>708774878940</v>
      </c>
      <c r="M13" s="281"/>
      <c r="N13" s="82"/>
      <c r="O13" s="87"/>
    </row>
    <row r="14" spans="1:15" s="139" customFormat="1">
      <c r="A14"/>
      <c r="B14"/>
      <c r="C14" s="89"/>
      <c r="D14"/>
      <c r="E14"/>
      <c r="F14"/>
      <c r="G14"/>
      <c r="H14"/>
      <c r="I14"/>
      <c r="J14"/>
      <c r="K14"/>
      <c r="M14" s="281"/>
      <c r="N14" s="82"/>
      <c r="O14" s="87"/>
    </row>
    <row r="15" spans="1:15" s="139" customFormat="1">
      <c r="A15"/>
      <c r="B15"/>
      <c r="C15"/>
      <c r="D15"/>
      <c r="E15"/>
      <c r="F15"/>
      <c r="G15"/>
      <c r="H15"/>
      <c r="I15"/>
      <c r="J15"/>
      <c r="K15" s="89"/>
      <c r="M15" s="281"/>
      <c r="N15" s="82"/>
      <c r="O15" s="87"/>
    </row>
    <row r="16" spans="1:15" s="139" customFormat="1">
      <c r="A16"/>
      <c r="B16"/>
      <c r="C16"/>
      <c r="D16"/>
      <c r="E16"/>
      <c r="F16"/>
      <c r="G16"/>
      <c r="H16"/>
      <c r="I16"/>
      <c r="J16"/>
      <c r="K16"/>
      <c r="M16" s="281"/>
      <c r="N16" s="82"/>
      <c r="O16" s="87"/>
    </row>
    <row r="17" spans="1:15" s="139" customFormat="1">
      <c r="A17"/>
      <c r="B17"/>
      <c r="C17"/>
      <c r="D17"/>
      <c r="E17"/>
      <c r="F17"/>
      <c r="G17"/>
      <c r="H17"/>
      <c r="I17"/>
      <c r="J17"/>
      <c r="K17"/>
      <c r="M17" s="281"/>
      <c r="N17" s="82"/>
      <c r="O17" s="87"/>
    </row>
    <row r="18" spans="1:15" s="139" customFormat="1">
      <c r="A18"/>
      <c r="B18"/>
      <c r="C18"/>
      <c r="D18"/>
      <c r="E18"/>
      <c r="F18"/>
      <c r="G18"/>
      <c r="H18"/>
      <c r="I18"/>
      <c r="J18"/>
      <c r="K18"/>
      <c r="M18" s="281"/>
      <c r="N18" s="82"/>
      <c r="O18" s="87"/>
    </row>
  </sheetData>
  <autoFilter ref="A9:M9" xr:uid="{00000000-0009-0000-0000-000004000000}">
    <sortState xmlns:xlrd2="http://schemas.microsoft.com/office/spreadsheetml/2017/richdata2" ref="A10:P16">
      <sortCondition descending="1" ref="K9"/>
    </sortState>
  </autoFilter>
  <mergeCells count="7">
    <mergeCell ref="M10:M18"/>
    <mergeCell ref="C8:M8"/>
    <mergeCell ref="A1:M1"/>
    <mergeCell ref="A2:M2"/>
    <mergeCell ref="A3:M3"/>
    <mergeCell ref="A5:M5"/>
    <mergeCell ref="A6:M6"/>
  </mergeCells>
  <printOptions horizontalCentered="1"/>
  <pageMargins left="0" right="0.28999999999999998" top="0.52" bottom="0" header="0.75" footer="0"/>
  <pageSetup paperSize="9" scale="7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9271-FDC1-45B9-A311-011B55C4472F}">
  <sheetPr>
    <tabColor rgb="FF92D050"/>
    <pageSetUpPr fitToPage="1"/>
  </sheetPr>
  <dimension ref="A1:S16"/>
  <sheetViews>
    <sheetView rightToLeft="1" view="pageBreakPreview" zoomScale="90" zoomScaleNormal="100" zoomScaleSheetLayoutView="90" workbookViewId="0">
      <selection activeCell="C21" sqref="C21"/>
    </sheetView>
  </sheetViews>
  <sheetFormatPr defaultColWidth="9.140625" defaultRowHeight="15"/>
  <cols>
    <col min="1" max="1" width="39.140625" style="195" bestFit="1" customWidth="1"/>
    <col min="2" max="2" width="0.7109375" style="195" customWidth="1"/>
    <col min="3" max="3" width="21.28515625" style="12" customWidth="1"/>
    <col min="4" max="4" width="0.7109375" style="195" customWidth="1"/>
    <col min="5" max="5" width="22.28515625" style="195" customWidth="1"/>
    <col min="6" max="6" width="0.42578125" style="195" customWidth="1"/>
    <col min="7" max="7" width="22.140625" style="195" customWidth="1"/>
    <col min="8" max="8" width="0.42578125" style="195" customWidth="1"/>
    <col min="9" max="9" width="18.42578125" style="195" customWidth="1"/>
    <col min="10" max="10" width="0.5703125" style="195" customWidth="1"/>
    <col min="11" max="11" width="12.140625" style="195" customWidth="1"/>
    <col min="12" max="12" width="12.85546875" style="195" bestFit="1" customWidth="1"/>
    <col min="13" max="13" width="11.28515625" style="195" bestFit="1" customWidth="1"/>
    <col min="14" max="16384" width="9.140625" style="195"/>
  </cols>
  <sheetData>
    <row r="1" spans="1:19" ht="18.75">
      <c r="A1" s="287" t="s">
        <v>112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</row>
    <row r="2" spans="1:19" ht="18.75">
      <c r="A2" s="287" t="s">
        <v>45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</row>
    <row r="3" spans="1:19" ht="18.75">
      <c r="A3" s="287" t="str">
        <f>' سهام '!A3</f>
        <v>برای ماه منتهی به 1405/04/31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</row>
    <row r="4" spans="1:19" ht="18.75">
      <c r="A4" s="288" t="s">
        <v>46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</row>
    <row r="5" spans="1:19" ht="18.75" thickBot="1">
      <c r="A5" s="48"/>
      <c r="B5" s="48"/>
      <c r="C5" s="9"/>
      <c r="D5" s="112"/>
      <c r="E5" s="112"/>
      <c r="F5" s="112"/>
      <c r="G5" s="112"/>
      <c r="H5" s="112"/>
      <c r="I5" s="112"/>
      <c r="J5" s="112"/>
      <c r="K5" s="112"/>
    </row>
    <row r="6" spans="1:19" ht="18.75" customHeight="1" thickBot="1">
      <c r="A6" s="196"/>
      <c r="B6" s="48"/>
      <c r="C6" s="184" t="str">
        <f>' سهام '!C7</f>
        <v>1405/03/31</v>
      </c>
      <c r="D6" s="113"/>
      <c r="E6" s="289" t="s">
        <v>7</v>
      </c>
      <c r="F6" s="289"/>
      <c r="G6" s="289"/>
      <c r="H6" s="48"/>
      <c r="I6" s="290" t="str">
        <f>' سهام '!O7</f>
        <v>1405/04/31</v>
      </c>
      <c r="J6" s="291"/>
      <c r="K6" s="291"/>
    </row>
    <row r="7" spans="1:19" ht="24" customHeight="1">
      <c r="A7" s="294" t="s">
        <v>8</v>
      </c>
      <c r="B7" s="198"/>
      <c r="C7" s="296" t="s">
        <v>6</v>
      </c>
      <c r="D7" s="198"/>
      <c r="E7" s="298" t="s">
        <v>31</v>
      </c>
      <c r="F7" s="199"/>
      <c r="G7" s="298" t="s">
        <v>32</v>
      </c>
      <c r="H7" s="48"/>
      <c r="I7" s="300" t="s">
        <v>6</v>
      </c>
      <c r="J7" s="294"/>
      <c r="K7" s="292" t="s">
        <v>19</v>
      </c>
    </row>
    <row r="8" spans="1:19" ht="18.75" thickBot="1">
      <c r="A8" s="295"/>
      <c r="B8" s="198"/>
      <c r="C8" s="297"/>
      <c r="D8" s="198"/>
      <c r="E8" s="299"/>
      <c r="F8" s="48"/>
      <c r="G8" s="299"/>
      <c r="H8" s="48"/>
      <c r="I8" s="301"/>
      <c r="J8" s="294"/>
      <c r="K8" s="293"/>
    </row>
    <row r="9" spans="1:19" ht="18">
      <c r="A9" s="197" t="s">
        <v>202</v>
      </c>
      <c r="B9" s="198"/>
      <c r="C9" s="183">
        <v>2828660189</v>
      </c>
      <c r="D9" s="198"/>
      <c r="E9" s="183">
        <v>11961537</v>
      </c>
      <c r="F9" s="183"/>
      <c r="G9" s="183">
        <v>650000</v>
      </c>
      <c r="H9" s="183"/>
      <c r="I9" s="183">
        <v>2839971726</v>
      </c>
      <c r="J9" s="197"/>
      <c r="K9" s="11">
        <f>I9/درآمدها!$J$6</f>
        <v>7.1338556083002982E-5</v>
      </c>
      <c r="L9" s="183"/>
      <c r="M9" s="200"/>
      <c r="N9" s="201"/>
      <c r="O9" s="200"/>
      <c r="P9" s="201"/>
      <c r="Q9" s="200"/>
      <c r="R9" s="201"/>
      <c r="S9" s="200"/>
    </row>
    <row r="10" spans="1:19" ht="18">
      <c r="A10" s="197" t="s">
        <v>204</v>
      </c>
      <c r="B10" s="198"/>
      <c r="C10" s="183">
        <v>447229610744</v>
      </c>
      <c r="D10" s="198"/>
      <c r="E10" s="183">
        <v>5156489992462</v>
      </c>
      <c r="F10" s="183"/>
      <c r="G10" s="183">
        <v>3844713706603</v>
      </c>
      <c r="H10" s="183"/>
      <c r="I10" s="183">
        <v>1759005896603</v>
      </c>
      <c r="J10" s="197"/>
      <c r="K10" s="11">
        <f>I10/درآمدها!$J$6</f>
        <v>4.4185278204120423E-2</v>
      </c>
      <c r="L10" s="183"/>
      <c r="M10" s="200"/>
      <c r="O10" s="200"/>
      <c r="Q10" s="200"/>
      <c r="R10" s="201"/>
      <c r="S10" s="200"/>
    </row>
    <row r="11" spans="1:19" ht="18">
      <c r="A11" s="197" t="s">
        <v>201</v>
      </c>
      <c r="B11" s="198"/>
      <c r="C11" s="183">
        <v>2783905</v>
      </c>
      <c r="D11" s="198"/>
      <c r="E11" s="183">
        <v>6000</v>
      </c>
      <c r="F11" s="183"/>
      <c r="G11" s="183">
        <v>0</v>
      </c>
      <c r="H11" s="183"/>
      <c r="I11" s="183">
        <v>2789905</v>
      </c>
      <c r="J11" s="197"/>
      <c r="K11" s="11">
        <f>I11/درآمدها!$J$6</f>
        <v>7.0080906963490813E-8</v>
      </c>
      <c r="L11" s="183"/>
      <c r="M11" s="200"/>
      <c r="N11" s="201"/>
      <c r="O11" s="200"/>
      <c r="Q11" s="200"/>
      <c r="R11" s="201"/>
      <c r="S11" s="200"/>
    </row>
    <row r="12" spans="1:19" ht="18">
      <c r="A12" s="197" t="s">
        <v>203</v>
      </c>
      <c r="B12" s="198"/>
      <c r="C12" s="183">
        <v>962545281</v>
      </c>
      <c r="D12" s="198"/>
      <c r="E12" s="183">
        <v>12987507810353</v>
      </c>
      <c r="F12" s="183"/>
      <c r="G12" s="183">
        <v>12987728130156</v>
      </c>
      <c r="H12" s="183"/>
      <c r="I12" s="183">
        <v>742225478</v>
      </c>
      <c r="J12" s="197"/>
      <c r="K12" s="11">
        <f>I12/درآمدها!$J$6</f>
        <v>1.864430318224115E-5</v>
      </c>
      <c r="L12" s="183"/>
      <c r="M12" s="200"/>
      <c r="N12" s="201"/>
      <c r="O12" s="200"/>
      <c r="Q12" s="200"/>
      <c r="R12" s="201"/>
      <c r="S12" s="200"/>
    </row>
    <row r="13" spans="1:19" ht="18.75" thickBot="1">
      <c r="A13" s="197" t="s">
        <v>200</v>
      </c>
      <c r="B13" s="198"/>
      <c r="C13" s="183">
        <v>289166</v>
      </c>
      <c r="D13" s="198"/>
      <c r="E13" s="183">
        <v>0</v>
      </c>
      <c r="F13" s="183"/>
      <c r="G13" s="183">
        <v>0</v>
      </c>
      <c r="H13" s="183"/>
      <c r="I13" s="183">
        <v>289166</v>
      </c>
      <c r="J13" s="197"/>
      <c r="K13" s="11">
        <f>I13/درآمدها!$J$6</f>
        <v>7.2636937612588187E-9</v>
      </c>
      <c r="L13" s="183"/>
      <c r="M13" s="200"/>
      <c r="N13" s="201"/>
      <c r="O13" s="200"/>
      <c r="Q13" s="200"/>
      <c r="R13" s="201"/>
      <c r="S13" s="200"/>
    </row>
    <row r="14" spans="1:19" ht="18.75" thickBot="1">
      <c r="A14" s="198"/>
      <c r="B14" s="198"/>
      <c r="C14" s="175">
        <f>SUM(C9:C13)</f>
        <v>451023889285</v>
      </c>
      <c r="D14" s="48"/>
      <c r="E14" s="202">
        <f>SUM(E9:E13)</f>
        <v>18144009770352</v>
      </c>
      <c r="F14" s="48"/>
      <c r="G14" s="175">
        <f>SUM(G9:G13)</f>
        <v>16832442486759</v>
      </c>
      <c r="H14" s="48"/>
      <c r="I14" s="175">
        <f>SUM(I9:I13)</f>
        <v>1762591172878</v>
      </c>
      <c r="J14" s="48"/>
      <c r="K14" s="203">
        <f>SUM(K9:K13)</f>
        <v>4.4275338407986399E-2</v>
      </c>
      <c r="L14" s="200"/>
    </row>
    <row r="15" spans="1:19" ht="18.75" thickTop="1">
      <c r="D15" s="48"/>
      <c r="F15" s="48"/>
      <c r="H15" s="48"/>
      <c r="J15" s="48"/>
      <c r="K15" s="195" t="s">
        <v>53</v>
      </c>
    </row>
    <row r="16" spans="1:19" ht="18">
      <c r="D16" s="48"/>
      <c r="F16" s="48"/>
      <c r="H16" s="48"/>
      <c r="J16" s="48"/>
    </row>
  </sheetData>
  <autoFilter ref="A8:K8" xr:uid="{00000000-0009-0000-0000-000003000000}">
    <sortState xmlns:xlrd2="http://schemas.microsoft.com/office/spreadsheetml/2017/richdata2" ref="A10:K11">
      <sortCondition descending="1" ref="I8"/>
    </sortState>
  </autoFilter>
  <mergeCells count="13">
    <mergeCell ref="K7:K8"/>
    <mergeCell ref="A7:A8"/>
    <mergeCell ref="C7:C8"/>
    <mergeCell ref="E7:E8"/>
    <mergeCell ref="G7:G8"/>
    <mergeCell ref="I7:I8"/>
    <mergeCell ref="J7:J8"/>
    <mergeCell ref="A1:K1"/>
    <mergeCell ref="A2:K2"/>
    <mergeCell ref="A3:K3"/>
    <mergeCell ref="A4:K4"/>
    <mergeCell ref="E6:G6"/>
    <mergeCell ref="I6:K6"/>
  </mergeCells>
  <pageMargins left="0.25" right="0.25" top="0.75" bottom="0.75" header="0.3" footer="0.3"/>
  <pageSetup paperSize="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92D050"/>
    <pageSetUpPr fitToPage="1"/>
  </sheetPr>
  <dimension ref="A1:N35"/>
  <sheetViews>
    <sheetView rightToLeft="1" view="pageBreakPreview" zoomScaleNormal="100" zoomScaleSheetLayoutView="100" workbookViewId="0">
      <selection activeCell="E20" sqref="E20"/>
    </sheetView>
  </sheetViews>
  <sheetFormatPr defaultColWidth="9.140625" defaultRowHeight="18"/>
  <cols>
    <col min="1" max="1" width="71" style="77" bestFit="1" customWidth="1"/>
    <col min="2" max="2" width="1" style="77" customWidth="1"/>
    <col min="3" max="3" width="9.140625" style="14"/>
    <col min="4" max="4" width="1.140625" style="14" customWidth="1"/>
    <col min="5" max="5" width="25.42578125" style="14" bestFit="1" customWidth="1"/>
    <col min="6" max="6" width="1" style="14" customWidth="1"/>
    <col min="7" max="7" width="14.5703125" style="14" bestFit="1" customWidth="1"/>
    <col min="8" max="8" width="0.7109375" style="14" customWidth="1"/>
    <col min="9" max="9" width="15.28515625" style="14" customWidth="1"/>
    <col min="10" max="10" width="23.42578125" style="78" bestFit="1" customWidth="1"/>
    <col min="11" max="11" width="18.42578125" style="78" bestFit="1" customWidth="1"/>
    <col min="12" max="12" width="18.85546875" style="14" customWidth="1"/>
    <col min="13" max="13" width="12.5703125" style="14" bestFit="1" customWidth="1"/>
    <col min="14" max="14" width="9.5703125" style="14" bestFit="1" customWidth="1"/>
    <col min="15" max="16384" width="9.140625" style="14"/>
  </cols>
  <sheetData>
    <row r="1" spans="1:14" ht="21">
      <c r="A1" s="303" t="str">
        <f>سپرده!A1</f>
        <v>صندوق سرمایه گذاری سهامی اهرمی شاخصی کیان</v>
      </c>
      <c r="B1" s="303"/>
      <c r="C1" s="303"/>
      <c r="D1" s="303"/>
      <c r="E1" s="303"/>
      <c r="F1" s="303"/>
      <c r="G1" s="303"/>
      <c r="H1" s="303"/>
      <c r="I1" s="303"/>
      <c r="J1" s="65"/>
      <c r="K1" s="65"/>
    </row>
    <row r="2" spans="1:14" ht="21">
      <c r="A2" s="303" t="s">
        <v>45</v>
      </c>
      <c r="B2" s="303"/>
      <c r="C2" s="303"/>
      <c r="D2" s="303"/>
      <c r="E2" s="303"/>
      <c r="F2" s="303"/>
      <c r="G2" s="303"/>
      <c r="H2" s="303"/>
      <c r="I2" s="303"/>
      <c r="J2" s="65"/>
      <c r="K2" s="65"/>
    </row>
    <row r="3" spans="1:14" ht="21">
      <c r="A3" s="303" t="str">
        <f>سپرده!A3</f>
        <v>برای ماه منتهی به 1405/04/31</v>
      </c>
      <c r="B3" s="303"/>
      <c r="C3" s="303"/>
      <c r="D3" s="303"/>
      <c r="E3" s="303"/>
      <c r="F3" s="303"/>
      <c r="G3" s="303"/>
      <c r="H3" s="303"/>
      <c r="I3" s="303"/>
      <c r="J3" s="65"/>
      <c r="K3" s="65"/>
    </row>
    <row r="4" spans="1:14" ht="21.75" thickBot="1">
      <c r="A4" s="136"/>
      <c r="B4" s="136"/>
      <c r="C4" s="136"/>
      <c r="D4" s="136"/>
      <c r="E4" s="136"/>
      <c r="F4" s="136"/>
      <c r="G4" s="136"/>
      <c r="H4" s="136"/>
      <c r="I4" s="136"/>
      <c r="J4" s="65"/>
      <c r="K4" s="65"/>
    </row>
    <row r="5" spans="1:14" ht="21.75" thickBot="1">
      <c r="A5" s="138" t="s">
        <v>24</v>
      </c>
      <c r="B5" s="67"/>
      <c r="C5" s="67"/>
      <c r="D5" s="67"/>
      <c r="E5" s="67"/>
      <c r="F5" s="67"/>
      <c r="G5" s="67"/>
      <c r="H5" s="67"/>
      <c r="I5" s="67"/>
      <c r="J5" s="68">
        <v>11667612909695</v>
      </c>
      <c r="K5" s="69" t="s">
        <v>80</v>
      </c>
    </row>
    <row r="6" spans="1:14" ht="21.75" customHeight="1" thickBot="1">
      <c r="A6" s="66"/>
      <c r="B6" s="66"/>
      <c r="C6" s="66"/>
      <c r="D6" s="66"/>
      <c r="E6" s="302" t="str">
        <f>'اوراق '!Y6</f>
        <v>1405/04/31</v>
      </c>
      <c r="F6" s="302"/>
      <c r="G6" s="302"/>
      <c r="H6" s="302"/>
      <c r="I6" s="302"/>
      <c r="J6" s="68">
        <v>39809773030669</v>
      </c>
      <c r="K6" s="69" t="s">
        <v>79</v>
      </c>
    </row>
    <row r="7" spans="1:14" ht="21.75" customHeight="1" thickBot="1">
      <c r="A7" s="70" t="s">
        <v>33</v>
      </c>
      <c r="B7" s="71"/>
      <c r="C7" s="50" t="s">
        <v>34</v>
      </c>
      <c r="D7" s="72"/>
      <c r="E7" s="50" t="s">
        <v>6</v>
      </c>
      <c r="F7" s="72"/>
      <c r="G7" s="50" t="s">
        <v>16</v>
      </c>
      <c r="H7" s="72"/>
      <c r="I7" s="50" t="s">
        <v>78</v>
      </c>
      <c r="J7" s="73"/>
      <c r="K7" s="73"/>
    </row>
    <row r="8" spans="1:14" ht="21" customHeight="1">
      <c r="A8" s="51" t="s">
        <v>172</v>
      </c>
      <c r="B8" s="51"/>
      <c r="C8" s="74" t="s">
        <v>47</v>
      </c>
      <c r="D8" s="67"/>
      <c r="E8" s="106">
        <f>'درآمد سرمایه گذاری در سهام'!S111</f>
        <v>11526127146342</v>
      </c>
      <c r="F8" s="80"/>
      <c r="G8" s="107">
        <f>E8/E14</f>
        <v>0.99003610661695629</v>
      </c>
      <c r="H8" s="79"/>
      <c r="I8" s="107">
        <f>E8/$J$6</f>
        <v>0.28953008944467989</v>
      </c>
      <c r="J8" s="73"/>
      <c r="K8" s="73"/>
    </row>
    <row r="9" spans="1:14" ht="21" customHeight="1">
      <c r="A9" s="51" t="s">
        <v>187</v>
      </c>
      <c r="B9" s="51"/>
      <c r="C9" s="74" t="s">
        <v>48</v>
      </c>
      <c r="D9" s="67"/>
      <c r="E9" s="106">
        <f>'درآمد سرمایه گذاری در شمش '!S13</f>
        <v>14108680878</v>
      </c>
      <c r="F9" s="80"/>
      <c r="G9" s="107">
        <f>E9/E14</f>
        <v>1.2118644284076999E-3</v>
      </c>
      <c r="H9" s="79"/>
      <c r="I9" s="107">
        <f>E9/$J$6</f>
        <v>3.5440244452363071E-4</v>
      </c>
      <c r="J9" s="73"/>
      <c r="K9" s="73"/>
    </row>
    <row r="10" spans="1:14" ht="18.75" customHeight="1">
      <c r="A10" s="51" t="s">
        <v>173</v>
      </c>
      <c r="B10" s="51"/>
      <c r="C10" s="74" t="s">
        <v>49</v>
      </c>
      <c r="D10" s="67"/>
      <c r="E10" s="106">
        <v>0</v>
      </c>
      <c r="F10" s="80"/>
      <c r="G10" s="107">
        <f>E10/E14</f>
        <v>0</v>
      </c>
      <c r="H10" s="79"/>
      <c r="I10" s="107">
        <f t="shared" ref="I10:I13" si="0">E10/$J$6</f>
        <v>0</v>
      </c>
      <c r="J10" s="73"/>
      <c r="K10" s="73"/>
      <c r="L10" s="73"/>
      <c r="N10" s="75"/>
    </row>
    <row r="11" spans="1:14" ht="18.75" customHeight="1">
      <c r="A11" s="51" t="s">
        <v>42</v>
      </c>
      <c r="B11" s="51"/>
      <c r="C11" s="74" t="s">
        <v>50</v>
      </c>
      <c r="D11" s="67"/>
      <c r="E11" s="106">
        <f>'درآمد سرمایه گذاری در اوراق بها'!Q11</f>
        <v>0</v>
      </c>
      <c r="F11" s="80"/>
      <c r="G11" s="107">
        <f>E11/E14</f>
        <v>0</v>
      </c>
      <c r="H11" s="79"/>
      <c r="I11" s="107">
        <f>E11/$J$6</f>
        <v>0</v>
      </c>
      <c r="J11" s="73"/>
      <c r="K11" s="73"/>
      <c r="N11" s="75"/>
    </row>
    <row r="12" spans="1:14" ht="19.5" customHeight="1">
      <c r="A12" s="51" t="s">
        <v>43</v>
      </c>
      <c r="B12" s="51"/>
      <c r="C12" s="74" t="s">
        <v>175</v>
      </c>
      <c r="D12" s="67"/>
      <c r="E12" s="106">
        <f>'درآمد سپرده بانکی'!G12</f>
        <v>21997962567</v>
      </c>
      <c r="F12" s="80"/>
      <c r="G12" s="107">
        <f>E12/E14</f>
        <v>1.8895138789311436E-3</v>
      </c>
      <c r="H12" s="79"/>
      <c r="I12" s="107">
        <f>E12/$J$6</f>
        <v>5.5257694009089222E-4</v>
      </c>
      <c r="J12" s="73"/>
      <c r="K12" s="73"/>
      <c r="N12" s="75"/>
    </row>
    <row r="13" spans="1:14" ht="19.5" customHeight="1" thickBot="1">
      <c r="A13" s="51" t="s">
        <v>29</v>
      </c>
      <c r="B13" s="51"/>
      <c r="C13" s="74"/>
      <c r="D13" s="67"/>
      <c r="E13" s="106">
        <f>'سایر درآمدها'!E10</f>
        <v>79894279388</v>
      </c>
      <c r="F13" s="80"/>
      <c r="G13" s="107">
        <f>E13/E14</f>
        <v>6.8625150757048474E-3</v>
      </c>
      <c r="H13" s="79"/>
      <c r="I13" s="107">
        <f t="shared" si="0"/>
        <v>2.0069011528011061E-3</v>
      </c>
      <c r="J13" s="73"/>
      <c r="K13" s="73"/>
      <c r="N13" s="75"/>
    </row>
    <row r="14" spans="1:14" ht="19.5" customHeight="1" thickBot="1">
      <c r="A14" s="51"/>
      <c r="B14" s="76"/>
      <c r="C14" s="19"/>
      <c r="D14" s="19"/>
      <c r="E14" s="110">
        <f>SUM(E8:E13)</f>
        <v>11642128069175</v>
      </c>
      <c r="F14" s="81"/>
      <c r="G14" s="108">
        <f>SUM(G8:G13)</f>
        <v>1</v>
      </c>
      <c r="H14" s="79"/>
      <c r="I14" s="109">
        <f>SUM(I8:I13)</f>
        <v>0.29244396998209549</v>
      </c>
      <c r="J14" s="73"/>
      <c r="K14" s="73"/>
    </row>
    <row r="15" spans="1:14" ht="18.75" customHeight="1" thickTop="1">
      <c r="J15" s="73"/>
      <c r="K15" s="73"/>
    </row>
    <row r="16" spans="1:14" ht="18" customHeight="1">
      <c r="E16" s="15"/>
      <c r="F16" s="15"/>
      <c r="G16" s="15"/>
      <c r="J16" s="73"/>
      <c r="K16" s="73"/>
    </row>
    <row r="21" spans="12:12">
      <c r="L21" s="78"/>
    </row>
    <row r="24" spans="12:12" ht="18.75" customHeight="1"/>
    <row r="33" ht="18.75" customHeight="1"/>
    <row r="34" ht="17.45" customHeight="1"/>
    <row r="35" ht="17.45" customHeight="1"/>
  </sheetData>
  <mergeCells count="4">
    <mergeCell ref="E6:I6"/>
    <mergeCell ref="A1:I1"/>
    <mergeCell ref="A2:I2"/>
    <mergeCell ref="A3:I3"/>
  </mergeCells>
  <phoneticPr fontId="55" type="noConversion"/>
  <pageMargins left="0.25" right="0.25" top="0.75" bottom="0.75" header="0.3" footer="0.3"/>
  <pageSetup paperSize="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2D3F-878C-4FF8-B2BD-29292E5C3377}">
  <sheetPr>
    <tabColor rgb="FF92D050"/>
    <pageSetUpPr fitToPage="1"/>
  </sheetPr>
  <dimension ref="A1:AA122"/>
  <sheetViews>
    <sheetView rightToLeft="1" view="pageBreakPreview" zoomScale="55" zoomScaleNormal="100" zoomScaleSheetLayoutView="55" workbookViewId="0">
      <pane ySplit="10" topLeftCell="A95" activePane="bottomLeft" state="frozen"/>
      <selection activeCell="X12" sqref="X12"/>
      <selection pane="bottomLeft" activeCell="V99" sqref="V99:W118"/>
    </sheetView>
  </sheetViews>
  <sheetFormatPr defaultColWidth="9.140625" defaultRowHeight="15"/>
  <cols>
    <col min="1" max="1" width="63" style="204" bestFit="1" customWidth="1"/>
    <col min="2" max="2" width="1.28515625" style="204" customWidth="1"/>
    <col min="3" max="3" width="29" style="35" bestFit="1" customWidth="1"/>
    <col min="4" max="4" width="1" style="204" customWidth="1"/>
    <col min="5" max="5" width="34" style="36" bestFit="1" customWidth="1"/>
    <col min="6" max="6" width="1.42578125" style="36" customWidth="1"/>
    <col min="7" max="7" width="31.85546875" style="36" bestFit="1" customWidth="1"/>
    <col min="8" max="8" width="1" style="215" customWidth="1"/>
    <col min="9" max="9" width="34" style="215" bestFit="1" customWidth="1"/>
    <col min="10" max="10" width="2" style="215" customWidth="1"/>
    <col min="11" max="11" width="22.42578125" style="216" bestFit="1" customWidth="1"/>
    <col min="12" max="12" width="1.5703125" style="204" customWidth="1"/>
    <col min="13" max="13" width="29" style="35" bestFit="1" customWidth="1"/>
    <col min="14" max="14" width="0.85546875" style="35" customWidth="1"/>
    <col min="15" max="15" width="34" style="36" bestFit="1" customWidth="1"/>
    <col min="16" max="16" width="0.85546875" style="36" customWidth="1"/>
    <col min="17" max="17" width="31.85546875" style="36" bestFit="1" customWidth="1"/>
    <col min="18" max="18" width="0.85546875" style="36" customWidth="1"/>
    <col min="19" max="19" width="34" style="36" bestFit="1" customWidth="1"/>
    <col min="20" max="20" width="1.42578125" style="36" customWidth="1"/>
    <col min="21" max="21" width="27" style="216" bestFit="1" customWidth="1"/>
    <col min="22" max="22" width="28.7109375" style="204" bestFit="1" customWidth="1"/>
    <col min="23" max="23" width="54.140625" style="204" bestFit="1" customWidth="1"/>
    <col min="24" max="24" width="21.7109375" style="204" bestFit="1" customWidth="1"/>
    <col min="25" max="25" width="51.85546875" style="204" bestFit="1" customWidth="1"/>
    <col min="26" max="26" width="21.7109375" style="204" bestFit="1" customWidth="1"/>
    <col min="27" max="27" width="18.85546875" style="204" bestFit="1" customWidth="1"/>
    <col min="28" max="16384" width="9.140625" style="204"/>
  </cols>
  <sheetData>
    <row r="1" spans="1:21" ht="27.75">
      <c r="A1" s="304" t="str">
        <f>سپرده!A1</f>
        <v>صندوق سرمایه گذاری سهامی اهرمی شاخصی کیان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</row>
    <row r="2" spans="1:21" ht="27.75">
      <c r="A2" s="304" t="s">
        <v>51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</row>
    <row r="3" spans="1:21" ht="27.75">
      <c r="A3" s="304" t="str">
        <f>درآمدها!A3</f>
        <v>برای ماه منتهی به 1405/04/31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</row>
    <row r="5" spans="1:21" s="187" customFormat="1" ht="24.75">
      <c r="A5" s="270" t="s">
        <v>25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</row>
    <row r="6" spans="1:21" s="187" customFormat="1" ht="9.75" customHeight="1">
      <c r="C6" s="29"/>
      <c r="E6" s="31"/>
      <c r="F6" s="31"/>
      <c r="G6" s="31"/>
      <c r="H6" s="205"/>
      <c r="I6" s="205"/>
      <c r="J6" s="205"/>
      <c r="K6" s="148"/>
      <c r="M6" s="29"/>
      <c r="N6" s="29"/>
      <c r="O6" s="31"/>
      <c r="P6" s="31"/>
      <c r="Q6" s="31"/>
      <c r="R6" s="31"/>
      <c r="S6" s="31"/>
      <c r="T6" s="31"/>
      <c r="U6" s="148"/>
    </row>
    <row r="7" spans="1:21" s="187" customFormat="1" ht="27" customHeight="1" thickBot="1">
      <c r="A7" s="206"/>
      <c r="B7" s="207"/>
      <c r="C7" s="304" t="s">
        <v>254</v>
      </c>
      <c r="D7" s="304"/>
      <c r="E7" s="304"/>
      <c r="F7" s="304"/>
      <c r="G7" s="304"/>
      <c r="H7" s="304"/>
      <c r="I7" s="304"/>
      <c r="J7" s="304"/>
      <c r="K7" s="304"/>
      <c r="L7" s="207"/>
      <c r="M7" s="304" t="s">
        <v>255</v>
      </c>
      <c r="N7" s="304"/>
      <c r="O7" s="304"/>
      <c r="P7" s="304"/>
      <c r="Q7" s="304"/>
      <c r="R7" s="304"/>
      <c r="S7" s="304"/>
      <c r="T7" s="304"/>
      <c r="U7" s="304"/>
    </row>
    <row r="8" spans="1:21" s="57" customFormat="1" ht="24.75" customHeight="1">
      <c r="A8" s="308" t="s">
        <v>21</v>
      </c>
      <c r="B8" s="308"/>
      <c r="C8" s="310" t="s">
        <v>9</v>
      </c>
      <c r="D8" s="312"/>
      <c r="E8" s="313" t="s">
        <v>10</v>
      </c>
      <c r="F8" s="315"/>
      <c r="G8" s="313" t="s">
        <v>11</v>
      </c>
      <c r="H8" s="318"/>
      <c r="I8" s="320" t="s">
        <v>2</v>
      </c>
      <c r="J8" s="320"/>
      <c r="K8" s="320"/>
      <c r="L8" s="308"/>
      <c r="M8" s="310" t="s">
        <v>9</v>
      </c>
      <c r="N8" s="305"/>
      <c r="O8" s="313" t="s">
        <v>10</v>
      </c>
      <c r="P8" s="315"/>
      <c r="Q8" s="313" t="s">
        <v>11</v>
      </c>
      <c r="R8" s="315"/>
      <c r="S8" s="320" t="s">
        <v>2</v>
      </c>
      <c r="T8" s="320"/>
      <c r="U8" s="320"/>
    </row>
    <row r="9" spans="1:21" s="57" customFormat="1" ht="6" customHeight="1" thickBot="1">
      <c r="A9" s="308"/>
      <c r="B9" s="308"/>
      <c r="C9" s="311"/>
      <c r="D9" s="308"/>
      <c r="E9" s="314"/>
      <c r="F9" s="316"/>
      <c r="G9" s="314"/>
      <c r="H9" s="319"/>
      <c r="I9" s="321"/>
      <c r="J9" s="321"/>
      <c r="K9" s="321"/>
      <c r="L9" s="308"/>
      <c r="M9" s="311"/>
      <c r="N9" s="306"/>
      <c r="O9" s="314"/>
      <c r="P9" s="316"/>
      <c r="Q9" s="314"/>
      <c r="R9" s="316"/>
      <c r="S9" s="321"/>
      <c r="T9" s="321"/>
      <c r="U9" s="321"/>
    </row>
    <row r="10" spans="1:21" s="57" customFormat="1" ht="42.75" customHeight="1" thickBot="1">
      <c r="A10" s="309"/>
      <c r="B10" s="308"/>
      <c r="C10" s="32" t="s">
        <v>54</v>
      </c>
      <c r="D10" s="308"/>
      <c r="E10" s="33" t="s">
        <v>55</v>
      </c>
      <c r="F10" s="317"/>
      <c r="G10" s="33" t="s">
        <v>56</v>
      </c>
      <c r="H10" s="319"/>
      <c r="I10" s="209" t="s">
        <v>6</v>
      </c>
      <c r="J10" s="209"/>
      <c r="K10" s="210" t="s">
        <v>16</v>
      </c>
      <c r="L10" s="308"/>
      <c r="M10" s="32" t="s">
        <v>54</v>
      </c>
      <c r="N10" s="307"/>
      <c r="O10" s="33" t="s">
        <v>55</v>
      </c>
      <c r="P10" s="317"/>
      <c r="Q10" s="33" t="s">
        <v>56</v>
      </c>
      <c r="R10" s="317"/>
      <c r="S10" s="34" t="s">
        <v>6</v>
      </c>
      <c r="T10" s="34"/>
      <c r="U10" s="210" t="s">
        <v>16</v>
      </c>
    </row>
    <row r="11" spans="1:21" s="57" customFormat="1" ht="42.75" customHeight="1">
      <c r="A11" s="103" t="s">
        <v>113</v>
      </c>
      <c r="B11" s="103"/>
      <c r="C11" s="4">
        <f>IFERROR(_xlfn.XLOOKUP(A11,'درآمد سود سهام'!$A$8:$A$64,'درآمد سود سهام'!$M$8:$M$64),0)</f>
        <v>0</v>
      </c>
      <c r="D11" s="4"/>
      <c r="E11" s="4">
        <f>IFERROR(_xlfn.XLOOKUP(A11,'درآمد ناشی از تغییر قیمت  '!$A$7:$A$93,'درآمد ناشی از تغییر قیمت  '!$I$7:$I$93),0)</f>
        <v>-28439281864</v>
      </c>
      <c r="F11" s="4"/>
      <c r="G11" s="4">
        <f>IFERROR(_xlfn.XLOOKUP(A11,'درآمد ناشی ازفروش'!$A$7:$A$57,'درآمد ناشی ازفروش'!$I$7:$I$57),0)</f>
        <v>28326483900</v>
      </c>
      <c r="H11" s="4"/>
      <c r="I11" s="4">
        <f>G11+E11+C11</f>
        <v>-112797964</v>
      </c>
      <c r="J11" s="4"/>
      <c r="K11" s="98">
        <f>I11/862347005167</f>
        <v>-1.3080345072707226E-4</v>
      </c>
      <c r="L11" s="4"/>
      <c r="M11" s="4">
        <f>IFERROR(_xlfn.XLOOKUP(A11,'درآمد سود سهام'!$A$8:$A$64,'درآمد سود سهام'!$S$8:$S$64),0)</f>
        <v>6676204800</v>
      </c>
      <c r="N11" s="4"/>
      <c r="O11" s="4">
        <f>IFERROR(_xlfn.XLOOKUP(A11,'درآمد ناشی از تغییر قیمت  '!$A$7:$A$93,'درآمد ناشی از تغییر قیمت  '!$Q$7:$Q$93),0)</f>
        <v>0</v>
      </c>
      <c r="P11" s="4"/>
      <c r="Q11" s="4">
        <f>IFERROR(_xlfn.XLOOKUP(A11,'درآمد ناشی ازفروش'!A$7:A$57,'درآمد ناشی ازفروش'!$Q$7:$Q$57),0)</f>
        <v>28326483900</v>
      </c>
      <c r="R11" s="186"/>
      <c r="S11" s="4">
        <f>Q11+O11+M11</f>
        <v>35002688700</v>
      </c>
      <c r="T11" s="185"/>
      <c r="U11" s="98">
        <f>S11/10805265904528</f>
        <v>3.239410210657745E-3</v>
      </c>
    </row>
    <row r="12" spans="1:21" s="57" customFormat="1" ht="42.75" customHeight="1">
      <c r="A12" s="103" t="s">
        <v>169</v>
      </c>
      <c r="B12" s="103"/>
      <c r="C12" s="4">
        <f>IFERROR(_xlfn.XLOOKUP(A12,'درآمد سود سهام'!$A$8:$A$64,'درآمد سود سهام'!$M$8:$M$64),0)</f>
        <v>21751200800</v>
      </c>
      <c r="D12" s="4"/>
      <c r="E12" s="4">
        <f>IFERROR(_xlfn.XLOOKUP(A12,'درآمد ناشی از تغییر قیمت  '!$A$7:$A$93,'درآمد ناشی از تغییر قیمت  '!$I$7:$I$93),0)</f>
        <v>-10791532009</v>
      </c>
      <c r="F12" s="4"/>
      <c r="G12" s="4">
        <f>IFERROR(_xlfn.XLOOKUP(A12,'درآمد ناشی ازفروش'!$A$7:$A$57,'درآمد ناشی ازفروش'!$I$7:$I$57),0)</f>
        <v>0</v>
      </c>
      <c r="H12" s="4"/>
      <c r="I12" s="4">
        <f t="shared" ref="I12:I75" si="0">G12+E12+C12</f>
        <v>10959668791</v>
      </c>
      <c r="J12" s="4"/>
      <c r="K12" s="98">
        <f t="shared" ref="K12:K75" si="1">I12/862347005167</f>
        <v>1.2709116777042182E-2</v>
      </c>
      <c r="L12" s="4"/>
      <c r="M12" s="4">
        <f>IFERROR(_xlfn.XLOOKUP(A12,'درآمد سود سهام'!$A$8:$A$64,'درآمد سود سهام'!$S$8:$S$64),0)</f>
        <v>21751200800</v>
      </c>
      <c r="N12" s="4"/>
      <c r="O12" s="4">
        <f>IFERROR(_xlfn.XLOOKUP(A12,'درآمد ناشی از تغییر قیمت  '!$A$7:$A$93,'درآمد ناشی از تغییر قیمت  '!$Q$7:$Q$93),0)</f>
        <v>-10791532009</v>
      </c>
      <c r="P12" s="4"/>
      <c r="Q12" s="4">
        <f>IFERROR(_xlfn.XLOOKUP(A12,'درآمد ناشی ازفروش'!A$7:A$57,'درآمد ناشی ازفروش'!$Q$7:$Q$57),0)</f>
        <v>0</v>
      </c>
      <c r="R12" s="186"/>
      <c r="S12" s="4">
        <f t="shared" ref="S12:S75" si="2">Q12+O12+M12</f>
        <v>10959668791</v>
      </c>
      <c r="T12" s="185"/>
      <c r="U12" s="98">
        <f t="shared" ref="U12:U75" si="3">S12/10805265904528</f>
        <v>1.0142895961872901E-3</v>
      </c>
    </row>
    <row r="13" spans="1:21" s="57" customFormat="1" ht="42.75" customHeight="1">
      <c r="A13" s="103" t="s">
        <v>114</v>
      </c>
      <c r="B13" s="103"/>
      <c r="C13" s="4">
        <f>IFERROR(_xlfn.XLOOKUP(A13,'درآمد سود سهام'!$A$8:$A$64,'درآمد سود سهام'!$M$8:$M$64),0)</f>
        <v>21344973900</v>
      </c>
      <c r="D13" s="4"/>
      <c r="E13" s="4">
        <f>IFERROR(_xlfn.XLOOKUP(A13,'درآمد ناشی از تغییر قیمت  '!$A$7:$A$93,'درآمد ناشی از تغییر قیمت  '!$I$7:$I$93),0)</f>
        <v>-17089982150</v>
      </c>
      <c r="F13" s="4"/>
      <c r="G13" s="4">
        <f>IFERROR(_xlfn.XLOOKUP(A13,'درآمد ناشی ازفروش'!$A$7:$A$57,'درآمد ناشی ازفروش'!$I$7:$I$57),0)</f>
        <v>0</v>
      </c>
      <c r="H13" s="4"/>
      <c r="I13" s="4">
        <f t="shared" si="0"/>
        <v>4254991750</v>
      </c>
      <c r="J13" s="4"/>
      <c r="K13" s="98">
        <f t="shared" si="1"/>
        <v>4.9341990225570372E-3</v>
      </c>
      <c r="L13" s="4"/>
      <c r="M13" s="4">
        <f>IFERROR(_xlfn.XLOOKUP(A13,'درآمد سود سهام'!$A$8:$A$64,'درآمد سود سهام'!$S$8:$S$64),0)</f>
        <v>21344973900</v>
      </c>
      <c r="N13" s="4"/>
      <c r="O13" s="4">
        <f>IFERROR(_xlfn.XLOOKUP(A13,'درآمد ناشی از تغییر قیمت  '!$A$7:$A$93,'درآمد ناشی از تغییر قیمت  '!$Q$7:$Q$93),0)</f>
        <v>8471911477</v>
      </c>
      <c r="P13" s="4"/>
      <c r="Q13" s="4">
        <f>IFERROR(_xlfn.XLOOKUP(A13,'درآمد ناشی ازفروش'!A$7:A$57,'درآمد ناشی ازفروش'!$Q$7:$Q$57),0)</f>
        <v>0</v>
      </c>
      <c r="R13" s="186"/>
      <c r="S13" s="4">
        <f t="shared" si="2"/>
        <v>29816885377</v>
      </c>
      <c r="T13" s="185"/>
      <c r="U13" s="98">
        <f t="shared" si="3"/>
        <v>2.7594772438228558E-3</v>
      </c>
    </row>
    <row r="14" spans="1:21" s="57" customFormat="1" ht="42.75" customHeight="1">
      <c r="A14" s="103" t="s">
        <v>227</v>
      </c>
      <c r="B14" s="103"/>
      <c r="C14" s="4">
        <f>IFERROR(_xlfn.XLOOKUP(A14,'درآمد سود سهام'!$A$8:$A$64,'درآمد سود سهام'!$M$8:$M$64),0)</f>
        <v>0</v>
      </c>
      <c r="D14" s="4"/>
      <c r="E14" s="4">
        <f>IFERROR(_xlfn.XLOOKUP(A14,'درآمد ناشی از تغییر قیمت  '!$A$7:$A$93,'درآمد ناشی از تغییر قیمت  '!$I$7:$I$93),0)</f>
        <v>309695622</v>
      </c>
      <c r="F14" s="4"/>
      <c r="G14" s="4">
        <f>IFERROR(_xlfn.XLOOKUP(A14,'درآمد ناشی ازفروش'!$A$7:$A$57,'درآمد ناشی ازفروش'!$I$7:$I$57),0)</f>
        <v>0</v>
      </c>
      <c r="H14" s="4"/>
      <c r="I14" s="4">
        <f t="shared" si="0"/>
        <v>309695622</v>
      </c>
      <c r="J14" s="4"/>
      <c r="K14" s="98">
        <f t="shared" si="1"/>
        <v>3.5913109240754548E-4</v>
      </c>
      <c r="L14" s="4"/>
      <c r="M14" s="4">
        <f>IFERROR(_xlfn.XLOOKUP(A14,'درآمد سود سهام'!$A$8:$A$64,'درآمد سود سهام'!$S$8:$S$64),0)</f>
        <v>0</v>
      </c>
      <c r="N14" s="4"/>
      <c r="O14" s="4">
        <f>IFERROR(_xlfn.XLOOKUP(A14,'درآمد ناشی از تغییر قیمت  '!$A$7:$A$93,'درآمد ناشی از تغییر قیمت  '!$Q$7:$Q$93),0)</f>
        <v>309695622</v>
      </c>
      <c r="P14" s="4"/>
      <c r="Q14" s="4">
        <f>IFERROR(_xlfn.XLOOKUP(A14,'درآمد ناشی ازفروش'!A$7:A$57,'درآمد ناشی ازفروش'!$Q$7:$Q$57),0)</f>
        <v>0</v>
      </c>
      <c r="R14" s="186"/>
      <c r="S14" s="4">
        <f t="shared" si="2"/>
        <v>309695622</v>
      </c>
      <c r="T14" s="185"/>
      <c r="U14" s="98">
        <f t="shared" si="3"/>
        <v>2.8661545651571658E-5</v>
      </c>
    </row>
    <row r="15" spans="1:21" s="57" customFormat="1" ht="42.75" customHeight="1">
      <c r="A15" s="103" t="s">
        <v>115</v>
      </c>
      <c r="B15" s="103"/>
      <c r="C15" s="4">
        <f>IFERROR(_xlfn.XLOOKUP(A15,'درآمد سود سهام'!$A$8:$A$64,'درآمد سود سهام'!$M$8:$M$64),0)</f>
        <v>0</v>
      </c>
      <c r="D15" s="4"/>
      <c r="E15" s="4">
        <f>IFERROR(_xlfn.XLOOKUP(A15,'درآمد ناشی از تغییر قیمت  '!$A$7:$A$93,'درآمد ناشی از تغییر قیمت  '!$I$7:$I$93),0)</f>
        <v>5239524251</v>
      </c>
      <c r="F15" s="4"/>
      <c r="G15" s="4">
        <f>IFERROR(_xlfn.XLOOKUP(A15,'درآمد ناشی ازفروش'!$A$7:$A$57,'درآمد ناشی ازفروش'!$I$7:$I$57),0)</f>
        <v>0</v>
      </c>
      <c r="H15" s="4"/>
      <c r="I15" s="4">
        <f t="shared" si="0"/>
        <v>5239524251</v>
      </c>
      <c r="J15" s="4"/>
      <c r="K15" s="98">
        <f t="shared" si="1"/>
        <v>6.0758884991840689E-3</v>
      </c>
      <c r="L15" s="4"/>
      <c r="M15" s="4">
        <f>IFERROR(_xlfn.XLOOKUP(A15,'درآمد سود سهام'!$A$8:$A$64,'درآمد سود سهام'!$S$8:$S$64),0)</f>
        <v>4647673670</v>
      </c>
      <c r="N15" s="4"/>
      <c r="O15" s="4">
        <f>IFERROR(_xlfn.XLOOKUP(A15,'درآمد ناشی از تغییر قیمت  '!$A$7:$A$93,'درآمد ناشی از تغییر قیمت  '!$Q$7:$Q$93),0)</f>
        <v>22189505936</v>
      </c>
      <c r="P15" s="4"/>
      <c r="Q15" s="4">
        <f>IFERROR(_xlfn.XLOOKUP(A15,'درآمد ناشی ازفروش'!A$7:A$57,'درآمد ناشی ازفروش'!$Q$7:$Q$57),0)</f>
        <v>62503430805</v>
      </c>
      <c r="R15" s="186"/>
      <c r="S15" s="4">
        <f t="shared" si="2"/>
        <v>89340610411</v>
      </c>
      <c r="T15" s="185"/>
      <c r="U15" s="98">
        <f t="shared" si="3"/>
        <v>8.2682472787237362E-3</v>
      </c>
    </row>
    <row r="16" spans="1:21" s="57" customFormat="1" ht="42.75" customHeight="1">
      <c r="A16" s="103" t="s">
        <v>101</v>
      </c>
      <c r="B16" s="103"/>
      <c r="C16" s="4">
        <f>IFERROR(_xlfn.XLOOKUP(A16,'درآمد سود سهام'!$A$8:$A$64,'درآمد سود سهام'!$M$8:$M$64),0)</f>
        <v>12202599750</v>
      </c>
      <c r="D16" s="4"/>
      <c r="E16" s="4">
        <f>IFERROR(_xlfn.XLOOKUP(A16,'درآمد ناشی از تغییر قیمت  '!$A$7:$A$93,'درآمد ناشی از تغییر قیمت  '!$I$7:$I$93),0)</f>
        <v>62468468731</v>
      </c>
      <c r="F16" s="4"/>
      <c r="G16" s="4">
        <f>IFERROR(_xlfn.XLOOKUP(A16,'درآمد ناشی ازفروش'!$A$7:$A$57,'درآمد ناشی ازفروش'!$I$7:$I$57),0)</f>
        <v>0</v>
      </c>
      <c r="H16" s="4"/>
      <c r="I16" s="4">
        <f t="shared" si="0"/>
        <v>74671068481</v>
      </c>
      <c r="J16" s="4"/>
      <c r="K16" s="98">
        <f t="shared" si="1"/>
        <v>8.6590511747112034E-2</v>
      </c>
      <c r="L16" s="4"/>
      <c r="M16" s="4">
        <f>IFERROR(_xlfn.XLOOKUP(A16,'درآمد سود سهام'!$A$8:$A$64,'درآمد سود سهام'!$S$8:$S$64),0)</f>
        <v>12202599750</v>
      </c>
      <c r="N16" s="4"/>
      <c r="O16" s="4">
        <f>IFERROR(_xlfn.XLOOKUP(A16,'درآمد ناشی از تغییر قیمت  '!$A$7:$A$93,'درآمد ناشی از تغییر قیمت  '!$Q$7:$Q$93),0)</f>
        <v>83117245253</v>
      </c>
      <c r="P16" s="4"/>
      <c r="Q16" s="4">
        <f>IFERROR(_xlfn.XLOOKUP(A16,'درآمد ناشی ازفروش'!A$7:A$57,'درآمد ناشی ازفروش'!$Q$7:$Q$57),0)</f>
        <v>0</v>
      </c>
      <c r="R16" s="186"/>
      <c r="S16" s="4">
        <f t="shared" si="2"/>
        <v>95319845003</v>
      </c>
      <c r="T16" s="185"/>
      <c r="U16" s="98">
        <f t="shared" si="3"/>
        <v>8.8216103004976256E-3</v>
      </c>
    </row>
    <row r="17" spans="1:21" s="57" customFormat="1" ht="42.75" customHeight="1">
      <c r="A17" s="103" t="s">
        <v>170</v>
      </c>
      <c r="B17" s="103"/>
      <c r="C17" s="4">
        <f>IFERROR(_xlfn.XLOOKUP(A17,'درآمد سود سهام'!$A$8:$A$64,'درآمد سود سهام'!$M$8:$M$64),0)</f>
        <v>46435431000</v>
      </c>
      <c r="D17" s="4"/>
      <c r="E17" s="4">
        <f>IFERROR(_xlfn.XLOOKUP(A17,'درآمد ناشی از تغییر قیمت  '!$A$7:$A$93,'درآمد ناشی از تغییر قیمت  '!$I$7:$I$93),0)</f>
        <v>104099351164</v>
      </c>
      <c r="F17" s="4"/>
      <c r="G17" s="4">
        <f>IFERROR(_xlfn.XLOOKUP(A17,'درآمد ناشی ازفروش'!$A$7:$A$57,'درآمد ناشی ازفروش'!$I$7:$I$57),0)</f>
        <v>0</v>
      </c>
      <c r="H17" s="4"/>
      <c r="I17" s="4">
        <f t="shared" si="0"/>
        <v>150534782164</v>
      </c>
      <c r="J17" s="4"/>
      <c r="K17" s="98">
        <f t="shared" si="1"/>
        <v>0.17456404586787869</v>
      </c>
      <c r="L17" s="4"/>
      <c r="M17" s="4">
        <f>IFERROR(_xlfn.XLOOKUP(A17,'درآمد سود سهام'!$A$8:$A$64,'درآمد سود سهام'!$S$8:$S$64),0)</f>
        <v>46435431000</v>
      </c>
      <c r="N17" s="4"/>
      <c r="O17" s="4">
        <f>IFERROR(_xlfn.XLOOKUP(A17,'درآمد ناشی از تغییر قیمت  '!$A$7:$A$93,'درآمد ناشی از تغییر قیمت  '!$Q$7:$Q$93),0)</f>
        <v>201899609882</v>
      </c>
      <c r="P17" s="4"/>
      <c r="Q17" s="4">
        <f>IFERROR(_xlfn.XLOOKUP(A17,'درآمد ناشی ازفروش'!A$7:A$57,'درآمد ناشی ازفروش'!$Q$7:$Q$57),0)</f>
        <v>0</v>
      </c>
      <c r="R17" s="186"/>
      <c r="S17" s="4">
        <f t="shared" si="2"/>
        <v>248335040882</v>
      </c>
      <c r="T17" s="185"/>
      <c r="U17" s="98">
        <f t="shared" si="3"/>
        <v>2.2982779237106416E-2</v>
      </c>
    </row>
    <row r="18" spans="1:21" s="57" customFormat="1" ht="42.75" customHeight="1">
      <c r="A18" s="103" t="s">
        <v>116</v>
      </c>
      <c r="B18" s="103"/>
      <c r="C18" s="4">
        <f>IFERROR(_xlfn.XLOOKUP(A18,'درآمد سود سهام'!$A$8:$A$64,'درآمد سود سهام'!$M$8:$M$64),0)</f>
        <v>0</v>
      </c>
      <c r="D18" s="4"/>
      <c r="E18" s="4">
        <f>IFERROR(_xlfn.XLOOKUP(A18,'درآمد ناشی از تغییر قیمت  '!$A$7:$A$93,'درآمد ناشی از تغییر قیمت  '!$I$7:$I$93),0)</f>
        <v>-162009599693</v>
      </c>
      <c r="F18" s="4"/>
      <c r="G18" s="4">
        <f>IFERROR(_xlfn.XLOOKUP(A18,'درآمد ناشی ازفروش'!$A$7:$A$57,'درآمد ناشی ازفروش'!$I$7:$I$57),0)</f>
        <v>0</v>
      </c>
      <c r="H18" s="4"/>
      <c r="I18" s="4">
        <f t="shared" si="0"/>
        <v>-162009599693</v>
      </c>
      <c r="J18" s="4"/>
      <c r="K18" s="98">
        <f t="shared" si="1"/>
        <v>-0.18787054251046609</v>
      </c>
      <c r="L18" s="4"/>
      <c r="M18" s="4">
        <f>IFERROR(_xlfn.XLOOKUP(A18,'درآمد سود سهام'!$A$8:$A$64,'درآمد سود سهام'!$S$8:$S$64),0)</f>
        <v>0</v>
      </c>
      <c r="N18" s="4"/>
      <c r="O18" s="4">
        <f>IFERROR(_xlfn.XLOOKUP(A18,'درآمد ناشی از تغییر قیمت  '!$A$7:$A$93,'درآمد ناشی از تغییر قیمت  '!$Q$7:$Q$93),0)</f>
        <v>291054764918</v>
      </c>
      <c r="P18" s="4"/>
      <c r="Q18" s="4">
        <f>IFERROR(_xlfn.XLOOKUP(A18,'درآمد ناشی ازفروش'!A$7:A$57,'درآمد ناشی ازفروش'!$Q$7:$Q$57),0)</f>
        <v>0</v>
      </c>
      <c r="R18" s="186"/>
      <c r="S18" s="4">
        <f t="shared" si="2"/>
        <v>291054764918</v>
      </c>
      <c r="T18" s="185"/>
      <c r="U18" s="98">
        <f t="shared" si="3"/>
        <v>2.6936381528198401E-2</v>
      </c>
    </row>
    <row r="19" spans="1:21" s="57" customFormat="1" ht="42.75" customHeight="1">
      <c r="A19" s="103" t="s">
        <v>117</v>
      </c>
      <c r="B19" s="103"/>
      <c r="C19" s="4">
        <f>IFERROR(_xlfn.XLOOKUP(A19,'درآمد سود سهام'!$A$8:$A$64,'درآمد سود سهام'!$M$8:$M$64),0)</f>
        <v>19086476280</v>
      </c>
      <c r="D19" s="4"/>
      <c r="E19" s="4">
        <f>IFERROR(_xlfn.XLOOKUP(A19,'درآمد ناشی از تغییر قیمت  '!$A$7:$A$93,'درآمد ناشی از تغییر قیمت  '!$I$7:$I$93),0)</f>
        <v>152921848979</v>
      </c>
      <c r="F19" s="4"/>
      <c r="G19" s="4">
        <f>IFERROR(_xlfn.XLOOKUP(A19,'درآمد ناشی ازفروش'!$A$7:$A$57,'درآمد ناشی ازفروش'!$I$7:$I$57),0)</f>
        <v>0</v>
      </c>
      <c r="H19" s="4"/>
      <c r="I19" s="4">
        <f t="shared" si="0"/>
        <v>172008325259</v>
      </c>
      <c r="J19" s="4"/>
      <c r="K19" s="98">
        <f t="shared" si="1"/>
        <v>0.19946532454842733</v>
      </c>
      <c r="L19" s="4"/>
      <c r="M19" s="4">
        <f>IFERROR(_xlfn.XLOOKUP(A19,'درآمد سود سهام'!$A$8:$A$64,'درآمد سود سهام'!$S$8:$S$64),0)</f>
        <v>19086476280</v>
      </c>
      <c r="N19" s="4"/>
      <c r="O19" s="4">
        <f>IFERROR(_xlfn.XLOOKUP(A19,'درآمد ناشی از تغییر قیمت  '!$A$7:$A$93,'درآمد ناشی از تغییر قیمت  '!$Q$7:$Q$93),0)</f>
        <v>279853027975</v>
      </c>
      <c r="P19" s="4"/>
      <c r="Q19" s="4">
        <f>IFERROR(_xlfn.XLOOKUP(A19,'درآمد ناشی ازفروش'!A$7:A$57,'درآمد ناشی ازفروش'!$Q$7:$Q$57),0)</f>
        <v>0</v>
      </c>
      <c r="R19" s="186"/>
      <c r="S19" s="4">
        <f t="shared" si="2"/>
        <v>298939504255</v>
      </c>
      <c r="T19" s="185"/>
      <c r="U19" s="98">
        <f t="shared" si="3"/>
        <v>2.7666094189290419E-2</v>
      </c>
    </row>
    <row r="20" spans="1:21" s="57" customFormat="1" ht="42.75" customHeight="1">
      <c r="A20" s="103" t="s">
        <v>118</v>
      </c>
      <c r="B20" s="103"/>
      <c r="C20" s="4">
        <f>IFERROR(_xlfn.XLOOKUP(A20,'درآمد سود سهام'!$A$8:$A$64,'درآمد سود سهام'!$M$8:$M$64),0)</f>
        <v>0</v>
      </c>
      <c r="D20" s="4"/>
      <c r="E20" s="4">
        <f>IFERROR(_xlfn.XLOOKUP(A20,'درآمد ناشی از تغییر قیمت  '!$A$7:$A$93,'درآمد ناشی از تغییر قیمت  '!$I$7:$I$93),0)</f>
        <v>-1184351998</v>
      </c>
      <c r="F20" s="4"/>
      <c r="G20" s="4">
        <f>IFERROR(_xlfn.XLOOKUP(A20,'درآمد ناشی ازفروش'!$A$7:$A$57,'درآمد ناشی ازفروش'!$I$7:$I$57),0)</f>
        <v>1103282518</v>
      </c>
      <c r="H20" s="4"/>
      <c r="I20" s="4">
        <f t="shared" si="0"/>
        <v>-81069480</v>
      </c>
      <c r="J20" s="4"/>
      <c r="K20" s="98">
        <f t="shared" si="1"/>
        <v>-9.4010276042299563E-5</v>
      </c>
      <c r="L20" s="4"/>
      <c r="M20" s="4">
        <f>IFERROR(_xlfn.XLOOKUP(A20,'درآمد سود سهام'!$A$8:$A$64,'درآمد سود سهام'!$S$8:$S$64),0)</f>
        <v>0</v>
      </c>
      <c r="N20" s="4"/>
      <c r="O20" s="4">
        <f>IFERROR(_xlfn.XLOOKUP(A20,'درآمد ناشی از تغییر قیمت  '!$A$7:$A$93,'درآمد ناشی از تغییر قیمت  '!$Q$7:$Q$93),0)</f>
        <v>0</v>
      </c>
      <c r="P20" s="4"/>
      <c r="Q20" s="4">
        <f>IFERROR(_xlfn.XLOOKUP(A20,'درآمد ناشی ازفروش'!A$7:A$57,'درآمد ناشی ازفروش'!$Q$7:$Q$57),0)</f>
        <v>1103282518</v>
      </c>
      <c r="R20" s="186"/>
      <c r="S20" s="4">
        <f t="shared" si="2"/>
        <v>1103282518</v>
      </c>
      <c r="T20" s="185"/>
      <c r="U20" s="98">
        <f t="shared" si="3"/>
        <v>1.0210600347536695E-4</v>
      </c>
    </row>
    <row r="21" spans="1:21" s="57" customFormat="1" ht="42.75" customHeight="1">
      <c r="A21" s="103" t="s">
        <v>111</v>
      </c>
      <c r="B21" s="103"/>
      <c r="C21" s="4">
        <f>IFERROR(_xlfn.XLOOKUP(A21,'درآمد سود سهام'!$A$8:$A$64,'درآمد سود سهام'!$M$8:$M$64),0)</f>
        <v>203417700900</v>
      </c>
      <c r="D21" s="4"/>
      <c r="E21" s="4">
        <f>IFERROR(_xlfn.XLOOKUP(A21,'درآمد ناشی از تغییر قیمت  '!$A$7:$A$93,'درآمد ناشی از تغییر قیمت  '!$I$7:$I$93),0)</f>
        <v>61908692376</v>
      </c>
      <c r="F21" s="4"/>
      <c r="G21" s="4">
        <f>IFERROR(_xlfn.XLOOKUP(A21,'درآمد ناشی ازفروش'!$A$7:$A$57,'درآمد ناشی ازفروش'!$I$7:$I$57),0)</f>
        <v>0</v>
      </c>
      <c r="H21" s="4"/>
      <c r="I21" s="4">
        <f t="shared" si="0"/>
        <v>265326393276</v>
      </c>
      <c r="J21" s="4"/>
      <c r="K21" s="98">
        <f t="shared" si="1"/>
        <v>0.3076793816018617</v>
      </c>
      <c r="L21" s="4"/>
      <c r="M21" s="4">
        <f>IFERROR(_xlfn.XLOOKUP(A21,'درآمد سود سهام'!$A$8:$A$64,'درآمد سود سهام'!$S$8:$S$64),0)</f>
        <v>203417700900</v>
      </c>
      <c r="N21" s="4"/>
      <c r="O21" s="4">
        <f>IFERROR(_xlfn.XLOOKUP(A21,'درآمد ناشی از تغییر قیمت  '!$A$7:$A$93,'درآمد ناشی از تغییر قیمت  '!$Q$7:$Q$93),0)</f>
        <v>1129281810405</v>
      </c>
      <c r="P21" s="4"/>
      <c r="Q21" s="4">
        <f>IFERROR(_xlfn.XLOOKUP(A21,'درآمد ناشی ازفروش'!A$7:A$57,'درآمد ناشی ازفروش'!$Q$7:$Q$57),0)</f>
        <v>0</v>
      </c>
      <c r="R21" s="186"/>
      <c r="S21" s="4">
        <f t="shared" si="2"/>
        <v>1332699511305</v>
      </c>
      <c r="T21" s="185"/>
      <c r="U21" s="98">
        <f t="shared" si="3"/>
        <v>0.12333796531064781</v>
      </c>
    </row>
    <row r="22" spans="1:21" s="57" customFormat="1" ht="42.75" customHeight="1">
      <c r="A22" s="103" t="s">
        <v>119</v>
      </c>
      <c r="B22" s="103"/>
      <c r="C22" s="4">
        <f>IFERROR(_xlfn.XLOOKUP(A22,'درآمد سود سهام'!$A$8:$A$64,'درآمد سود سهام'!$M$8:$M$64),0)</f>
        <v>48661956000</v>
      </c>
      <c r="D22" s="4"/>
      <c r="E22" s="4">
        <f>IFERROR(_xlfn.XLOOKUP(A22,'درآمد ناشی از تغییر قیمت  '!$A$7:$A$93,'درآمد ناشی از تغییر قیمت  '!$I$7:$I$93),0)</f>
        <v>-76561267010</v>
      </c>
      <c r="F22" s="4"/>
      <c r="G22" s="4">
        <f>IFERROR(_xlfn.XLOOKUP(A22,'درآمد ناشی ازفروش'!$A$7:$A$57,'درآمد ناشی ازفروش'!$I$7:$I$57),0)</f>
        <v>0</v>
      </c>
      <c r="H22" s="4"/>
      <c r="I22" s="4">
        <f t="shared" si="0"/>
        <v>-27899311010</v>
      </c>
      <c r="J22" s="4"/>
      <c r="K22" s="98">
        <f t="shared" si="1"/>
        <v>-3.235276616354351E-2</v>
      </c>
      <c r="L22" s="4"/>
      <c r="M22" s="4">
        <f>IFERROR(_xlfn.XLOOKUP(A22,'درآمد سود سهام'!$A$8:$A$64,'درآمد سود سهام'!$S$8:$S$64),0)</f>
        <v>48661956000</v>
      </c>
      <c r="N22" s="4"/>
      <c r="O22" s="4">
        <f>IFERROR(_xlfn.XLOOKUP(A22,'درآمد ناشی از تغییر قیمت  '!$A$7:$A$93,'درآمد ناشی از تغییر قیمت  '!$Q$7:$Q$93),0)</f>
        <v>109457846837</v>
      </c>
      <c r="P22" s="4"/>
      <c r="Q22" s="4">
        <f>IFERROR(_xlfn.XLOOKUP(A22,'درآمد ناشی ازفروش'!A$7:A$57,'درآمد ناشی ازفروش'!$Q$7:$Q$57),0)</f>
        <v>0</v>
      </c>
      <c r="R22" s="186"/>
      <c r="S22" s="4">
        <f t="shared" si="2"/>
        <v>158119802837</v>
      </c>
      <c r="T22" s="185"/>
      <c r="U22" s="98">
        <f t="shared" si="3"/>
        <v>1.4633587385456115E-2</v>
      </c>
    </row>
    <row r="23" spans="1:21" s="57" customFormat="1" ht="42.75" customHeight="1">
      <c r="A23" s="103" t="s">
        <v>120</v>
      </c>
      <c r="B23" s="103"/>
      <c r="C23" s="4">
        <f>IFERROR(_xlfn.XLOOKUP(A23,'درآمد سود سهام'!$A$8:$A$64,'درآمد سود سهام'!$M$8:$M$64),0)</f>
        <v>0</v>
      </c>
      <c r="D23" s="4"/>
      <c r="E23" s="4">
        <f>IFERROR(_xlfn.XLOOKUP(A23,'درآمد ناشی از تغییر قیمت  '!$A$7:$A$93,'درآمد ناشی از تغییر قیمت  '!$I$7:$I$93),0)</f>
        <v>-54836615427</v>
      </c>
      <c r="F23" s="4"/>
      <c r="G23" s="4">
        <f>IFERROR(_xlfn.XLOOKUP(A23,'درآمد ناشی ازفروش'!$A$7:$A$57,'درآمد ناشی ازفروش'!$I$7:$I$57),0)</f>
        <v>0</v>
      </c>
      <c r="H23" s="4"/>
      <c r="I23" s="4">
        <f t="shared" si="0"/>
        <v>-54836615427</v>
      </c>
      <c r="J23" s="4"/>
      <c r="K23" s="98">
        <f t="shared" si="1"/>
        <v>-6.3589964478835845E-2</v>
      </c>
      <c r="L23" s="4"/>
      <c r="M23" s="4">
        <f>IFERROR(_xlfn.XLOOKUP(A23,'درآمد سود سهام'!$A$8:$A$64,'درآمد سود سهام'!$S$8:$S$64),0)</f>
        <v>0</v>
      </c>
      <c r="N23" s="4"/>
      <c r="O23" s="4">
        <f>IFERROR(_xlfn.XLOOKUP(A23,'درآمد ناشی از تغییر قیمت  '!$A$7:$A$93,'درآمد ناشی از تغییر قیمت  '!$Q$7:$Q$93),0)</f>
        <v>17361628785</v>
      </c>
      <c r="P23" s="4"/>
      <c r="Q23" s="4">
        <f>IFERROR(_xlfn.XLOOKUP(A23,'درآمد ناشی ازفروش'!A$7:A$57,'درآمد ناشی ازفروش'!$Q$7:$Q$57),0)</f>
        <v>0</v>
      </c>
      <c r="R23" s="186"/>
      <c r="S23" s="4">
        <f t="shared" si="2"/>
        <v>17361628785</v>
      </c>
      <c r="T23" s="185"/>
      <c r="U23" s="98">
        <f t="shared" si="3"/>
        <v>1.6067747835547966E-3</v>
      </c>
    </row>
    <row r="24" spans="1:21" s="57" customFormat="1" ht="42.75" customHeight="1">
      <c r="A24" s="103" t="s">
        <v>121</v>
      </c>
      <c r="B24" s="103"/>
      <c r="C24" s="4">
        <f>IFERROR(_xlfn.XLOOKUP(A24,'درآمد سود سهام'!$A$8:$A$64,'درآمد سود سهام'!$M$8:$M$64),0)</f>
        <v>7698657500</v>
      </c>
      <c r="D24" s="4"/>
      <c r="E24" s="4">
        <f>IFERROR(_xlfn.XLOOKUP(A24,'درآمد ناشی از تغییر قیمت  '!$A$7:$A$93,'درآمد ناشی از تغییر قیمت  '!$I$7:$I$93),0)</f>
        <v>3972356376</v>
      </c>
      <c r="F24" s="4"/>
      <c r="G24" s="4">
        <f>IFERROR(_xlfn.XLOOKUP(A24,'درآمد ناشی ازفروش'!$A$7:$A$57,'درآمد ناشی ازفروش'!$I$7:$I$57),0)</f>
        <v>0</v>
      </c>
      <c r="H24" s="4"/>
      <c r="I24" s="4">
        <f t="shared" si="0"/>
        <v>11671013876</v>
      </c>
      <c r="J24" s="4"/>
      <c r="K24" s="98">
        <f t="shared" si="1"/>
        <v>1.3534011025804885E-2</v>
      </c>
      <c r="L24" s="4"/>
      <c r="M24" s="4">
        <f>IFERROR(_xlfn.XLOOKUP(A24,'درآمد سود سهام'!$A$8:$A$64,'درآمد سود سهام'!$S$8:$S$64),0)</f>
        <v>7698657500</v>
      </c>
      <c r="N24" s="4"/>
      <c r="O24" s="4">
        <f>IFERROR(_xlfn.XLOOKUP(A24,'درآمد ناشی از تغییر قیمت  '!$A$7:$A$93,'درآمد ناشی از تغییر قیمت  '!$Q$7:$Q$93),0)</f>
        <v>44807345987</v>
      </c>
      <c r="P24" s="4"/>
      <c r="Q24" s="4">
        <f>IFERROR(_xlfn.XLOOKUP(A24,'درآمد ناشی ازفروش'!A$7:A$57,'درآمد ناشی ازفروش'!$Q$7:$Q$57),0)</f>
        <v>0</v>
      </c>
      <c r="R24" s="186"/>
      <c r="S24" s="4">
        <f t="shared" si="2"/>
        <v>52506003487</v>
      </c>
      <c r="T24" s="185"/>
      <c r="U24" s="98">
        <f t="shared" si="3"/>
        <v>4.8592976749417243E-3</v>
      </c>
    </row>
    <row r="25" spans="1:21" s="57" customFormat="1" ht="42.75" customHeight="1">
      <c r="A25" s="103" t="s">
        <v>122</v>
      </c>
      <c r="B25" s="103"/>
      <c r="C25" s="4">
        <f>IFERROR(_xlfn.XLOOKUP(A25,'درآمد سود سهام'!$A$8:$A$64,'درآمد سود سهام'!$M$8:$M$64),0)</f>
        <v>0</v>
      </c>
      <c r="D25" s="4"/>
      <c r="E25" s="4">
        <f>IFERROR(_xlfn.XLOOKUP(A25,'درآمد ناشی از تغییر قیمت  '!$A$7:$A$93,'درآمد ناشی از تغییر قیمت  '!$I$7:$I$93),0)</f>
        <v>7715180883</v>
      </c>
      <c r="F25" s="4"/>
      <c r="G25" s="4">
        <f>IFERROR(_xlfn.XLOOKUP(A25,'درآمد ناشی ازفروش'!$A$7:$A$57,'درآمد ناشی ازفروش'!$I$7:$I$57),0)</f>
        <v>0</v>
      </c>
      <c r="H25" s="4"/>
      <c r="I25" s="4">
        <f t="shared" si="0"/>
        <v>7715180883</v>
      </c>
      <c r="J25" s="4"/>
      <c r="K25" s="98">
        <f t="shared" si="1"/>
        <v>8.9467242731432663E-3</v>
      </c>
      <c r="L25" s="4"/>
      <c r="M25" s="4">
        <f>IFERROR(_xlfn.XLOOKUP(A25,'درآمد سود سهام'!$A$8:$A$64,'درآمد سود سهام'!$S$8:$S$64),0)</f>
        <v>0</v>
      </c>
      <c r="N25" s="4"/>
      <c r="O25" s="4">
        <f>IFERROR(_xlfn.XLOOKUP(A25,'درآمد ناشی از تغییر قیمت  '!$A$7:$A$93,'درآمد ناشی از تغییر قیمت  '!$Q$7:$Q$93),0)</f>
        <v>30596340389</v>
      </c>
      <c r="P25" s="4"/>
      <c r="Q25" s="4">
        <f>IFERROR(_xlfn.XLOOKUP(A25,'درآمد ناشی ازفروش'!A$7:A$57,'درآمد ناشی ازفروش'!$Q$7:$Q$57),0)</f>
        <v>0</v>
      </c>
      <c r="R25" s="186"/>
      <c r="S25" s="4">
        <f t="shared" si="2"/>
        <v>30596340389</v>
      </c>
      <c r="T25" s="185"/>
      <c r="U25" s="98">
        <f t="shared" si="3"/>
        <v>2.8316138315650752E-3</v>
      </c>
    </row>
    <row r="26" spans="1:21" s="57" customFormat="1" ht="42.75" customHeight="1">
      <c r="A26" s="103" t="s">
        <v>123</v>
      </c>
      <c r="B26" s="103"/>
      <c r="C26" s="4">
        <f>IFERROR(_xlfn.XLOOKUP(A26,'درآمد سود سهام'!$A$8:$A$64,'درآمد سود سهام'!$M$8:$M$64),0)</f>
        <v>4723987950</v>
      </c>
      <c r="D26" s="4"/>
      <c r="E26" s="4">
        <f>IFERROR(_xlfn.XLOOKUP(A26,'درآمد ناشی از تغییر قیمت  '!$A$7:$A$93,'درآمد ناشی از تغییر قیمت  '!$I$7:$I$93),0)</f>
        <v>-16919942254</v>
      </c>
      <c r="F26" s="4"/>
      <c r="G26" s="4">
        <f>IFERROR(_xlfn.XLOOKUP(A26,'درآمد ناشی ازفروش'!$A$7:$A$57,'درآمد ناشی ازفروش'!$I$7:$I$57),0)</f>
        <v>20016770815</v>
      </c>
      <c r="H26" s="4"/>
      <c r="I26" s="4">
        <f t="shared" si="0"/>
        <v>7820816511</v>
      </c>
      <c r="J26" s="4"/>
      <c r="K26" s="98">
        <f t="shared" si="1"/>
        <v>9.0692220928922217E-3</v>
      </c>
      <c r="L26" s="4"/>
      <c r="M26" s="4">
        <f>IFERROR(_xlfn.XLOOKUP(A26,'درآمد سود سهام'!$A$8:$A$64,'درآمد سود سهام'!$S$8:$S$64),0)</f>
        <v>4723987950</v>
      </c>
      <c r="N26" s="4"/>
      <c r="O26" s="4">
        <f>IFERROR(_xlfn.XLOOKUP(A26,'درآمد ناشی از تغییر قیمت  '!$A$7:$A$93,'درآمد ناشی از تغییر قیمت  '!$Q$7:$Q$93),0)</f>
        <v>0</v>
      </c>
      <c r="P26" s="4"/>
      <c r="Q26" s="4">
        <f>IFERROR(_xlfn.XLOOKUP(A26,'درآمد ناشی ازفروش'!A$7:A$57,'درآمد ناشی ازفروش'!$Q$7:$Q$57),0)</f>
        <v>20016770815</v>
      </c>
      <c r="R26" s="186"/>
      <c r="S26" s="4">
        <f t="shared" si="2"/>
        <v>24740758765</v>
      </c>
      <c r="T26" s="185"/>
      <c r="U26" s="98">
        <f t="shared" si="3"/>
        <v>2.2896945788841959E-3</v>
      </c>
    </row>
    <row r="27" spans="1:21" s="57" customFormat="1" ht="42.75" customHeight="1">
      <c r="A27" s="103" t="s">
        <v>124</v>
      </c>
      <c r="B27" s="103"/>
      <c r="C27" s="4">
        <f>IFERROR(_xlfn.XLOOKUP(A27,'درآمد سود سهام'!$A$8:$A$64,'درآمد سود سهام'!$M$8:$M$64),0)</f>
        <v>0</v>
      </c>
      <c r="D27" s="4"/>
      <c r="E27" s="4">
        <f>IFERROR(_xlfn.XLOOKUP(A27,'درآمد ناشی از تغییر قیمت  '!$A$7:$A$93,'درآمد ناشی از تغییر قیمت  '!$I$7:$I$93),0)</f>
        <v>-166919616882</v>
      </c>
      <c r="F27" s="4"/>
      <c r="G27" s="4">
        <f>IFERROR(_xlfn.XLOOKUP(A27,'درآمد ناشی ازفروش'!$A$7:$A$57,'درآمد ناشی ازفروش'!$I$7:$I$57),0)</f>
        <v>0</v>
      </c>
      <c r="H27" s="4"/>
      <c r="I27" s="4">
        <f t="shared" si="0"/>
        <v>-166919616882</v>
      </c>
      <c r="J27" s="4"/>
      <c r="K27" s="98">
        <f t="shared" si="1"/>
        <v>-0.19356432605650989</v>
      </c>
      <c r="L27" s="4"/>
      <c r="M27" s="4">
        <f>IFERROR(_xlfn.XLOOKUP(A27,'درآمد سود سهام'!$A$8:$A$64,'درآمد سود سهام'!$S$8:$S$64),0)</f>
        <v>0</v>
      </c>
      <c r="N27" s="4"/>
      <c r="O27" s="4">
        <f>IFERROR(_xlfn.XLOOKUP(A27,'درآمد ناشی از تغییر قیمت  '!$A$7:$A$93,'درآمد ناشی از تغییر قیمت  '!$Q$7:$Q$93),0)</f>
        <v>1498870031</v>
      </c>
      <c r="P27" s="4"/>
      <c r="Q27" s="4">
        <f>IFERROR(_xlfn.XLOOKUP(A27,'درآمد ناشی ازفروش'!A$7:A$57,'درآمد ناشی ازفروش'!$Q$7:$Q$57),0)</f>
        <v>138461487700</v>
      </c>
      <c r="R27" s="186"/>
      <c r="S27" s="4">
        <f t="shared" si="2"/>
        <v>139960357731</v>
      </c>
      <c r="T27" s="185"/>
      <c r="U27" s="98">
        <f t="shared" si="3"/>
        <v>1.2952976721502885E-2</v>
      </c>
    </row>
    <row r="28" spans="1:21" s="57" customFormat="1" ht="42.75" customHeight="1">
      <c r="A28" s="103" t="s">
        <v>125</v>
      </c>
      <c r="B28" s="103"/>
      <c r="C28" s="4">
        <f>IFERROR(_xlfn.XLOOKUP(A28,'درآمد سود سهام'!$A$8:$A$64,'درآمد سود سهام'!$M$8:$M$64),0)</f>
        <v>0</v>
      </c>
      <c r="D28" s="4"/>
      <c r="E28" s="4">
        <f>IFERROR(_xlfn.XLOOKUP(A28,'درآمد ناشی از تغییر قیمت  '!$A$7:$A$93,'درآمد ناشی از تغییر قیمت  '!$I$7:$I$93),0)</f>
        <v>0</v>
      </c>
      <c r="F28" s="4"/>
      <c r="G28" s="4">
        <f>IFERROR(_xlfn.XLOOKUP(A28,'درآمد ناشی ازفروش'!$A$7:$A$57,'درآمد ناشی ازفروش'!$I$7:$I$57),0)</f>
        <v>0</v>
      </c>
      <c r="H28" s="4"/>
      <c r="I28" s="4">
        <f t="shared" si="0"/>
        <v>0</v>
      </c>
      <c r="J28" s="4"/>
      <c r="K28" s="98">
        <f t="shared" si="1"/>
        <v>0</v>
      </c>
      <c r="L28" s="4"/>
      <c r="M28" s="4">
        <f>IFERROR(_xlfn.XLOOKUP(A28,'درآمد سود سهام'!$A$8:$A$64,'درآمد سود سهام'!$S$8:$S$64),0)</f>
        <v>0</v>
      </c>
      <c r="N28" s="4"/>
      <c r="O28" s="4">
        <f>IFERROR(_xlfn.XLOOKUP(A28,'درآمد ناشی از تغییر قیمت  '!$A$7:$A$93,'درآمد ناشی از تغییر قیمت  '!$Q$7:$Q$93),0)</f>
        <v>0</v>
      </c>
      <c r="P28" s="4"/>
      <c r="Q28" s="4">
        <f>IFERROR(_xlfn.XLOOKUP(A28,'درآمد ناشی ازفروش'!A$7:A$57,'درآمد ناشی ازفروش'!$Q$7:$Q$57),0)</f>
        <v>1437952345</v>
      </c>
      <c r="R28" s="186"/>
      <c r="S28" s="4">
        <f t="shared" si="2"/>
        <v>1437952345</v>
      </c>
      <c r="T28" s="185"/>
      <c r="U28" s="98">
        <f t="shared" si="3"/>
        <v>1.3307884856377471E-4</v>
      </c>
    </row>
    <row r="29" spans="1:21" s="57" customFormat="1" ht="42.75" customHeight="1">
      <c r="A29" s="103" t="s">
        <v>189</v>
      </c>
      <c r="B29" s="103"/>
      <c r="C29" s="4">
        <f>IFERROR(_xlfn.XLOOKUP(A29,'درآمد سود سهام'!$A$8:$A$64,'درآمد سود سهام'!$M$8:$M$64),0)</f>
        <v>76957419616</v>
      </c>
      <c r="D29" s="4"/>
      <c r="E29" s="4">
        <f>IFERROR(_xlfn.XLOOKUP(A29,'درآمد ناشی از تغییر قیمت  '!$A$7:$A$93,'درآمد ناشی از تغییر قیمت  '!$I$7:$I$93),0)</f>
        <v>39038270354</v>
      </c>
      <c r="F29" s="4"/>
      <c r="G29" s="4">
        <f>IFERROR(_xlfn.XLOOKUP(A29,'درآمد ناشی ازفروش'!$A$7:$A$57,'درآمد ناشی ازفروش'!$I$7:$I$57),0)</f>
        <v>0</v>
      </c>
      <c r="H29" s="4"/>
      <c r="I29" s="4">
        <f t="shared" si="0"/>
        <v>115995689970</v>
      </c>
      <c r="J29" s="4"/>
      <c r="K29" s="98">
        <f t="shared" si="1"/>
        <v>0.13451161687230137</v>
      </c>
      <c r="L29" s="4"/>
      <c r="M29" s="4">
        <f>IFERROR(_xlfn.XLOOKUP(A29,'درآمد سود سهام'!$A$8:$A$64,'درآمد سود سهام'!$S$8:$S$64),0)</f>
        <v>76957419616</v>
      </c>
      <c r="N29" s="4"/>
      <c r="O29" s="4">
        <f>IFERROR(_xlfn.XLOOKUP(A29,'درآمد ناشی از تغییر قیمت  '!$A$7:$A$93,'درآمد ناشی از تغییر قیمت  '!$Q$7:$Q$93),0)</f>
        <v>427419726863</v>
      </c>
      <c r="P29" s="4"/>
      <c r="Q29" s="4">
        <f>IFERROR(_xlfn.XLOOKUP(A29,'درآمد ناشی ازفروش'!A$7:A$57,'درآمد ناشی ازفروش'!$Q$7:$Q$57),0)</f>
        <v>0</v>
      </c>
      <c r="R29" s="186"/>
      <c r="S29" s="4">
        <f t="shared" si="2"/>
        <v>504377146479</v>
      </c>
      <c r="T29" s="185"/>
      <c r="U29" s="98">
        <f t="shared" si="3"/>
        <v>4.6678827798919624E-2</v>
      </c>
    </row>
    <row r="30" spans="1:21" s="57" customFormat="1" ht="42.75" customHeight="1">
      <c r="A30" s="103" t="s">
        <v>126</v>
      </c>
      <c r="B30" s="103"/>
      <c r="C30" s="4">
        <f>IFERROR(_xlfn.XLOOKUP(A30,'درآمد سود سهام'!$A$8:$A$64,'درآمد سود سهام'!$M$8:$M$64),0)</f>
        <v>0</v>
      </c>
      <c r="D30" s="4"/>
      <c r="E30" s="4">
        <f>IFERROR(_xlfn.XLOOKUP(A30,'درآمد ناشی از تغییر قیمت  '!$A$7:$A$93,'درآمد ناشی از تغییر قیمت  '!$I$7:$I$93),0)</f>
        <v>-118276767628</v>
      </c>
      <c r="F30" s="4"/>
      <c r="G30" s="4">
        <f>IFERROR(_xlfn.XLOOKUP(A30,'درآمد ناشی ازفروش'!$A$7:$A$57,'درآمد ناشی ازفروش'!$I$7:$I$57),0)</f>
        <v>175351008523</v>
      </c>
      <c r="H30" s="4"/>
      <c r="I30" s="4">
        <f t="shared" si="0"/>
        <v>57074240895</v>
      </c>
      <c r="J30" s="4"/>
      <c r="K30" s="98">
        <f t="shared" si="1"/>
        <v>6.6184773128477606E-2</v>
      </c>
      <c r="L30" s="4"/>
      <c r="M30" s="4">
        <f>IFERROR(_xlfn.XLOOKUP(A30,'درآمد سود سهام'!$A$8:$A$64,'درآمد سود سهام'!$S$8:$S$64),0)</f>
        <v>0</v>
      </c>
      <c r="N30" s="4"/>
      <c r="O30" s="4">
        <f>IFERROR(_xlfn.XLOOKUP(A30,'درآمد ناشی از تغییر قیمت  '!$A$7:$A$93,'درآمد ناشی از تغییر قیمت  '!$Q$7:$Q$93),0)</f>
        <v>0</v>
      </c>
      <c r="P30" s="4"/>
      <c r="Q30" s="4">
        <f>IFERROR(_xlfn.XLOOKUP(A30,'درآمد ناشی ازفروش'!A$7:A$57,'درآمد ناشی ازفروش'!$Q$7:$Q$57),0)</f>
        <v>175351008523</v>
      </c>
      <c r="R30" s="186"/>
      <c r="S30" s="4">
        <f t="shared" si="2"/>
        <v>175351008523</v>
      </c>
      <c r="T30" s="185"/>
      <c r="U30" s="98">
        <f t="shared" si="3"/>
        <v>1.6228291841436156E-2</v>
      </c>
    </row>
    <row r="31" spans="1:21" s="57" customFormat="1" ht="42.75" customHeight="1">
      <c r="A31" s="103" t="s">
        <v>127</v>
      </c>
      <c r="B31" s="103"/>
      <c r="C31" s="4">
        <f>IFERROR(_xlfn.XLOOKUP(A31,'درآمد سود سهام'!$A$8:$A$64,'درآمد سود سهام'!$M$8:$M$64),0)</f>
        <v>0</v>
      </c>
      <c r="D31" s="4"/>
      <c r="E31" s="4">
        <f>IFERROR(_xlfn.XLOOKUP(A31,'درآمد ناشی از تغییر قیمت  '!$A$7:$A$93,'درآمد ناشی از تغییر قیمت  '!$I$7:$I$93),0)</f>
        <v>0</v>
      </c>
      <c r="F31" s="4"/>
      <c r="G31" s="4">
        <f>IFERROR(_xlfn.XLOOKUP(A31,'درآمد ناشی ازفروش'!$A$7:$A$57,'درآمد ناشی ازفروش'!$I$7:$I$57),0)</f>
        <v>0</v>
      </c>
      <c r="H31" s="4"/>
      <c r="I31" s="4">
        <f t="shared" si="0"/>
        <v>0</v>
      </c>
      <c r="J31" s="4"/>
      <c r="K31" s="98">
        <f t="shared" si="1"/>
        <v>0</v>
      </c>
      <c r="L31" s="4"/>
      <c r="M31" s="4">
        <f>IFERROR(_xlfn.XLOOKUP(A31,'درآمد سود سهام'!$A$8:$A$64,'درآمد سود سهام'!$S$8:$S$64),0)</f>
        <v>0</v>
      </c>
      <c r="N31" s="4"/>
      <c r="O31" s="4">
        <f>IFERROR(_xlfn.XLOOKUP(A31,'درآمد ناشی از تغییر قیمت  '!$A$7:$A$93,'درآمد ناشی از تغییر قیمت  '!$Q$7:$Q$93),0)</f>
        <v>0</v>
      </c>
      <c r="P31" s="4"/>
      <c r="Q31" s="4">
        <f>IFERROR(_xlfn.XLOOKUP(A31,'درآمد ناشی ازفروش'!A$7:A$57,'درآمد ناشی ازفروش'!$Q$7:$Q$57),0)</f>
        <v>30329952259</v>
      </c>
      <c r="R31" s="186"/>
      <c r="S31" s="4">
        <f t="shared" si="2"/>
        <v>30329952259</v>
      </c>
      <c r="T31" s="185"/>
      <c r="U31" s="98">
        <f t="shared" si="3"/>
        <v>2.8069602846414066E-3</v>
      </c>
    </row>
    <row r="32" spans="1:21" s="57" customFormat="1" ht="42.75" customHeight="1">
      <c r="A32" s="103" t="s">
        <v>128</v>
      </c>
      <c r="B32" s="103"/>
      <c r="C32" s="4">
        <f>IFERROR(_xlfn.XLOOKUP(A32,'درآمد سود سهام'!$A$8:$A$64,'درآمد سود سهام'!$M$8:$M$64),0)</f>
        <v>0</v>
      </c>
      <c r="D32" s="4"/>
      <c r="E32" s="4">
        <f>IFERROR(_xlfn.XLOOKUP(A32,'درآمد ناشی از تغییر قیمت  '!$A$7:$A$93,'درآمد ناشی از تغییر قیمت  '!$I$7:$I$93),0)</f>
        <v>-330444779</v>
      </c>
      <c r="F32" s="4"/>
      <c r="G32" s="4">
        <f>IFERROR(_xlfn.XLOOKUP(A32,'درآمد ناشی ازفروش'!$A$7:$A$57,'درآمد ناشی ازفروش'!$I$7:$I$57),0)</f>
        <v>0</v>
      </c>
      <c r="H32" s="4"/>
      <c r="I32" s="4">
        <f t="shared" si="0"/>
        <v>-330444779</v>
      </c>
      <c r="J32" s="4"/>
      <c r="K32" s="98">
        <f t="shared" si="1"/>
        <v>-3.831923541451934E-4</v>
      </c>
      <c r="L32" s="4"/>
      <c r="M32" s="4">
        <f>IFERROR(_xlfn.XLOOKUP(A32,'درآمد سود سهام'!$A$8:$A$64,'درآمد سود سهام'!$S$8:$S$64),0)</f>
        <v>0</v>
      </c>
      <c r="N32" s="4"/>
      <c r="O32" s="4">
        <f>IFERROR(_xlfn.XLOOKUP(A32,'درآمد ناشی از تغییر قیمت  '!$A$7:$A$93,'درآمد ناشی از تغییر قیمت  '!$Q$7:$Q$93),0)</f>
        <v>85585197250</v>
      </c>
      <c r="P32" s="4"/>
      <c r="Q32" s="4">
        <f>IFERROR(_xlfn.XLOOKUP(A32,'درآمد ناشی ازفروش'!A$7:A$57,'درآمد ناشی ازفروش'!$Q$7:$Q$57),0)</f>
        <v>0</v>
      </c>
      <c r="R32" s="186"/>
      <c r="S32" s="4">
        <f t="shared" si="2"/>
        <v>85585197250</v>
      </c>
      <c r="T32" s="185"/>
      <c r="U32" s="98">
        <f t="shared" si="3"/>
        <v>7.9206932995637899E-3</v>
      </c>
    </row>
    <row r="33" spans="1:21" s="57" customFormat="1" ht="42.75" customHeight="1">
      <c r="A33" s="103" t="s">
        <v>129</v>
      </c>
      <c r="B33" s="103"/>
      <c r="C33" s="4">
        <f>IFERROR(_xlfn.XLOOKUP(A33,'درآمد سود سهام'!$A$8:$A$64,'درآمد سود سهام'!$M$8:$M$64),0)</f>
        <v>43752398260</v>
      </c>
      <c r="D33" s="4"/>
      <c r="E33" s="4">
        <f>IFERROR(_xlfn.XLOOKUP(A33,'درآمد ناشی از تغییر قیمت  '!$A$7:$A$93,'درآمد ناشی از تغییر قیمت  '!$I$7:$I$93),0)</f>
        <v>-38282163109</v>
      </c>
      <c r="F33" s="4"/>
      <c r="G33" s="4">
        <f>IFERROR(_xlfn.XLOOKUP(A33,'درآمد ناشی ازفروش'!$A$7:$A$57,'درآمد ناشی ازفروش'!$I$7:$I$57),0)</f>
        <v>0</v>
      </c>
      <c r="H33" s="4"/>
      <c r="I33" s="4">
        <f t="shared" si="0"/>
        <v>5470235151</v>
      </c>
      <c r="J33" s="4"/>
      <c r="K33" s="98">
        <f t="shared" si="1"/>
        <v>6.3434268551099656E-3</v>
      </c>
      <c r="L33" s="4"/>
      <c r="M33" s="4">
        <f>IFERROR(_xlfn.XLOOKUP(A33,'درآمد سود سهام'!$A$8:$A$64,'درآمد سود سهام'!$S$8:$S$64),0)</f>
        <v>43752398260</v>
      </c>
      <c r="N33" s="4"/>
      <c r="O33" s="4">
        <f>IFERROR(_xlfn.XLOOKUP(A33,'درآمد ناشی از تغییر قیمت  '!$A$7:$A$93,'درآمد ناشی از تغییر قیمت  '!$Q$7:$Q$93),0)</f>
        <v>8877023330</v>
      </c>
      <c r="P33" s="4"/>
      <c r="Q33" s="4">
        <f>IFERROR(_xlfn.XLOOKUP(A33,'درآمد ناشی ازفروش'!A$7:A$57,'درآمد ناشی ازفروش'!$Q$7:$Q$57),0)</f>
        <v>9219029847</v>
      </c>
      <c r="R33" s="186"/>
      <c r="S33" s="4">
        <f t="shared" si="2"/>
        <v>61848451437</v>
      </c>
      <c r="T33" s="185"/>
      <c r="U33" s="98">
        <f t="shared" si="3"/>
        <v>5.7239175771770781E-3</v>
      </c>
    </row>
    <row r="34" spans="1:21" s="57" customFormat="1" ht="42.75" customHeight="1">
      <c r="A34" s="103" t="s">
        <v>228</v>
      </c>
      <c r="B34" s="103"/>
      <c r="C34" s="4">
        <f>IFERROR(_xlfn.XLOOKUP(A34,'درآمد سود سهام'!$A$8:$A$64,'درآمد سود سهام'!$M$8:$M$64),0)</f>
        <v>0</v>
      </c>
      <c r="D34" s="4"/>
      <c r="E34" s="4">
        <f>IFERROR(_xlfn.XLOOKUP(A34,'درآمد ناشی از تغییر قیمت  '!$A$7:$A$93,'درآمد ناشی از تغییر قیمت  '!$I$7:$I$93),0)</f>
        <v>0</v>
      </c>
      <c r="F34" s="4"/>
      <c r="G34" s="4">
        <f>IFERROR(_xlfn.XLOOKUP(A34,'درآمد ناشی ازفروش'!$A$7:$A$57,'درآمد ناشی ازفروش'!$I$7:$I$57),0)</f>
        <v>683628421</v>
      </c>
      <c r="H34" s="4"/>
      <c r="I34" s="4">
        <f t="shared" si="0"/>
        <v>683628421</v>
      </c>
      <c r="J34" s="4"/>
      <c r="K34" s="98">
        <f t="shared" si="1"/>
        <v>7.927532848190389E-4</v>
      </c>
      <c r="L34" s="4"/>
      <c r="M34" s="4">
        <f>IFERROR(_xlfn.XLOOKUP(A34,'درآمد سود سهام'!$A$8:$A$64,'درآمد سود سهام'!$S$8:$S$64),0)</f>
        <v>0</v>
      </c>
      <c r="N34" s="4"/>
      <c r="O34" s="4">
        <f>IFERROR(_xlfn.XLOOKUP(A34,'درآمد ناشی از تغییر قیمت  '!$A$7:$A$93,'درآمد ناشی از تغییر قیمت  '!$Q$7:$Q$93),0)</f>
        <v>0</v>
      </c>
      <c r="P34" s="4"/>
      <c r="Q34" s="4">
        <f>IFERROR(_xlfn.XLOOKUP(A34,'درآمد ناشی ازفروش'!A$7:A$57,'درآمد ناشی ازفروش'!$Q$7:$Q$57),0)</f>
        <v>683628421</v>
      </c>
      <c r="R34" s="186"/>
      <c r="S34" s="4">
        <f t="shared" si="2"/>
        <v>683628421</v>
      </c>
      <c r="T34" s="185"/>
      <c r="U34" s="98">
        <f t="shared" si="3"/>
        <v>6.3268079382805577E-5</v>
      </c>
    </row>
    <row r="35" spans="1:21" s="57" customFormat="1" ht="42.75" customHeight="1">
      <c r="A35" s="103" t="s">
        <v>130</v>
      </c>
      <c r="B35" s="103"/>
      <c r="C35" s="4">
        <f>IFERROR(_xlfn.XLOOKUP(A35,'درآمد سود سهام'!$A$8:$A$64,'درآمد سود سهام'!$M$8:$M$64),0)</f>
        <v>11085942546</v>
      </c>
      <c r="D35" s="4"/>
      <c r="E35" s="4">
        <f>IFERROR(_xlfn.XLOOKUP(A35,'درآمد ناشی از تغییر قیمت  '!$A$7:$A$93,'درآمد ناشی از تغییر قیمت  '!$I$7:$I$93),0)</f>
        <v>-15976552712</v>
      </c>
      <c r="F35" s="4"/>
      <c r="G35" s="4">
        <f>IFERROR(_xlfn.XLOOKUP(A35,'درآمد ناشی ازفروش'!$A$7:$A$57,'درآمد ناشی ازفروش'!$I$7:$I$57),0)</f>
        <v>0</v>
      </c>
      <c r="H35" s="4"/>
      <c r="I35" s="4">
        <f t="shared" si="0"/>
        <v>-4890610166</v>
      </c>
      <c r="J35" s="4"/>
      <c r="K35" s="98">
        <f t="shared" si="1"/>
        <v>-5.671278657775238E-3</v>
      </c>
      <c r="L35" s="4"/>
      <c r="M35" s="4">
        <f>IFERROR(_xlfn.XLOOKUP(A35,'درآمد سود سهام'!$A$8:$A$64,'درآمد سود سهام'!$S$8:$S$64),0)</f>
        <v>11085942546</v>
      </c>
      <c r="N35" s="4"/>
      <c r="O35" s="4">
        <f>IFERROR(_xlfn.XLOOKUP(A35,'درآمد ناشی از تغییر قیمت  '!$A$7:$A$93,'درآمد ناشی از تغییر قیمت  '!$Q$7:$Q$93),0)</f>
        <v>110700908821</v>
      </c>
      <c r="P35" s="4"/>
      <c r="Q35" s="4">
        <f>IFERROR(_xlfn.XLOOKUP(A35,'درآمد ناشی ازفروش'!A$7:A$57,'درآمد ناشی ازفروش'!$Q$7:$Q$57),0)</f>
        <v>0</v>
      </c>
      <c r="R35" s="186"/>
      <c r="S35" s="4">
        <f t="shared" si="2"/>
        <v>121786851367</v>
      </c>
      <c r="T35" s="185"/>
      <c r="U35" s="98">
        <f t="shared" si="3"/>
        <v>1.1271064723725551E-2</v>
      </c>
    </row>
    <row r="36" spans="1:21" s="57" customFormat="1" ht="42.75" customHeight="1">
      <c r="A36" s="103" t="s">
        <v>131</v>
      </c>
      <c r="B36" s="103"/>
      <c r="C36" s="4">
        <f>IFERROR(_xlfn.XLOOKUP(A36,'درآمد سود سهام'!$A$8:$A$64,'درآمد سود سهام'!$M$8:$M$64),0)</f>
        <v>-257149642</v>
      </c>
      <c r="D36" s="4"/>
      <c r="E36" s="4">
        <f>IFERROR(_xlfn.XLOOKUP(A36,'درآمد ناشی از تغییر قیمت  '!$A$7:$A$93,'درآمد ناشی از تغییر قیمت  '!$I$7:$I$93),0)</f>
        <v>0</v>
      </c>
      <c r="F36" s="4"/>
      <c r="G36" s="4">
        <f>IFERROR(_xlfn.XLOOKUP(A36,'درآمد ناشی ازفروش'!$A$7:$A$57,'درآمد ناشی ازفروش'!$I$7:$I$57),0)</f>
        <v>0</v>
      </c>
      <c r="H36" s="4"/>
      <c r="I36" s="4">
        <f t="shared" si="0"/>
        <v>-257149642</v>
      </c>
      <c r="J36" s="4"/>
      <c r="K36" s="98">
        <f t="shared" si="1"/>
        <v>-2.9819740830456186E-4</v>
      </c>
      <c r="L36" s="4"/>
      <c r="M36" s="4">
        <f>IFERROR(_xlfn.XLOOKUP(A36,'درآمد سود سهام'!$A$8:$A$64,'درآمد سود سهام'!$S$8:$S$64),0)</f>
        <v>0</v>
      </c>
      <c r="N36" s="4"/>
      <c r="O36" s="4">
        <f>IFERROR(_xlfn.XLOOKUP(A36,'درآمد ناشی از تغییر قیمت  '!$A$7:$A$93,'درآمد ناشی از تغییر قیمت  '!$Q$7:$Q$93),0)</f>
        <v>0</v>
      </c>
      <c r="P36" s="4"/>
      <c r="Q36" s="4">
        <f>IFERROR(_xlfn.XLOOKUP(A36,'درآمد ناشی ازفروش'!A$7:A$57,'درآمد ناشی ازفروش'!$Q$7:$Q$57),0)</f>
        <v>2781681489</v>
      </c>
      <c r="R36" s="186"/>
      <c r="S36" s="4">
        <f t="shared" si="2"/>
        <v>2781681489</v>
      </c>
      <c r="T36" s="185"/>
      <c r="U36" s="98">
        <f t="shared" si="3"/>
        <v>2.5743757845277299E-4</v>
      </c>
    </row>
    <row r="37" spans="1:21" s="57" customFormat="1" ht="42.75" customHeight="1">
      <c r="A37" s="103" t="s">
        <v>194</v>
      </c>
      <c r="B37" s="103"/>
      <c r="C37" s="4">
        <f>IFERROR(_xlfn.XLOOKUP(A37,'درآمد سود سهام'!$A$8:$A$64,'درآمد سود سهام'!$M$8:$M$64),0)</f>
        <v>0</v>
      </c>
      <c r="D37" s="4"/>
      <c r="E37" s="4">
        <f>IFERROR(_xlfn.XLOOKUP(A37,'درآمد ناشی از تغییر قیمت  '!$A$7:$A$93,'درآمد ناشی از تغییر قیمت  '!$I$7:$I$93),0)</f>
        <v>-7628539264</v>
      </c>
      <c r="F37" s="4"/>
      <c r="G37" s="4">
        <f>IFERROR(_xlfn.XLOOKUP(A37,'درآمد ناشی ازفروش'!$A$7:$A$57,'درآمد ناشی ازفروش'!$I$7:$I$57),0)</f>
        <v>8714042925</v>
      </c>
      <c r="H37" s="4"/>
      <c r="I37" s="4">
        <f t="shared" si="0"/>
        <v>1085503661</v>
      </c>
      <c r="J37" s="4"/>
      <c r="K37" s="98">
        <f t="shared" si="1"/>
        <v>1.2587782580514488E-3</v>
      </c>
      <c r="L37" s="4"/>
      <c r="M37" s="4">
        <f>IFERROR(_xlfn.XLOOKUP(A37,'درآمد سود سهام'!$A$8:$A$64,'درآمد سود سهام'!$S$8:$S$64),0)</f>
        <v>4604378200</v>
      </c>
      <c r="N37" s="4"/>
      <c r="O37" s="4">
        <f>IFERROR(_xlfn.XLOOKUP(A37,'درآمد ناشی از تغییر قیمت  '!$A$7:$A$93,'درآمد ناشی از تغییر قیمت  '!$Q$7:$Q$93),0)</f>
        <v>0</v>
      </c>
      <c r="P37" s="4"/>
      <c r="Q37" s="4">
        <f>IFERROR(_xlfn.XLOOKUP(A37,'درآمد ناشی ازفروش'!A$7:A$57,'درآمد ناشی ازفروش'!$Q$7:$Q$57),0)</f>
        <v>8714042925</v>
      </c>
      <c r="R37" s="186"/>
      <c r="S37" s="4">
        <f t="shared" si="2"/>
        <v>13318421125</v>
      </c>
      <c r="T37" s="185"/>
      <c r="U37" s="98">
        <f t="shared" si="3"/>
        <v>1.2325861522222096E-3</v>
      </c>
    </row>
    <row r="38" spans="1:21" s="57" customFormat="1" ht="42.75" customHeight="1">
      <c r="A38" s="103" t="s">
        <v>102</v>
      </c>
      <c r="B38" s="103"/>
      <c r="C38" s="4">
        <f>IFERROR(_xlfn.XLOOKUP(A38,'درآمد سود سهام'!$A$8:$A$64,'درآمد سود سهام'!$M$8:$M$64),0)</f>
        <v>0</v>
      </c>
      <c r="D38" s="4"/>
      <c r="E38" s="4">
        <f>IFERROR(_xlfn.XLOOKUP(A38,'درآمد ناشی از تغییر قیمت  '!$A$7:$A$93,'درآمد ناشی از تغییر قیمت  '!$I$7:$I$93),0)</f>
        <v>-10535594300</v>
      </c>
      <c r="F38" s="4"/>
      <c r="G38" s="4">
        <f>IFERROR(_xlfn.XLOOKUP(A38,'درآمد ناشی ازفروش'!$A$7:$A$57,'درآمد ناشی ازفروش'!$I$7:$I$57),0)</f>
        <v>9130680771</v>
      </c>
      <c r="H38" s="4"/>
      <c r="I38" s="4">
        <f t="shared" si="0"/>
        <v>-1404913529</v>
      </c>
      <c r="J38" s="4"/>
      <c r="K38" s="98">
        <f t="shared" si="1"/>
        <v>-1.629174242598463E-3</v>
      </c>
      <c r="L38" s="4"/>
      <c r="M38" s="4">
        <f>IFERROR(_xlfn.XLOOKUP(A38,'درآمد سود سهام'!$A$8:$A$64,'درآمد سود سهام'!$S$8:$S$64),0)</f>
        <v>0</v>
      </c>
      <c r="N38" s="4"/>
      <c r="O38" s="4">
        <f>IFERROR(_xlfn.XLOOKUP(A38,'درآمد ناشی از تغییر قیمت  '!$A$7:$A$93,'درآمد ناشی از تغییر قیمت  '!$Q$7:$Q$93),0)</f>
        <v>0</v>
      </c>
      <c r="P38" s="4"/>
      <c r="Q38" s="4">
        <f>IFERROR(_xlfn.XLOOKUP(A38,'درآمد ناشی ازفروش'!A$7:A$57,'درآمد ناشی ازفروش'!$Q$7:$Q$57),0)</f>
        <v>9130680771</v>
      </c>
      <c r="R38" s="186"/>
      <c r="S38" s="4">
        <f t="shared" si="2"/>
        <v>9130680771</v>
      </c>
      <c r="T38" s="185"/>
      <c r="U38" s="98">
        <f t="shared" si="3"/>
        <v>8.450213860238038E-4</v>
      </c>
    </row>
    <row r="39" spans="1:21" s="57" customFormat="1" ht="42.75" customHeight="1">
      <c r="A39" s="103" t="s">
        <v>132</v>
      </c>
      <c r="B39" s="103"/>
      <c r="C39" s="4">
        <f>IFERROR(_xlfn.XLOOKUP(A39,'درآمد سود سهام'!$A$8:$A$64,'درآمد سود سهام'!$M$8:$M$64),0)</f>
        <v>5427841942</v>
      </c>
      <c r="D39" s="4"/>
      <c r="E39" s="4">
        <f>IFERROR(_xlfn.XLOOKUP(A39,'درآمد ناشی از تغییر قیمت  '!$A$7:$A$93,'درآمد ناشی از تغییر قیمت  '!$I$7:$I$93),0)</f>
        <v>-43573687499</v>
      </c>
      <c r="F39" s="4"/>
      <c r="G39" s="4">
        <f>IFERROR(_xlfn.XLOOKUP(A39,'درآمد ناشی ازفروش'!$A$7:$A$57,'درآمد ناشی ازفروش'!$I$7:$I$57),0)</f>
        <v>63038076675</v>
      </c>
      <c r="H39" s="4"/>
      <c r="I39" s="4">
        <f t="shared" si="0"/>
        <v>24892231118</v>
      </c>
      <c r="J39" s="4"/>
      <c r="K39" s="98">
        <f t="shared" si="1"/>
        <v>2.886567816534532E-2</v>
      </c>
      <c r="L39" s="4"/>
      <c r="M39" s="4">
        <f>IFERROR(_xlfn.XLOOKUP(A39,'درآمد سود سهام'!$A$8:$A$64,'درآمد سود سهام'!$S$8:$S$64),0)</f>
        <v>5427841942</v>
      </c>
      <c r="N39" s="4"/>
      <c r="O39" s="4">
        <f>IFERROR(_xlfn.XLOOKUP(A39,'درآمد ناشی از تغییر قیمت  '!$A$7:$A$93,'درآمد ناشی از تغییر قیمت  '!$Q$7:$Q$93),0)</f>
        <v>0</v>
      </c>
      <c r="P39" s="4"/>
      <c r="Q39" s="4">
        <f>IFERROR(_xlfn.XLOOKUP(A39,'درآمد ناشی ازفروش'!A$7:A$57,'درآمد ناشی ازفروش'!$Q$7:$Q$57),0)</f>
        <v>63038076675</v>
      </c>
      <c r="R39" s="186"/>
      <c r="S39" s="4">
        <f t="shared" si="2"/>
        <v>68465918617</v>
      </c>
      <c r="T39" s="185"/>
      <c r="U39" s="98">
        <f t="shared" si="3"/>
        <v>6.3363474089341027E-3</v>
      </c>
    </row>
    <row r="40" spans="1:21" s="57" customFormat="1" ht="42.75" customHeight="1">
      <c r="A40" s="103" t="s">
        <v>229</v>
      </c>
      <c r="B40" s="103"/>
      <c r="C40" s="4">
        <f>IFERROR(_xlfn.XLOOKUP(A40,'درآمد سود سهام'!$A$8:$A$64,'درآمد سود سهام'!$M$8:$M$64),0)</f>
        <v>0</v>
      </c>
      <c r="D40" s="4"/>
      <c r="E40" s="4">
        <f>IFERROR(_xlfn.XLOOKUP(A40,'درآمد ناشی از تغییر قیمت  '!$A$7:$A$93,'درآمد ناشی از تغییر قیمت  '!$I$7:$I$93),0)</f>
        <v>0</v>
      </c>
      <c r="F40" s="4"/>
      <c r="G40" s="4">
        <f>IFERROR(_xlfn.XLOOKUP(A40,'درآمد ناشی ازفروش'!$A$7:$A$57,'درآمد ناشی ازفروش'!$I$7:$I$57),0)</f>
        <v>738925099</v>
      </c>
      <c r="H40" s="4"/>
      <c r="I40" s="4">
        <f t="shared" si="0"/>
        <v>738925099</v>
      </c>
      <c r="J40" s="4"/>
      <c r="K40" s="98">
        <f t="shared" si="1"/>
        <v>8.568767498147704E-4</v>
      </c>
      <c r="L40" s="4"/>
      <c r="M40" s="4">
        <f>IFERROR(_xlfn.XLOOKUP(A40,'درآمد سود سهام'!$A$8:$A$64,'درآمد سود سهام'!$S$8:$S$64),0)</f>
        <v>0</v>
      </c>
      <c r="N40" s="4"/>
      <c r="O40" s="4">
        <f>IFERROR(_xlfn.XLOOKUP(A40,'درآمد ناشی از تغییر قیمت  '!$A$7:$A$93,'درآمد ناشی از تغییر قیمت  '!$Q$7:$Q$93),0)</f>
        <v>0</v>
      </c>
      <c r="P40" s="4"/>
      <c r="Q40" s="4">
        <f>IFERROR(_xlfn.XLOOKUP(A40,'درآمد ناشی ازفروش'!A$7:A$57,'درآمد ناشی ازفروش'!$Q$7:$Q$57),0)</f>
        <v>738925099</v>
      </c>
      <c r="R40" s="186"/>
      <c r="S40" s="4">
        <f t="shared" si="2"/>
        <v>738925099</v>
      </c>
      <c r="T40" s="185"/>
      <c r="U40" s="98">
        <f t="shared" si="3"/>
        <v>6.8385646917800501E-5</v>
      </c>
    </row>
    <row r="41" spans="1:21" s="57" customFormat="1" ht="42.75" customHeight="1">
      <c r="A41" s="103" t="s">
        <v>106</v>
      </c>
      <c r="B41" s="103"/>
      <c r="C41" s="4">
        <f>IFERROR(_xlfn.XLOOKUP(A41,'درآمد سود سهام'!$A$8:$A$64,'درآمد سود سهام'!$M$8:$M$64),0)</f>
        <v>0</v>
      </c>
      <c r="D41" s="4"/>
      <c r="E41" s="4">
        <f>IFERROR(_xlfn.XLOOKUP(A41,'درآمد ناشی از تغییر قیمت  '!$A$7:$A$93,'درآمد ناشی از تغییر قیمت  '!$I$7:$I$93),0)</f>
        <v>-57244824653</v>
      </c>
      <c r="F41" s="4"/>
      <c r="G41" s="4">
        <f>IFERROR(_xlfn.XLOOKUP(A41,'درآمد ناشی ازفروش'!$A$7:$A$57,'درآمد ناشی ازفروش'!$I$7:$I$57),0)</f>
        <v>0</v>
      </c>
      <c r="H41" s="4"/>
      <c r="I41" s="4">
        <f t="shared" si="0"/>
        <v>-57244824653</v>
      </c>
      <c r="J41" s="4"/>
      <c r="K41" s="98">
        <f t="shared" si="1"/>
        <v>-6.6382586487807316E-2</v>
      </c>
      <c r="L41" s="4"/>
      <c r="M41" s="4">
        <f>IFERROR(_xlfn.XLOOKUP(A41,'درآمد سود سهام'!$A$8:$A$64,'درآمد سود سهام'!$S$8:$S$64),0)</f>
        <v>0</v>
      </c>
      <c r="N41" s="4"/>
      <c r="O41" s="4">
        <f>IFERROR(_xlfn.XLOOKUP(A41,'درآمد ناشی از تغییر قیمت  '!$A$7:$A$93,'درآمد ناشی از تغییر قیمت  '!$Q$7:$Q$93),0)</f>
        <v>48713144052</v>
      </c>
      <c r="P41" s="4"/>
      <c r="Q41" s="4">
        <f>IFERROR(_xlfn.XLOOKUP(A41,'درآمد ناشی ازفروش'!A$7:A$57,'درآمد ناشی ازفروش'!$Q$7:$Q$57),0)</f>
        <v>0</v>
      </c>
      <c r="R41" s="186"/>
      <c r="S41" s="4">
        <f t="shared" si="2"/>
        <v>48713144052</v>
      </c>
      <c r="T41" s="185"/>
      <c r="U41" s="98">
        <f t="shared" si="3"/>
        <v>4.5082781379388835E-3</v>
      </c>
    </row>
    <row r="42" spans="1:21" s="57" customFormat="1" ht="42.75" customHeight="1">
      <c r="A42" s="103" t="s">
        <v>230</v>
      </c>
      <c r="B42" s="103"/>
      <c r="C42" s="4">
        <f>IFERROR(_xlfn.XLOOKUP(A42,'درآمد سود سهام'!$A$8:$A$64,'درآمد سود سهام'!$M$8:$M$64),0)</f>
        <v>0</v>
      </c>
      <c r="D42" s="4"/>
      <c r="E42" s="4">
        <f>IFERROR(_xlfn.XLOOKUP(A42,'درآمد ناشی از تغییر قیمت  '!$A$7:$A$93,'درآمد ناشی از تغییر قیمت  '!$I$7:$I$93),0)</f>
        <v>45243969046</v>
      </c>
      <c r="F42" s="4"/>
      <c r="G42" s="4">
        <f>IFERROR(_xlfn.XLOOKUP(A42,'درآمد ناشی ازفروش'!$A$7:$A$57,'درآمد ناشی ازفروش'!$I$7:$I$57),0)</f>
        <v>0</v>
      </c>
      <c r="H42" s="4"/>
      <c r="I42" s="4">
        <f t="shared" si="0"/>
        <v>45243969046</v>
      </c>
      <c r="J42" s="4"/>
      <c r="K42" s="98">
        <f t="shared" si="1"/>
        <v>5.2466082417991541E-2</v>
      </c>
      <c r="L42" s="4"/>
      <c r="M42" s="4">
        <f>IFERROR(_xlfn.XLOOKUP(A42,'درآمد سود سهام'!$A$8:$A$64,'درآمد سود سهام'!$S$8:$S$64),0)</f>
        <v>0</v>
      </c>
      <c r="N42" s="4"/>
      <c r="O42" s="4">
        <f>IFERROR(_xlfn.XLOOKUP(A42,'درآمد ناشی از تغییر قیمت  '!$A$7:$A$93,'درآمد ناشی از تغییر قیمت  '!$Q$7:$Q$93),0)</f>
        <v>45243969046</v>
      </c>
      <c r="P42" s="4"/>
      <c r="Q42" s="4">
        <f>IFERROR(_xlfn.XLOOKUP(A42,'درآمد ناشی ازفروش'!A$7:A$57,'درآمد ناشی ازفروش'!$Q$7:$Q$57),0)</f>
        <v>0</v>
      </c>
      <c r="R42" s="186"/>
      <c r="S42" s="4">
        <f t="shared" si="2"/>
        <v>45243969046</v>
      </c>
      <c r="T42" s="185"/>
      <c r="U42" s="98">
        <f t="shared" si="3"/>
        <v>4.1872147752551178E-3</v>
      </c>
    </row>
    <row r="43" spans="1:21" s="57" customFormat="1" ht="42.75" customHeight="1">
      <c r="A43" s="103" t="s">
        <v>100</v>
      </c>
      <c r="B43" s="103"/>
      <c r="C43" s="4">
        <f>IFERROR(_xlfn.XLOOKUP(A43,'درآمد سود سهام'!$A$8:$A$64,'درآمد سود سهام'!$M$8:$M$64),0)</f>
        <v>17449200330</v>
      </c>
      <c r="D43" s="4"/>
      <c r="E43" s="4">
        <f>IFERROR(_xlfn.XLOOKUP(A43,'درآمد ناشی از تغییر قیمت  '!$A$7:$A$93,'درآمد ناشی از تغییر قیمت  '!$I$7:$I$93),0)</f>
        <v>18989897174</v>
      </c>
      <c r="F43" s="4"/>
      <c r="G43" s="4">
        <f>IFERROR(_xlfn.XLOOKUP(A43,'درآمد ناشی ازفروش'!$A$7:$A$57,'درآمد ناشی ازفروش'!$I$7:$I$57),0)</f>
        <v>0</v>
      </c>
      <c r="H43" s="4"/>
      <c r="I43" s="4">
        <f t="shared" si="0"/>
        <v>36439097504</v>
      </c>
      <c r="J43" s="4"/>
      <c r="K43" s="98">
        <f t="shared" si="1"/>
        <v>4.2255724535093964E-2</v>
      </c>
      <c r="L43" s="4"/>
      <c r="M43" s="4">
        <f>IFERROR(_xlfn.XLOOKUP(A43,'درآمد سود سهام'!$A$8:$A$64,'درآمد سود سهام'!$S$8:$S$64),0)</f>
        <v>17449200330</v>
      </c>
      <c r="N43" s="4"/>
      <c r="O43" s="4">
        <f>IFERROR(_xlfn.XLOOKUP(A43,'درآمد ناشی از تغییر قیمت  '!$A$7:$A$93,'درآمد ناشی از تغییر قیمت  '!$Q$7:$Q$93),0)</f>
        <v>105189136305</v>
      </c>
      <c r="P43" s="4"/>
      <c r="Q43" s="4">
        <f>IFERROR(_xlfn.XLOOKUP(A43,'درآمد ناشی ازفروش'!A$7:A$57,'درآمد ناشی ازفروش'!$Q$7:$Q$57),0)</f>
        <v>0</v>
      </c>
      <c r="R43" s="186"/>
      <c r="S43" s="4">
        <f t="shared" si="2"/>
        <v>122638336635</v>
      </c>
      <c r="T43" s="185"/>
      <c r="U43" s="98">
        <f t="shared" si="3"/>
        <v>1.1349867529276424E-2</v>
      </c>
    </row>
    <row r="44" spans="1:21" s="57" customFormat="1" ht="42.75" customHeight="1">
      <c r="A44" s="103" t="s">
        <v>133</v>
      </c>
      <c r="B44" s="103"/>
      <c r="C44" s="4">
        <f>IFERROR(_xlfn.XLOOKUP(A44,'درآمد سود سهام'!$A$8:$A$64,'درآمد سود سهام'!$M$8:$M$64),0)</f>
        <v>5263715100</v>
      </c>
      <c r="D44" s="4"/>
      <c r="E44" s="4">
        <f>IFERROR(_xlfn.XLOOKUP(A44,'درآمد ناشی از تغییر قیمت  '!$A$7:$A$93,'درآمد ناشی از تغییر قیمت  '!$I$7:$I$93),0)</f>
        <v>19355922038</v>
      </c>
      <c r="F44" s="4"/>
      <c r="G44" s="4">
        <f>IFERROR(_xlfn.XLOOKUP(A44,'درآمد ناشی ازفروش'!$A$7:$A$57,'درآمد ناشی ازفروش'!$I$7:$I$57),0)</f>
        <v>0</v>
      </c>
      <c r="H44" s="4"/>
      <c r="I44" s="4">
        <f t="shared" si="0"/>
        <v>24619637138</v>
      </c>
      <c r="J44" s="4"/>
      <c r="K44" s="98">
        <f t="shared" si="1"/>
        <v>2.8549571101290278E-2</v>
      </c>
      <c r="L44" s="4"/>
      <c r="M44" s="4">
        <f>IFERROR(_xlfn.XLOOKUP(A44,'درآمد سود سهام'!$A$8:$A$64,'درآمد سود سهام'!$S$8:$S$64),0)</f>
        <v>5263715100</v>
      </c>
      <c r="N44" s="4"/>
      <c r="O44" s="4">
        <f>IFERROR(_xlfn.XLOOKUP(A44,'درآمد ناشی از تغییر قیمت  '!$A$7:$A$93,'درآمد ناشی از تغییر قیمت  '!$Q$7:$Q$93),0)</f>
        <v>55179739656</v>
      </c>
      <c r="P44" s="4"/>
      <c r="Q44" s="4">
        <f>IFERROR(_xlfn.XLOOKUP(A44,'درآمد ناشی ازفروش'!A$7:A$57,'درآمد ناشی ازفروش'!$Q$7:$Q$57),0)</f>
        <v>0</v>
      </c>
      <c r="R44" s="186"/>
      <c r="S44" s="4">
        <f t="shared" si="2"/>
        <v>60443454756</v>
      </c>
      <c r="T44" s="185"/>
      <c r="U44" s="98">
        <f t="shared" si="3"/>
        <v>5.5938886918711437E-3</v>
      </c>
    </row>
    <row r="45" spans="1:21" s="57" customFormat="1" ht="42.75" customHeight="1">
      <c r="A45" s="103" t="s">
        <v>179</v>
      </c>
      <c r="B45" s="103"/>
      <c r="C45" s="4">
        <f>IFERROR(_xlfn.XLOOKUP(A45,'درآمد سود سهام'!$A$8:$A$64,'درآمد سود سهام'!$M$8:$M$64),0)</f>
        <v>-122780938</v>
      </c>
      <c r="D45" s="4"/>
      <c r="E45" s="4">
        <f>IFERROR(_xlfn.XLOOKUP(A45,'درآمد ناشی از تغییر قیمت  '!$A$7:$A$93,'درآمد ناشی از تغییر قیمت  '!$I$7:$I$93),0)</f>
        <v>98883342268</v>
      </c>
      <c r="F45" s="4"/>
      <c r="G45" s="4">
        <f>IFERROR(_xlfn.XLOOKUP(A45,'درآمد ناشی ازفروش'!$A$7:$A$57,'درآمد ناشی ازفروش'!$I$7:$I$57),0)</f>
        <v>0</v>
      </c>
      <c r="H45" s="4"/>
      <c r="I45" s="4">
        <f t="shared" si="0"/>
        <v>98760561330</v>
      </c>
      <c r="J45" s="4"/>
      <c r="K45" s="98">
        <f t="shared" si="1"/>
        <v>0.11452531375217598</v>
      </c>
      <c r="L45" s="4"/>
      <c r="M45" s="4">
        <f>IFERROR(_xlfn.XLOOKUP(A45,'درآمد سود سهام'!$A$8:$A$64,'درآمد سود سهام'!$S$8:$S$64),0)</f>
        <v>0</v>
      </c>
      <c r="N45" s="4"/>
      <c r="O45" s="4">
        <f>IFERROR(_xlfn.XLOOKUP(A45,'درآمد ناشی از تغییر قیمت  '!$A$7:$A$93,'درآمد ناشی از تغییر قیمت  '!$Q$7:$Q$93),0)</f>
        <v>177565556586</v>
      </c>
      <c r="P45" s="4"/>
      <c r="Q45" s="4">
        <f>IFERROR(_xlfn.XLOOKUP(A45,'درآمد ناشی ازفروش'!A$7:A$57,'درآمد ناشی ازفروش'!$Q$7:$Q$57),0)</f>
        <v>0</v>
      </c>
      <c r="R45" s="186"/>
      <c r="S45" s="4">
        <f t="shared" si="2"/>
        <v>177565556586</v>
      </c>
      <c r="T45" s="185"/>
      <c r="U45" s="98">
        <f t="shared" si="3"/>
        <v>1.6433242657322322E-2</v>
      </c>
    </row>
    <row r="46" spans="1:21" s="57" customFormat="1" ht="42.75" customHeight="1">
      <c r="A46" s="103" t="s">
        <v>174</v>
      </c>
      <c r="B46" s="103"/>
      <c r="C46" s="4">
        <f>IFERROR(_xlfn.XLOOKUP(A46,'درآمد سود سهام'!$A$8:$A$64,'درآمد سود سهام'!$M$8:$M$64),0)</f>
        <v>0</v>
      </c>
      <c r="D46" s="4"/>
      <c r="E46" s="4">
        <f>IFERROR(_xlfn.XLOOKUP(A46,'درآمد ناشی از تغییر قیمت  '!$A$7:$A$93,'درآمد ناشی از تغییر قیمت  '!$I$7:$I$93),0)</f>
        <v>-435888828432</v>
      </c>
      <c r="F46" s="4"/>
      <c r="G46" s="4">
        <f>IFERROR(_xlfn.XLOOKUP(A46,'درآمد ناشی ازفروش'!$A$7:$A$57,'درآمد ناشی ازفروش'!$I$7:$I$57),0)</f>
        <v>0</v>
      </c>
      <c r="H46" s="4"/>
      <c r="I46" s="4">
        <f t="shared" si="0"/>
        <v>-435888828432</v>
      </c>
      <c r="J46" s="4"/>
      <c r="K46" s="98">
        <f t="shared" si="1"/>
        <v>-0.50546801440747957</v>
      </c>
      <c r="L46" s="4"/>
      <c r="M46" s="4">
        <f>IFERROR(_xlfn.XLOOKUP(A46,'درآمد سود سهام'!$A$8:$A$64,'درآمد سود سهام'!$S$8:$S$64),0)</f>
        <v>0</v>
      </c>
      <c r="N46" s="4"/>
      <c r="O46" s="4">
        <f>IFERROR(_xlfn.XLOOKUP(A46,'درآمد ناشی از تغییر قیمت  '!$A$7:$A$93,'درآمد ناشی از تغییر قیمت  '!$Q$7:$Q$93),0)</f>
        <v>1699966430895</v>
      </c>
      <c r="P46" s="4"/>
      <c r="Q46" s="4">
        <f>IFERROR(_xlfn.XLOOKUP(A46,'درآمد ناشی ازفروش'!A$7:A$57,'درآمد ناشی ازفروش'!$Q$7:$Q$57),0)</f>
        <v>0</v>
      </c>
      <c r="R46" s="186"/>
      <c r="S46" s="4">
        <f t="shared" si="2"/>
        <v>1699966430895</v>
      </c>
      <c r="T46" s="185"/>
      <c r="U46" s="98">
        <f t="shared" si="3"/>
        <v>0.15732758878082034</v>
      </c>
    </row>
    <row r="47" spans="1:21" s="57" customFormat="1" ht="42.75" customHeight="1">
      <c r="A47" s="103" t="s">
        <v>134</v>
      </c>
      <c r="B47" s="103"/>
      <c r="C47" s="4">
        <f>IFERROR(_xlfn.XLOOKUP(A47,'درآمد سود سهام'!$A$8:$A$64,'درآمد سود سهام'!$M$8:$M$64),0)</f>
        <v>0</v>
      </c>
      <c r="D47" s="4"/>
      <c r="E47" s="4">
        <f>IFERROR(_xlfn.XLOOKUP(A47,'درآمد ناشی از تغییر قیمت  '!$A$7:$A$93,'درآمد ناشی از تغییر قیمت  '!$I$7:$I$93),0)</f>
        <v>-187734058352</v>
      </c>
      <c r="F47" s="4"/>
      <c r="G47" s="4">
        <f>IFERROR(_xlfn.XLOOKUP(A47,'درآمد ناشی ازفروش'!$A$7:$A$57,'درآمد ناشی ازفروش'!$I$7:$I$57),0)</f>
        <v>60946081297</v>
      </c>
      <c r="H47" s="4"/>
      <c r="I47" s="4">
        <f t="shared" si="0"/>
        <v>-126787977055</v>
      </c>
      <c r="J47" s="4"/>
      <c r="K47" s="98">
        <f t="shared" si="1"/>
        <v>-0.1470266334727359</v>
      </c>
      <c r="L47" s="4"/>
      <c r="M47" s="4">
        <f>IFERROR(_xlfn.XLOOKUP(A47,'درآمد سود سهام'!$A$8:$A$64,'درآمد سود سهام'!$S$8:$S$64),0)</f>
        <v>0</v>
      </c>
      <c r="N47" s="4"/>
      <c r="O47" s="4">
        <f>IFERROR(_xlfn.XLOOKUP(A47,'درآمد ناشی از تغییر قیمت  '!$A$7:$A$93,'درآمد ناشی از تغییر قیمت  '!$Q$7:$Q$93),0)</f>
        <v>87814797295</v>
      </c>
      <c r="P47" s="4"/>
      <c r="Q47" s="4">
        <f>IFERROR(_xlfn.XLOOKUP(A47,'درآمد ناشی ازفروش'!A$7:A$57,'درآمد ناشی ازفروش'!$Q$7:$Q$57),0)</f>
        <v>193002603799</v>
      </c>
      <c r="R47" s="186"/>
      <c r="S47" s="4">
        <f t="shared" si="2"/>
        <v>280817401094</v>
      </c>
      <c r="T47" s="185"/>
      <c r="U47" s="98">
        <f t="shared" si="3"/>
        <v>2.5988939427795302E-2</v>
      </c>
    </row>
    <row r="48" spans="1:21" s="57" customFormat="1" ht="42.75" customHeight="1">
      <c r="A48" s="103" t="s">
        <v>195</v>
      </c>
      <c r="B48" s="103"/>
      <c r="C48" s="4">
        <f>IFERROR(_xlfn.XLOOKUP(A48,'درآمد سود سهام'!$A$8:$A$64,'درآمد سود سهام'!$M$8:$M$64),0)</f>
        <v>23160000000</v>
      </c>
      <c r="D48" s="4"/>
      <c r="E48" s="4">
        <f>IFERROR(_xlfn.XLOOKUP(A48,'درآمد ناشی از تغییر قیمت  '!$A$7:$A$93,'درآمد ناشی از تغییر قیمت  '!$I$7:$I$93),0)</f>
        <v>-103592988000</v>
      </c>
      <c r="F48" s="4"/>
      <c r="G48" s="4">
        <f>IFERROR(_xlfn.XLOOKUP(A48,'درآمد ناشی ازفروش'!$A$7:$A$57,'درآمد ناشی ازفروش'!$I$7:$I$57),0)</f>
        <v>196707606083</v>
      </c>
      <c r="H48" s="4"/>
      <c r="I48" s="4">
        <f t="shared" si="0"/>
        <v>116274618083</v>
      </c>
      <c r="J48" s="4"/>
      <c r="K48" s="98">
        <f t="shared" si="1"/>
        <v>0.13483506916161034</v>
      </c>
      <c r="L48" s="4"/>
      <c r="M48" s="4">
        <f>IFERROR(_xlfn.XLOOKUP(A48,'درآمد سود سهام'!$A$8:$A$64,'درآمد سود سهام'!$S$8:$S$64),0)</f>
        <v>23160000000</v>
      </c>
      <c r="N48" s="4"/>
      <c r="O48" s="4">
        <f>IFERROR(_xlfn.XLOOKUP(A48,'درآمد ناشی از تغییر قیمت  '!$A$7:$A$93,'درآمد ناشی از تغییر قیمت  '!$Q$7:$Q$93),0)</f>
        <v>0</v>
      </c>
      <c r="P48" s="4"/>
      <c r="Q48" s="4">
        <f>IFERROR(_xlfn.XLOOKUP(A48,'درآمد ناشی ازفروش'!A$7:A$57,'درآمد ناشی ازفروش'!$Q$7:$Q$57),0)</f>
        <v>196707606083</v>
      </c>
      <c r="R48" s="186"/>
      <c r="S48" s="4">
        <f t="shared" si="2"/>
        <v>219867606083</v>
      </c>
      <c r="T48" s="185"/>
      <c r="U48" s="98">
        <f t="shared" si="3"/>
        <v>2.0348190227402307E-2</v>
      </c>
    </row>
    <row r="49" spans="1:21" s="57" customFormat="1" ht="42.75" customHeight="1">
      <c r="A49" s="103" t="s">
        <v>135</v>
      </c>
      <c r="B49" s="103"/>
      <c r="C49" s="4">
        <f>IFERROR(_xlfn.XLOOKUP(A49,'درآمد سود سهام'!$A$8:$A$64,'درآمد سود سهام'!$M$8:$M$64),0)</f>
        <v>18773452760</v>
      </c>
      <c r="D49" s="4"/>
      <c r="E49" s="4">
        <f>IFERROR(_xlfn.XLOOKUP(A49,'درآمد ناشی از تغییر قیمت  '!$A$7:$A$93,'درآمد ناشی از تغییر قیمت  '!$I$7:$I$93),0)</f>
        <v>-28394913123</v>
      </c>
      <c r="F49" s="4"/>
      <c r="G49" s="4">
        <f>IFERROR(_xlfn.XLOOKUP(A49,'درآمد ناشی ازفروش'!$A$7:$A$57,'درآمد ناشی ازفروش'!$I$7:$I$57),0)</f>
        <v>0</v>
      </c>
      <c r="H49" s="4"/>
      <c r="I49" s="4">
        <f t="shared" si="0"/>
        <v>-9621460363</v>
      </c>
      <c r="J49" s="4"/>
      <c r="K49" s="98">
        <f t="shared" si="1"/>
        <v>-1.1157295503260584E-2</v>
      </c>
      <c r="L49" s="4"/>
      <c r="M49" s="4">
        <f>IFERROR(_xlfn.XLOOKUP(A49,'درآمد سود سهام'!$A$8:$A$64,'درآمد سود سهام'!$S$8:$S$64),0)</f>
        <v>18773452760</v>
      </c>
      <c r="N49" s="4"/>
      <c r="O49" s="4">
        <f>IFERROR(_xlfn.XLOOKUP(A49,'درآمد ناشی از تغییر قیمت  '!$A$7:$A$93,'درآمد ناشی از تغییر قیمت  '!$Q$7:$Q$93),0)</f>
        <v>-28394913123</v>
      </c>
      <c r="P49" s="4"/>
      <c r="Q49" s="4">
        <f>IFERROR(_xlfn.XLOOKUP(A49,'درآمد ناشی ازفروش'!A$7:A$57,'درآمد ناشی ازفروش'!$Q$7:$Q$57),0)</f>
        <v>7992010930</v>
      </c>
      <c r="R49" s="186"/>
      <c r="S49" s="4">
        <f t="shared" si="2"/>
        <v>-1629449433</v>
      </c>
      <c r="T49" s="185"/>
      <c r="U49" s="98">
        <f t="shared" si="3"/>
        <v>-1.5080141917814084E-4</v>
      </c>
    </row>
    <row r="50" spans="1:21" s="57" customFormat="1" ht="42.75" customHeight="1">
      <c r="A50" s="103" t="s">
        <v>87</v>
      </c>
      <c r="B50" s="103"/>
      <c r="C50" s="4">
        <f>IFERROR(_xlfn.XLOOKUP(A50,'درآمد سود سهام'!$A$8:$A$64,'درآمد سود سهام'!$M$8:$M$64),0)</f>
        <v>0</v>
      </c>
      <c r="D50" s="4"/>
      <c r="E50" s="4">
        <f>IFERROR(_xlfn.XLOOKUP(A50,'درآمد ناشی از تغییر قیمت  '!$A$7:$A$93,'درآمد ناشی از تغییر قیمت  '!$I$7:$I$93),0)</f>
        <v>-2028805442</v>
      </c>
      <c r="F50" s="4"/>
      <c r="G50" s="4">
        <f>IFERROR(_xlfn.XLOOKUP(A50,'درآمد ناشی ازفروش'!$A$7:$A$57,'درآمد ناشی ازفروش'!$I$7:$I$57),0)</f>
        <v>0</v>
      </c>
      <c r="H50" s="4"/>
      <c r="I50" s="4">
        <f t="shared" si="0"/>
        <v>-2028805442</v>
      </c>
      <c r="J50" s="4"/>
      <c r="K50" s="98">
        <f t="shared" si="1"/>
        <v>-2.3526555201604793E-3</v>
      </c>
      <c r="L50" s="4"/>
      <c r="M50" s="4">
        <f>IFERROR(_xlfn.XLOOKUP(A50,'درآمد سود سهام'!$A$8:$A$64,'درآمد سود سهام'!$S$8:$S$64),0)</f>
        <v>0</v>
      </c>
      <c r="N50" s="4"/>
      <c r="O50" s="4">
        <f>IFERROR(_xlfn.XLOOKUP(A50,'درآمد ناشی از تغییر قیمت  '!$A$7:$A$93,'درآمد ناشی از تغییر قیمت  '!$Q$7:$Q$93),0)</f>
        <v>21807342519</v>
      </c>
      <c r="P50" s="4"/>
      <c r="Q50" s="4">
        <f>IFERROR(_xlfn.XLOOKUP(A50,'درآمد ناشی ازفروش'!A$7:A$57,'درآمد ناشی ازفروش'!$Q$7:$Q$57),0)</f>
        <v>0</v>
      </c>
      <c r="R50" s="186"/>
      <c r="S50" s="4">
        <f t="shared" si="2"/>
        <v>21807342519</v>
      </c>
      <c r="T50" s="185"/>
      <c r="U50" s="98">
        <f t="shared" si="3"/>
        <v>2.0182143328709317E-3</v>
      </c>
    </row>
    <row r="51" spans="1:21" s="57" customFormat="1" ht="42.75" customHeight="1">
      <c r="A51" s="103" t="s">
        <v>136</v>
      </c>
      <c r="B51" s="103"/>
      <c r="C51" s="4">
        <f>IFERROR(_xlfn.XLOOKUP(A51,'درآمد سود سهام'!$A$8:$A$64,'درآمد سود سهام'!$M$8:$M$64),0)</f>
        <v>0</v>
      </c>
      <c r="D51" s="4"/>
      <c r="E51" s="4">
        <f>IFERROR(_xlfn.XLOOKUP(A51,'درآمد ناشی از تغییر قیمت  '!$A$7:$A$93,'درآمد ناشی از تغییر قیمت  '!$I$7:$I$93),0)</f>
        <v>20070013792</v>
      </c>
      <c r="F51" s="4"/>
      <c r="G51" s="4">
        <f>IFERROR(_xlfn.XLOOKUP(A51,'درآمد ناشی ازفروش'!$A$7:$A$57,'درآمد ناشی ازفروش'!$I$7:$I$57),0)</f>
        <v>0</v>
      </c>
      <c r="H51" s="4"/>
      <c r="I51" s="4">
        <f t="shared" si="0"/>
        <v>20070013792</v>
      </c>
      <c r="J51" s="4"/>
      <c r="K51" s="98">
        <f t="shared" si="1"/>
        <v>2.3273709622396485E-2</v>
      </c>
      <c r="L51" s="4"/>
      <c r="M51" s="4">
        <f>IFERROR(_xlfn.XLOOKUP(A51,'درآمد سود سهام'!$A$8:$A$64,'درآمد سود سهام'!$S$8:$S$64),0)</f>
        <v>0</v>
      </c>
      <c r="N51" s="4"/>
      <c r="O51" s="4">
        <f>IFERROR(_xlfn.XLOOKUP(A51,'درآمد ناشی از تغییر قیمت  '!$A$7:$A$93,'درآمد ناشی از تغییر قیمت  '!$Q$7:$Q$93),0)</f>
        <v>80040917962</v>
      </c>
      <c r="P51" s="4"/>
      <c r="Q51" s="4">
        <f>IFERROR(_xlfn.XLOOKUP(A51,'درآمد ناشی ازفروش'!A$7:A$57,'درآمد ناشی ازفروش'!$Q$7:$Q$57),0)</f>
        <v>1857548193</v>
      </c>
      <c r="R51" s="186"/>
      <c r="S51" s="4">
        <f t="shared" si="2"/>
        <v>81898466155</v>
      </c>
      <c r="T51" s="185"/>
      <c r="U51" s="98">
        <f t="shared" si="3"/>
        <v>7.5794956717057781E-3</v>
      </c>
    </row>
    <row r="52" spans="1:21" s="57" customFormat="1" ht="42.75" customHeight="1">
      <c r="A52" s="103" t="s">
        <v>137</v>
      </c>
      <c r="B52" s="103"/>
      <c r="C52" s="4">
        <f>IFERROR(_xlfn.XLOOKUP(A52,'درآمد سود سهام'!$A$8:$A$64,'درآمد سود سهام'!$M$8:$M$64),0)</f>
        <v>0</v>
      </c>
      <c r="D52" s="4"/>
      <c r="E52" s="4">
        <f>IFERROR(_xlfn.XLOOKUP(A52,'درآمد ناشی از تغییر قیمت  '!$A$7:$A$93,'درآمد ناشی از تغییر قیمت  '!$I$7:$I$93),0)</f>
        <v>8149768604</v>
      </c>
      <c r="F52" s="4"/>
      <c r="G52" s="4">
        <f>IFERROR(_xlfn.XLOOKUP(A52,'درآمد ناشی ازفروش'!$A$7:$A$57,'درآمد ناشی ازفروش'!$I$7:$I$57),0)</f>
        <v>0</v>
      </c>
      <c r="H52" s="4"/>
      <c r="I52" s="4">
        <f t="shared" si="0"/>
        <v>8149768604</v>
      </c>
      <c r="J52" s="4"/>
      <c r="K52" s="98">
        <f t="shared" si="1"/>
        <v>9.4506834895561973E-3</v>
      </c>
      <c r="L52" s="4"/>
      <c r="M52" s="4">
        <f>IFERROR(_xlfn.XLOOKUP(A52,'درآمد سود سهام'!$A$8:$A$64,'درآمد سود سهام'!$S$8:$S$64),0)</f>
        <v>9881159610</v>
      </c>
      <c r="N52" s="4"/>
      <c r="O52" s="4">
        <f>IFERROR(_xlfn.XLOOKUP(A52,'درآمد ناشی از تغییر قیمت  '!$A$7:$A$93,'درآمد ناشی از تغییر قیمت  '!$Q$7:$Q$93),0)</f>
        <v>21192035834</v>
      </c>
      <c r="P52" s="4"/>
      <c r="Q52" s="4">
        <f>IFERROR(_xlfn.XLOOKUP(A52,'درآمد ناشی ازفروش'!A$7:A$57,'درآمد ناشی ازفروش'!$Q$7:$Q$57),0)</f>
        <v>0</v>
      </c>
      <c r="R52" s="186"/>
      <c r="S52" s="4">
        <f t="shared" si="2"/>
        <v>31073195444</v>
      </c>
      <c r="T52" s="185"/>
      <c r="U52" s="98">
        <f t="shared" si="3"/>
        <v>2.875745559484901E-3</v>
      </c>
    </row>
    <row r="53" spans="1:21" s="57" customFormat="1" ht="42.75" customHeight="1">
      <c r="A53" s="103" t="s">
        <v>231</v>
      </c>
      <c r="B53" s="103"/>
      <c r="C53" s="4">
        <f>IFERROR(_xlfn.XLOOKUP(A53,'درآمد سود سهام'!$A$8:$A$64,'درآمد سود سهام'!$M$8:$M$64),0)</f>
        <v>0</v>
      </c>
      <c r="D53" s="4"/>
      <c r="E53" s="4">
        <f>IFERROR(_xlfn.XLOOKUP(A53,'درآمد ناشی از تغییر قیمت  '!$A$7:$A$93,'درآمد ناشی از تغییر قیمت  '!$I$7:$I$93),0)</f>
        <v>-3786075365</v>
      </c>
      <c r="F53" s="4"/>
      <c r="G53" s="4">
        <f>IFERROR(_xlfn.XLOOKUP(A53,'درآمد ناشی ازفروش'!$A$7:$A$57,'درآمد ناشی ازفروش'!$I$7:$I$57),0)</f>
        <v>0</v>
      </c>
      <c r="H53" s="4"/>
      <c r="I53" s="4">
        <f t="shared" si="0"/>
        <v>-3786075365</v>
      </c>
      <c r="J53" s="4"/>
      <c r="K53" s="98">
        <f t="shared" si="1"/>
        <v>-4.3904313951514196E-3</v>
      </c>
      <c r="L53" s="4"/>
      <c r="M53" s="4">
        <f>IFERROR(_xlfn.XLOOKUP(A53,'درآمد سود سهام'!$A$8:$A$64,'درآمد سود سهام'!$S$8:$S$64),0)</f>
        <v>0</v>
      </c>
      <c r="N53" s="4"/>
      <c r="O53" s="4">
        <f>IFERROR(_xlfn.XLOOKUP(A53,'درآمد ناشی از تغییر قیمت  '!$A$7:$A$93,'درآمد ناشی از تغییر قیمت  '!$Q$7:$Q$93),0)</f>
        <v>-3786075365</v>
      </c>
      <c r="P53" s="4"/>
      <c r="Q53" s="4">
        <f>IFERROR(_xlfn.XLOOKUP(A53,'درآمد ناشی ازفروش'!A$7:A$57,'درآمد ناشی ازفروش'!$Q$7:$Q$57),0)</f>
        <v>0</v>
      </c>
      <c r="R53" s="186"/>
      <c r="S53" s="4">
        <f t="shared" si="2"/>
        <v>-3786075365</v>
      </c>
      <c r="T53" s="185"/>
      <c r="U53" s="98">
        <f t="shared" si="3"/>
        <v>-3.5039168850193924E-4</v>
      </c>
    </row>
    <row r="54" spans="1:21" s="57" customFormat="1" ht="42.75" customHeight="1">
      <c r="A54" s="103" t="s">
        <v>138</v>
      </c>
      <c r="B54" s="103"/>
      <c r="C54" s="4">
        <f>IFERROR(_xlfn.XLOOKUP(A54,'درآمد سود سهام'!$A$8:$A$64,'درآمد سود سهام'!$M$8:$M$64),0)</f>
        <v>14151731200</v>
      </c>
      <c r="D54" s="4"/>
      <c r="E54" s="4">
        <f>IFERROR(_xlfn.XLOOKUP(A54,'درآمد ناشی از تغییر قیمت  '!$A$7:$A$93,'درآمد ناشی از تغییر قیمت  '!$I$7:$I$93),0)</f>
        <v>263293842</v>
      </c>
      <c r="F54" s="4"/>
      <c r="G54" s="4">
        <f>IFERROR(_xlfn.XLOOKUP(A54,'درآمد ناشی ازفروش'!$A$7:$A$57,'درآمد ناشی ازفروش'!$I$7:$I$57),0)</f>
        <v>0</v>
      </c>
      <c r="H54" s="4"/>
      <c r="I54" s="4">
        <f t="shared" si="0"/>
        <v>14415025042</v>
      </c>
      <c r="J54" s="4"/>
      <c r="K54" s="98">
        <f t="shared" si="1"/>
        <v>1.6716037692052311E-2</v>
      </c>
      <c r="L54" s="4"/>
      <c r="M54" s="4">
        <f>IFERROR(_xlfn.XLOOKUP(A54,'درآمد سود سهام'!$A$8:$A$64,'درآمد سود سهام'!$S$8:$S$64),0)</f>
        <v>14151731200</v>
      </c>
      <c r="N54" s="4"/>
      <c r="O54" s="4">
        <f>IFERROR(_xlfn.XLOOKUP(A54,'درآمد ناشی از تغییر قیمت  '!$A$7:$A$93,'درآمد ناشی از تغییر قیمت  '!$Q$7:$Q$93),0)</f>
        <v>54326296366</v>
      </c>
      <c r="P54" s="4"/>
      <c r="Q54" s="4">
        <f>IFERROR(_xlfn.XLOOKUP(A54,'درآمد ناشی ازفروش'!A$7:A$57,'درآمد ناشی ازفروش'!$Q$7:$Q$57),0)</f>
        <v>0</v>
      </c>
      <c r="R54" s="186"/>
      <c r="S54" s="4">
        <f t="shared" si="2"/>
        <v>68478027566</v>
      </c>
      <c r="T54" s="185"/>
      <c r="U54" s="98">
        <f t="shared" si="3"/>
        <v>6.3374680615035997E-3</v>
      </c>
    </row>
    <row r="55" spans="1:21" s="57" customFormat="1" ht="42.75" customHeight="1">
      <c r="A55" s="103" t="s">
        <v>139</v>
      </c>
      <c r="B55" s="103"/>
      <c r="C55" s="4">
        <f>IFERROR(_xlfn.XLOOKUP(A55,'درآمد سود سهام'!$A$8:$A$64,'درآمد سود سهام'!$M$8:$M$64),0)</f>
        <v>26805428000</v>
      </c>
      <c r="D55" s="4"/>
      <c r="E55" s="4">
        <f>IFERROR(_xlfn.XLOOKUP(A55,'درآمد ناشی از تغییر قیمت  '!$A$7:$A$93,'درآمد ناشی از تغییر قیمت  '!$I$7:$I$93),0)</f>
        <v>43262826664</v>
      </c>
      <c r="F55" s="4"/>
      <c r="G55" s="4">
        <f>IFERROR(_xlfn.XLOOKUP(A55,'درآمد ناشی ازفروش'!$A$7:$A$57,'درآمد ناشی ازفروش'!$I$7:$I$57),0)</f>
        <v>0</v>
      </c>
      <c r="H55" s="4"/>
      <c r="I55" s="4">
        <f t="shared" si="0"/>
        <v>70068254664</v>
      </c>
      <c r="J55" s="4"/>
      <c r="K55" s="98">
        <f t="shared" si="1"/>
        <v>8.1252969215601031E-2</v>
      </c>
      <c r="L55" s="4"/>
      <c r="M55" s="4">
        <f>IFERROR(_xlfn.XLOOKUP(A55,'درآمد سود سهام'!$A$8:$A$64,'درآمد سود سهام'!$S$8:$S$64),0)</f>
        <v>26805428000</v>
      </c>
      <c r="N55" s="4"/>
      <c r="O55" s="4">
        <f>IFERROR(_xlfn.XLOOKUP(A55,'درآمد ناشی از تغییر قیمت  '!$A$7:$A$93,'درآمد ناشی از تغییر قیمت  '!$Q$7:$Q$93),0)</f>
        <v>101119414727</v>
      </c>
      <c r="P55" s="4"/>
      <c r="Q55" s="4">
        <f>IFERROR(_xlfn.XLOOKUP(A55,'درآمد ناشی ازفروش'!A$7:A$57,'درآمد ناشی ازفروش'!$Q$7:$Q$57),0)</f>
        <v>0</v>
      </c>
      <c r="R55" s="186"/>
      <c r="S55" s="4">
        <f t="shared" si="2"/>
        <v>127924842727</v>
      </c>
      <c r="T55" s="185"/>
      <c r="U55" s="98">
        <f t="shared" si="3"/>
        <v>1.1839120282397905E-2</v>
      </c>
    </row>
    <row r="56" spans="1:21" s="57" customFormat="1" ht="42.75" customHeight="1">
      <c r="A56" s="103" t="s">
        <v>140</v>
      </c>
      <c r="B56" s="103"/>
      <c r="C56" s="4">
        <f>IFERROR(_xlfn.XLOOKUP(A56,'درآمد سود سهام'!$A$8:$A$64,'درآمد سود سهام'!$M$8:$M$64),0)</f>
        <v>6595701200</v>
      </c>
      <c r="D56" s="4"/>
      <c r="E56" s="4">
        <f>IFERROR(_xlfn.XLOOKUP(A56,'درآمد ناشی از تغییر قیمت  '!$A$7:$A$93,'درآمد ناشی از تغییر قیمت  '!$I$7:$I$93),0)</f>
        <v>-12473011893</v>
      </c>
      <c r="F56" s="4"/>
      <c r="G56" s="4">
        <f>IFERROR(_xlfn.XLOOKUP(A56,'درآمد ناشی ازفروش'!$A$7:$A$57,'درآمد ناشی ازفروش'!$I$7:$I$57),0)</f>
        <v>0</v>
      </c>
      <c r="H56" s="4"/>
      <c r="I56" s="4">
        <f t="shared" si="0"/>
        <v>-5877310693</v>
      </c>
      <c r="J56" s="4"/>
      <c r="K56" s="98">
        <f t="shared" si="1"/>
        <v>-6.8154822336998948E-3</v>
      </c>
      <c r="L56" s="4"/>
      <c r="M56" s="4">
        <f>IFERROR(_xlfn.XLOOKUP(A56,'درآمد سود سهام'!$A$8:$A$64,'درآمد سود سهام'!$S$8:$S$64),0)</f>
        <v>6595701200</v>
      </c>
      <c r="N56" s="4"/>
      <c r="O56" s="4">
        <f>IFERROR(_xlfn.XLOOKUP(A56,'درآمد ناشی از تغییر قیمت  '!$A$7:$A$93,'درآمد ناشی از تغییر قیمت  '!$Q$7:$Q$93),0)</f>
        <v>13629752473</v>
      </c>
      <c r="P56" s="4"/>
      <c r="Q56" s="4">
        <f>IFERROR(_xlfn.XLOOKUP(A56,'درآمد ناشی ازفروش'!A$7:A$57,'درآمد ناشی ازفروش'!$Q$7:$Q$57),0)</f>
        <v>0</v>
      </c>
      <c r="R56" s="186"/>
      <c r="S56" s="4">
        <f t="shared" si="2"/>
        <v>20225453673</v>
      </c>
      <c r="T56" s="185"/>
      <c r="U56" s="98">
        <f t="shared" si="3"/>
        <v>1.8718145255938981E-3</v>
      </c>
    </row>
    <row r="57" spans="1:21" s="57" customFormat="1" ht="42.75" customHeight="1">
      <c r="A57" s="103" t="s">
        <v>83</v>
      </c>
      <c r="B57" s="103"/>
      <c r="C57" s="4">
        <f>IFERROR(_xlfn.XLOOKUP(A57,'درآمد سود سهام'!$A$8:$A$64,'درآمد سود سهام'!$M$8:$M$64),0)</f>
        <v>0</v>
      </c>
      <c r="D57" s="4"/>
      <c r="E57" s="4">
        <f>IFERROR(_xlfn.XLOOKUP(A57,'درآمد ناشی از تغییر قیمت  '!$A$7:$A$93,'درآمد ناشی از تغییر قیمت  '!$I$7:$I$93),0)</f>
        <v>0</v>
      </c>
      <c r="F57" s="4"/>
      <c r="G57" s="4">
        <f>IFERROR(_xlfn.XLOOKUP(A57,'درآمد ناشی ازفروش'!$A$7:$A$57,'درآمد ناشی ازفروش'!$I$7:$I$57),0)</f>
        <v>0</v>
      </c>
      <c r="H57" s="4"/>
      <c r="I57" s="4">
        <f t="shared" si="0"/>
        <v>0</v>
      </c>
      <c r="J57" s="4"/>
      <c r="K57" s="98">
        <f t="shared" si="1"/>
        <v>0</v>
      </c>
      <c r="L57" s="4"/>
      <c r="M57" s="4">
        <f>IFERROR(_xlfn.XLOOKUP(A57,'درآمد سود سهام'!$A$8:$A$64,'درآمد سود سهام'!$S$8:$S$64),0)</f>
        <v>0</v>
      </c>
      <c r="N57" s="4"/>
      <c r="O57" s="4">
        <f>IFERROR(_xlfn.XLOOKUP(A57,'درآمد ناشی از تغییر قیمت  '!$A$7:$A$93,'درآمد ناشی از تغییر قیمت  '!$Q$7:$Q$93),0)</f>
        <v>0</v>
      </c>
      <c r="P57" s="4"/>
      <c r="Q57" s="4">
        <f>IFERROR(_xlfn.XLOOKUP(A57,'درآمد ناشی ازفروش'!A$7:A$57,'درآمد ناشی ازفروش'!$Q$7:$Q$57),0)</f>
        <v>-14165576190</v>
      </c>
      <c r="R57" s="186"/>
      <c r="S57" s="4">
        <f t="shared" si="2"/>
        <v>-14165576190</v>
      </c>
      <c r="T57" s="185"/>
      <c r="U57" s="98">
        <f t="shared" si="3"/>
        <v>-1.3109882084497194E-3</v>
      </c>
    </row>
    <row r="58" spans="1:21" s="57" customFormat="1" ht="42.75" customHeight="1">
      <c r="A58" s="103" t="s">
        <v>141</v>
      </c>
      <c r="B58" s="103"/>
      <c r="C58" s="4">
        <f>IFERROR(_xlfn.XLOOKUP(A58,'درآمد سود سهام'!$A$8:$A$64,'درآمد سود سهام'!$M$8:$M$64),0)</f>
        <v>27959601600</v>
      </c>
      <c r="D58" s="4"/>
      <c r="E58" s="4">
        <f>IFERROR(_xlfn.XLOOKUP(A58,'درآمد ناشی از تغییر قیمت  '!$A$7:$A$93,'درآمد ناشی از تغییر قیمت  '!$I$7:$I$93),0)</f>
        <v>-22541572526</v>
      </c>
      <c r="F58" s="4"/>
      <c r="G58" s="4">
        <f>IFERROR(_xlfn.XLOOKUP(A58,'درآمد ناشی ازفروش'!$A$7:$A$57,'درآمد ناشی ازفروش'!$I$7:$I$57),0)</f>
        <v>0</v>
      </c>
      <c r="H58" s="4"/>
      <c r="I58" s="4">
        <f t="shared" si="0"/>
        <v>5418029074</v>
      </c>
      <c r="J58" s="4"/>
      <c r="K58" s="98">
        <f t="shared" si="1"/>
        <v>6.2828873313600219E-3</v>
      </c>
      <c r="L58" s="4"/>
      <c r="M58" s="4">
        <f>IFERROR(_xlfn.XLOOKUP(A58,'درآمد سود سهام'!$A$8:$A$64,'درآمد سود سهام'!$S$8:$S$64),0)</f>
        <v>27959601600</v>
      </c>
      <c r="N58" s="4"/>
      <c r="O58" s="4">
        <f>IFERROR(_xlfn.XLOOKUP(A58,'درآمد ناشی از تغییر قیمت  '!$A$7:$A$93,'درآمد ناشی از تغییر قیمت  '!$Q$7:$Q$93),0)</f>
        <v>12484563246</v>
      </c>
      <c r="P58" s="4"/>
      <c r="Q58" s="4">
        <f>IFERROR(_xlfn.XLOOKUP(A58,'درآمد ناشی ازفروش'!A$7:A$57,'درآمد ناشی ازفروش'!$Q$7:$Q$57),0)</f>
        <v>0</v>
      </c>
      <c r="R58" s="186"/>
      <c r="S58" s="4">
        <f t="shared" si="2"/>
        <v>40444164846</v>
      </c>
      <c r="T58" s="185"/>
      <c r="U58" s="98">
        <f t="shared" si="3"/>
        <v>3.7430050498851375E-3</v>
      </c>
    </row>
    <row r="59" spans="1:21" s="57" customFormat="1" ht="42.75" customHeight="1">
      <c r="A59" s="103" t="s">
        <v>142</v>
      </c>
      <c r="B59" s="103"/>
      <c r="C59" s="4">
        <f>IFERROR(_xlfn.XLOOKUP(A59,'درآمد سود سهام'!$A$8:$A$64,'درآمد سود سهام'!$M$8:$M$64),0)</f>
        <v>0</v>
      </c>
      <c r="D59" s="4"/>
      <c r="E59" s="4">
        <f>IFERROR(_xlfn.XLOOKUP(A59,'درآمد ناشی از تغییر قیمت  '!$A$7:$A$93,'درآمد ناشی از تغییر قیمت  '!$I$7:$I$93),0)</f>
        <v>-168406736244</v>
      </c>
      <c r="F59" s="4"/>
      <c r="G59" s="4">
        <f>IFERROR(_xlfn.XLOOKUP(A59,'درآمد ناشی ازفروش'!$A$7:$A$57,'درآمد ناشی ازفروش'!$I$7:$I$57),0)</f>
        <v>0</v>
      </c>
      <c r="H59" s="4"/>
      <c r="I59" s="4">
        <f t="shared" si="0"/>
        <v>-168406736244</v>
      </c>
      <c r="J59" s="4"/>
      <c r="K59" s="98">
        <f t="shared" si="1"/>
        <v>-0.1952888283196238</v>
      </c>
      <c r="L59" s="4"/>
      <c r="M59" s="4">
        <f>IFERROR(_xlfn.XLOOKUP(A59,'درآمد سود سهام'!$A$8:$A$64,'درآمد سود سهام'!$S$8:$S$64),0)</f>
        <v>112891538304</v>
      </c>
      <c r="N59" s="4"/>
      <c r="O59" s="4">
        <f>IFERROR(_xlfn.XLOOKUP(A59,'درآمد ناشی از تغییر قیمت  '!$A$7:$A$93,'درآمد ناشی از تغییر قیمت  '!$Q$7:$Q$93),0)</f>
        <v>-204251357465</v>
      </c>
      <c r="P59" s="4"/>
      <c r="Q59" s="4">
        <f>IFERROR(_xlfn.XLOOKUP(A59,'درآمد ناشی ازفروش'!A$7:A$57,'درآمد ناشی ازفروش'!$Q$7:$Q$57),0)</f>
        <v>0</v>
      </c>
      <c r="R59" s="186"/>
      <c r="S59" s="4">
        <f t="shared" si="2"/>
        <v>-91359819161</v>
      </c>
      <c r="T59" s="185"/>
      <c r="U59" s="98">
        <f t="shared" si="3"/>
        <v>-8.4551199358004897E-3</v>
      </c>
    </row>
    <row r="60" spans="1:21" s="57" customFormat="1" ht="42.75" customHeight="1">
      <c r="A60" s="103" t="s">
        <v>143</v>
      </c>
      <c r="B60" s="103"/>
      <c r="C60" s="4">
        <f>IFERROR(_xlfn.XLOOKUP(A60,'درآمد سود سهام'!$A$8:$A$64,'درآمد سود سهام'!$M$8:$M$64),0)</f>
        <v>0</v>
      </c>
      <c r="D60" s="4"/>
      <c r="E60" s="4">
        <f>IFERROR(_xlfn.XLOOKUP(A60,'درآمد ناشی از تغییر قیمت  '!$A$7:$A$93,'درآمد ناشی از تغییر قیمت  '!$I$7:$I$93),0)</f>
        <v>0</v>
      </c>
      <c r="F60" s="4"/>
      <c r="G60" s="4">
        <f>IFERROR(_xlfn.XLOOKUP(A60,'درآمد ناشی ازفروش'!$A$7:$A$57,'درآمد ناشی ازفروش'!$I$7:$I$57),0)</f>
        <v>0</v>
      </c>
      <c r="H60" s="4"/>
      <c r="I60" s="4">
        <f t="shared" si="0"/>
        <v>0</v>
      </c>
      <c r="J60" s="4"/>
      <c r="K60" s="98">
        <f t="shared" si="1"/>
        <v>0</v>
      </c>
      <c r="L60" s="4"/>
      <c r="M60" s="4">
        <f>IFERROR(_xlfn.XLOOKUP(A60,'درآمد سود سهام'!$A$8:$A$64,'درآمد سود سهام'!$S$8:$S$64),0)</f>
        <v>1345555000</v>
      </c>
      <c r="N60" s="4"/>
      <c r="O60" s="4">
        <f>IFERROR(_xlfn.XLOOKUP(A60,'درآمد ناشی از تغییر قیمت  '!$A$7:$A$93,'درآمد ناشی از تغییر قیمت  '!$Q$7:$Q$93),0)</f>
        <v>0</v>
      </c>
      <c r="P60" s="4"/>
      <c r="Q60" s="4">
        <f>IFERROR(_xlfn.XLOOKUP(A60,'درآمد ناشی ازفروش'!A$7:A$57,'درآمد ناشی ازفروش'!$Q$7:$Q$57),0)</f>
        <v>7683595190</v>
      </c>
      <c r="R60" s="186"/>
      <c r="S60" s="4">
        <f t="shared" si="2"/>
        <v>9029150190</v>
      </c>
      <c r="T60" s="185"/>
      <c r="U60" s="98">
        <f t="shared" si="3"/>
        <v>8.3562498783267241E-4</v>
      </c>
    </row>
    <row r="61" spans="1:21" s="57" customFormat="1" ht="42.75" customHeight="1">
      <c r="A61" s="103" t="s">
        <v>84</v>
      </c>
      <c r="B61" s="103"/>
      <c r="C61" s="4">
        <f>IFERROR(_xlfn.XLOOKUP(A61,'درآمد سود سهام'!$A$8:$A$64,'درآمد سود سهام'!$M$8:$M$64),0)</f>
        <v>29820907200</v>
      </c>
      <c r="D61" s="4"/>
      <c r="E61" s="4">
        <f>IFERROR(_xlfn.XLOOKUP(A61,'درآمد ناشی از تغییر قیمت  '!$A$7:$A$93,'درآمد ناشی از تغییر قیمت  '!$I$7:$I$93),0)</f>
        <v>-12483446449</v>
      </c>
      <c r="F61" s="4"/>
      <c r="G61" s="4">
        <f>IFERROR(_xlfn.XLOOKUP(A61,'درآمد ناشی ازفروش'!$A$7:$A$57,'درآمد ناشی ازفروش'!$I$7:$I$57),0)</f>
        <v>0</v>
      </c>
      <c r="H61" s="4"/>
      <c r="I61" s="4">
        <f t="shared" si="0"/>
        <v>17337460751</v>
      </c>
      <c r="J61" s="4"/>
      <c r="K61" s="98">
        <f t="shared" si="1"/>
        <v>2.0104970095701172E-2</v>
      </c>
      <c r="L61" s="4"/>
      <c r="M61" s="4">
        <f>IFERROR(_xlfn.XLOOKUP(A61,'درآمد سود سهام'!$A$8:$A$64,'درآمد سود سهام'!$S$8:$S$64),0)</f>
        <v>29820907200</v>
      </c>
      <c r="N61" s="4"/>
      <c r="O61" s="4">
        <f>IFERROR(_xlfn.XLOOKUP(A61,'درآمد ناشی از تغییر قیمت  '!$A$7:$A$93,'درآمد ناشی از تغییر قیمت  '!$Q$7:$Q$93),0)</f>
        <v>-12483446449</v>
      </c>
      <c r="P61" s="4"/>
      <c r="Q61" s="4">
        <f>IFERROR(_xlfn.XLOOKUP(A61,'درآمد ناشی ازفروش'!A$7:A$57,'درآمد ناشی ازفروش'!$Q$7:$Q$57),0)</f>
        <v>0</v>
      </c>
      <c r="R61" s="186"/>
      <c r="S61" s="4">
        <f t="shared" si="2"/>
        <v>17337460751</v>
      </c>
      <c r="T61" s="185"/>
      <c r="U61" s="98">
        <f t="shared" si="3"/>
        <v>1.6045380932027458E-3</v>
      </c>
    </row>
    <row r="62" spans="1:21" s="57" customFormat="1" ht="42.75" customHeight="1">
      <c r="A62" s="103" t="s">
        <v>86</v>
      </c>
      <c r="B62" s="103"/>
      <c r="C62" s="4">
        <f>IFERROR(_xlfn.XLOOKUP(A62,'درآمد سود سهام'!$A$8:$A$64,'درآمد سود سهام'!$M$8:$M$64),0)</f>
        <v>0</v>
      </c>
      <c r="D62" s="4"/>
      <c r="E62" s="4">
        <f>IFERROR(_xlfn.XLOOKUP(A62,'درآمد ناشی از تغییر قیمت  '!$A$7:$A$93,'درآمد ناشی از تغییر قیمت  '!$I$7:$I$93),0)</f>
        <v>-16771115467</v>
      </c>
      <c r="F62" s="4"/>
      <c r="G62" s="4">
        <f>IFERROR(_xlfn.XLOOKUP(A62,'درآمد ناشی ازفروش'!$A$7:$A$57,'درآمد ناشی ازفروش'!$I$7:$I$57),0)</f>
        <v>0</v>
      </c>
      <c r="H62" s="4"/>
      <c r="I62" s="4">
        <f t="shared" si="0"/>
        <v>-16771115467</v>
      </c>
      <c r="J62" s="4"/>
      <c r="K62" s="98">
        <f t="shared" si="1"/>
        <v>-1.9448221384791783E-2</v>
      </c>
      <c r="L62" s="4"/>
      <c r="M62" s="4">
        <f>IFERROR(_xlfn.XLOOKUP(A62,'درآمد سود سهام'!$A$8:$A$64,'درآمد سود سهام'!$S$8:$S$64),0)</f>
        <v>41801645600</v>
      </c>
      <c r="N62" s="4"/>
      <c r="O62" s="4">
        <f>IFERROR(_xlfn.XLOOKUP(A62,'درآمد ناشی از تغییر قیمت  '!$A$7:$A$93,'درآمد ناشی از تغییر قیمت  '!$Q$7:$Q$93),0)</f>
        <v>88410657915</v>
      </c>
      <c r="P62" s="4"/>
      <c r="Q62" s="4">
        <f>IFERROR(_xlfn.XLOOKUP(A62,'درآمد ناشی ازفروش'!A$7:A$57,'درآمد ناشی ازفروش'!$Q$7:$Q$57),0)</f>
        <v>0</v>
      </c>
      <c r="R62" s="186"/>
      <c r="S62" s="4">
        <f t="shared" si="2"/>
        <v>130212303515</v>
      </c>
      <c r="T62" s="185"/>
      <c r="U62" s="98">
        <f t="shared" si="3"/>
        <v>1.2050818986364223E-2</v>
      </c>
    </row>
    <row r="63" spans="1:21" s="57" customFormat="1" ht="42.75" customHeight="1">
      <c r="A63" s="103" t="s">
        <v>144</v>
      </c>
      <c r="B63" s="103"/>
      <c r="C63" s="4">
        <f>IFERROR(_xlfn.XLOOKUP(A63,'درآمد سود سهام'!$A$8:$A$64,'درآمد سود سهام'!$M$8:$M$64),0)</f>
        <v>0</v>
      </c>
      <c r="D63" s="4"/>
      <c r="E63" s="4">
        <f>IFERROR(_xlfn.XLOOKUP(A63,'درآمد ناشی از تغییر قیمت  '!$A$7:$A$93,'درآمد ناشی از تغییر قیمت  '!$I$7:$I$93),0)</f>
        <v>-573463712</v>
      </c>
      <c r="F63" s="4"/>
      <c r="G63" s="4">
        <f>IFERROR(_xlfn.XLOOKUP(A63,'درآمد ناشی ازفروش'!$A$7:$A$57,'درآمد ناشی ازفروش'!$I$7:$I$57),0)</f>
        <v>0</v>
      </c>
      <c r="H63" s="4"/>
      <c r="I63" s="4">
        <f t="shared" si="0"/>
        <v>-573463712</v>
      </c>
      <c r="J63" s="4"/>
      <c r="K63" s="98">
        <f t="shared" si="1"/>
        <v>-6.6500342502951511E-4</v>
      </c>
      <c r="L63" s="4"/>
      <c r="M63" s="4">
        <f>IFERROR(_xlfn.XLOOKUP(A63,'درآمد سود سهام'!$A$8:$A$64,'درآمد سود سهام'!$S$8:$S$64),0)</f>
        <v>753823200</v>
      </c>
      <c r="N63" s="4"/>
      <c r="O63" s="4">
        <f>IFERROR(_xlfn.XLOOKUP(A63,'درآمد ناشی از تغییر قیمت  '!$A$7:$A$93,'درآمد ناشی از تغییر قیمت  '!$Q$7:$Q$93),0)</f>
        <v>1109527618</v>
      </c>
      <c r="P63" s="4"/>
      <c r="Q63" s="4">
        <f>IFERROR(_xlfn.XLOOKUP(A63,'درآمد ناشی ازفروش'!A$7:A$57,'درآمد ناشی ازفروش'!$Q$7:$Q$57),0)</f>
        <v>0</v>
      </c>
      <c r="R63" s="186"/>
      <c r="S63" s="4">
        <f t="shared" si="2"/>
        <v>1863350818</v>
      </c>
      <c r="T63" s="185"/>
      <c r="U63" s="98">
        <f t="shared" si="3"/>
        <v>1.7244840011009389E-4</v>
      </c>
    </row>
    <row r="64" spans="1:21" s="57" customFormat="1" ht="42.75" customHeight="1">
      <c r="A64" s="103" t="s">
        <v>85</v>
      </c>
      <c r="B64" s="103"/>
      <c r="C64" s="4">
        <f>IFERROR(_xlfn.XLOOKUP(A64,'درآمد سود سهام'!$A$8:$A$64,'درآمد سود سهام'!$M$8:$M$64),0)</f>
        <v>0</v>
      </c>
      <c r="D64" s="4"/>
      <c r="E64" s="4">
        <f>IFERROR(_xlfn.XLOOKUP(A64,'درآمد ناشی از تغییر قیمت  '!$A$7:$A$93,'درآمد ناشی از تغییر قیمت  '!$I$7:$I$93),0)</f>
        <v>-8016536321</v>
      </c>
      <c r="F64" s="4"/>
      <c r="G64" s="4">
        <f>IFERROR(_xlfn.XLOOKUP(A64,'درآمد ناشی ازفروش'!$A$7:$A$57,'درآمد ناشی ازفروش'!$I$7:$I$57),0)</f>
        <v>8336771087</v>
      </c>
      <c r="H64" s="4"/>
      <c r="I64" s="4">
        <f t="shared" si="0"/>
        <v>320234766</v>
      </c>
      <c r="J64" s="4"/>
      <c r="K64" s="98">
        <f t="shared" si="1"/>
        <v>3.7135255770730501E-4</v>
      </c>
      <c r="L64" s="4"/>
      <c r="M64" s="4">
        <f>IFERROR(_xlfn.XLOOKUP(A64,'درآمد سود سهام'!$A$8:$A$64,'درآمد سود سهام'!$S$8:$S$64),0)</f>
        <v>6777312570</v>
      </c>
      <c r="N64" s="4"/>
      <c r="O64" s="4">
        <f>IFERROR(_xlfn.XLOOKUP(A64,'درآمد ناشی از تغییر قیمت  '!$A$7:$A$93,'درآمد ناشی از تغییر قیمت  '!$Q$7:$Q$93),0)</f>
        <v>0</v>
      </c>
      <c r="P64" s="4"/>
      <c r="Q64" s="4">
        <f>IFERROR(_xlfn.XLOOKUP(A64,'درآمد ناشی ازفروش'!A$7:A$57,'درآمد ناشی ازفروش'!$Q$7:$Q$57),0)</f>
        <v>8336771087</v>
      </c>
      <c r="R64" s="186"/>
      <c r="S64" s="4">
        <f t="shared" si="2"/>
        <v>15114083657</v>
      </c>
      <c r="T64" s="185"/>
      <c r="U64" s="98">
        <f t="shared" si="3"/>
        <v>1.3987701728530686E-3</v>
      </c>
    </row>
    <row r="65" spans="1:21" s="57" customFormat="1" ht="42.75" customHeight="1">
      <c r="A65" s="103" t="s">
        <v>145</v>
      </c>
      <c r="B65" s="103"/>
      <c r="C65" s="4">
        <f>IFERROR(_xlfn.XLOOKUP(A65,'درآمد سود سهام'!$A$8:$A$64,'درآمد سود سهام'!$M$8:$M$64),0)</f>
        <v>0</v>
      </c>
      <c r="D65" s="4"/>
      <c r="E65" s="4">
        <f>IFERROR(_xlfn.XLOOKUP(A65,'درآمد ناشی از تغییر قیمت  '!$A$7:$A$93,'درآمد ناشی از تغییر قیمت  '!$I$7:$I$93),0)</f>
        <v>-12909396233</v>
      </c>
      <c r="F65" s="4"/>
      <c r="G65" s="4">
        <f>IFERROR(_xlfn.XLOOKUP(A65,'درآمد ناشی ازفروش'!$A$7:$A$57,'درآمد ناشی ازفروش'!$I$7:$I$57),0)</f>
        <v>0</v>
      </c>
      <c r="H65" s="4"/>
      <c r="I65" s="4">
        <f t="shared" si="0"/>
        <v>-12909396233</v>
      </c>
      <c r="J65" s="4"/>
      <c r="K65" s="98">
        <f t="shared" si="1"/>
        <v>-1.4970071393127872E-2</v>
      </c>
      <c r="L65" s="4"/>
      <c r="M65" s="4">
        <f>IFERROR(_xlfn.XLOOKUP(A65,'درآمد سود سهام'!$A$8:$A$64,'درآمد سود سهام'!$S$8:$S$64),0)</f>
        <v>0</v>
      </c>
      <c r="N65" s="4"/>
      <c r="O65" s="4">
        <f>IFERROR(_xlfn.XLOOKUP(A65,'درآمد ناشی از تغییر قیمت  '!$A$7:$A$93,'درآمد ناشی از تغییر قیمت  '!$Q$7:$Q$93),0)</f>
        <v>45208646880</v>
      </c>
      <c r="P65" s="4"/>
      <c r="Q65" s="4">
        <f>IFERROR(_xlfn.XLOOKUP(A65,'درآمد ناشی ازفروش'!A$7:A$57,'درآمد ناشی ازفروش'!$Q$7:$Q$57),0)</f>
        <v>0</v>
      </c>
      <c r="R65" s="186"/>
      <c r="S65" s="4">
        <f t="shared" si="2"/>
        <v>45208646880</v>
      </c>
      <c r="T65" s="185"/>
      <c r="U65" s="98">
        <f t="shared" si="3"/>
        <v>4.1839457982292775E-3</v>
      </c>
    </row>
    <row r="66" spans="1:21" s="57" customFormat="1" ht="42.75" customHeight="1">
      <c r="A66" s="103" t="s">
        <v>146</v>
      </c>
      <c r="B66" s="103"/>
      <c r="C66" s="4">
        <f>IFERROR(_xlfn.XLOOKUP(A66,'درآمد سود سهام'!$A$8:$A$64,'درآمد سود سهام'!$M$8:$M$64),0)</f>
        <v>-186991192</v>
      </c>
      <c r="D66" s="4"/>
      <c r="E66" s="4">
        <f>IFERROR(_xlfn.XLOOKUP(A66,'درآمد ناشی از تغییر قیمت  '!$A$7:$A$93,'درآمد ناشی از تغییر قیمت  '!$I$7:$I$93),0)</f>
        <v>191064990993</v>
      </c>
      <c r="F66" s="4"/>
      <c r="G66" s="4">
        <f>IFERROR(_xlfn.XLOOKUP(A66,'درآمد ناشی ازفروش'!$A$7:$A$57,'درآمد ناشی ازفروش'!$I$7:$I$57),0)</f>
        <v>0</v>
      </c>
      <c r="H66" s="4"/>
      <c r="I66" s="4">
        <f t="shared" si="0"/>
        <v>190877999801</v>
      </c>
      <c r="J66" s="4"/>
      <c r="K66" s="98">
        <f t="shared" si="1"/>
        <v>0.22134708957913646</v>
      </c>
      <c r="L66" s="4"/>
      <c r="M66" s="4">
        <f>IFERROR(_xlfn.XLOOKUP(A66,'درآمد سود سهام'!$A$8:$A$64,'درآمد سود سهام'!$S$8:$S$64),0)</f>
        <v>0</v>
      </c>
      <c r="N66" s="4"/>
      <c r="O66" s="4">
        <f>IFERROR(_xlfn.XLOOKUP(A66,'درآمد ناشی از تغییر قیمت  '!$A$7:$A$93,'درآمد ناشی از تغییر قیمت  '!$Q$7:$Q$93),0)</f>
        <v>375302451837</v>
      </c>
      <c r="P66" s="4"/>
      <c r="Q66" s="4">
        <f>IFERROR(_xlfn.XLOOKUP(A66,'درآمد ناشی ازفروش'!A$7:A$57,'درآمد ناشی ازفروش'!$Q$7:$Q$57),0)</f>
        <v>0</v>
      </c>
      <c r="R66" s="186"/>
      <c r="S66" s="4">
        <f t="shared" si="2"/>
        <v>375302451837</v>
      </c>
      <c r="T66" s="185"/>
      <c r="U66" s="98">
        <f t="shared" si="3"/>
        <v>3.4733291633269998E-2</v>
      </c>
    </row>
    <row r="67" spans="1:21" s="57" customFormat="1" ht="42.75" customHeight="1">
      <c r="A67" s="103" t="s">
        <v>147</v>
      </c>
      <c r="B67" s="103"/>
      <c r="C67" s="4">
        <f>IFERROR(_xlfn.XLOOKUP(A67,'درآمد سود سهام'!$A$8:$A$64,'درآمد سود سهام'!$M$8:$M$64),0)</f>
        <v>0</v>
      </c>
      <c r="D67" s="4"/>
      <c r="E67" s="4">
        <f>IFERROR(_xlfn.XLOOKUP(A67,'درآمد ناشی از تغییر قیمت  '!$A$7:$A$93,'درآمد ناشی از تغییر قیمت  '!$I$7:$I$93),0)</f>
        <v>-347664828</v>
      </c>
      <c r="F67" s="4"/>
      <c r="G67" s="4">
        <f>IFERROR(_xlfn.XLOOKUP(A67,'درآمد ناشی ازفروش'!$A$7:$A$57,'درآمد ناشی ازفروش'!$I$7:$I$57),0)</f>
        <v>571681958</v>
      </c>
      <c r="H67" s="4"/>
      <c r="I67" s="4">
        <f t="shared" si="0"/>
        <v>224017130</v>
      </c>
      <c r="J67" s="4"/>
      <c r="K67" s="98">
        <f t="shared" si="1"/>
        <v>2.5977608625963439E-4</v>
      </c>
      <c r="L67" s="4"/>
      <c r="M67" s="4">
        <f>IFERROR(_xlfn.XLOOKUP(A67,'درآمد سود سهام'!$A$8:$A$64,'درآمد سود سهام'!$S$8:$S$64),0)</f>
        <v>0</v>
      </c>
      <c r="N67" s="4"/>
      <c r="O67" s="4">
        <f>IFERROR(_xlfn.XLOOKUP(A67,'درآمد ناشی از تغییر قیمت  '!$A$7:$A$93,'درآمد ناشی از تغییر قیمت  '!$Q$7:$Q$93),0)</f>
        <v>0</v>
      </c>
      <c r="P67" s="4"/>
      <c r="Q67" s="4">
        <f>IFERROR(_xlfn.XLOOKUP(A67,'درآمد ناشی ازفروش'!A$7:A$57,'درآمد ناشی ازفروش'!$Q$7:$Q$57),0)</f>
        <v>571681958</v>
      </c>
      <c r="R67" s="186"/>
      <c r="S67" s="4">
        <f t="shared" si="2"/>
        <v>571681958</v>
      </c>
      <c r="T67" s="185"/>
      <c r="U67" s="98">
        <f t="shared" si="3"/>
        <v>5.2907717686099135E-5</v>
      </c>
    </row>
    <row r="68" spans="1:21" s="57" customFormat="1" ht="42.75" customHeight="1">
      <c r="A68" s="103" t="s">
        <v>196</v>
      </c>
      <c r="B68" s="103"/>
      <c r="C68" s="4">
        <f>IFERROR(_xlfn.XLOOKUP(A68,'درآمد سود سهام'!$A$8:$A$64,'درآمد سود سهام'!$M$8:$M$64),0)</f>
        <v>0</v>
      </c>
      <c r="D68" s="4"/>
      <c r="E68" s="4">
        <f>IFERROR(_xlfn.XLOOKUP(A68,'درآمد ناشی از تغییر قیمت  '!$A$7:$A$93,'درآمد ناشی از تغییر قیمت  '!$I$7:$I$93),0)</f>
        <v>-6973466274</v>
      </c>
      <c r="F68" s="4"/>
      <c r="G68" s="4">
        <f>IFERROR(_xlfn.XLOOKUP(A68,'درآمد ناشی ازفروش'!$A$7:$A$57,'درآمد ناشی ازفروش'!$I$7:$I$57),0)</f>
        <v>6768488522</v>
      </c>
      <c r="H68" s="4"/>
      <c r="I68" s="4">
        <f t="shared" si="0"/>
        <v>-204977752</v>
      </c>
      <c r="J68" s="4"/>
      <c r="K68" s="98">
        <f t="shared" si="1"/>
        <v>-2.3769752868835499E-4</v>
      </c>
      <c r="L68" s="4"/>
      <c r="M68" s="4">
        <f>IFERROR(_xlfn.XLOOKUP(A68,'درآمد سود سهام'!$A$8:$A$64,'درآمد سود سهام'!$S$8:$S$64),0)</f>
        <v>4985760202</v>
      </c>
      <c r="N68" s="4"/>
      <c r="O68" s="4">
        <f>IFERROR(_xlfn.XLOOKUP(A68,'درآمد ناشی از تغییر قیمت  '!$A$7:$A$93,'درآمد ناشی از تغییر قیمت  '!$Q$7:$Q$93),0)</f>
        <v>0</v>
      </c>
      <c r="P68" s="4"/>
      <c r="Q68" s="4">
        <f>IFERROR(_xlfn.XLOOKUP(A68,'درآمد ناشی ازفروش'!A$7:A$57,'درآمد ناشی ازفروش'!$Q$7:$Q$57),0)</f>
        <v>6768488522</v>
      </c>
      <c r="R68" s="186"/>
      <c r="S68" s="4">
        <f t="shared" si="2"/>
        <v>11754248724</v>
      </c>
      <c r="T68" s="185"/>
      <c r="U68" s="98">
        <f t="shared" si="3"/>
        <v>1.087825957071017E-3</v>
      </c>
    </row>
    <row r="69" spans="1:21" s="57" customFormat="1" ht="42.75" customHeight="1">
      <c r="A69" s="103" t="s">
        <v>148</v>
      </c>
      <c r="B69" s="103"/>
      <c r="C69" s="4">
        <f>IFERROR(_xlfn.XLOOKUP(A69,'درآمد سود سهام'!$A$8:$A$64,'درآمد سود سهام'!$M$8:$M$64),0)</f>
        <v>0</v>
      </c>
      <c r="D69" s="4"/>
      <c r="E69" s="4">
        <f>IFERROR(_xlfn.XLOOKUP(A69,'درآمد ناشی از تغییر قیمت  '!$A$7:$A$93,'درآمد ناشی از تغییر قیمت  '!$I$7:$I$93),0)</f>
        <v>-77611838001</v>
      </c>
      <c r="F69" s="4"/>
      <c r="G69" s="4">
        <f>IFERROR(_xlfn.XLOOKUP(A69,'درآمد ناشی ازفروش'!$A$7:$A$57,'درآمد ناشی ازفروش'!$I$7:$I$57),0)</f>
        <v>109615782234</v>
      </c>
      <c r="H69" s="4"/>
      <c r="I69" s="4">
        <f t="shared" si="0"/>
        <v>32003944233</v>
      </c>
      <c r="J69" s="4"/>
      <c r="K69" s="98">
        <f t="shared" si="1"/>
        <v>3.7112605530301802E-2</v>
      </c>
      <c r="L69" s="4"/>
      <c r="M69" s="4">
        <f>IFERROR(_xlfn.XLOOKUP(A69,'درآمد سود سهام'!$A$8:$A$64,'درآمد سود سهام'!$S$8:$S$64),0)</f>
        <v>0</v>
      </c>
      <c r="N69" s="4"/>
      <c r="O69" s="4">
        <f>IFERROR(_xlfn.XLOOKUP(A69,'درآمد ناشی از تغییر قیمت  '!$A$7:$A$93,'درآمد ناشی از تغییر قیمت  '!$Q$7:$Q$93),0)</f>
        <v>0</v>
      </c>
      <c r="P69" s="4"/>
      <c r="Q69" s="4">
        <f>IFERROR(_xlfn.XLOOKUP(A69,'درآمد ناشی ازفروش'!A$7:A$57,'درآمد ناشی ازفروش'!$Q$7:$Q$57),0)</f>
        <v>109615782234</v>
      </c>
      <c r="R69" s="186"/>
      <c r="S69" s="4">
        <f t="shared" si="2"/>
        <v>109615782234</v>
      </c>
      <c r="T69" s="185"/>
      <c r="U69" s="98">
        <f t="shared" si="3"/>
        <v>1.0144663093211336E-2</v>
      </c>
    </row>
    <row r="70" spans="1:21" s="57" customFormat="1" ht="42.75" customHeight="1">
      <c r="A70" s="103" t="s">
        <v>180</v>
      </c>
      <c r="B70" s="103"/>
      <c r="C70" s="4">
        <f>IFERROR(_xlfn.XLOOKUP(A70,'درآمد سود سهام'!$A$8:$A$64,'درآمد سود سهام'!$M$8:$M$64),0)</f>
        <v>3459720000</v>
      </c>
      <c r="D70" s="4"/>
      <c r="E70" s="4">
        <f>IFERROR(_xlfn.XLOOKUP(A70,'درآمد ناشی از تغییر قیمت  '!$A$7:$A$93,'درآمد ناشی از تغییر قیمت  '!$I$7:$I$93),0)</f>
        <v>826994115</v>
      </c>
      <c r="F70" s="4"/>
      <c r="G70" s="4">
        <f>IFERROR(_xlfn.XLOOKUP(A70,'درآمد ناشی ازفروش'!$A$7:$A$57,'درآمد ناشی ازفروش'!$I$7:$I$57),0)</f>
        <v>0</v>
      </c>
      <c r="H70" s="4"/>
      <c r="I70" s="4">
        <f t="shared" si="0"/>
        <v>4286714115</v>
      </c>
      <c r="J70" s="4"/>
      <c r="K70" s="98">
        <f t="shared" si="1"/>
        <v>4.9709851014903741E-3</v>
      </c>
      <c r="L70" s="4"/>
      <c r="M70" s="4">
        <f>IFERROR(_xlfn.XLOOKUP(A70,'درآمد سود سهام'!$A$8:$A$64,'درآمد سود سهام'!$S$8:$S$64),0)</f>
        <v>3459720000</v>
      </c>
      <c r="N70" s="4"/>
      <c r="O70" s="4">
        <f>IFERROR(_xlfn.XLOOKUP(A70,'درآمد ناشی از تغییر قیمت  '!$A$7:$A$93,'درآمد ناشی از تغییر قیمت  '!$Q$7:$Q$93),0)</f>
        <v>4516141999</v>
      </c>
      <c r="P70" s="4"/>
      <c r="Q70" s="4">
        <f>IFERROR(_xlfn.XLOOKUP(A70,'درآمد ناشی ازفروش'!A$7:A$57,'درآمد ناشی ازفروش'!$Q$7:$Q$57),0)</f>
        <v>0</v>
      </c>
      <c r="R70" s="186"/>
      <c r="S70" s="4">
        <f t="shared" si="2"/>
        <v>7975861999</v>
      </c>
      <c r="T70" s="185"/>
      <c r="U70" s="98">
        <f t="shared" si="3"/>
        <v>7.3814583273306355E-4</v>
      </c>
    </row>
    <row r="71" spans="1:21" s="57" customFormat="1" ht="42.75" customHeight="1">
      <c r="A71" s="103" t="s">
        <v>149</v>
      </c>
      <c r="B71" s="103"/>
      <c r="C71" s="4">
        <f>IFERROR(_xlfn.XLOOKUP(A71,'درآمد سود سهام'!$A$8:$A$64,'درآمد سود سهام'!$M$8:$M$64),0)</f>
        <v>0</v>
      </c>
      <c r="D71" s="4"/>
      <c r="E71" s="4">
        <f>IFERROR(_xlfn.XLOOKUP(A71,'درآمد ناشی از تغییر قیمت  '!$A$7:$A$93,'درآمد ناشی از تغییر قیمت  '!$I$7:$I$93),0)</f>
        <v>0</v>
      </c>
      <c r="F71" s="4"/>
      <c r="G71" s="4">
        <f>IFERROR(_xlfn.XLOOKUP(A71,'درآمد ناشی ازفروش'!$A$7:$A$57,'درآمد ناشی ازفروش'!$I$7:$I$57),0)</f>
        <v>0</v>
      </c>
      <c r="H71" s="4"/>
      <c r="I71" s="4">
        <f t="shared" si="0"/>
        <v>0</v>
      </c>
      <c r="J71" s="4"/>
      <c r="K71" s="98">
        <f t="shared" si="1"/>
        <v>0</v>
      </c>
      <c r="L71" s="4"/>
      <c r="M71" s="4">
        <f>IFERROR(_xlfn.XLOOKUP(A71,'درآمد سود سهام'!$A$8:$A$64,'درآمد سود سهام'!$S$8:$S$64),0)</f>
        <v>694171740</v>
      </c>
      <c r="N71" s="4"/>
      <c r="O71" s="4">
        <f>IFERROR(_xlfn.XLOOKUP(A71,'درآمد ناشی از تغییر قیمت  '!$A$7:$A$93,'درآمد ناشی از تغییر قیمت  '!$Q$7:$Q$93),0)</f>
        <v>0</v>
      </c>
      <c r="P71" s="4"/>
      <c r="Q71" s="4">
        <f>IFERROR(_xlfn.XLOOKUP(A71,'درآمد ناشی ازفروش'!A$7:A$57,'درآمد ناشی ازفروش'!$Q$7:$Q$57),0)</f>
        <v>6210732434</v>
      </c>
      <c r="R71" s="186"/>
      <c r="S71" s="4">
        <f t="shared" si="2"/>
        <v>6904904174</v>
      </c>
      <c r="T71" s="185"/>
      <c r="U71" s="98">
        <f t="shared" si="3"/>
        <v>6.3903139774713598E-4</v>
      </c>
    </row>
    <row r="72" spans="1:21" s="57" customFormat="1" ht="42.75" customHeight="1">
      <c r="A72" s="103" t="s">
        <v>150</v>
      </c>
      <c r="B72" s="103"/>
      <c r="C72" s="4">
        <f>IFERROR(_xlfn.XLOOKUP(A72,'درآمد سود سهام'!$A$8:$A$64,'درآمد سود سهام'!$M$8:$M$64),0)</f>
        <v>0</v>
      </c>
      <c r="D72" s="4"/>
      <c r="E72" s="4">
        <f>IFERROR(_xlfn.XLOOKUP(A72,'درآمد ناشی از تغییر قیمت  '!$A$7:$A$93,'درآمد ناشی از تغییر قیمت  '!$I$7:$I$93),0)</f>
        <v>-4923946698</v>
      </c>
      <c r="F72" s="4"/>
      <c r="G72" s="4">
        <f>IFERROR(_xlfn.XLOOKUP(A72,'درآمد ناشی ازفروش'!$A$7:$A$57,'درآمد ناشی ازفروش'!$I$7:$I$57),0)</f>
        <v>4032510154</v>
      </c>
      <c r="H72" s="4"/>
      <c r="I72" s="4">
        <f t="shared" si="0"/>
        <v>-891436544</v>
      </c>
      <c r="J72" s="4"/>
      <c r="K72" s="98">
        <f t="shared" si="1"/>
        <v>-1.0337329852816808E-3</v>
      </c>
      <c r="L72" s="4"/>
      <c r="M72" s="4">
        <f>IFERROR(_xlfn.XLOOKUP(A72,'درآمد سود سهام'!$A$8:$A$64,'درآمد سود سهام'!$S$8:$S$64),0)</f>
        <v>0</v>
      </c>
      <c r="N72" s="4"/>
      <c r="O72" s="4">
        <f>IFERROR(_xlfn.XLOOKUP(A72,'درآمد ناشی از تغییر قیمت  '!$A$7:$A$93,'درآمد ناشی از تغییر قیمت  '!$Q$7:$Q$93),0)</f>
        <v>0</v>
      </c>
      <c r="P72" s="4"/>
      <c r="Q72" s="4">
        <f>IFERROR(_xlfn.XLOOKUP(A72,'درآمد ناشی ازفروش'!A$7:A$57,'درآمد ناشی ازفروش'!$Q$7:$Q$57),0)</f>
        <v>4032510154</v>
      </c>
      <c r="R72" s="186"/>
      <c r="S72" s="4">
        <f t="shared" si="2"/>
        <v>4032510154</v>
      </c>
      <c r="T72" s="185"/>
      <c r="U72" s="98">
        <f t="shared" si="3"/>
        <v>3.7319860423889767E-4</v>
      </c>
    </row>
    <row r="73" spans="1:21" s="57" customFormat="1" ht="42.75" customHeight="1">
      <c r="A73" s="103" t="s">
        <v>151</v>
      </c>
      <c r="B73" s="103"/>
      <c r="C73" s="4">
        <f>IFERROR(_xlfn.XLOOKUP(A73,'درآمد سود سهام'!$A$8:$A$64,'درآمد سود سهام'!$M$8:$M$64),0)</f>
        <v>0</v>
      </c>
      <c r="D73" s="4"/>
      <c r="E73" s="4">
        <f>IFERROR(_xlfn.XLOOKUP(A73,'درآمد ناشی از تغییر قیمت  '!$A$7:$A$93,'درآمد ناشی از تغییر قیمت  '!$I$7:$I$93),0)</f>
        <v>-17339816481</v>
      </c>
      <c r="F73" s="4"/>
      <c r="G73" s="4">
        <f>IFERROR(_xlfn.XLOOKUP(A73,'درآمد ناشی ازفروش'!$A$7:$A$57,'درآمد ناشی ازفروش'!$I$7:$I$57),0)</f>
        <v>5278375100</v>
      </c>
      <c r="H73" s="4"/>
      <c r="I73" s="4">
        <f t="shared" si="0"/>
        <v>-12061441381</v>
      </c>
      <c r="J73" s="4"/>
      <c r="K73" s="98">
        <f t="shared" si="1"/>
        <v>-1.3986760907999224E-2</v>
      </c>
      <c r="L73" s="4"/>
      <c r="M73" s="4">
        <f>IFERROR(_xlfn.XLOOKUP(A73,'درآمد سود سهام'!$A$8:$A$64,'درآمد سود سهام'!$S$8:$S$64),0)</f>
        <v>0</v>
      </c>
      <c r="N73" s="4"/>
      <c r="O73" s="4">
        <f>IFERROR(_xlfn.XLOOKUP(A73,'درآمد ناشی از تغییر قیمت  '!$A$7:$A$93,'درآمد ناشی از تغییر قیمت  '!$Q$7:$Q$93),0)</f>
        <v>17697033662</v>
      </c>
      <c r="P73" s="4"/>
      <c r="Q73" s="4">
        <f>IFERROR(_xlfn.XLOOKUP(A73,'درآمد ناشی ازفروش'!A$7:A$57,'درآمد ناشی ازفروش'!$Q$7:$Q$57),0)</f>
        <v>5278375100</v>
      </c>
      <c r="R73" s="186"/>
      <c r="S73" s="4">
        <f t="shared" si="2"/>
        <v>22975408762</v>
      </c>
      <c r="T73" s="185"/>
      <c r="U73" s="98">
        <f t="shared" si="3"/>
        <v>2.1263159060594746E-3</v>
      </c>
    </row>
    <row r="74" spans="1:21" s="57" customFormat="1" ht="42.75" customHeight="1">
      <c r="A74" s="103" t="s">
        <v>197</v>
      </c>
      <c r="B74" s="103"/>
      <c r="C74" s="4">
        <f>IFERROR(_xlfn.XLOOKUP(A74,'درآمد سود سهام'!$A$8:$A$64,'درآمد سود سهام'!$M$8:$M$64),0)</f>
        <v>0</v>
      </c>
      <c r="D74" s="4"/>
      <c r="E74" s="4">
        <f>IFERROR(_xlfn.XLOOKUP(A74,'درآمد ناشی از تغییر قیمت  '!$A$7:$A$93,'درآمد ناشی از تغییر قیمت  '!$I$7:$I$93),0)</f>
        <v>-36057196961</v>
      </c>
      <c r="F74" s="4"/>
      <c r="G74" s="4">
        <f>IFERROR(_xlfn.XLOOKUP(A74,'درآمد ناشی ازفروش'!$A$7:$A$57,'درآمد ناشی ازفروش'!$I$7:$I$57),0)</f>
        <v>0</v>
      </c>
      <c r="H74" s="4"/>
      <c r="I74" s="4">
        <f t="shared" si="0"/>
        <v>-36057196961</v>
      </c>
      <c r="J74" s="4"/>
      <c r="K74" s="98">
        <f t="shared" si="1"/>
        <v>-4.1812862739654615E-2</v>
      </c>
      <c r="L74" s="4"/>
      <c r="M74" s="4">
        <f>IFERROR(_xlfn.XLOOKUP(A74,'درآمد سود سهام'!$A$8:$A$64,'درآمد سود سهام'!$S$8:$S$64),0)</f>
        <v>16881201000</v>
      </c>
      <c r="N74" s="4"/>
      <c r="O74" s="4">
        <f>IFERROR(_xlfn.XLOOKUP(A74,'درآمد ناشی از تغییر قیمت  '!$A$7:$A$93,'درآمد ناشی از تغییر قیمت  '!$Q$7:$Q$93),0)</f>
        <v>13849555539</v>
      </c>
      <c r="P74" s="4"/>
      <c r="Q74" s="4">
        <f>IFERROR(_xlfn.XLOOKUP(A74,'درآمد ناشی ازفروش'!A$7:A$57,'درآمد ناشی ازفروش'!$Q$7:$Q$57),0)</f>
        <v>0</v>
      </c>
      <c r="R74" s="186"/>
      <c r="S74" s="4">
        <f t="shared" si="2"/>
        <v>30730756539</v>
      </c>
      <c r="T74" s="185"/>
      <c r="U74" s="98">
        <f t="shared" si="3"/>
        <v>2.8440537058992805E-3</v>
      </c>
    </row>
    <row r="75" spans="1:21" s="57" customFormat="1" ht="42.75" customHeight="1">
      <c r="A75" s="103" t="s">
        <v>152</v>
      </c>
      <c r="B75" s="103"/>
      <c r="C75" s="4">
        <f>IFERROR(_xlfn.XLOOKUP(A75,'درآمد سود سهام'!$A$8:$A$64,'درآمد سود سهام'!$M$8:$M$64),0)</f>
        <v>8387101400</v>
      </c>
      <c r="D75" s="4"/>
      <c r="E75" s="4">
        <f>IFERROR(_xlfn.XLOOKUP(A75,'درآمد ناشی از تغییر قیمت  '!$A$7:$A$93,'درآمد ناشی از تغییر قیمت  '!$I$7:$I$93),0)</f>
        <v>-20093160874</v>
      </c>
      <c r="F75" s="4"/>
      <c r="G75" s="4">
        <f>IFERROR(_xlfn.XLOOKUP(A75,'درآمد ناشی ازفروش'!$A$7:$A$57,'درآمد ناشی ازفروش'!$I$7:$I$57),0)</f>
        <v>0</v>
      </c>
      <c r="H75" s="4"/>
      <c r="I75" s="4">
        <f t="shared" si="0"/>
        <v>-11706059474</v>
      </c>
      <c r="J75" s="4"/>
      <c r="K75" s="98">
        <f t="shared" si="1"/>
        <v>-1.3574650812097426E-2</v>
      </c>
      <c r="L75" s="4"/>
      <c r="M75" s="4">
        <f>IFERROR(_xlfn.XLOOKUP(A75,'درآمد سود سهام'!$A$8:$A$64,'درآمد سود سهام'!$S$8:$S$64),0)</f>
        <v>8387101400</v>
      </c>
      <c r="N75" s="4"/>
      <c r="O75" s="4">
        <f>IFERROR(_xlfn.XLOOKUP(A75,'درآمد ناشی از تغییر قیمت  '!$A$7:$A$93,'درآمد ناشی از تغییر قیمت  '!$Q$7:$Q$93),0)</f>
        <v>28489772</v>
      </c>
      <c r="P75" s="4"/>
      <c r="Q75" s="4">
        <f>IFERROR(_xlfn.XLOOKUP(A75,'درآمد ناشی ازفروش'!A$7:A$57,'درآمد ناشی ازفروش'!$Q$7:$Q$57),0)</f>
        <v>0</v>
      </c>
      <c r="R75" s="186"/>
      <c r="S75" s="4">
        <f t="shared" si="2"/>
        <v>8415591172</v>
      </c>
      <c r="T75" s="185"/>
      <c r="U75" s="98">
        <f t="shared" si="3"/>
        <v>7.7884165427834641E-4</v>
      </c>
    </row>
    <row r="76" spans="1:21" s="57" customFormat="1" ht="42.75" customHeight="1">
      <c r="A76" s="103" t="s">
        <v>153</v>
      </c>
      <c r="B76" s="103"/>
      <c r="C76" s="4">
        <f>IFERROR(_xlfn.XLOOKUP(A76,'درآمد سود سهام'!$A$8:$A$64,'درآمد سود سهام'!$M$8:$M$64),0)</f>
        <v>541088310</v>
      </c>
      <c r="D76" s="4"/>
      <c r="E76" s="4">
        <f>IFERROR(_xlfn.XLOOKUP(A76,'درآمد ناشی از تغییر قیمت  '!$A$7:$A$93,'درآمد ناشی از تغییر قیمت  '!$I$7:$I$93),0)</f>
        <v>-10345186104</v>
      </c>
      <c r="F76" s="4"/>
      <c r="G76" s="4">
        <f>IFERROR(_xlfn.XLOOKUP(A76,'درآمد ناشی ازفروش'!$A$7:$A$57,'درآمد ناشی ازفروش'!$I$7:$I$57),0)</f>
        <v>9374460176</v>
      </c>
      <c r="H76" s="4"/>
      <c r="I76" s="4">
        <f t="shared" ref="I76:I109" si="4">G76+E76+C76</f>
        <v>-429637618</v>
      </c>
      <c r="J76" s="4"/>
      <c r="K76" s="98">
        <f t="shared" ref="K76:K110" si="5">I76/862347005167</f>
        <v>-4.9821894831860337E-4</v>
      </c>
      <c r="L76" s="4"/>
      <c r="M76" s="4">
        <f>IFERROR(_xlfn.XLOOKUP(A76,'درآمد سود سهام'!$A$8:$A$64,'درآمد سود سهام'!$S$8:$S$64),0)</f>
        <v>541088310</v>
      </c>
      <c r="N76" s="4"/>
      <c r="O76" s="4">
        <f>IFERROR(_xlfn.XLOOKUP(A76,'درآمد ناشی از تغییر قیمت  '!$A$7:$A$93,'درآمد ناشی از تغییر قیمت  '!$Q$7:$Q$93),0)</f>
        <v>1084038173</v>
      </c>
      <c r="P76" s="4"/>
      <c r="Q76" s="4">
        <f>IFERROR(_xlfn.XLOOKUP(A76,'درآمد ناشی ازفروش'!A$7:A$57,'درآمد ناشی ازفروش'!$Q$7:$Q$57),0)</f>
        <v>9374460176</v>
      </c>
      <c r="R76" s="186"/>
      <c r="S76" s="4">
        <f t="shared" ref="S76:S110" si="6">Q76+O76+M76</f>
        <v>10999586659</v>
      </c>
      <c r="T76" s="185"/>
      <c r="U76" s="98">
        <f t="shared" ref="U76:U110" si="7">S76/10805265904528</f>
        <v>1.0179838937966876E-3</v>
      </c>
    </row>
    <row r="77" spans="1:21" s="57" customFormat="1" ht="42.75" customHeight="1">
      <c r="A77" s="103" t="s">
        <v>176</v>
      </c>
      <c r="B77" s="103"/>
      <c r="C77" s="4">
        <f>IFERROR(_xlfn.XLOOKUP(A77,'درآمد سود سهام'!$A$8:$A$64,'درآمد سود سهام'!$M$8:$M$64),0)</f>
        <v>81467810000</v>
      </c>
      <c r="D77" s="4"/>
      <c r="E77" s="4">
        <f>IFERROR(_xlfn.XLOOKUP(A77,'درآمد ناشی از تغییر قیمت  '!$A$7:$A$93,'درآمد ناشی از تغییر قیمت  '!$I$7:$I$93),0)</f>
        <v>-40419031912</v>
      </c>
      <c r="F77" s="4"/>
      <c r="G77" s="4">
        <f>IFERROR(_xlfn.XLOOKUP(A77,'درآمد ناشی ازفروش'!$A$7:$A$57,'درآمد ناشی ازفروش'!$I$7:$I$57),0)</f>
        <v>0</v>
      </c>
      <c r="H77" s="4"/>
      <c r="I77" s="4">
        <f t="shared" si="4"/>
        <v>41048778088</v>
      </c>
      <c r="J77" s="4"/>
      <c r="K77" s="98">
        <f t="shared" si="5"/>
        <v>4.76012299480887E-2</v>
      </c>
      <c r="L77" s="4"/>
      <c r="M77" s="4">
        <f>IFERROR(_xlfn.XLOOKUP(A77,'درآمد سود سهام'!$A$8:$A$64,'درآمد سود سهام'!$S$8:$S$64),0)</f>
        <v>81467810000</v>
      </c>
      <c r="N77" s="4"/>
      <c r="O77" s="4">
        <f>IFERROR(_xlfn.XLOOKUP(A77,'درآمد ناشی از تغییر قیمت  '!$A$7:$A$93,'درآمد ناشی از تغییر قیمت  '!$Q$7:$Q$93),0)</f>
        <v>223921436809</v>
      </c>
      <c r="P77" s="4"/>
      <c r="Q77" s="4">
        <f>IFERROR(_xlfn.XLOOKUP(A77,'درآمد ناشی ازفروش'!A$7:A$57,'درآمد ناشی ازفروش'!$Q$7:$Q$57),0)</f>
        <v>279190621580</v>
      </c>
      <c r="R77" s="186"/>
      <c r="S77" s="4">
        <f t="shared" si="6"/>
        <v>584579868389</v>
      </c>
      <c r="T77" s="185"/>
      <c r="U77" s="98">
        <f t="shared" si="7"/>
        <v>5.4101386634458383E-2</v>
      </c>
    </row>
    <row r="78" spans="1:21" s="57" customFormat="1" ht="42.75" customHeight="1">
      <c r="A78" s="103" t="s">
        <v>154</v>
      </c>
      <c r="B78" s="103"/>
      <c r="C78" s="4">
        <f>IFERROR(_xlfn.XLOOKUP(A78,'درآمد سود سهام'!$A$8:$A$64,'درآمد سود سهام'!$M$8:$M$64),0)</f>
        <v>0</v>
      </c>
      <c r="D78" s="4"/>
      <c r="E78" s="4">
        <f>IFERROR(_xlfn.XLOOKUP(A78,'درآمد ناشی از تغییر قیمت  '!$A$7:$A$93,'درآمد ناشی از تغییر قیمت  '!$I$7:$I$93),0)</f>
        <v>58563008793</v>
      </c>
      <c r="F78" s="4"/>
      <c r="G78" s="4">
        <f>IFERROR(_xlfn.XLOOKUP(A78,'درآمد ناشی ازفروش'!$A$7:$A$57,'درآمد ناشی ازفروش'!$I$7:$I$57),0)</f>
        <v>0</v>
      </c>
      <c r="H78" s="4"/>
      <c r="I78" s="4">
        <f t="shared" si="4"/>
        <v>58563008793</v>
      </c>
      <c r="J78" s="4"/>
      <c r="K78" s="98">
        <f t="shared" si="5"/>
        <v>6.7911187076783355E-2</v>
      </c>
      <c r="L78" s="4"/>
      <c r="M78" s="4">
        <f>IFERROR(_xlfn.XLOOKUP(A78,'درآمد سود سهام'!$A$8:$A$64,'درآمد سود سهام'!$S$8:$S$64),0)</f>
        <v>0</v>
      </c>
      <c r="N78" s="4"/>
      <c r="O78" s="4">
        <f>IFERROR(_xlfn.XLOOKUP(A78,'درآمد ناشی از تغییر قیمت  '!$A$7:$A$93,'درآمد ناشی از تغییر قیمت  '!$Q$7:$Q$93),0)</f>
        <v>149751084766</v>
      </c>
      <c r="P78" s="4"/>
      <c r="Q78" s="4">
        <f>IFERROR(_xlfn.XLOOKUP(A78,'درآمد ناشی ازفروش'!A$7:A$57,'درآمد ناشی ازفروش'!$Q$7:$Q$57),0)</f>
        <v>0</v>
      </c>
      <c r="R78" s="186"/>
      <c r="S78" s="4">
        <f t="shared" si="6"/>
        <v>149751084766</v>
      </c>
      <c r="T78" s="185"/>
      <c r="U78" s="98">
        <f t="shared" si="7"/>
        <v>1.3859083717990325E-2</v>
      </c>
    </row>
    <row r="79" spans="1:21" s="57" customFormat="1" ht="42.75" customHeight="1">
      <c r="A79" s="103" t="s">
        <v>177</v>
      </c>
      <c r="B79" s="103"/>
      <c r="C79" s="4">
        <f>IFERROR(_xlfn.XLOOKUP(A79,'درآمد سود سهام'!$A$8:$A$64,'درآمد سود سهام'!$M$8:$M$64),0)</f>
        <v>92032262640</v>
      </c>
      <c r="D79" s="4"/>
      <c r="E79" s="4">
        <f>IFERROR(_xlfn.XLOOKUP(A79,'درآمد ناشی از تغییر قیمت  '!$A$7:$A$93,'درآمد ناشی از تغییر قیمت  '!$I$7:$I$93),0)</f>
        <v>-286355364029</v>
      </c>
      <c r="F79" s="4"/>
      <c r="G79" s="4">
        <f>IFERROR(_xlfn.XLOOKUP(A79,'درآمد ناشی ازفروش'!$A$7:$A$57,'درآمد ناشی ازفروش'!$I$7:$I$57),0)</f>
        <v>0</v>
      </c>
      <c r="H79" s="4"/>
      <c r="I79" s="4">
        <f t="shared" si="4"/>
        <v>-194323101389</v>
      </c>
      <c r="J79" s="4"/>
      <c r="K79" s="98">
        <f t="shared" si="5"/>
        <v>-0.22534211892040823</v>
      </c>
      <c r="L79" s="4"/>
      <c r="M79" s="4">
        <f>IFERROR(_xlfn.XLOOKUP(A79,'درآمد سود سهام'!$A$8:$A$64,'درآمد سود سهام'!$S$8:$S$64),0)</f>
        <v>92032262640</v>
      </c>
      <c r="N79" s="4"/>
      <c r="O79" s="4">
        <f>IFERROR(_xlfn.XLOOKUP(A79,'درآمد ناشی از تغییر قیمت  '!$A$7:$A$93,'درآمد ناشی از تغییر قیمت  '!$Q$7:$Q$93),0)</f>
        <v>-73491819753</v>
      </c>
      <c r="P79" s="4"/>
      <c r="Q79" s="4">
        <f>IFERROR(_xlfn.XLOOKUP(A79,'درآمد ناشی ازفروش'!A$7:A$57,'درآمد ناشی ازفروش'!$Q$7:$Q$57),0)</f>
        <v>0</v>
      </c>
      <c r="R79" s="186"/>
      <c r="S79" s="4">
        <f t="shared" si="6"/>
        <v>18540442887</v>
      </c>
      <c r="T79" s="185"/>
      <c r="U79" s="98">
        <f t="shared" si="7"/>
        <v>1.7158710438796823E-3</v>
      </c>
    </row>
    <row r="80" spans="1:21" s="57" customFormat="1" ht="42.75" customHeight="1">
      <c r="A80" s="103" t="s">
        <v>82</v>
      </c>
      <c r="B80" s="103"/>
      <c r="C80" s="4">
        <f>IFERROR(_xlfn.XLOOKUP(A80,'درآمد سود سهام'!$A$8:$A$64,'درآمد سود سهام'!$M$8:$M$64),0)</f>
        <v>34243345449</v>
      </c>
      <c r="D80" s="4"/>
      <c r="E80" s="4">
        <f>IFERROR(_xlfn.XLOOKUP(A80,'درآمد ناشی از تغییر قیمت  '!$A$7:$A$93,'درآمد ناشی از تغییر قیمت  '!$I$7:$I$93),0)</f>
        <v>-198965572611</v>
      </c>
      <c r="F80" s="4"/>
      <c r="G80" s="4">
        <f>IFERROR(_xlfn.XLOOKUP(A80,'درآمد ناشی ازفروش'!$A$7:$A$57,'درآمد ناشی ازفروش'!$I$7:$I$57),0)</f>
        <v>0</v>
      </c>
      <c r="H80" s="4"/>
      <c r="I80" s="4">
        <f t="shared" si="4"/>
        <v>-164722227162</v>
      </c>
      <c r="J80" s="4"/>
      <c r="K80" s="98">
        <f t="shared" si="5"/>
        <v>-0.19101617582599512</v>
      </c>
      <c r="L80" s="4"/>
      <c r="M80" s="4">
        <f>IFERROR(_xlfn.XLOOKUP(A80,'درآمد سود سهام'!$A$8:$A$64,'درآمد سود سهام'!$S$8:$S$64),0)</f>
        <v>34243345449</v>
      </c>
      <c r="N80" s="4"/>
      <c r="O80" s="4">
        <f>IFERROR(_xlfn.XLOOKUP(A80,'درآمد ناشی از تغییر قیمت  '!$A$7:$A$93,'درآمد ناشی از تغییر قیمت  '!$Q$7:$Q$93),0)</f>
        <v>-44960016344</v>
      </c>
      <c r="P80" s="4"/>
      <c r="Q80" s="4">
        <f>IFERROR(_xlfn.XLOOKUP(A80,'درآمد ناشی ازفروش'!A$7:A$57,'درآمد ناشی ازفروش'!$Q$7:$Q$57),0)</f>
        <v>40290753759</v>
      </c>
      <c r="R80" s="186"/>
      <c r="S80" s="4">
        <f t="shared" si="6"/>
        <v>29574082864</v>
      </c>
      <c r="T80" s="185"/>
      <c r="U80" s="98">
        <f t="shared" si="7"/>
        <v>2.7370064860325958E-3</v>
      </c>
    </row>
    <row r="81" spans="1:21" s="57" customFormat="1" ht="42.75" customHeight="1">
      <c r="A81" s="103" t="s">
        <v>155</v>
      </c>
      <c r="B81" s="103"/>
      <c r="C81" s="4">
        <f>IFERROR(_xlfn.XLOOKUP(A81,'درآمد سود سهام'!$A$8:$A$64,'درآمد سود سهام'!$M$8:$M$64),0)</f>
        <v>191564806500</v>
      </c>
      <c r="D81" s="4"/>
      <c r="E81" s="4">
        <f>IFERROR(_xlfn.XLOOKUP(A81,'درآمد ناشی از تغییر قیمت  '!$A$7:$A$93,'درآمد ناشی از تغییر قیمت  '!$I$7:$I$93),0)</f>
        <v>-260192288634</v>
      </c>
      <c r="F81" s="4"/>
      <c r="G81" s="4">
        <f>IFERROR(_xlfn.XLOOKUP(A81,'درآمد ناشی ازفروش'!$A$7:$A$57,'درآمد ناشی ازفروش'!$I$7:$I$57),0)</f>
        <v>0</v>
      </c>
      <c r="H81" s="4"/>
      <c r="I81" s="4">
        <f t="shared" si="4"/>
        <v>-68627482134</v>
      </c>
      <c r="J81" s="4"/>
      <c r="K81" s="98">
        <f t="shared" si="5"/>
        <v>-7.9582211943450498E-2</v>
      </c>
      <c r="L81" s="4"/>
      <c r="M81" s="4">
        <f>IFERROR(_xlfn.XLOOKUP(A81,'درآمد سود سهام'!$A$8:$A$64,'درآمد سود سهام'!$S$8:$S$64),0)</f>
        <v>191564806500</v>
      </c>
      <c r="N81" s="4"/>
      <c r="O81" s="4">
        <f>IFERROR(_xlfn.XLOOKUP(A81,'درآمد ناشی از تغییر قیمت  '!$A$7:$A$93,'درآمد ناشی از تغییر قیمت  '!$Q$7:$Q$93),0)</f>
        <v>-259729953604</v>
      </c>
      <c r="P81" s="4"/>
      <c r="Q81" s="4">
        <f>IFERROR(_xlfn.XLOOKUP(A81,'درآمد ناشی ازفروش'!A$7:A$57,'درآمد ناشی ازفروش'!$Q$7:$Q$57),0)</f>
        <v>0</v>
      </c>
      <c r="R81" s="186"/>
      <c r="S81" s="4">
        <f t="shared" si="6"/>
        <v>-68165147104</v>
      </c>
      <c r="T81" s="185"/>
      <c r="U81" s="98">
        <f t="shared" si="7"/>
        <v>-6.3085117669741987E-3</v>
      </c>
    </row>
    <row r="82" spans="1:21" s="57" customFormat="1" ht="42.75" customHeight="1">
      <c r="A82" s="103" t="s">
        <v>81</v>
      </c>
      <c r="B82" s="103"/>
      <c r="C82" s="4">
        <f>IFERROR(_xlfn.XLOOKUP(A82,'درآمد سود سهام'!$A$8:$A$64,'درآمد سود سهام'!$M$8:$M$64),0)</f>
        <v>0</v>
      </c>
      <c r="D82" s="4"/>
      <c r="E82" s="4">
        <f>IFERROR(_xlfn.XLOOKUP(A82,'درآمد ناشی از تغییر قیمت  '!$A$7:$A$93,'درآمد ناشی از تغییر قیمت  '!$I$7:$I$93),0)</f>
        <v>-204703356209</v>
      </c>
      <c r="F82" s="4"/>
      <c r="G82" s="4">
        <f>IFERROR(_xlfn.XLOOKUP(A82,'درآمد ناشی ازفروش'!$A$7:$A$57,'درآمد ناشی ازفروش'!$I$7:$I$57),0)</f>
        <v>781096321</v>
      </c>
      <c r="H82" s="4"/>
      <c r="I82" s="4">
        <f t="shared" si="4"/>
        <v>-203922259888</v>
      </c>
      <c r="J82" s="4"/>
      <c r="K82" s="98">
        <f t="shared" si="5"/>
        <v>-0.23647355260253836</v>
      </c>
      <c r="L82" s="4"/>
      <c r="M82" s="4">
        <f>IFERROR(_xlfn.XLOOKUP(A82,'درآمد سود سهام'!$A$8:$A$64,'درآمد سود سهام'!$S$8:$S$64),0)</f>
        <v>0</v>
      </c>
      <c r="N82" s="4"/>
      <c r="O82" s="4">
        <f>IFERROR(_xlfn.XLOOKUP(A82,'درآمد ناشی از تغییر قیمت  '!$A$7:$A$93,'درآمد ناشی از تغییر قیمت  '!$Q$7:$Q$93),0)</f>
        <v>95182558528</v>
      </c>
      <c r="P82" s="4"/>
      <c r="Q82" s="4">
        <f>IFERROR(_xlfn.XLOOKUP(A82,'درآمد ناشی ازفروش'!A$7:A$57,'درآمد ناشی ازفروش'!$Q$7:$Q$57),0)</f>
        <v>781096321</v>
      </c>
      <c r="R82" s="186"/>
      <c r="S82" s="4">
        <f t="shared" si="6"/>
        <v>95963654849</v>
      </c>
      <c r="T82" s="185"/>
      <c r="U82" s="98">
        <f t="shared" si="7"/>
        <v>8.8811932715867695E-3</v>
      </c>
    </row>
    <row r="83" spans="1:21" s="57" customFormat="1" ht="42.75" customHeight="1">
      <c r="A83" s="103" t="s">
        <v>156</v>
      </c>
      <c r="B83" s="103"/>
      <c r="C83" s="4">
        <f>IFERROR(_xlfn.XLOOKUP(A83,'درآمد سود سهام'!$A$8:$A$64,'درآمد سود سهام'!$M$8:$M$64),0)</f>
        <v>0</v>
      </c>
      <c r="D83" s="4"/>
      <c r="E83" s="4">
        <f>IFERROR(_xlfn.XLOOKUP(A83,'درآمد ناشی از تغییر قیمت  '!$A$7:$A$93,'درآمد ناشی از تغییر قیمت  '!$I$7:$I$93),0)</f>
        <v>-64008767089</v>
      </c>
      <c r="F83" s="4"/>
      <c r="G83" s="4">
        <f>IFERROR(_xlfn.XLOOKUP(A83,'درآمد ناشی ازفروش'!$A$7:$A$57,'درآمد ناشی ازفروش'!$I$7:$I$57),0)</f>
        <v>0</v>
      </c>
      <c r="H83" s="4"/>
      <c r="I83" s="4">
        <f t="shared" si="4"/>
        <v>-64008767089</v>
      </c>
      <c r="J83" s="4"/>
      <c r="K83" s="98">
        <f t="shared" si="5"/>
        <v>-7.4226229934670235E-2</v>
      </c>
      <c r="L83" s="4"/>
      <c r="M83" s="4">
        <f>IFERROR(_xlfn.XLOOKUP(A83,'درآمد سود سهام'!$A$8:$A$64,'درآمد سود سهام'!$S$8:$S$64),0)</f>
        <v>0</v>
      </c>
      <c r="N83" s="4"/>
      <c r="O83" s="4">
        <f>IFERROR(_xlfn.XLOOKUP(A83,'درآمد ناشی از تغییر قیمت  '!$A$7:$A$93,'درآمد ناشی از تغییر قیمت  '!$Q$7:$Q$93),0)</f>
        <v>60320715252</v>
      </c>
      <c r="P83" s="4"/>
      <c r="Q83" s="4">
        <f>IFERROR(_xlfn.XLOOKUP(A83,'درآمد ناشی ازفروش'!A$7:A$57,'درآمد ناشی ازفروش'!$Q$7:$Q$57),0)</f>
        <v>0</v>
      </c>
      <c r="R83" s="186"/>
      <c r="S83" s="4">
        <f t="shared" si="6"/>
        <v>60320715252</v>
      </c>
      <c r="T83" s="185"/>
      <c r="U83" s="98">
        <f t="shared" si="7"/>
        <v>5.5825294615583967E-3</v>
      </c>
    </row>
    <row r="84" spans="1:21" s="57" customFormat="1" ht="42.75" customHeight="1">
      <c r="A84" s="103" t="s">
        <v>157</v>
      </c>
      <c r="B84" s="103"/>
      <c r="C84" s="4">
        <f>IFERROR(_xlfn.XLOOKUP(A84,'درآمد سود سهام'!$A$8:$A$64,'درآمد سود سهام'!$M$8:$M$64),0)</f>
        <v>0</v>
      </c>
      <c r="D84" s="4"/>
      <c r="E84" s="4">
        <f>IFERROR(_xlfn.XLOOKUP(A84,'درآمد ناشی از تغییر قیمت  '!$A$7:$A$93,'درآمد ناشی از تغییر قیمت  '!$I$7:$I$93),0)</f>
        <v>0</v>
      </c>
      <c r="F84" s="4"/>
      <c r="G84" s="4">
        <f>IFERROR(_xlfn.XLOOKUP(A84,'درآمد ناشی ازفروش'!$A$7:$A$57,'درآمد ناشی ازفروش'!$I$7:$I$57),0)</f>
        <v>0</v>
      </c>
      <c r="H84" s="4"/>
      <c r="I84" s="4">
        <f t="shared" si="4"/>
        <v>0</v>
      </c>
      <c r="J84" s="4"/>
      <c r="K84" s="98">
        <f t="shared" si="5"/>
        <v>0</v>
      </c>
      <c r="L84" s="4"/>
      <c r="M84" s="4">
        <f>IFERROR(_xlfn.XLOOKUP(A84,'درآمد سود سهام'!$A$8:$A$64,'درآمد سود سهام'!$S$8:$S$64),0)</f>
        <v>0</v>
      </c>
      <c r="N84" s="4"/>
      <c r="O84" s="4">
        <f>IFERROR(_xlfn.XLOOKUP(A84,'درآمد ناشی از تغییر قیمت  '!$A$7:$A$93,'درآمد ناشی از تغییر قیمت  '!$Q$7:$Q$93),0)</f>
        <v>0</v>
      </c>
      <c r="P84" s="4"/>
      <c r="Q84" s="4">
        <f>IFERROR(_xlfn.XLOOKUP(A84,'درآمد ناشی ازفروش'!A$7:A$57,'درآمد ناشی ازفروش'!$Q$7:$Q$57),0)</f>
        <v>229774405513</v>
      </c>
      <c r="R84" s="186"/>
      <c r="S84" s="4">
        <f t="shared" si="6"/>
        <v>229774405513</v>
      </c>
      <c r="T84" s="185"/>
      <c r="U84" s="98">
        <f t="shared" si="7"/>
        <v>2.1265039430145991E-2</v>
      </c>
    </row>
    <row r="85" spans="1:21" s="57" customFormat="1" ht="42.75" customHeight="1">
      <c r="A85" s="103" t="s">
        <v>103</v>
      </c>
      <c r="B85" s="103"/>
      <c r="C85" s="4">
        <f>IFERROR(_xlfn.XLOOKUP(A85,'درآمد سود سهام'!$A$8:$A$64,'درآمد سود سهام'!$M$8:$M$64),0)</f>
        <v>16004820951</v>
      </c>
      <c r="D85" s="4"/>
      <c r="E85" s="4">
        <f>IFERROR(_xlfn.XLOOKUP(A85,'درآمد ناشی از تغییر قیمت  '!$A$7:$A$93,'درآمد ناشی از تغییر قیمت  '!$I$7:$I$93),0)</f>
        <v>-72059157538</v>
      </c>
      <c r="F85" s="4"/>
      <c r="G85" s="4">
        <f>IFERROR(_xlfn.XLOOKUP(A85,'درآمد ناشی ازفروش'!$A$7:$A$57,'درآمد ناشی ازفروش'!$I$7:$I$57),0)</f>
        <v>135340496887</v>
      </c>
      <c r="H85" s="4"/>
      <c r="I85" s="4">
        <f t="shared" si="4"/>
        <v>79286160300</v>
      </c>
      <c r="J85" s="4"/>
      <c r="K85" s="98">
        <f t="shared" si="5"/>
        <v>9.1942292168853343E-2</v>
      </c>
      <c r="L85" s="4"/>
      <c r="M85" s="4">
        <f>IFERROR(_xlfn.XLOOKUP(A85,'درآمد سود سهام'!$A$8:$A$64,'درآمد سود سهام'!$S$8:$S$64),0)</f>
        <v>16004820951</v>
      </c>
      <c r="N85" s="4"/>
      <c r="O85" s="4">
        <f>IFERROR(_xlfn.XLOOKUP(A85,'درآمد ناشی از تغییر قیمت  '!$A$7:$A$93,'درآمد ناشی از تغییر قیمت  '!$Q$7:$Q$93),0)</f>
        <v>0</v>
      </c>
      <c r="P85" s="4"/>
      <c r="Q85" s="4">
        <f>IFERROR(_xlfn.XLOOKUP(A85,'درآمد ناشی ازفروش'!A$7:A$57,'درآمد ناشی ازفروش'!$Q$7:$Q$57),0)</f>
        <v>135340496887</v>
      </c>
      <c r="R85" s="186"/>
      <c r="S85" s="4">
        <f t="shared" si="6"/>
        <v>151345317838</v>
      </c>
      <c r="T85" s="185"/>
      <c r="U85" s="98">
        <f t="shared" si="7"/>
        <v>1.4006625952127471E-2</v>
      </c>
    </row>
    <row r="86" spans="1:21" s="57" customFormat="1" ht="42.75" customHeight="1">
      <c r="A86" s="103" t="s">
        <v>158</v>
      </c>
      <c r="B86" s="103"/>
      <c r="C86" s="4">
        <f>IFERROR(_xlfn.XLOOKUP(A86,'درآمد سود سهام'!$A$8:$A$64,'درآمد سود سهام'!$M$8:$M$64),0)</f>
        <v>0</v>
      </c>
      <c r="D86" s="4"/>
      <c r="E86" s="4">
        <f>IFERROR(_xlfn.XLOOKUP(A86,'درآمد ناشی از تغییر قیمت  '!$A$7:$A$93,'درآمد ناشی از تغییر قیمت  '!$I$7:$I$93),0)</f>
        <v>11288200154</v>
      </c>
      <c r="F86" s="4"/>
      <c r="G86" s="4">
        <f>IFERROR(_xlfn.XLOOKUP(A86,'درآمد ناشی ازفروش'!$A$7:$A$57,'درآمد ناشی ازفروش'!$I$7:$I$57),0)</f>
        <v>0</v>
      </c>
      <c r="H86" s="4"/>
      <c r="I86" s="4">
        <f t="shared" si="4"/>
        <v>11288200154</v>
      </c>
      <c r="J86" s="4"/>
      <c r="K86" s="98">
        <f t="shared" si="5"/>
        <v>1.3090090284263183E-2</v>
      </c>
      <c r="L86" s="4"/>
      <c r="M86" s="4">
        <f>IFERROR(_xlfn.XLOOKUP(A86,'درآمد سود سهام'!$A$8:$A$64,'درآمد سود سهام'!$S$8:$S$64),0)</f>
        <v>5300000000</v>
      </c>
      <c r="N86" s="4"/>
      <c r="O86" s="4">
        <f>IFERROR(_xlfn.XLOOKUP(A86,'درآمد ناشی از تغییر قیمت  '!$A$7:$A$93,'درآمد ناشی از تغییر قیمت  '!$Q$7:$Q$93),0)</f>
        <v>64514481206</v>
      </c>
      <c r="P86" s="4"/>
      <c r="Q86" s="4">
        <f>IFERROR(_xlfn.XLOOKUP(A86,'درآمد ناشی ازفروش'!A$7:A$57,'درآمد ناشی ازفروش'!$Q$7:$Q$57),0)</f>
        <v>10867789027</v>
      </c>
      <c r="R86" s="186"/>
      <c r="S86" s="4">
        <f t="shared" si="6"/>
        <v>80682270233</v>
      </c>
      <c r="T86" s="185"/>
      <c r="U86" s="98">
        <f t="shared" si="7"/>
        <v>7.4669398185924973E-3</v>
      </c>
    </row>
    <row r="87" spans="1:21" s="57" customFormat="1" ht="42.75" customHeight="1">
      <c r="A87" s="103" t="s">
        <v>181</v>
      </c>
      <c r="B87" s="103"/>
      <c r="C87" s="4">
        <f>IFERROR(_xlfn.XLOOKUP(A87,'درآمد سود سهام'!$A$8:$A$64,'درآمد سود سهام'!$M$8:$M$64),0)</f>
        <v>10688695120</v>
      </c>
      <c r="D87" s="4"/>
      <c r="E87" s="4">
        <f>IFERROR(_xlfn.XLOOKUP(A87,'درآمد ناشی از تغییر قیمت  '!$A$7:$A$93,'درآمد ناشی از تغییر قیمت  '!$I$7:$I$93),0)</f>
        <v>-176419912715</v>
      </c>
      <c r="F87" s="4"/>
      <c r="G87" s="4">
        <f>IFERROR(_xlfn.XLOOKUP(A87,'درآمد ناشی ازفروش'!$A$7:$A$57,'درآمد ناشی ازفروش'!$I$7:$I$57),0)</f>
        <v>236210237847</v>
      </c>
      <c r="H87" s="4"/>
      <c r="I87" s="4">
        <f t="shared" si="4"/>
        <v>70479020252</v>
      </c>
      <c r="J87" s="4"/>
      <c r="K87" s="98">
        <f t="shared" si="5"/>
        <v>8.1729303667438621E-2</v>
      </c>
      <c r="L87" s="4"/>
      <c r="M87" s="4">
        <f>IFERROR(_xlfn.XLOOKUP(A87,'درآمد سود سهام'!$A$8:$A$64,'درآمد سود سهام'!$S$8:$S$64),0)</f>
        <v>10688695120</v>
      </c>
      <c r="N87" s="4"/>
      <c r="O87" s="4">
        <f>IFERROR(_xlfn.XLOOKUP(A87,'درآمد ناشی از تغییر قیمت  '!$A$7:$A$93,'درآمد ناشی از تغییر قیمت  '!$Q$7:$Q$93),0)</f>
        <v>0</v>
      </c>
      <c r="P87" s="4"/>
      <c r="Q87" s="4">
        <f>IFERROR(_xlfn.XLOOKUP(A87,'درآمد ناشی ازفروش'!A$7:A$57,'درآمد ناشی ازفروش'!$Q$7:$Q$57),0)</f>
        <v>236210237847</v>
      </c>
      <c r="R87" s="186"/>
      <c r="S87" s="4">
        <f t="shared" si="6"/>
        <v>246898932967</v>
      </c>
      <c r="T87" s="185"/>
      <c r="U87" s="98">
        <f t="shared" si="7"/>
        <v>2.2849871085868955E-2</v>
      </c>
    </row>
    <row r="88" spans="1:21" s="57" customFormat="1" ht="42.75" customHeight="1">
      <c r="A88" s="103" t="s">
        <v>159</v>
      </c>
      <c r="B88" s="103"/>
      <c r="C88" s="4">
        <f>IFERROR(_xlfn.XLOOKUP(A88,'درآمد سود سهام'!$A$8:$A$64,'درآمد سود سهام'!$M$8:$M$64),0)</f>
        <v>19939756550</v>
      </c>
      <c r="D88" s="4"/>
      <c r="E88" s="4">
        <f>IFERROR(_xlfn.XLOOKUP(A88,'درآمد ناشی از تغییر قیمت  '!$A$7:$A$93,'درآمد ناشی از تغییر قیمت  '!$I$7:$I$93),0)</f>
        <v>3792363401</v>
      </c>
      <c r="F88" s="4"/>
      <c r="G88" s="4">
        <f>IFERROR(_xlfn.XLOOKUP(A88,'درآمد ناشی ازفروش'!$A$7:$A$57,'درآمد ناشی ازفروش'!$I$7:$I$57),0)</f>
        <v>1736769449</v>
      </c>
      <c r="H88" s="4"/>
      <c r="I88" s="4">
        <f t="shared" si="4"/>
        <v>25468889400</v>
      </c>
      <c r="J88" s="4"/>
      <c r="K88" s="98">
        <f t="shared" si="5"/>
        <v>2.9534386096775226E-2</v>
      </c>
      <c r="L88" s="4"/>
      <c r="M88" s="4">
        <f>IFERROR(_xlfn.XLOOKUP(A88,'درآمد سود سهام'!$A$8:$A$64,'درآمد سود سهام'!$S$8:$S$64),0)</f>
        <v>19939756550</v>
      </c>
      <c r="N88" s="4"/>
      <c r="O88" s="4">
        <f>IFERROR(_xlfn.XLOOKUP(A88,'درآمد ناشی از تغییر قیمت  '!$A$7:$A$93,'درآمد ناشی از تغییر قیمت  '!$Q$7:$Q$93),0)</f>
        <v>144839456683</v>
      </c>
      <c r="P88" s="4"/>
      <c r="Q88" s="4">
        <f>IFERROR(_xlfn.XLOOKUP(A88,'درآمد ناشی ازفروش'!A$7:A$57,'درآمد ناشی ازفروش'!$Q$7:$Q$57),0)</f>
        <v>170382979152</v>
      </c>
      <c r="R88" s="186"/>
      <c r="S88" s="4">
        <f t="shared" si="6"/>
        <v>335162192385</v>
      </c>
      <c r="T88" s="185"/>
      <c r="U88" s="98">
        <f t="shared" si="7"/>
        <v>3.1018412258096179E-2</v>
      </c>
    </row>
    <row r="89" spans="1:21" s="57" customFormat="1" ht="42.75" customHeight="1">
      <c r="A89" s="103" t="s">
        <v>160</v>
      </c>
      <c r="B89" s="103"/>
      <c r="C89" s="4">
        <f>IFERROR(_xlfn.XLOOKUP(A89,'درآمد سود سهام'!$A$8:$A$64,'درآمد سود سهام'!$M$8:$M$64),0)</f>
        <v>0</v>
      </c>
      <c r="D89" s="4"/>
      <c r="E89" s="4">
        <f>IFERROR(_xlfn.XLOOKUP(A89,'درآمد ناشی از تغییر قیمت  '!$A$7:$A$93,'درآمد ناشی از تغییر قیمت  '!$I$7:$I$93),0)</f>
        <v>118265315</v>
      </c>
      <c r="F89" s="4"/>
      <c r="G89" s="4">
        <f>IFERROR(_xlfn.XLOOKUP(A89,'درآمد ناشی ازفروش'!$A$7:$A$57,'درآمد ناشی ازفروش'!$I$7:$I$57),0)</f>
        <v>55525693</v>
      </c>
      <c r="H89" s="4"/>
      <c r="I89" s="4">
        <f t="shared" si="4"/>
        <v>173791008</v>
      </c>
      <c r="J89" s="4"/>
      <c r="K89" s="98">
        <f t="shared" si="5"/>
        <v>2.0153256978766229E-4</v>
      </c>
      <c r="L89" s="4"/>
      <c r="M89" s="4">
        <f>IFERROR(_xlfn.XLOOKUP(A89,'درآمد سود سهام'!$A$8:$A$64,'درآمد سود سهام'!$S$8:$S$64),0)</f>
        <v>0</v>
      </c>
      <c r="N89" s="4"/>
      <c r="O89" s="4">
        <f>IFERROR(_xlfn.XLOOKUP(A89,'درآمد ناشی از تغییر قیمت  '!$A$7:$A$93,'درآمد ناشی از تغییر قیمت  '!$Q$7:$Q$93),0)</f>
        <v>0</v>
      </c>
      <c r="P89" s="4"/>
      <c r="Q89" s="4">
        <f>IFERROR(_xlfn.XLOOKUP(A89,'درآمد ناشی ازفروش'!A$7:A$57,'درآمد ناشی ازفروش'!$Q$7:$Q$57),0)</f>
        <v>55525693</v>
      </c>
      <c r="R89" s="186"/>
      <c r="S89" s="4">
        <f t="shared" si="6"/>
        <v>55525693</v>
      </c>
      <c r="T89" s="185"/>
      <c r="U89" s="98">
        <f t="shared" si="7"/>
        <v>5.1387622933676887E-6</v>
      </c>
    </row>
    <row r="90" spans="1:21" s="57" customFormat="1" ht="42.75" customHeight="1">
      <c r="A90" s="103" t="s">
        <v>161</v>
      </c>
      <c r="B90" s="103"/>
      <c r="C90" s="4">
        <f>IFERROR(_xlfn.XLOOKUP(A90,'درآمد سود سهام'!$A$8:$A$64,'درآمد سود سهام'!$M$8:$M$64),0)</f>
        <v>0</v>
      </c>
      <c r="D90" s="4"/>
      <c r="E90" s="4">
        <f>IFERROR(_xlfn.XLOOKUP(A90,'درآمد ناشی از تغییر قیمت  '!$A$7:$A$93,'درآمد ناشی از تغییر قیمت  '!$I$7:$I$93),0)</f>
        <v>101588718019</v>
      </c>
      <c r="F90" s="4"/>
      <c r="G90" s="4">
        <f>IFERROR(_xlfn.XLOOKUP(A90,'درآمد ناشی ازفروش'!$A$7:$A$57,'درآمد ناشی ازفروش'!$I$7:$I$57),0)</f>
        <v>0</v>
      </c>
      <c r="H90" s="4"/>
      <c r="I90" s="4">
        <f t="shared" si="4"/>
        <v>101588718019</v>
      </c>
      <c r="J90" s="4"/>
      <c r="K90" s="98">
        <f t="shared" si="5"/>
        <v>0.11780491775387633</v>
      </c>
      <c r="L90" s="4"/>
      <c r="M90" s="4">
        <f>IFERROR(_xlfn.XLOOKUP(A90,'درآمد سود سهام'!$A$8:$A$64,'درآمد سود سهام'!$S$8:$S$64),0)</f>
        <v>0</v>
      </c>
      <c r="N90" s="4"/>
      <c r="O90" s="4">
        <f>IFERROR(_xlfn.XLOOKUP(A90,'درآمد ناشی از تغییر قیمت  '!$A$7:$A$93,'درآمد ناشی از تغییر قیمت  '!$Q$7:$Q$93),0)</f>
        <v>208885858549</v>
      </c>
      <c r="P90" s="4"/>
      <c r="Q90" s="4">
        <f>IFERROR(_xlfn.XLOOKUP(A90,'درآمد ناشی ازفروش'!A$7:A$57,'درآمد ناشی ازفروش'!$Q$7:$Q$57),0)</f>
        <v>0</v>
      </c>
      <c r="R90" s="186"/>
      <c r="S90" s="4">
        <f t="shared" si="6"/>
        <v>208885858549</v>
      </c>
      <c r="T90" s="185"/>
      <c r="U90" s="98">
        <f t="shared" si="7"/>
        <v>1.933185729945483E-2</v>
      </c>
    </row>
    <row r="91" spans="1:21" s="57" customFormat="1" ht="42.75" customHeight="1">
      <c r="A91" s="103" t="s">
        <v>183</v>
      </c>
      <c r="B91" s="103"/>
      <c r="C91" s="4">
        <f>IFERROR(_xlfn.XLOOKUP(A91,'درآمد سود سهام'!$A$8:$A$64,'درآمد سود سهام'!$M$8:$M$64),0)</f>
        <v>0</v>
      </c>
      <c r="D91" s="4"/>
      <c r="E91" s="4">
        <f>IFERROR(_xlfn.XLOOKUP(A91,'درآمد ناشی از تغییر قیمت  '!$A$7:$A$93,'درآمد ناشی از تغییر قیمت  '!$I$7:$I$93),0)</f>
        <v>0</v>
      </c>
      <c r="F91" s="4"/>
      <c r="G91" s="4">
        <f>IFERROR(_xlfn.XLOOKUP(A91,'درآمد ناشی ازفروش'!$A$7:$A$57,'درآمد ناشی ازفروش'!$I$7:$I$57),0)</f>
        <v>0</v>
      </c>
      <c r="H91" s="4"/>
      <c r="I91" s="4">
        <f t="shared" si="4"/>
        <v>0</v>
      </c>
      <c r="J91" s="4"/>
      <c r="K91" s="98">
        <f t="shared" si="5"/>
        <v>0</v>
      </c>
      <c r="L91" s="4"/>
      <c r="M91" s="4">
        <f>IFERROR(_xlfn.XLOOKUP(A91,'درآمد سود سهام'!$A$8:$A$64,'درآمد سود سهام'!$S$8:$S$64),0)</f>
        <v>0</v>
      </c>
      <c r="N91" s="4"/>
      <c r="O91" s="4">
        <f>IFERROR(_xlfn.XLOOKUP(A91,'درآمد ناشی از تغییر قیمت  '!$A$7:$A$93,'درآمد ناشی از تغییر قیمت  '!$Q$7:$Q$93),0)</f>
        <v>0</v>
      </c>
      <c r="P91" s="4"/>
      <c r="Q91" s="4">
        <f>IFERROR(_xlfn.XLOOKUP(A91,'درآمد ناشی ازفروش'!A$7:A$57,'درآمد ناشی ازفروش'!$Q$7:$Q$57),0)</f>
        <v>8480707766</v>
      </c>
      <c r="R91" s="186"/>
      <c r="S91" s="4">
        <f t="shared" si="6"/>
        <v>8480707766</v>
      </c>
      <c r="T91" s="185"/>
      <c r="U91" s="98">
        <f t="shared" si="7"/>
        <v>7.8486803017463155E-4</v>
      </c>
    </row>
    <row r="92" spans="1:21" s="57" customFormat="1" ht="42.75" customHeight="1">
      <c r="A92" s="103" t="s">
        <v>162</v>
      </c>
      <c r="B92" s="103"/>
      <c r="C92" s="4">
        <f>IFERROR(_xlfn.XLOOKUP(A92,'درآمد سود سهام'!$A$8:$A$64,'درآمد سود سهام'!$M$8:$M$64),0)</f>
        <v>36860283900</v>
      </c>
      <c r="D92" s="4"/>
      <c r="E92" s="4">
        <f>IFERROR(_xlfn.XLOOKUP(A92,'درآمد ناشی از تغییر قیمت  '!$A$7:$A$93,'درآمد ناشی از تغییر قیمت  '!$I$7:$I$93),0)</f>
        <v>108728552064</v>
      </c>
      <c r="F92" s="4"/>
      <c r="G92" s="4">
        <f>IFERROR(_xlfn.XLOOKUP(A92,'درآمد ناشی ازفروش'!$A$7:$A$57,'درآمد ناشی ازفروش'!$I$7:$I$57),0)</f>
        <v>0</v>
      </c>
      <c r="H92" s="4"/>
      <c r="I92" s="4">
        <f t="shared" si="4"/>
        <v>145588835964</v>
      </c>
      <c r="J92" s="4"/>
      <c r="K92" s="98">
        <f t="shared" si="5"/>
        <v>0.16882859810686723</v>
      </c>
      <c r="L92" s="4"/>
      <c r="M92" s="4">
        <f>IFERROR(_xlfn.XLOOKUP(A92,'درآمد سود سهام'!$A$8:$A$64,'درآمد سود سهام'!$S$8:$S$64),0)</f>
        <v>36860283900</v>
      </c>
      <c r="N92" s="4"/>
      <c r="O92" s="4">
        <f>IFERROR(_xlfn.XLOOKUP(A92,'درآمد ناشی از تغییر قیمت  '!$A$7:$A$93,'درآمد ناشی از تغییر قیمت  '!$Q$7:$Q$93),0)</f>
        <v>300582908460</v>
      </c>
      <c r="P92" s="4"/>
      <c r="Q92" s="4">
        <f>IFERROR(_xlfn.XLOOKUP(A92,'درآمد ناشی ازفروش'!A$7:A$57,'درآمد ناشی ازفروش'!$Q$7:$Q$57),0)</f>
        <v>0</v>
      </c>
      <c r="R92" s="186"/>
      <c r="S92" s="4">
        <f t="shared" si="6"/>
        <v>337443192360</v>
      </c>
      <c r="T92" s="185"/>
      <c r="U92" s="98">
        <f t="shared" si="7"/>
        <v>3.122951303017844E-2</v>
      </c>
    </row>
    <row r="93" spans="1:21" s="57" customFormat="1" ht="42.75" customHeight="1">
      <c r="A93" s="103" t="s">
        <v>184</v>
      </c>
      <c r="B93" s="103"/>
      <c r="C93" s="4">
        <f>IFERROR(_xlfn.XLOOKUP(A93,'درآمد سود سهام'!$A$8:$A$64,'درآمد سود سهام'!$M$8:$M$64),0)</f>
        <v>32780000000</v>
      </c>
      <c r="D93" s="4"/>
      <c r="E93" s="4">
        <f>IFERROR(_xlfn.XLOOKUP(A93,'درآمد ناشی از تغییر قیمت  '!$A$7:$A$93,'درآمد ناشی از تغییر قیمت  '!$I$7:$I$93),0)</f>
        <v>-50564094660</v>
      </c>
      <c r="F93" s="4"/>
      <c r="G93" s="4">
        <f>IFERROR(_xlfn.XLOOKUP(A93,'درآمد ناشی ازفروش'!$A$7:$A$57,'درآمد ناشی ازفروش'!$I$7:$I$57),0)</f>
        <v>0</v>
      </c>
      <c r="H93" s="4"/>
      <c r="I93" s="4">
        <f t="shared" si="4"/>
        <v>-17784094660</v>
      </c>
      <c r="J93" s="4"/>
      <c r="K93" s="98">
        <f t="shared" si="5"/>
        <v>-2.0622898384805053E-2</v>
      </c>
      <c r="L93" s="4"/>
      <c r="M93" s="4">
        <f>IFERROR(_xlfn.XLOOKUP(A93,'درآمد سود سهام'!$A$8:$A$64,'درآمد سود سهام'!$S$8:$S$64),0)</f>
        <v>32780000000</v>
      </c>
      <c r="N93" s="4"/>
      <c r="O93" s="4">
        <f>IFERROR(_xlfn.XLOOKUP(A93,'درآمد ناشی از تغییر قیمت  '!$A$7:$A$93,'درآمد ناشی از تغییر قیمت  '!$Q$7:$Q$93),0)</f>
        <v>-66875237833</v>
      </c>
      <c r="P93" s="4"/>
      <c r="Q93" s="4">
        <f>IFERROR(_xlfn.XLOOKUP(A93,'درآمد ناشی ازفروش'!A$7:A$57,'درآمد ناشی ازفروش'!$Q$7:$Q$57),0)</f>
        <v>0</v>
      </c>
      <c r="R93" s="186"/>
      <c r="S93" s="4">
        <f t="shared" si="6"/>
        <v>-34095237833</v>
      </c>
      <c r="T93" s="185"/>
      <c r="U93" s="98">
        <f t="shared" si="7"/>
        <v>-3.1554279306270677E-3</v>
      </c>
    </row>
    <row r="94" spans="1:21" s="57" customFormat="1" ht="42.75" customHeight="1">
      <c r="A94" s="103" t="s">
        <v>88</v>
      </c>
      <c r="B94" s="103"/>
      <c r="C94" s="4">
        <f>IFERROR(_xlfn.XLOOKUP(A94,'درآمد سود سهام'!$A$8:$A$64,'درآمد سود سهام'!$M$8:$M$64),0)</f>
        <v>0</v>
      </c>
      <c r="D94" s="4"/>
      <c r="E94" s="4">
        <f>IFERROR(_xlfn.XLOOKUP(A94,'درآمد ناشی از تغییر قیمت  '!$A$7:$A$93,'درآمد ناشی از تغییر قیمت  '!$I$7:$I$93),0)</f>
        <v>6647130978</v>
      </c>
      <c r="F94" s="4"/>
      <c r="G94" s="4">
        <f>IFERROR(_xlfn.XLOOKUP(A94,'درآمد ناشی ازفروش'!$A$7:$A$57,'درآمد ناشی ازفروش'!$I$7:$I$57),0)</f>
        <v>0</v>
      </c>
      <c r="H94" s="4"/>
      <c r="I94" s="4">
        <f t="shared" si="4"/>
        <v>6647130978</v>
      </c>
      <c r="J94" s="4"/>
      <c r="K94" s="98">
        <f t="shared" si="5"/>
        <v>7.708185844180827E-3</v>
      </c>
      <c r="L94" s="4"/>
      <c r="M94" s="4">
        <f>IFERROR(_xlfn.XLOOKUP(A94,'درآمد سود سهام'!$A$8:$A$64,'درآمد سود سهام'!$S$8:$S$64),0)</f>
        <v>0</v>
      </c>
      <c r="N94" s="4"/>
      <c r="O94" s="4">
        <f>IFERROR(_xlfn.XLOOKUP(A94,'درآمد ناشی از تغییر قیمت  '!$A$7:$A$93,'درآمد ناشی از تغییر قیمت  '!$Q$7:$Q$93),0)</f>
        <v>37556290026</v>
      </c>
      <c r="P94" s="4"/>
      <c r="Q94" s="4">
        <f>IFERROR(_xlfn.XLOOKUP(A94,'درآمد ناشی ازفروش'!A$7:A$57,'درآمد ناشی ازفروش'!$Q$7:$Q$57),0)</f>
        <v>36714005</v>
      </c>
      <c r="R94" s="186"/>
      <c r="S94" s="4">
        <f t="shared" si="6"/>
        <v>37593004031</v>
      </c>
      <c r="T94" s="185"/>
      <c r="U94" s="98">
        <f t="shared" si="7"/>
        <v>3.4791373357361309E-3</v>
      </c>
    </row>
    <row r="95" spans="1:21" s="57" customFormat="1" ht="42.75" customHeight="1">
      <c r="A95" s="103" t="s">
        <v>89</v>
      </c>
      <c r="B95" s="103"/>
      <c r="C95" s="4">
        <f>IFERROR(_xlfn.XLOOKUP(A95,'درآمد سود سهام'!$A$8:$A$64,'درآمد سود سهام'!$M$8:$M$64),0)</f>
        <v>0</v>
      </c>
      <c r="D95" s="4"/>
      <c r="E95" s="4">
        <f>IFERROR(_xlfn.XLOOKUP(A95,'درآمد ناشی از تغییر قیمت  '!$A$7:$A$93,'درآمد ناشی از تغییر قیمت  '!$I$7:$I$93),0)</f>
        <v>0</v>
      </c>
      <c r="F95" s="4"/>
      <c r="G95" s="4">
        <f>IFERROR(_xlfn.XLOOKUP(A95,'درآمد ناشی ازفروش'!$A$7:$A$57,'درآمد ناشی ازفروش'!$I$7:$I$57),0)</f>
        <v>0</v>
      </c>
      <c r="H95" s="4"/>
      <c r="I95" s="4">
        <f t="shared" si="4"/>
        <v>0</v>
      </c>
      <c r="J95" s="4"/>
      <c r="K95" s="98">
        <f t="shared" si="5"/>
        <v>0</v>
      </c>
      <c r="L95" s="4"/>
      <c r="M95" s="4">
        <f>IFERROR(_xlfn.XLOOKUP(A95,'درآمد سود سهام'!$A$8:$A$64,'درآمد سود سهام'!$S$8:$S$64),0)</f>
        <v>0</v>
      </c>
      <c r="N95" s="4"/>
      <c r="O95" s="4">
        <f>IFERROR(_xlfn.XLOOKUP(A95,'درآمد ناشی از تغییر قیمت  '!$A$7:$A$93,'درآمد ناشی از تغییر قیمت  '!$Q$7:$Q$93),0)</f>
        <v>0</v>
      </c>
      <c r="P95" s="4"/>
      <c r="Q95" s="4">
        <f>IFERROR(_xlfn.XLOOKUP(A95,'درآمد ناشی ازفروش'!A$7:A$57,'درآمد ناشی ازفروش'!$Q$7:$Q$57),0)</f>
        <v>36452255305</v>
      </c>
      <c r="R95" s="186"/>
      <c r="S95" s="4">
        <f t="shared" si="6"/>
        <v>36452255305</v>
      </c>
      <c r="T95" s="185"/>
      <c r="U95" s="98">
        <f t="shared" si="7"/>
        <v>3.3735639295766431E-3</v>
      </c>
    </row>
    <row r="96" spans="1:21" s="57" customFormat="1" ht="42.75" customHeight="1">
      <c r="A96" s="103" t="s">
        <v>163</v>
      </c>
      <c r="B96" s="103"/>
      <c r="C96" s="4">
        <f>IFERROR(_xlfn.XLOOKUP(A96,'درآمد سود سهام'!$A$8:$A$64,'درآمد سود سهام'!$M$8:$M$64),0)</f>
        <v>0</v>
      </c>
      <c r="D96" s="4"/>
      <c r="E96" s="4">
        <f>IFERROR(_xlfn.XLOOKUP(A96,'درآمد ناشی از تغییر قیمت  '!$A$7:$A$93,'درآمد ناشی از تغییر قیمت  '!$I$7:$I$93),0)</f>
        <v>-5649447321</v>
      </c>
      <c r="F96" s="4"/>
      <c r="G96" s="4">
        <f>IFERROR(_xlfn.XLOOKUP(A96,'درآمد ناشی ازفروش'!$A$7:$A$57,'درآمد ناشی ازفروش'!$I$7:$I$57),0)</f>
        <v>0</v>
      </c>
      <c r="H96" s="4"/>
      <c r="I96" s="4">
        <f t="shared" si="4"/>
        <v>-5649447321</v>
      </c>
      <c r="J96" s="4"/>
      <c r="K96" s="98">
        <f t="shared" si="5"/>
        <v>-6.5512459452514039E-3</v>
      </c>
      <c r="L96" s="4"/>
      <c r="M96" s="4">
        <f>IFERROR(_xlfn.XLOOKUP(A96,'درآمد سود سهام'!$A$8:$A$64,'درآمد سود سهام'!$S$8:$S$64),0)</f>
        <v>0</v>
      </c>
      <c r="N96" s="4"/>
      <c r="O96" s="4">
        <f>IFERROR(_xlfn.XLOOKUP(A96,'درآمد ناشی از تغییر قیمت  '!$A$7:$A$93,'درآمد ناشی از تغییر قیمت  '!$Q$7:$Q$93),0)</f>
        <v>83536494394</v>
      </c>
      <c r="P96" s="4"/>
      <c r="Q96" s="4">
        <f>IFERROR(_xlfn.XLOOKUP(A96,'درآمد ناشی ازفروش'!A$7:A$57,'درآمد ناشی ازفروش'!$Q$7:$Q$57),0)</f>
        <v>0</v>
      </c>
      <c r="R96" s="186"/>
      <c r="S96" s="4">
        <f t="shared" si="6"/>
        <v>83536494394</v>
      </c>
      <c r="T96" s="185"/>
      <c r="U96" s="98">
        <f t="shared" si="7"/>
        <v>7.7310910376572608E-3</v>
      </c>
    </row>
    <row r="97" spans="1:27" s="57" customFormat="1" ht="42.75" customHeight="1">
      <c r="A97" s="103" t="s">
        <v>164</v>
      </c>
      <c r="B97" s="103"/>
      <c r="C97" s="4">
        <f>IFERROR(_xlfn.XLOOKUP(A97,'درآمد سود سهام'!$A$8:$A$64,'درآمد سود سهام'!$M$8:$M$64),0)</f>
        <v>0</v>
      </c>
      <c r="D97" s="4"/>
      <c r="E97" s="4">
        <f>IFERROR(_xlfn.XLOOKUP(A97,'درآمد ناشی از تغییر قیمت  '!$A$7:$A$93,'درآمد ناشی از تغییر قیمت  '!$I$7:$I$93),0)</f>
        <v>0</v>
      </c>
      <c r="F97" s="4"/>
      <c r="G97" s="4">
        <f>IFERROR(_xlfn.XLOOKUP(A97,'درآمد ناشی ازفروش'!$A$7:$A$57,'درآمد ناشی ازفروش'!$I$7:$I$57),0)</f>
        <v>0</v>
      </c>
      <c r="H97" s="4"/>
      <c r="I97" s="4">
        <f t="shared" si="4"/>
        <v>0</v>
      </c>
      <c r="J97" s="4"/>
      <c r="K97" s="98">
        <f t="shared" si="5"/>
        <v>0</v>
      </c>
      <c r="L97" s="4"/>
      <c r="M97" s="4">
        <f>IFERROR(_xlfn.XLOOKUP(A97,'درآمد سود سهام'!$A$8:$A$64,'درآمد سود سهام'!$S$8:$S$64),0)</f>
        <v>0</v>
      </c>
      <c r="N97" s="4"/>
      <c r="O97" s="4">
        <f>IFERROR(_xlfn.XLOOKUP(A97,'درآمد ناشی از تغییر قیمت  '!$A$7:$A$93,'درآمد ناشی از تغییر قیمت  '!$Q$7:$Q$93),0)</f>
        <v>0</v>
      </c>
      <c r="P97" s="4"/>
      <c r="Q97" s="4">
        <f>IFERROR(_xlfn.XLOOKUP(A97,'درآمد ناشی ازفروش'!A$7:A$57,'درآمد ناشی ازفروش'!$Q$7:$Q$57),0)</f>
        <v>94418357048</v>
      </c>
      <c r="R97" s="186"/>
      <c r="S97" s="4">
        <f t="shared" si="6"/>
        <v>94418357048</v>
      </c>
      <c r="T97" s="185"/>
      <c r="U97" s="98">
        <f t="shared" si="7"/>
        <v>8.7381798728741623E-3</v>
      </c>
    </row>
    <row r="98" spans="1:27" s="57" customFormat="1" ht="42.75" customHeight="1">
      <c r="A98" s="103" t="s">
        <v>165</v>
      </c>
      <c r="B98" s="103"/>
      <c r="C98" s="4">
        <f>IFERROR(_xlfn.XLOOKUP(A98,'درآمد سود سهام'!$A$8:$A$64,'درآمد سود سهام'!$M$8:$M$64),0)</f>
        <v>0</v>
      </c>
      <c r="D98" s="4"/>
      <c r="E98" s="4">
        <f>IFERROR(_xlfn.XLOOKUP(A98,'درآمد ناشی از تغییر قیمت  '!$A$7:$A$93,'درآمد ناشی از تغییر قیمت  '!$I$7:$I$93),0)</f>
        <v>-112209487430</v>
      </c>
      <c r="F98" s="4"/>
      <c r="G98" s="4">
        <f>IFERROR(_xlfn.XLOOKUP(A98,'درآمد ناشی ازفروش'!$A$7:$A$57,'درآمد ناشی ازفروش'!$I$7:$I$57),0)</f>
        <v>134526940419</v>
      </c>
      <c r="H98" s="4"/>
      <c r="I98" s="4">
        <f t="shared" si="4"/>
        <v>22317452989</v>
      </c>
      <c r="J98" s="4"/>
      <c r="K98" s="98">
        <f t="shared" si="5"/>
        <v>2.5879898527250127E-2</v>
      </c>
      <c r="L98" s="4"/>
      <c r="M98" s="4">
        <f>IFERROR(_xlfn.XLOOKUP(A98,'درآمد سود سهام'!$A$8:$A$64,'درآمد سود سهام'!$S$8:$S$64),0)</f>
        <v>43245498000</v>
      </c>
      <c r="N98" s="4"/>
      <c r="O98" s="4">
        <f>IFERROR(_xlfn.XLOOKUP(A98,'درآمد ناشی از تغییر قیمت  '!$A$7:$A$93,'درآمد ناشی از تغییر قیمت  '!$Q$7:$Q$93),0)</f>
        <v>0</v>
      </c>
      <c r="P98" s="4"/>
      <c r="Q98" s="4">
        <f>IFERROR(_xlfn.XLOOKUP(A98,'درآمد ناشی ازفروش'!A$7:A$57,'درآمد ناشی ازفروش'!$Q$7:$Q$57),0)</f>
        <v>376973230896</v>
      </c>
      <c r="R98" s="186"/>
      <c r="S98" s="4">
        <f t="shared" si="6"/>
        <v>420218728896</v>
      </c>
      <c r="T98" s="185"/>
      <c r="U98" s="98">
        <f t="shared" si="7"/>
        <v>3.8890179344860477E-2</v>
      </c>
    </row>
    <row r="99" spans="1:27" s="57" customFormat="1" ht="42.75" customHeight="1">
      <c r="A99" s="103" t="s">
        <v>166</v>
      </c>
      <c r="B99" s="103"/>
      <c r="C99" s="4">
        <f>IFERROR(_xlfn.XLOOKUP(A99,'درآمد سود سهام'!$A$8:$A$64,'درآمد سود سهام'!$M$8:$M$64),0)</f>
        <v>0</v>
      </c>
      <c r="D99" s="4"/>
      <c r="E99" s="4">
        <f>IFERROR(_xlfn.XLOOKUP(A99,'درآمد ناشی از تغییر قیمت  '!$A$7:$A$93,'درآمد ناشی از تغییر قیمت  '!$I$7:$I$93),0)</f>
        <v>58450673695</v>
      </c>
      <c r="F99" s="4"/>
      <c r="G99" s="4">
        <f>IFERROR(_xlfn.XLOOKUP(A99,'درآمد ناشی ازفروش'!$A$7:$A$57,'درآمد ناشی ازفروش'!$I$7:$I$57),0)</f>
        <v>989862974</v>
      </c>
      <c r="H99" s="4"/>
      <c r="I99" s="4">
        <f t="shared" si="4"/>
        <v>59440536669</v>
      </c>
      <c r="J99" s="4"/>
      <c r="K99" s="98">
        <f t="shared" si="5"/>
        <v>6.8928791209159346E-2</v>
      </c>
      <c r="L99" s="4"/>
      <c r="M99" s="4">
        <f>IFERROR(_xlfn.XLOOKUP(A99,'درآمد سود سهام'!$A$8:$A$64,'درآمد سود سهام'!$S$8:$S$64),0)</f>
        <v>720525000</v>
      </c>
      <c r="N99" s="4"/>
      <c r="O99" s="4">
        <f>IFERROR(_xlfn.XLOOKUP(A99,'درآمد ناشی از تغییر قیمت  '!$A$7:$A$93,'درآمد ناشی از تغییر قیمت  '!$Q$7:$Q$93),0)</f>
        <v>84802193208</v>
      </c>
      <c r="P99" s="4"/>
      <c r="Q99" s="4">
        <f>IFERROR(_xlfn.XLOOKUP(A99,'درآمد ناشی ازفروش'!A$7:A$57,'درآمد ناشی ازفروش'!$Q$7:$Q$57),0)</f>
        <v>989862974</v>
      </c>
      <c r="R99" s="186"/>
      <c r="S99" s="4">
        <f t="shared" si="6"/>
        <v>86512581182</v>
      </c>
      <c r="T99" s="185"/>
      <c r="U99" s="98">
        <f t="shared" si="7"/>
        <v>8.0065203342887178E-3</v>
      </c>
    </row>
    <row r="100" spans="1:27" s="133" customFormat="1" ht="30.75">
      <c r="A100" s="211" t="s">
        <v>198</v>
      </c>
      <c r="C100" s="4">
        <f>IFERROR(_xlfn.XLOOKUP(A100,'درآمد سود سهام'!$A$8:$A$64,'درآمد سود سهام'!$M$8:$M$64),0)</f>
        <v>-130405149</v>
      </c>
      <c r="D100" s="4"/>
      <c r="E100" s="4">
        <f>IFERROR(_xlfn.XLOOKUP(A100,'درآمد ناشی از تغییر قیمت  '!$A$7:$A$93,'درآمد ناشی از تغییر قیمت  '!$I$7:$I$93),0)</f>
        <v>210292744792</v>
      </c>
      <c r="F100" s="4"/>
      <c r="G100" s="4">
        <f>IFERROR(_xlfn.XLOOKUP(A100,'درآمد ناشی ازفروش'!$A$7:$A$57,'درآمد ناشی ازفروش'!$I$7:$I$57),0)</f>
        <v>0</v>
      </c>
      <c r="H100" s="4"/>
      <c r="I100" s="4">
        <f t="shared" si="4"/>
        <v>210162339643</v>
      </c>
      <c r="J100" s="4"/>
      <c r="K100" s="98">
        <f t="shared" si="5"/>
        <v>0.24370971126907373</v>
      </c>
      <c r="L100" s="4"/>
      <c r="M100" s="4">
        <f>IFERROR(_xlfn.XLOOKUP(A100,'درآمد سود سهام'!$A$8:$A$64,'درآمد سود سهام'!$S$8:$S$64),0)</f>
        <v>0</v>
      </c>
      <c r="N100" s="4"/>
      <c r="O100" s="4">
        <f>IFERROR(_xlfn.XLOOKUP(A100,'درآمد ناشی از تغییر قیمت  '!$A$7:$A$93,'درآمد ناشی از تغییر قیمت  '!$Q$7:$Q$93),0)</f>
        <v>332525402705</v>
      </c>
      <c r="P100" s="4"/>
      <c r="Q100" s="4">
        <f>IFERROR(_xlfn.XLOOKUP(A100,'درآمد ناشی ازفروش'!A$7:A$57,'درآمد ناشی ازفروش'!$Q$7:$Q$57),0)</f>
        <v>0</v>
      </c>
      <c r="R100" s="4"/>
      <c r="S100" s="4">
        <f t="shared" si="6"/>
        <v>332525402705</v>
      </c>
      <c r="T100" s="141"/>
      <c r="U100" s="98">
        <f t="shared" si="7"/>
        <v>3.0774384049693179E-2</v>
      </c>
      <c r="V100" s="212"/>
      <c r="W100" s="212"/>
      <c r="X100" s="212"/>
      <c r="Y100" s="212"/>
      <c r="Z100" s="212"/>
      <c r="AA100" s="212"/>
    </row>
    <row r="101" spans="1:27" s="133" customFormat="1" ht="30.75">
      <c r="A101" s="211" t="s">
        <v>199</v>
      </c>
      <c r="C101" s="4">
        <f>IFERROR(_xlfn.XLOOKUP(A101,'درآمد سود سهام'!$A$8:$A$64,'درآمد سود سهام'!$M$8:$M$64),0)</f>
        <v>12718332000</v>
      </c>
      <c r="D101" s="4"/>
      <c r="E101" s="4">
        <f>IFERROR(_xlfn.XLOOKUP(A101,'درآمد ناشی از تغییر قیمت  '!$A$7:$A$93,'درآمد ناشی از تغییر قیمت  '!$I$7:$I$93),0)</f>
        <v>-29229355690</v>
      </c>
      <c r="F101" s="4"/>
      <c r="G101" s="4">
        <f>IFERROR(_xlfn.XLOOKUP(A101,'درآمد ناشی ازفروش'!$A$7:$A$57,'درآمد ناشی ازفروش'!$I$7:$I$57),0)</f>
        <v>154600362962</v>
      </c>
      <c r="H101" s="4"/>
      <c r="I101" s="4">
        <f t="shared" si="4"/>
        <v>138089339272</v>
      </c>
      <c r="J101" s="4"/>
      <c r="K101" s="98">
        <f t="shared" si="5"/>
        <v>0.16013198682734214</v>
      </c>
      <c r="L101" s="4"/>
      <c r="M101" s="4">
        <f>IFERROR(_xlfn.XLOOKUP(A101,'درآمد سود سهام'!$A$8:$A$64,'درآمد سود سهام'!$S$8:$S$64),0)</f>
        <v>12718332000</v>
      </c>
      <c r="N101" s="4"/>
      <c r="O101" s="4">
        <f>IFERROR(_xlfn.XLOOKUP(A101,'درآمد ناشی از تغییر قیمت  '!$A$7:$A$93,'درآمد ناشی از تغییر قیمت  '!$Q$7:$Q$93),0)</f>
        <v>0</v>
      </c>
      <c r="P101" s="4"/>
      <c r="Q101" s="4">
        <f>IFERROR(_xlfn.XLOOKUP(A101,'درآمد ناشی ازفروش'!A$7:A$57,'درآمد ناشی ازفروش'!$Q$7:$Q$57),0)</f>
        <v>154600362962</v>
      </c>
      <c r="R101" s="4"/>
      <c r="S101" s="4">
        <f t="shared" si="6"/>
        <v>167318694962</v>
      </c>
      <c r="T101" s="141"/>
      <c r="U101" s="98">
        <f t="shared" si="7"/>
        <v>1.548492155957812E-2</v>
      </c>
      <c r="V101" s="212"/>
      <c r="W101" s="212"/>
      <c r="X101" s="212"/>
      <c r="Y101" s="212"/>
      <c r="Z101" s="212"/>
      <c r="AA101" s="212"/>
    </row>
    <row r="102" spans="1:27" s="133" customFormat="1" ht="30.75">
      <c r="A102" s="211" t="s">
        <v>167</v>
      </c>
      <c r="C102" s="4">
        <f>IFERROR(_xlfn.XLOOKUP(A102,'درآمد سود سهام'!$A$8:$A$64,'درآمد سود سهام'!$M$8:$M$64),0)</f>
        <v>894065200</v>
      </c>
      <c r="D102" s="4"/>
      <c r="E102" s="4">
        <f>IFERROR(_xlfn.XLOOKUP(A102,'درآمد ناشی از تغییر قیمت  '!$A$7:$A$93,'درآمد ناشی از تغییر قیمت  '!$I$7:$I$93),0)</f>
        <v>-13922417149</v>
      </c>
      <c r="F102" s="4"/>
      <c r="G102" s="4">
        <f>IFERROR(_xlfn.XLOOKUP(A102,'درآمد ناشی ازفروش'!$A$7:$A$57,'درآمد ناشی ازفروش'!$I$7:$I$57),0)</f>
        <v>10773728537</v>
      </c>
      <c r="H102" s="4"/>
      <c r="I102" s="4">
        <f t="shared" si="4"/>
        <v>-2254623412</v>
      </c>
      <c r="J102" s="4"/>
      <c r="K102" s="98">
        <f t="shared" si="5"/>
        <v>-2.614519907288801E-3</v>
      </c>
      <c r="L102" s="4"/>
      <c r="M102" s="4">
        <f>IFERROR(_xlfn.XLOOKUP(A102,'درآمد سود سهام'!$A$8:$A$64,'درآمد سود سهام'!$S$8:$S$64),0)</f>
        <v>894065200</v>
      </c>
      <c r="N102" s="4"/>
      <c r="O102" s="4">
        <f>IFERROR(_xlfn.XLOOKUP(A102,'درآمد ناشی از تغییر قیمت  '!$A$7:$A$93,'درآمد ناشی از تغییر قیمت  '!$Q$7:$Q$93),0)</f>
        <v>0</v>
      </c>
      <c r="P102" s="4"/>
      <c r="Q102" s="4">
        <f>IFERROR(_xlfn.XLOOKUP(A102,'درآمد ناشی ازفروش'!A$7:A$57,'درآمد ناشی ازفروش'!$Q$7:$Q$57),0)</f>
        <v>10773728537</v>
      </c>
      <c r="R102" s="4"/>
      <c r="S102" s="4">
        <f t="shared" si="6"/>
        <v>11667793737</v>
      </c>
      <c r="T102" s="141"/>
      <c r="U102" s="98">
        <f t="shared" si="7"/>
        <v>1.079824766932441E-3</v>
      </c>
      <c r="V102" s="212"/>
      <c r="W102" s="212"/>
      <c r="X102" s="212"/>
      <c r="Y102" s="212"/>
      <c r="Z102" s="212"/>
      <c r="AA102" s="212"/>
    </row>
    <row r="103" spans="1:27" s="133" customFormat="1" ht="30.75">
      <c r="A103" s="211" t="s">
        <v>168</v>
      </c>
      <c r="C103" s="4">
        <f>IFERROR(_xlfn.XLOOKUP(A103,'درآمد سود سهام'!$A$8:$A$64,'درآمد سود سهام'!$M$8:$M$64),0)</f>
        <v>8349622400</v>
      </c>
      <c r="D103" s="4"/>
      <c r="E103" s="4">
        <f>IFERROR(_xlfn.XLOOKUP(A103,'درآمد ناشی از تغییر قیمت  '!$A$7:$A$93,'درآمد ناشی از تغییر قیمت  '!$I$7:$I$93),0)</f>
        <v>4438435617</v>
      </c>
      <c r="F103" s="4"/>
      <c r="G103" s="4">
        <f>IFERROR(_xlfn.XLOOKUP(A103,'درآمد ناشی ازفروش'!$A$7:$A$57,'درآمد ناشی ازفروش'!$I$7:$I$57),0)</f>
        <v>0</v>
      </c>
      <c r="H103" s="4"/>
      <c r="I103" s="4">
        <f t="shared" si="4"/>
        <v>12788058017</v>
      </c>
      <c r="J103" s="4"/>
      <c r="K103" s="98">
        <f t="shared" si="5"/>
        <v>1.4829364444216392E-2</v>
      </c>
      <c r="L103" s="4"/>
      <c r="M103" s="4">
        <f>IFERROR(_xlfn.XLOOKUP(A103,'درآمد سود سهام'!$A$8:$A$64,'درآمد سود سهام'!$S$8:$S$64),0)</f>
        <v>8349622400</v>
      </c>
      <c r="N103" s="4"/>
      <c r="O103" s="4">
        <f>IFERROR(_xlfn.XLOOKUP(A103,'درآمد ناشی از تغییر قیمت  '!$A$7:$A$93,'درآمد ناشی از تغییر قیمت  '!$Q$7:$Q$93),0)</f>
        <v>32069197471</v>
      </c>
      <c r="P103" s="4"/>
      <c r="Q103" s="4">
        <f>IFERROR(_xlfn.XLOOKUP(A103,'درآمد ناشی ازفروش'!A$7:A$57,'درآمد ناشی ازفروش'!$Q$7:$Q$57),0)</f>
        <v>0</v>
      </c>
      <c r="R103" s="4"/>
      <c r="S103" s="4">
        <f t="shared" si="6"/>
        <v>40418819871</v>
      </c>
      <c r="T103" s="141"/>
      <c r="U103" s="98">
        <f t="shared" si="7"/>
        <v>3.7406594366236091E-3</v>
      </c>
      <c r="V103" s="212"/>
      <c r="W103" s="212"/>
      <c r="X103" s="212"/>
      <c r="Y103" s="212"/>
      <c r="Z103" s="212"/>
      <c r="AA103" s="212"/>
    </row>
    <row r="104" spans="1:27" s="133" customFormat="1" ht="30.75">
      <c r="A104" s="211" t="s">
        <v>206</v>
      </c>
      <c r="C104" s="4">
        <f>IFERROR(_xlfn.XLOOKUP(A104,'درآمد سود سهام'!$A$8:$A$64,'درآمد سود سهام'!$M$8:$M$64),0)</f>
        <v>0</v>
      </c>
      <c r="D104" s="4"/>
      <c r="E104" s="4">
        <f>IFERROR(_xlfn.XLOOKUP(A104,'درآمد ناشی از تغییر قیمت  '!$A$7:$A$93,'درآمد ناشی از تغییر قیمت  '!$I$7:$I$93),0)</f>
        <v>-18888849</v>
      </c>
      <c r="F104" s="4"/>
      <c r="G104" s="4">
        <f>IFERROR(_xlfn.XLOOKUP(A104,'درآمد ناشی ازفروش'!$A$7:$A$57,'درآمد ناشی ازفروش'!$I$7:$I$57),0)</f>
        <v>6694783</v>
      </c>
      <c r="H104" s="4"/>
      <c r="I104" s="4">
        <f t="shared" si="4"/>
        <v>-12194066</v>
      </c>
      <c r="J104" s="4"/>
      <c r="K104" s="98">
        <f t="shared" si="5"/>
        <v>-1.4140555863168478E-5</v>
      </c>
      <c r="L104" s="4"/>
      <c r="M104" s="4">
        <f>IFERROR(_xlfn.XLOOKUP(A104,'درآمد سود سهام'!$A$8:$A$64,'درآمد سود سهام'!$S$8:$S$64),0)</f>
        <v>0</v>
      </c>
      <c r="N104" s="4"/>
      <c r="O104" s="4">
        <f>IFERROR(_xlfn.XLOOKUP(A104,'درآمد ناشی از تغییر قیمت  '!$A$7:$A$93,'درآمد ناشی از تغییر قیمت  '!$Q$7:$Q$93),0)</f>
        <v>0</v>
      </c>
      <c r="P104" s="4"/>
      <c r="Q104" s="4">
        <f>IFERROR(_xlfn.XLOOKUP(A104,'درآمد ناشی ازفروش'!A$7:A$57,'درآمد ناشی ازفروش'!$Q$7:$Q$57),0)</f>
        <v>6694783</v>
      </c>
      <c r="R104" s="4"/>
      <c r="S104" s="4">
        <f t="shared" si="6"/>
        <v>6694783</v>
      </c>
      <c r="T104" s="141"/>
      <c r="U104" s="98">
        <f t="shared" si="7"/>
        <v>6.1958521513057056E-7</v>
      </c>
      <c r="V104" s="212"/>
      <c r="W104" s="212"/>
      <c r="X104" s="212"/>
      <c r="Y104" s="212"/>
      <c r="Z104" s="212"/>
      <c r="AA104" s="212"/>
    </row>
    <row r="105" spans="1:27" s="133" customFormat="1" ht="30.75">
      <c r="A105" s="211" t="s">
        <v>190</v>
      </c>
      <c r="C105" s="4">
        <f>IFERROR(_xlfn.XLOOKUP(A105,'درآمد سود سهام'!$A$8:$A$64,'درآمد سود سهام'!$M$8:$M$64),0)</f>
        <v>0</v>
      </c>
      <c r="D105" s="4"/>
      <c r="E105" s="4">
        <f>IFERROR(_xlfn.XLOOKUP(A105,'درآمد ناشی از تغییر قیمت  '!$A$7:$A$93,'درآمد ناشی از تغییر قیمت  '!$I$7:$I$93),0)</f>
        <v>-46346135120</v>
      </c>
      <c r="F105" s="4"/>
      <c r="G105" s="4">
        <f>IFERROR(_xlfn.XLOOKUP(A105,'درآمد ناشی ازفروش'!$A$7:$A$57,'درآمد ناشی ازفروش'!$I$7:$I$57),0)</f>
        <v>36332823603</v>
      </c>
      <c r="H105" s="4"/>
      <c r="I105" s="4">
        <f t="shared" si="4"/>
        <v>-10013311517</v>
      </c>
      <c r="J105" s="4"/>
      <c r="K105" s="98">
        <f t="shared" si="5"/>
        <v>-1.1611696285836635E-2</v>
      </c>
      <c r="L105" s="4"/>
      <c r="M105" s="4">
        <f>IFERROR(_xlfn.XLOOKUP(A105,'درآمد سود سهام'!$A$8:$A$64,'درآمد سود سهام'!$S$8:$S$64),0)</f>
        <v>0</v>
      </c>
      <c r="N105" s="4"/>
      <c r="O105" s="4">
        <f>IFERROR(_xlfn.XLOOKUP(A105,'درآمد ناشی از تغییر قیمت  '!$A$7:$A$93,'درآمد ناشی از تغییر قیمت  '!$Q$7:$Q$93),0)</f>
        <v>0</v>
      </c>
      <c r="P105" s="4"/>
      <c r="Q105" s="4">
        <f>IFERROR(_xlfn.XLOOKUP(A105,'درآمد ناشی ازفروش'!A$7:A$57,'درآمد ناشی ازفروش'!$Q$7:$Q$57),0)</f>
        <v>36332823603</v>
      </c>
      <c r="R105" s="4"/>
      <c r="S105" s="4">
        <f t="shared" si="6"/>
        <v>36332823603</v>
      </c>
      <c r="T105" s="141"/>
      <c r="U105" s="98">
        <f t="shared" si="7"/>
        <v>3.3625108279634794E-3</v>
      </c>
      <c r="V105" s="212"/>
      <c r="W105" s="212"/>
      <c r="X105" s="212"/>
      <c r="Y105" s="212"/>
      <c r="Z105" s="212"/>
      <c r="AA105" s="212"/>
    </row>
    <row r="106" spans="1:27" s="133" customFormat="1" ht="30.75">
      <c r="A106" s="211" t="s">
        <v>171</v>
      </c>
      <c r="C106" s="4">
        <f>IFERROR(_xlfn.XLOOKUP(A106,'درآمد سود سهام'!$A$8:$A$64,'درآمد سود سهام'!$M$8:$M$64),0)</f>
        <v>2476669000</v>
      </c>
      <c r="D106" s="4"/>
      <c r="E106" s="4">
        <f>IFERROR(_xlfn.XLOOKUP(A106,'درآمد ناشی از تغییر قیمت  '!$A$7:$A$93,'درآمد ناشی از تغییر قیمت  '!$I$7:$I$93),0)</f>
        <v>8707325594</v>
      </c>
      <c r="F106" s="4"/>
      <c r="G106" s="4">
        <f>IFERROR(_xlfn.XLOOKUP(A106,'درآمد ناشی ازفروش'!$A$7:$A$57,'درآمد ناشی ازفروش'!$I$7:$I$57),0)</f>
        <v>0</v>
      </c>
      <c r="H106" s="4"/>
      <c r="I106" s="4">
        <f t="shared" si="4"/>
        <v>11183994594</v>
      </c>
      <c r="J106" s="4"/>
      <c r="K106" s="98">
        <f t="shared" si="5"/>
        <v>1.2969250808535173E-2</v>
      </c>
      <c r="L106" s="4"/>
      <c r="M106" s="4">
        <f>IFERROR(_xlfn.XLOOKUP(A106,'درآمد سود سهام'!$A$8:$A$64,'درآمد سود سهام'!$S$8:$S$64),0)</f>
        <v>2476669000</v>
      </c>
      <c r="N106" s="4"/>
      <c r="O106" s="4">
        <f>IFERROR(_xlfn.XLOOKUP(A106,'درآمد ناشی از تغییر قیمت  '!$A$7:$A$93,'درآمد ناشی از تغییر قیمت  '!$Q$7:$Q$93),0)</f>
        <v>30393832310</v>
      </c>
      <c r="P106" s="4"/>
      <c r="Q106" s="4">
        <f>IFERROR(_xlfn.XLOOKUP(A106,'درآمد ناشی ازفروش'!A$7:A$57,'درآمد ناشی ازفروش'!$Q$7:$Q$57),0)</f>
        <v>0</v>
      </c>
      <c r="R106" s="4"/>
      <c r="S106" s="4">
        <f t="shared" si="6"/>
        <v>32870501310</v>
      </c>
      <c r="T106" s="141"/>
      <c r="U106" s="98">
        <f t="shared" si="7"/>
        <v>3.0420816665164578E-3</v>
      </c>
      <c r="V106" s="212"/>
      <c r="W106" s="212"/>
      <c r="X106" s="212"/>
      <c r="Y106" s="212"/>
      <c r="Z106" s="212"/>
      <c r="AA106" s="212"/>
    </row>
    <row r="107" spans="1:27" s="133" customFormat="1" ht="30.75">
      <c r="A107" s="211" t="s">
        <v>182</v>
      </c>
      <c r="C107" s="4">
        <f>IFERROR(_xlfn.XLOOKUP(A107,'درآمد سود سهام'!$A$8:$A$64,'درآمد سود سهام'!$M$8:$M$64),0)</f>
        <v>0</v>
      </c>
      <c r="D107" s="4"/>
      <c r="E107" s="4">
        <f>IFERROR(_xlfn.XLOOKUP(A107,'درآمد ناشی از تغییر قیمت  '!$A$7:$A$93,'درآمد ناشی از تغییر قیمت  '!$I$7:$I$93),0)</f>
        <v>0</v>
      </c>
      <c r="F107" s="4"/>
      <c r="G107" s="4">
        <f>IFERROR(_xlfn.XLOOKUP(A107,'درآمد ناشی ازفروش'!$A$7:$A$57,'درآمد ناشی ازفروش'!$I$7:$I$57),0)</f>
        <v>0</v>
      </c>
      <c r="H107" s="4"/>
      <c r="I107" s="4">
        <f t="shared" si="4"/>
        <v>0</v>
      </c>
      <c r="J107" s="4"/>
      <c r="K107" s="98">
        <f t="shared" si="5"/>
        <v>0</v>
      </c>
      <c r="L107" s="4"/>
      <c r="M107" s="4">
        <f>IFERROR(_xlfn.XLOOKUP(A107,'درآمد سود سهام'!$A$8:$A$64,'درآمد سود سهام'!$S$8:$S$64),0)</f>
        <v>0</v>
      </c>
      <c r="N107" s="4"/>
      <c r="O107" s="4">
        <f>IFERROR(_xlfn.XLOOKUP(A107,'درآمد ناشی از تغییر قیمت  '!$A$7:$A$93,'درآمد ناشی از تغییر قیمت  '!$Q$7:$Q$93),0)</f>
        <v>0</v>
      </c>
      <c r="P107" s="4"/>
      <c r="Q107" s="4">
        <f>IFERROR(_xlfn.XLOOKUP(A107,'درآمد ناشی ازفروش'!A$7:A$57,'درآمد ناشی ازفروش'!$Q$7:$Q$57),0)</f>
        <v>1650410065</v>
      </c>
      <c r="R107" s="4"/>
      <c r="S107" s="4">
        <f t="shared" si="6"/>
        <v>1650410065</v>
      </c>
      <c r="T107" s="141"/>
      <c r="U107" s="98">
        <f t="shared" si="7"/>
        <v>1.5274127259639096E-4</v>
      </c>
      <c r="V107" s="212"/>
      <c r="W107" s="212"/>
      <c r="X107" s="212"/>
      <c r="Y107" s="212"/>
      <c r="Z107" s="212"/>
      <c r="AA107" s="212"/>
    </row>
    <row r="108" spans="1:27" s="133" customFormat="1" ht="30.75">
      <c r="A108" s="211" t="s">
        <v>205</v>
      </c>
      <c r="C108" s="4">
        <f>IFERROR(_xlfn.XLOOKUP(A108,'درآمد سود سهام'!$A$8:$A$64,'درآمد سود سهام'!$M$8:$M$64),0)</f>
        <v>0</v>
      </c>
      <c r="D108" s="4"/>
      <c r="E108" s="4">
        <f>IFERROR(_xlfn.XLOOKUP(A108,'درآمد ناشی از تغییر قیمت  '!$A$7:$A$93,'درآمد ناشی از تغییر قیمت  '!$I$7:$I$93),0)</f>
        <v>-5612445731</v>
      </c>
      <c r="F108" s="4"/>
      <c r="G108" s="4">
        <f>IFERROR(_xlfn.XLOOKUP(A108,'درآمد ناشی ازفروش'!$A$7:$A$57,'درآمد ناشی ازفروش'!$I$7:$I$57),0)</f>
        <v>5679434089</v>
      </c>
      <c r="H108" s="4"/>
      <c r="I108" s="4">
        <f t="shared" si="4"/>
        <v>66988358</v>
      </c>
      <c r="J108" s="4"/>
      <c r="K108" s="98">
        <f t="shared" si="5"/>
        <v>7.7681440996049144E-5</v>
      </c>
      <c r="L108" s="4"/>
      <c r="M108" s="4">
        <f>IFERROR(_xlfn.XLOOKUP(A108,'درآمد سود سهام'!$A$8:$A$64,'درآمد سود سهام'!$S$8:$S$64),0)</f>
        <v>0</v>
      </c>
      <c r="N108" s="4"/>
      <c r="O108" s="4">
        <f>IFERROR(_xlfn.XLOOKUP(A108,'درآمد ناشی از تغییر قیمت  '!$A$7:$A$93,'درآمد ناشی از تغییر قیمت  '!$Q$7:$Q$93),0)</f>
        <v>974581896</v>
      </c>
      <c r="P108" s="4"/>
      <c r="Q108" s="4">
        <f>IFERROR(_xlfn.XLOOKUP(A108,'درآمد ناشی ازفروش'!A$7:A$57,'درآمد ناشی ازفروش'!$Q$7:$Q$57),0)</f>
        <v>5679434089</v>
      </c>
      <c r="R108" s="4"/>
      <c r="S108" s="4">
        <f t="shared" si="6"/>
        <v>6654015985</v>
      </c>
      <c r="T108" s="141"/>
      <c r="U108" s="98">
        <f t="shared" si="7"/>
        <v>6.1581233111640521E-4</v>
      </c>
      <c r="V108" s="212"/>
      <c r="W108" s="212"/>
      <c r="X108" s="212"/>
      <c r="Y108" s="212"/>
      <c r="Z108" s="212"/>
      <c r="AA108" s="212"/>
    </row>
    <row r="109" spans="1:27" s="133" customFormat="1" ht="30.75">
      <c r="A109" s="211" t="s">
        <v>208</v>
      </c>
      <c r="C109" s="4">
        <f>IFERROR(_xlfn.XLOOKUP(A109,'درآمد سود سهام'!$A$8:$A$64,'درآمد سود سهام'!$M$8:$M$64),0)</f>
        <v>0</v>
      </c>
      <c r="D109" s="4"/>
      <c r="E109" s="4">
        <f>IFERROR(_xlfn.XLOOKUP(A109,'درآمد ناشی از تغییر قیمت  '!$A$7:$A$93,'درآمد ناشی از تغییر قیمت  '!$I$7:$I$93),0)</f>
        <v>10778352441</v>
      </c>
      <c r="F109" s="4"/>
      <c r="G109" s="4">
        <f>IFERROR(_xlfn.XLOOKUP(A109,'درآمد ناشی ازفروش'!$A$7:$A$57,'درآمد ناشی ازفروش'!$I$7:$I$57),0)</f>
        <v>0</v>
      </c>
      <c r="H109" s="4"/>
      <c r="I109" s="4">
        <f t="shared" si="4"/>
        <v>10778352441</v>
      </c>
      <c r="J109" s="4"/>
      <c r="K109" s="98">
        <f t="shared" si="5"/>
        <v>1.2498857625084105E-2</v>
      </c>
      <c r="L109" s="4"/>
      <c r="M109" s="4">
        <f>IFERROR(_xlfn.XLOOKUP(A109,'درآمد سود سهام'!$A$8:$A$64,'درآمد سود سهام'!$S$8:$S$64),0)</f>
        <v>0</v>
      </c>
      <c r="N109" s="4"/>
      <c r="O109" s="4">
        <f>IFERROR(_xlfn.XLOOKUP(A109,'درآمد ناشی از تغییر قیمت  '!$A$7:$A$93,'درآمد ناشی از تغییر قیمت  '!$Q$7:$Q$93),0)</f>
        <v>26540244182</v>
      </c>
      <c r="P109" s="4"/>
      <c r="Q109" s="4">
        <f>IFERROR(_xlfn.XLOOKUP(A109,'درآمد ناشی ازفروش'!A$7:A$57,'درآمد ناشی ازفروش'!$Q$7:$Q$57),0)</f>
        <v>0</v>
      </c>
      <c r="R109" s="4"/>
      <c r="S109" s="4">
        <f t="shared" si="6"/>
        <v>26540244182</v>
      </c>
      <c r="T109" s="141"/>
      <c r="U109" s="98">
        <f t="shared" si="7"/>
        <v>2.4562323978420727E-3</v>
      </c>
      <c r="V109" s="212"/>
      <c r="W109" s="212"/>
      <c r="X109" s="212"/>
      <c r="Y109" s="212"/>
      <c r="Z109" s="212"/>
      <c r="AA109" s="212"/>
    </row>
    <row r="110" spans="1:27" s="133" customFormat="1" ht="30.75">
      <c r="A110" s="211" t="s">
        <v>210</v>
      </c>
      <c r="C110" s="4">
        <f>IFERROR(_xlfn.XLOOKUP(A110,'درآمد سود سهام'!$A$8:$A$64,'درآمد سود سهام'!$M$8:$M$64),0)</f>
        <v>0</v>
      </c>
      <c r="D110" s="4"/>
      <c r="E110" s="4">
        <f>IFERROR(_xlfn.XLOOKUP(A110,'درآمد ناشی از تغییر قیمت  '!$A$7:$A$93,'درآمد ناشی از تغییر قیمت  '!$I$7:$I$93),0)</f>
        <v>-3381795067</v>
      </c>
      <c r="F110" s="4"/>
      <c r="G110" s="4">
        <f>IFERROR(_xlfn.XLOOKUP(A110,'درآمد ناشی ازفروش'!$A$7:$A$57,'درآمد ناشی ازفروش'!$I$7:$I$57),0)</f>
        <v>0</v>
      </c>
      <c r="H110" s="4"/>
      <c r="I110" s="4">
        <f>G110+E110+C110</f>
        <v>-3381795067</v>
      </c>
      <c r="J110" s="4"/>
      <c r="K110" s="98">
        <f t="shared" si="5"/>
        <v>-3.9216174541536093E-3</v>
      </c>
      <c r="L110" s="4"/>
      <c r="M110" s="4">
        <f>IFERROR(_xlfn.XLOOKUP(A110,'درآمد سود سهام'!$A$8:$A$64,'درآمد سود سهام'!$S$8:$S$64),0)</f>
        <v>0</v>
      </c>
      <c r="N110" s="4"/>
      <c r="O110" s="4">
        <f>IFERROR(_xlfn.XLOOKUP(A110,'درآمد ناشی از تغییر قیمت  '!$A$7:$A$93,'درآمد ناشی از تغییر قیمت  '!$Q$7:$Q$93),0)</f>
        <v>0</v>
      </c>
      <c r="P110" s="4"/>
      <c r="Q110" s="4">
        <f>IFERROR(_xlfn.XLOOKUP(A110,'درآمد ناشی ازفروش'!A$7:A$57,'درآمد ناشی ازفروش'!$Q$7:$Q$57),0)</f>
        <v>0</v>
      </c>
      <c r="R110" s="4"/>
      <c r="S110" s="4">
        <f t="shared" si="6"/>
        <v>0</v>
      </c>
      <c r="T110" s="141"/>
      <c r="U110" s="98">
        <f t="shared" si="7"/>
        <v>0</v>
      </c>
      <c r="V110" s="212"/>
      <c r="W110" s="212"/>
      <c r="X110" s="212"/>
      <c r="Y110" s="212"/>
      <c r="Z110" s="212"/>
      <c r="AA110" s="212"/>
    </row>
    <row r="111" spans="1:27" s="213" customFormat="1" ht="25.5" customHeight="1" thickBot="1">
      <c r="C111" s="131">
        <f>SUM(C11:C110)</f>
        <v>1244237376333</v>
      </c>
      <c r="D111" s="134"/>
      <c r="E111" s="131">
        <f>SUM(E11:E110)</f>
        <v>-2118773326630</v>
      </c>
      <c r="F111" s="134"/>
      <c r="G111" s="131">
        <f>SUM(G11:G110)</f>
        <v>1425768629822</v>
      </c>
      <c r="H111" s="134"/>
      <c r="I111" s="131">
        <f>SUM(I11:I110)</f>
        <v>551232679525</v>
      </c>
      <c r="J111" s="214"/>
      <c r="K111" s="59">
        <f>SUM(K11:K110)</f>
        <v>0.63922374197640974</v>
      </c>
      <c r="M111" s="131">
        <f>SUM(M11:M110)</f>
        <v>1506141150150</v>
      </c>
      <c r="N111" s="134"/>
      <c r="O111" s="131">
        <f>SUM(O11:O110)</f>
        <v>7095594484618</v>
      </c>
      <c r="P111" s="134"/>
      <c r="Q111" s="131">
        <f>SUM(Q11:Q110)</f>
        <v>2924391511574</v>
      </c>
      <c r="R111" s="134"/>
      <c r="S111" s="131">
        <f>SUM(S11:S110)</f>
        <v>11526127146342</v>
      </c>
      <c r="T111" s="214"/>
      <c r="U111" s="59">
        <f>SUM(U11:U110)</f>
        <v>1.0667138826738096</v>
      </c>
      <c r="V111" s="37"/>
      <c r="W111" s="37"/>
      <c r="X111" s="37"/>
      <c r="Y111" s="204"/>
      <c r="Z111" s="204"/>
    </row>
    <row r="112" spans="1:27" ht="25.5" customHeight="1" thickTop="1">
      <c r="D112" s="4"/>
      <c r="F112" s="4"/>
      <c r="H112" s="4"/>
      <c r="J112" s="141"/>
      <c r="L112" s="133"/>
      <c r="N112" s="4"/>
      <c r="O112" s="215"/>
      <c r="P112" s="4"/>
      <c r="Q112" s="215"/>
      <c r="R112" s="4"/>
      <c r="S112" s="215"/>
      <c r="T112" s="215"/>
      <c r="V112" s="37"/>
      <c r="X112" s="37"/>
      <c r="Y112" s="37"/>
      <c r="Z112" s="37"/>
    </row>
    <row r="113" spans="3:21">
      <c r="C113" s="217"/>
    </row>
    <row r="114" spans="3:21">
      <c r="C114" s="217"/>
    </row>
    <row r="115" spans="3:21" ht="33">
      <c r="C115" s="137"/>
      <c r="L115" s="241"/>
      <c r="M115" s="37"/>
      <c r="N115" s="37"/>
      <c r="O115" s="242"/>
      <c r="S115" s="4"/>
      <c r="U115" s="247"/>
    </row>
    <row r="116" spans="3:21" ht="33">
      <c r="C116" s="137"/>
      <c r="L116" s="241"/>
      <c r="M116" s="37"/>
      <c r="N116" s="37"/>
      <c r="O116" s="242"/>
      <c r="S116" s="247"/>
    </row>
    <row r="117" spans="3:21" ht="33">
      <c r="L117" s="241"/>
      <c r="M117" s="37"/>
      <c r="N117" s="37"/>
      <c r="O117" s="242"/>
      <c r="S117" s="244"/>
    </row>
    <row r="118" spans="3:21" ht="33">
      <c r="C118" s="4"/>
      <c r="E118" s="4"/>
      <c r="G118" s="4"/>
      <c r="L118" s="241"/>
      <c r="M118" s="37"/>
      <c r="N118" s="37"/>
      <c r="O118" s="242"/>
      <c r="Q118" s="242"/>
    </row>
    <row r="119" spans="3:21" ht="33">
      <c r="E119" s="244"/>
      <c r="L119" s="241"/>
      <c r="M119" s="37"/>
      <c r="N119" s="37"/>
      <c r="O119" s="242"/>
    </row>
    <row r="120" spans="3:21" ht="33">
      <c r="L120" s="241"/>
      <c r="M120" s="37"/>
      <c r="N120" s="37"/>
      <c r="O120" s="242"/>
      <c r="S120" s="242"/>
    </row>
    <row r="121" spans="3:21" ht="33">
      <c r="L121" s="241"/>
      <c r="M121" s="37"/>
      <c r="N121" s="37"/>
      <c r="O121" s="242"/>
      <c r="S121" s="242"/>
    </row>
    <row r="122" spans="3:21" ht="33">
      <c r="L122" s="241"/>
      <c r="M122" s="37"/>
      <c r="N122" s="37"/>
      <c r="O122" s="242"/>
      <c r="S122" s="242"/>
    </row>
  </sheetData>
  <mergeCells count="23">
    <mergeCell ref="O8:O9"/>
    <mergeCell ref="P8:P10"/>
    <mergeCell ref="Q8:Q9"/>
    <mergeCell ref="R8:R10"/>
    <mergeCell ref="S8:U9"/>
    <mergeCell ref="N8:N10"/>
    <mergeCell ref="A8:A10"/>
    <mergeCell ref="B8:B10"/>
    <mergeCell ref="C8:C9"/>
    <mergeCell ref="D8:D10"/>
    <mergeCell ref="E8:E9"/>
    <mergeCell ref="F8:F10"/>
    <mergeCell ref="G8:G9"/>
    <mergeCell ref="H8:H10"/>
    <mergeCell ref="I8:K9"/>
    <mergeCell ref="L8:L10"/>
    <mergeCell ref="M8:M9"/>
    <mergeCell ref="A1:U1"/>
    <mergeCell ref="A2:U2"/>
    <mergeCell ref="A3:U3"/>
    <mergeCell ref="A5:U5"/>
    <mergeCell ref="C7:K7"/>
    <mergeCell ref="M7:U7"/>
  </mergeCells>
  <conditionalFormatting sqref="A1:A1048576">
    <cfRule type="duplicateValues" dxfId="3" priority="1"/>
  </conditionalFormatting>
  <printOptions horizontalCentered="1"/>
  <pageMargins left="0.25" right="0.25" top="0.75" bottom="0.75" header="0.3" footer="0.3"/>
  <pageSetup paperSize="9" scale="3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92D050"/>
    <pageSetUpPr fitToPage="1"/>
  </sheetPr>
  <dimension ref="A1:Z45"/>
  <sheetViews>
    <sheetView rightToLeft="1" view="pageBreakPreview" zoomScale="55" zoomScaleNormal="100" zoomScaleSheetLayoutView="55" workbookViewId="0">
      <selection activeCell="M8" sqref="M8:M9"/>
    </sheetView>
  </sheetViews>
  <sheetFormatPr defaultColWidth="9.140625" defaultRowHeight="15"/>
  <cols>
    <col min="1" max="1" width="63" style="204" bestFit="1" customWidth="1"/>
    <col min="2" max="2" width="1.28515625" style="204" customWidth="1"/>
    <col min="3" max="3" width="29" style="35" bestFit="1" customWidth="1"/>
    <col min="4" max="4" width="1" style="204" customWidth="1"/>
    <col min="5" max="5" width="34" style="36" bestFit="1" customWidth="1"/>
    <col min="6" max="6" width="1.42578125" style="36" customWidth="1"/>
    <col min="7" max="7" width="31.85546875" style="36" bestFit="1" customWidth="1"/>
    <col min="8" max="8" width="1" style="215" customWidth="1"/>
    <col min="9" max="9" width="34" style="215" bestFit="1" customWidth="1"/>
    <col min="10" max="10" width="2" style="215" customWidth="1"/>
    <col min="11" max="11" width="22.42578125" style="216" bestFit="1" customWidth="1"/>
    <col min="12" max="12" width="1.5703125" style="204" customWidth="1"/>
    <col min="13" max="13" width="29" style="35" bestFit="1" customWidth="1"/>
    <col min="14" max="14" width="0.85546875" style="35" customWidth="1"/>
    <col min="15" max="15" width="34" style="36" bestFit="1" customWidth="1"/>
    <col min="16" max="16" width="0.85546875" style="36" customWidth="1"/>
    <col min="17" max="17" width="31.85546875" style="36" bestFit="1" customWidth="1"/>
    <col min="18" max="18" width="0.85546875" style="36" customWidth="1"/>
    <col min="19" max="19" width="34" style="36" bestFit="1" customWidth="1"/>
    <col min="20" max="20" width="1.42578125" style="36" customWidth="1"/>
    <col min="21" max="21" width="27" style="216" bestFit="1" customWidth="1"/>
    <col min="22" max="22" width="22.140625" style="204" customWidth="1"/>
    <col min="23" max="23" width="54.140625" style="204" bestFit="1" customWidth="1"/>
    <col min="24" max="24" width="21.7109375" style="204" bestFit="1" customWidth="1"/>
    <col min="25" max="25" width="51.85546875" style="204" bestFit="1" customWidth="1"/>
    <col min="26" max="26" width="21.7109375" style="204" bestFit="1" customWidth="1"/>
    <col min="27" max="27" width="18.85546875" style="204" bestFit="1" customWidth="1"/>
    <col min="28" max="16384" width="9.140625" style="204"/>
  </cols>
  <sheetData>
    <row r="1" spans="1:26" ht="27.75">
      <c r="A1" s="304" t="str">
        <f>سپرده!A1</f>
        <v>صندوق سرمایه گذاری سهامی اهرمی شاخصی کیان</v>
      </c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</row>
    <row r="2" spans="1:26" ht="27.75">
      <c r="A2" s="304" t="s">
        <v>51</v>
      </c>
      <c r="B2" s="304"/>
      <c r="C2" s="304"/>
      <c r="D2" s="304"/>
      <c r="E2" s="304"/>
      <c r="F2" s="304"/>
      <c r="G2" s="304"/>
      <c r="H2" s="304"/>
      <c r="I2" s="304"/>
      <c r="J2" s="304"/>
      <c r="K2" s="304"/>
      <c r="L2" s="304"/>
      <c r="M2" s="304"/>
      <c r="N2" s="304"/>
      <c r="O2" s="304"/>
      <c r="P2" s="304"/>
      <c r="Q2" s="304"/>
      <c r="R2" s="304"/>
      <c r="S2" s="304"/>
      <c r="T2" s="304"/>
      <c r="U2" s="304"/>
    </row>
    <row r="3" spans="1:26" ht="27.75">
      <c r="A3" s="304" t="str">
        <f>درآمدها!A3</f>
        <v>برای ماه منتهی به 1405/04/31</v>
      </c>
      <c r="B3" s="304"/>
      <c r="C3" s="304"/>
      <c r="D3" s="304"/>
      <c r="E3" s="304"/>
      <c r="F3" s="304"/>
      <c r="G3" s="304"/>
      <c r="H3" s="304"/>
      <c r="I3" s="304"/>
      <c r="J3" s="304"/>
      <c r="K3" s="304"/>
      <c r="L3" s="304"/>
      <c r="M3" s="304"/>
      <c r="N3" s="304"/>
      <c r="O3" s="304"/>
      <c r="P3" s="304"/>
      <c r="Q3" s="304"/>
      <c r="R3" s="304"/>
      <c r="S3" s="304"/>
      <c r="T3" s="304"/>
      <c r="U3" s="304"/>
    </row>
    <row r="5" spans="1:26" s="187" customFormat="1" ht="24.75">
      <c r="A5" s="270" t="s">
        <v>188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</row>
    <row r="6" spans="1:26" s="187" customFormat="1" ht="9.75" customHeight="1">
      <c r="C6" s="29"/>
      <c r="E6" s="31"/>
      <c r="F6" s="31"/>
      <c r="G6" s="31"/>
      <c r="H6" s="205"/>
      <c r="I6" s="205"/>
      <c r="J6" s="205"/>
      <c r="K6" s="148"/>
      <c r="M6" s="29"/>
      <c r="N6" s="29"/>
      <c r="O6" s="31"/>
      <c r="P6" s="31"/>
      <c r="Q6" s="31"/>
      <c r="R6" s="31"/>
      <c r="S6" s="31"/>
      <c r="T6" s="31"/>
      <c r="U6" s="148"/>
    </row>
    <row r="7" spans="1:26" s="187" customFormat="1" ht="27" customHeight="1" thickBot="1">
      <c r="A7" s="206"/>
      <c r="B7" s="207"/>
      <c r="C7" s="304" t="s">
        <v>254</v>
      </c>
      <c r="D7" s="304"/>
      <c r="E7" s="304"/>
      <c r="F7" s="304"/>
      <c r="G7" s="304"/>
      <c r="H7" s="304"/>
      <c r="I7" s="304"/>
      <c r="J7" s="304"/>
      <c r="K7" s="304"/>
      <c r="L7" s="207"/>
      <c r="M7" s="304" t="s">
        <v>255</v>
      </c>
      <c r="N7" s="304"/>
      <c r="O7" s="304"/>
      <c r="P7" s="304"/>
      <c r="Q7" s="304"/>
      <c r="R7" s="304"/>
      <c r="S7" s="304"/>
      <c r="T7" s="304"/>
      <c r="U7" s="304"/>
    </row>
    <row r="8" spans="1:26" s="57" customFormat="1" ht="24.75" customHeight="1">
      <c r="A8" s="308" t="s">
        <v>21</v>
      </c>
      <c r="B8" s="308"/>
      <c r="C8" s="310" t="s">
        <v>9</v>
      </c>
      <c r="D8" s="312"/>
      <c r="E8" s="313" t="s">
        <v>10</v>
      </c>
      <c r="F8" s="315"/>
      <c r="G8" s="313" t="s">
        <v>11</v>
      </c>
      <c r="H8" s="318"/>
      <c r="I8" s="320" t="s">
        <v>2</v>
      </c>
      <c r="J8" s="320"/>
      <c r="K8" s="320"/>
      <c r="L8" s="308"/>
      <c r="M8" s="310" t="s">
        <v>9</v>
      </c>
      <c r="N8" s="305"/>
      <c r="O8" s="313" t="s">
        <v>10</v>
      </c>
      <c r="P8" s="315"/>
      <c r="Q8" s="313" t="s">
        <v>11</v>
      </c>
      <c r="R8" s="315"/>
      <c r="S8" s="320" t="s">
        <v>2</v>
      </c>
      <c r="T8" s="320"/>
      <c r="U8" s="320"/>
    </row>
    <row r="9" spans="1:26" s="57" customFormat="1" ht="6" customHeight="1" thickBot="1">
      <c r="A9" s="308"/>
      <c r="B9" s="308"/>
      <c r="C9" s="311"/>
      <c r="D9" s="308"/>
      <c r="E9" s="314"/>
      <c r="F9" s="316"/>
      <c r="G9" s="314"/>
      <c r="H9" s="319"/>
      <c r="I9" s="321"/>
      <c r="J9" s="321"/>
      <c r="K9" s="321"/>
      <c r="L9" s="308"/>
      <c r="M9" s="311"/>
      <c r="N9" s="306"/>
      <c r="O9" s="314"/>
      <c r="P9" s="316"/>
      <c r="Q9" s="314"/>
      <c r="R9" s="316"/>
      <c r="S9" s="321"/>
      <c r="T9" s="321"/>
      <c r="U9" s="321"/>
    </row>
    <row r="10" spans="1:26" s="57" customFormat="1" ht="42.75" customHeight="1" thickBot="1">
      <c r="A10" s="309"/>
      <c r="B10" s="308"/>
      <c r="C10" s="32" t="s">
        <v>54</v>
      </c>
      <c r="D10" s="308"/>
      <c r="E10" s="33" t="s">
        <v>55</v>
      </c>
      <c r="F10" s="317"/>
      <c r="G10" s="33" t="s">
        <v>56</v>
      </c>
      <c r="H10" s="319"/>
      <c r="I10" s="209" t="s">
        <v>6</v>
      </c>
      <c r="J10" s="209"/>
      <c r="K10" s="210" t="s">
        <v>16</v>
      </c>
      <c r="L10" s="308"/>
      <c r="M10" s="32" t="s">
        <v>54</v>
      </c>
      <c r="N10" s="307"/>
      <c r="O10" s="33" t="s">
        <v>55</v>
      </c>
      <c r="P10" s="317"/>
      <c r="Q10" s="33" t="s">
        <v>56</v>
      </c>
      <c r="R10" s="317"/>
      <c r="S10" s="34" t="s">
        <v>6</v>
      </c>
      <c r="T10" s="34"/>
      <c r="U10" s="210" t="s">
        <v>16</v>
      </c>
    </row>
    <row r="11" spans="1:26" s="57" customFormat="1" ht="42.75" customHeight="1">
      <c r="A11" s="103" t="s">
        <v>186</v>
      </c>
      <c r="B11" s="103"/>
      <c r="C11" s="29">
        <v>0</v>
      </c>
      <c r="D11" s="103"/>
      <c r="E11" s="29">
        <f>'درآمد ناشی از تغییر قیمت  '!I94</f>
        <v>226463231071</v>
      </c>
      <c r="F11" s="186"/>
      <c r="G11" s="29">
        <f>'درآمد ناشی ازفروش'!I57</f>
        <v>33266646168</v>
      </c>
      <c r="H11" s="208"/>
      <c r="I11" s="4">
        <f>G11+E11+C11</f>
        <v>259729877239</v>
      </c>
      <c r="J11" s="218"/>
      <c r="K11" s="98">
        <f>I11/10805265904528</f>
        <v>2.4037342489661353E-2</v>
      </c>
      <c r="L11" s="103"/>
      <c r="M11" s="29">
        <v>0</v>
      </c>
      <c r="N11" s="92"/>
      <c r="O11" s="29">
        <f>'درآمد ناشی از تغییر قیمت  '!Q94</f>
        <v>13863571450</v>
      </c>
      <c r="P11" s="186"/>
      <c r="Q11" s="29">
        <v>0</v>
      </c>
      <c r="R11" s="186"/>
      <c r="S11" s="4">
        <f>Q11+O11+M11</f>
        <v>13863571450</v>
      </c>
      <c r="T11" s="185"/>
      <c r="U11" s="98">
        <f>S11/درآمدها!J5</f>
        <v>1.1882097526975982E-3</v>
      </c>
    </row>
    <row r="12" spans="1:26" s="57" customFormat="1" ht="42.75" customHeight="1">
      <c r="A12" s="103" t="s">
        <v>192</v>
      </c>
      <c r="B12" s="103"/>
      <c r="C12" s="29">
        <v>0</v>
      </c>
      <c r="D12" s="103"/>
      <c r="E12" s="29">
        <f>'درآمد ناشی از تغییر قیمت  '!I95</f>
        <v>1561504360</v>
      </c>
      <c r="F12" s="186"/>
      <c r="G12" s="29">
        <v>0</v>
      </c>
      <c r="H12" s="208"/>
      <c r="I12" s="4">
        <f>G12+E12+C12</f>
        <v>1561504360</v>
      </c>
      <c r="J12" s="218"/>
      <c r="K12" s="98">
        <f>I12/10805265904528</f>
        <v>1.4451327471225338E-4</v>
      </c>
      <c r="L12" s="103"/>
      <c r="M12" s="29">
        <v>0</v>
      </c>
      <c r="N12" s="92"/>
      <c r="O12" s="29">
        <f>'درآمد ناشی از تغییر قیمت  '!Q95</f>
        <v>245109428</v>
      </c>
      <c r="P12" s="186"/>
      <c r="Q12" s="29">
        <v>0</v>
      </c>
      <c r="R12" s="186"/>
      <c r="S12" s="4">
        <f>Q12+O12+M12</f>
        <v>245109428</v>
      </c>
      <c r="T12" s="185"/>
      <c r="U12" s="98">
        <f>S12/درآمدها!J6</f>
        <v>6.1570164645543306E-6</v>
      </c>
    </row>
    <row r="13" spans="1:26" s="213" customFormat="1" ht="25.5" customHeight="1" thickBot="1">
      <c r="C13" s="131">
        <f>SUM(C11:C12)</f>
        <v>0</v>
      </c>
      <c r="D13" s="134"/>
      <c r="E13" s="131">
        <f>SUM(E11:E12)</f>
        <v>228024735431</v>
      </c>
      <c r="F13" s="134"/>
      <c r="G13" s="131">
        <f>SUM(G11:G12)</f>
        <v>33266646168</v>
      </c>
      <c r="H13" s="134"/>
      <c r="I13" s="131">
        <f>SUM(I11:I12)</f>
        <v>261291381599</v>
      </c>
      <c r="J13" s="214"/>
      <c r="K13" s="59">
        <f>SUM(K11:K12)</f>
        <v>2.4181855764373605E-2</v>
      </c>
      <c r="M13" s="131">
        <f>SUM(M11:M12)</f>
        <v>0</v>
      </c>
      <c r="N13" s="134"/>
      <c r="O13" s="131">
        <f>SUM(O11:O12)</f>
        <v>14108680878</v>
      </c>
      <c r="P13" s="134"/>
      <c r="Q13" s="131">
        <f>SUM(Q11:Q12)</f>
        <v>0</v>
      </c>
      <c r="R13" s="134"/>
      <c r="S13" s="131">
        <f>SUM(S11:S12)</f>
        <v>14108680878</v>
      </c>
      <c r="T13" s="214"/>
      <c r="U13" s="59">
        <f>SUM(U11:U12)</f>
        <v>1.1943667691621525E-3</v>
      </c>
      <c r="V13" s="37"/>
      <c r="W13" s="37"/>
      <c r="X13" s="37"/>
      <c r="Y13" s="204"/>
      <c r="Z13" s="204"/>
    </row>
    <row r="14" spans="1:26" ht="25.5" customHeight="1" thickTop="1">
      <c r="D14" s="4"/>
      <c r="F14" s="4"/>
      <c r="H14" s="4"/>
      <c r="J14" s="141"/>
      <c r="L14" s="133"/>
      <c r="N14" s="4"/>
      <c r="O14" s="215"/>
      <c r="P14" s="4"/>
      <c r="Q14" s="215"/>
      <c r="R14" s="4"/>
      <c r="S14" s="215"/>
      <c r="T14" s="215"/>
      <c r="V14" s="37"/>
      <c r="X14" s="37"/>
      <c r="Y14" s="37"/>
      <c r="Z14" s="37"/>
    </row>
    <row r="15" spans="1:26" s="4" customFormat="1" ht="30.75">
      <c r="A15" s="211"/>
      <c r="C15" s="217"/>
    </row>
    <row r="16" spans="1:26" s="4" customFormat="1" ht="30.75">
      <c r="A16" s="211"/>
      <c r="C16" s="219"/>
    </row>
    <row r="17" spans="1:3" s="4" customFormat="1" ht="30.75">
      <c r="A17" s="211"/>
      <c r="C17" s="217"/>
    </row>
    <row r="18" spans="1:3" s="4" customFormat="1" ht="30.75">
      <c r="A18" s="211"/>
      <c r="C18" s="220"/>
    </row>
    <row r="19" spans="1:3" s="4" customFormat="1" ht="30.75">
      <c r="A19" s="211"/>
      <c r="C19" s="217"/>
    </row>
    <row r="20" spans="1:3" s="4" customFormat="1" ht="30.75">
      <c r="A20" s="211"/>
      <c r="C20" s="217"/>
    </row>
    <row r="21" spans="1:3" s="4" customFormat="1" ht="30.75">
      <c r="A21" s="211"/>
      <c r="C21" s="217"/>
    </row>
    <row r="22" spans="1:3" s="4" customFormat="1" ht="30.75">
      <c r="A22" s="211"/>
      <c r="C22" s="217"/>
    </row>
    <row r="23" spans="1:3" s="4" customFormat="1" ht="30.75">
      <c r="A23" s="211"/>
      <c r="C23" s="217"/>
    </row>
    <row r="24" spans="1:3" s="4" customFormat="1" ht="30.75">
      <c r="A24" s="211"/>
      <c r="C24" s="217"/>
    </row>
    <row r="25" spans="1:3" ht="30.75">
      <c r="A25" s="211"/>
      <c r="C25" s="217"/>
    </row>
    <row r="26" spans="1:3" ht="30.75">
      <c r="A26" s="211"/>
      <c r="C26" s="217"/>
    </row>
    <row r="27" spans="1:3" ht="30.75">
      <c r="A27" s="211"/>
      <c r="C27" s="217"/>
    </row>
    <row r="28" spans="1:3" ht="30.75">
      <c r="A28" s="211"/>
      <c r="C28" s="217"/>
    </row>
    <row r="29" spans="1:3" ht="30.75">
      <c r="A29" s="211"/>
      <c r="C29" s="217"/>
    </row>
    <row r="30" spans="1:3" ht="30.75">
      <c r="A30" s="211"/>
      <c r="C30" s="217"/>
    </row>
    <row r="31" spans="1:3" ht="30.75">
      <c r="A31" s="211"/>
      <c r="C31" s="217"/>
    </row>
    <row r="32" spans="1:3" ht="30.75">
      <c r="A32" s="211"/>
      <c r="C32" s="217"/>
    </row>
    <row r="33" spans="1:3" ht="30.75">
      <c r="A33" s="211"/>
      <c r="C33" s="217"/>
    </row>
    <row r="34" spans="1:3" ht="30.75">
      <c r="A34" s="211"/>
      <c r="C34" s="217"/>
    </row>
    <row r="35" spans="1:3" ht="30.75">
      <c r="A35" s="211"/>
      <c r="C35" s="217"/>
    </row>
    <row r="36" spans="1:3" ht="30.75">
      <c r="A36" s="211"/>
      <c r="C36" s="217"/>
    </row>
    <row r="37" spans="1:3" ht="30.75">
      <c r="A37" s="211"/>
      <c r="C37" s="217"/>
    </row>
    <row r="38" spans="1:3" ht="30.75">
      <c r="A38" s="211"/>
      <c r="C38" s="217"/>
    </row>
    <row r="39" spans="1:3" ht="30.75">
      <c r="A39" s="211"/>
      <c r="C39" s="217"/>
    </row>
    <row r="40" spans="1:3" ht="30.75">
      <c r="A40" s="211"/>
      <c r="C40" s="217"/>
    </row>
    <row r="41" spans="1:3">
      <c r="C41" s="217"/>
    </row>
    <row r="42" spans="1:3">
      <c r="C42" s="217"/>
    </row>
    <row r="43" spans="1:3">
      <c r="C43" s="217"/>
    </row>
    <row r="44" spans="1:3">
      <c r="C44" s="137"/>
    </row>
    <row r="45" spans="1:3">
      <c r="C45" s="137"/>
    </row>
  </sheetData>
  <mergeCells count="23">
    <mergeCell ref="M7:U7"/>
    <mergeCell ref="C7:K7"/>
    <mergeCell ref="L8:L10"/>
    <mergeCell ref="A8:A10"/>
    <mergeCell ref="B8:B10"/>
    <mergeCell ref="D8:D10"/>
    <mergeCell ref="F8:F10"/>
    <mergeCell ref="A1:U1"/>
    <mergeCell ref="A2:U2"/>
    <mergeCell ref="A3:U3"/>
    <mergeCell ref="C8:C9"/>
    <mergeCell ref="E8:E9"/>
    <mergeCell ref="G8:G9"/>
    <mergeCell ref="M8:M9"/>
    <mergeCell ref="O8:O9"/>
    <mergeCell ref="Q8:Q9"/>
    <mergeCell ref="I8:K9"/>
    <mergeCell ref="S8:U9"/>
    <mergeCell ref="A5:U5"/>
    <mergeCell ref="N8:N10"/>
    <mergeCell ref="P8:P10"/>
    <mergeCell ref="R8:R10"/>
    <mergeCell ref="H8:H10"/>
  </mergeCells>
  <conditionalFormatting sqref="A1:A1048576">
    <cfRule type="duplicateValues" dxfId="2" priority="2"/>
  </conditionalFormatting>
  <printOptions horizontalCentered="1"/>
  <pageMargins left="0.25" right="0.25" top="0.75" bottom="0.75" header="0.3" footer="0.3"/>
  <pageSetup paperSize="9" scale="3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92D050"/>
    <pageSetUpPr fitToPage="1"/>
  </sheetPr>
  <dimension ref="A1:Q13"/>
  <sheetViews>
    <sheetView rightToLeft="1" view="pageBreakPreview" zoomScaleNormal="100" zoomScaleSheetLayoutView="100" workbookViewId="0">
      <selection activeCell="E22" sqref="E22"/>
    </sheetView>
  </sheetViews>
  <sheetFormatPr defaultColWidth="9.140625" defaultRowHeight="21.75"/>
  <cols>
    <col min="1" max="1" width="39.42578125" style="49" bestFit="1" customWidth="1"/>
    <col min="2" max="2" width="0.42578125" style="49" customWidth="1"/>
    <col min="3" max="3" width="16" style="49" bestFit="1" customWidth="1"/>
    <col min="4" max="4" width="0.28515625" style="49" customWidth="1"/>
    <col min="5" max="5" width="25.140625" style="49" customWidth="1"/>
    <col min="6" max="6" width="0.28515625" style="49" customWidth="1"/>
    <col min="7" max="7" width="16" style="49" bestFit="1" customWidth="1"/>
    <col min="8" max="8" width="0.42578125" style="49" customWidth="1"/>
    <col min="9" max="9" width="25.140625" style="49" bestFit="1" customWidth="1"/>
    <col min="10" max="10" width="0.5703125" style="49" customWidth="1"/>
    <col min="11" max="11" width="16" style="49" bestFit="1" customWidth="1"/>
    <col min="12" max="12" width="0.28515625" style="49" customWidth="1"/>
    <col min="13" max="13" width="25.140625" style="49" bestFit="1" customWidth="1"/>
    <col min="14" max="14" width="0.42578125" style="49" customWidth="1"/>
    <col min="15" max="15" width="16" style="49" bestFit="1" customWidth="1"/>
    <col min="16" max="16" width="0.28515625" style="49" customWidth="1"/>
    <col min="17" max="17" width="25.140625" style="49" bestFit="1" customWidth="1"/>
    <col min="18" max="18" width="13.7109375" style="49" bestFit="1" customWidth="1"/>
    <col min="19" max="16384" width="9.140625" style="49"/>
  </cols>
  <sheetData>
    <row r="1" spans="1:17" ht="21" customHeight="1">
      <c r="A1" s="322" t="str">
        <f>سپرده!A1</f>
        <v>صندوق سرمایه گذاری سهامی اهرمی شاخصی کیان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</row>
    <row r="2" spans="1:17" ht="18" customHeight="1">
      <c r="A2" s="322" t="s">
        <v>51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</row>
    <row r="3" spans="1:17" ht="19.5" customHeight="1">
      <c r="A3" s="322" t="str">
        <f>درآمدها!A3</f>
        <v>برای ماه منتهی به 1405/04/31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</row>
    <row r="4" spans="1:17">
      <c r="A4" s="288" t="s">
        <v>26</v>
      </c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</row>
    <row r="5" spans="1:17" ht="4.5" customHeight="1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</row>
    <row r="6" spans="1:17" ht="22.5" customHeight="1" thickBot="1">
      <c r="A6" s="118"/>
      <c r="B6" s="119"/>
      <c r="C6" s="322" t="str">
        <f>'درآمد سرمایه گذاری در شمش '!C7</f>
        <v>طی تیر ماه</v>
      </c>
      <c r="D6" s="322"/>
      <c r="E6" s="322"/>
      <c r="F6" s="322"/>
      <c r="G6" s="322"/>
      <c r="H6" s="322"/>
      <c r="I6" s="322"/>
      <c r="J6" s="113"/>
      <c r="K6" s="325" t="str">
        <f>'درآمد سرمایه گذاری در شمش '!M7</f>
        <v>از ابتدای سال مالی تا پایان تیر ماه</v>
      </c>
      <c r="L6" s="325"/>
      <c r="M6" s="325"/>
      <c r="N6" s="325"/>
      <c r="O6" s="325"/>
      <c r="P6" s="325"/>
      <c r="Q6" s="325"/>
    </row>
    <row r="7" spans="1:17" ht="15.75" customHeight="1">
      <c r="A7" s="327"/>
      <c r="B7" s="328"/>
      <c r="C7" s="323" t="s">
        <v>12</v>
      </c>
      <c r="D7" s="323"/>
      <c r="E7" s="323" t="s">
        <v>10</v>
      </c>
      <c r="F7" s="292"/>
      <c r="G7" s="323" t="s">
        <v>11</v>
      </c>
      <c r="H7" s="327"/>
      <c r="I7" s="323" t="s">
        <v>2</v>
      </c>
      <c r="J7" s="120"/>
      <c r="K7" s="323" t="s">
        <v>12</v>
      </c>
      <c r="L7" s="323"/>
      <c r="M7" s="323" t="s">
        <v>10</v>
      </c>
      <c r="N7" s="292"/>
      <c r="O7" s="323" t="s">
        <v>11</v>
      </c>
      <c r="P7" s="327"/>
      <c r="Q7" s="323" t="s">
        <v>2</v>
      </c>
    </row>
    <row r="8" spans="1:17" ht="12" customHeight="1">
      <c r="A8" s="328"/>
      <c r="B8" s="328"/>
      <c r="C8" s="324"/>
      <c r="D8" s="324"/>
      <c r="E8" s="324"/>
      <c r="F8" s="326"/>
      <c r="G8" s="324"/>
      <c r="H8" s="328"/>
      <c r="I8" s="324"/>
      <c r="J8" s="120"/>
      <c r="K8" s="324"/>
      <c r="L8" s="324"/>
      <c r="M8" s="324"/>
      <c r="N8" s="326"/>
      <c r="O8" s="324"/>
      <c r="P8" s="328"/>
      <c r="Q8" s="324"/>
    </row>
    <row r="9" spans="1:17" ht="14.25" customHeight="1" thickBot="1">
      <c r="A9" s="328"/>
      <c r="B9" s="328"/>
      <c r="C9" s="121" t="s">
        <v>58</v>
      </c>
      <c r="D9" s="324"/>
      <c r="E9" s="121" t="s">
        <v>55</v>
      </c>
      <c r="F9" s="326"/>
      <c r="G9" s="121" t="s">
        <v>56</v>
      </c>
      <c r="H9" s="328"/>
      <c r="I9" s="329"/>
      <c r="J9" s="122"/>
      <c r="K9" s="121" t="s">
        <v>58</v>
      </c>
      <c r="L9" s="324"/>
      <c r="M9" s="121" t="s">
        <v>55</v>
      </c>
      <c r="N9" s="326"/>
      <c r="O9" s="121" t="s">
        <v>56</v>
      </c>
      <c r="P9" s="328"/>
      <c r="Q9" s="329"/>
    </row>
    <row r="10" spans="1:17" ht="21" customHeight="1">
      <c r="A10" s="164"/>
      <c r="B10" s="1"/>
      <c r="C10" s="29"/>
      <c r="D10" s="13"/>
      <c r="E10" s="29"/>
      <c r="F10" s="13"/>
      <c r="G10" s="29"/>
      <c r="H10" s="13"/>
      <c r="I10" s="29"/>
      <c r="J10" s="13"/>
      <c r="K10" s="29"/>
      <c r="L10" s="13"/>
      <c r="M10" s="29"/>
      <c r="N10" s="13"/>
      <c r="O10" s="29"/>
      <c r="P10" s="13"/>
      <c r="Q10" s="29"/>
    </row>
    <row r="11" spans="1:17" ht="21" customHeight="1" thickBot="1">
      <c r="A11" s="123" t="s">
        <v>2</v>
      </c>
      <c r="B11" s="124"/>
      <c r="C11" s="64">
        <f>SUM(C10:C10)</f>
        <v>0</v>
      </c>
      <c r="D11" s="61"/>
      <c r="E11" s="64">
        <f>SUM(E10:E10)</f>
        <v>0</v>
      </c>
      <c r="F11" s="61"/>
      <c r="G11" s="64">
        <f>SUM(G10:G10)</f>
        <v>0</v>
      </c>
      <c r="H11" s="61"/>
      <c r="I11" s="64">
        <f>SUM(I10:I10)</f>
        <v>0</v>
      </c>
      <c r="J11" s="61"/>
      <c r="K11" s="64">
        <f>SUM(K10:K10)</f>
        <v>0</v>
      </c>
      <c r="L11" s="61"/>
      <c r="M11" s="64">
        <f>SUM(M10:M10)</f>
        <v>0</v>
      </c>
      <c r="N11" s="61"/>
      <c r="O11" s="64">
        <f>SUM(O10:O10)</f>
        <v>0</v>
      </c>
      <c r="P11" s="61"/>
      <c r="Q11" s="64">
        <f>SUM(Q10:Q10)</f>
        <v>0</v>
      </c>
    </row>
    <row r="12" spans="1:17" ht="22.5" thickTop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</row>
    <row r="13" spans="1:17">
      <c r="G13" s="116"/>
    </row>
  </sheetData>
  <autoFilter ref="A9:Q9" xr:uid="{00000000-0009-0000-0000-00000A000000}">
    <sortState xmlns:xlrd2="http://schemas.microsoft.com/office/spreadsheetml/2017/richdata2" ref="A12:Q12">
      <sortCondition descending="1" ref="O9"/>
    </sortState>
  </autoFilter>
  <mergeCells count="22">
    <mergeCell ref="A7:A9"/>
    <mergeCell ref="B7:B9"/>
    <mergeCell ref="D7:D9"/>
    <mergeCell ref="Q7:Q9"/>
    <mergeCell ref="I7:I9"/>
    <mergeCell ref="P7:P9"/>
    <mergeCell ref="A1:Q1"/>
    <mergeCell ref="A2:Q2"/>
    <mergeCell ref="A3:Q3"/>
    <mergeCell ref="C7:C8"/>
    <mergeCell ref="E7:E8"/>
    <mergeCell ref="G7:G8"/>
    <mergeCell ref="K7:K8"/>
    <mergeCell ref="M7:M8"/>
    <mergeCell ref="O7:O8"/>
    <mergeCell ref="A4:Q4"/>
    <mergeCell ref="C6:I6"/>
    <mergeCell ref="K6:Q6"/>
    <mergeCell ref="L7:L9"/>
    <mergeCell ref="N7:N9"/>
    <mergeCell ref="F7:F9"/>
    <mergeCell ref="H7:H9"/>
  </mergeCells>
  <pageMargins left="0.25" right="0.25" top="0.75" bottom="0.75" header="0.3" footer="0.3"/>
  <pageSetup paperSize="9" scale="68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B4C3-D992-4684-BD7D-788906365103}">
  <sheetPr>
    <tabColor rgb="FF92D050"/>
    <pageSetUpPr fitToPage="1"/>
  </sheetPr>
  <dimension ref="A1:AB38"/>
  <sheetViews>
    <sheetView rightToLeft="1" view="pageBreakPreview" zoomScaleNormal="100" zoomScaleSheetLayoutView="100" workbookViewId="0">
      <selection activeCell="L18" sqref="L18"/>
    </sheetView>
  </sheetViews>
  <sheetFormatPr defaultColWidth="9.140625" defaultRowHeight="21.75"/>
  <cols>
    <col min="1" max="1" width="35.85546875" style="49" bestFit="1" customWidth="1"/>
    <col min="2" max="2" width="0.7109375" style="49" customWidth="1"/>
    <col min="3" max="3" width="18.42578125" style="41" customWidth="1"/>
    <col min="4" max="4" width="1.42578125" style="41" customWidth="1"/>
    <col min="5" max="5" width="16.85546875" style="41" customWidth="1"/>
    <col min="6" max="6" width="1.42578125" style="41" customWidth="1"/>
    <col min="7" max="7" width="18" style="41" customWidth="1"/>
    <col min="8" max="8" width="1.28515625" style="49" customWidth="1"/>
    <col min="9" max="9" width="16.42578125" style="49" customWidth="1"/>
    <col min="10" max="10" width="0.7109375" style="49" customWidth="1"/>
    <col min="11" max="11" width="15.42578125" style="49" bestFit="1" customWidth="1"/>
    <col min="12" max="16384" width="9.140625" style="49"/>
  </cols>
  <sheetData>
    <row r="1" spans="1:11" ht="22.5">
      <c r="A1" s="322" t="str">
        <f>سپرده!A1</f>
        <v>صندوق سرمایه گذاری سهامی اهرمی شاخصی کیان</v>
      </c>
      <c r="B1" s="322"/>
      <c r="C1" s="322"/>
      <c r="D1" s="322"/>
      <c r="E1" s="322"/>
      <c r="F1" s="322"/>
      <c r="G1" s="322"/>
      <c r="H1" s="322"/>
      <c r="I1" s="322"/>
      <c r="J1" s="322"/>
    </row>
    <row r="2" spans="1:11" ht="22.5">
      <c r="A2" s="322" t="s">
        <v>51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1" ht="22.5">
      <c r="A3" s="322" t="str">
        <f>' سهام '!A3</f>
        <v>برای ماه منتهی به 1405/04/31</v>
      </c>
      <c r="B3" s="322"/>
      <c r="C3" s="322"/>
      <c r="D3" s="322"/>
      <c r="E3" s="322"/>
      <c r="F3" s="322"/>
      <c r="G3" s="322"/>
      <c r="H3" s="322"/>
      <c r="I3" s="322"/>
      <c r="J3" s="322"/>
    </row>
    <row r="4" spans="1:11">
      <c r="A4" s="288" t="s">
        <v>27</v>
      </c>
      <c r="B4" s="288"/>
      <c r="C4" s="288"/>
      <c r="D4" s="288"/>
      <c r="E4" s="288"/>
      <c r="F4" s="288"/>
      <c r="G4" s="288"/>
      <c r="H4" s="288"/>
      <c r="I4" s="288"/>
      <c r="J4" s="288"/>
    </row>
    <row r="5" spans="1:11" ht="22.5" thickBot="1">
      <c r="A5" s="112"/>
      <c r="B5" s="112"/>
      <c r="C5" s="9"/>
      <c r="D5" s="9"/>
      <c r="E5" s="9"/>
      <c r="F5" s="9"/>
      <c r="G5" s="9"/>
      <c r="H5" s="112"/>
      <c r="I5" s="112"/>
      <c r="J5" s="112"/>
    </row>
    <row r="6" spans="1:11" ht="37.5" customHeight="1" thickBot="1">
      <c r="A6" s="330" t="s">
        <v>17</v>
      </c>
      <c r="B6" s="330"/>
      <c r="C6" s="331" t="str">
        <f>'درآمد سرمایه گذاری در شمش '!C7</f>
        <v>طی تیر ماه</v>
      </c>
      <c r="D6" s="331"/>
      <c r="E6" s="331"/>
      <c r="F6" s="331"/>
      <c r="G6" s="330" t="str">
        <f>'درآمد سرمایه گذاری در شمش '!M7</f>
        <v>از ابتدای سال مالی تا پایان تیر ماه</v>
      </c>
      <c r="H6" s="330"/>
      <c r="I6" s="330"/>
      <c r="J6" s="330"/>
    </row>
    <row r="7" spans="1:11" ht="37.5">
      <c r="A7" s="125" t="s">
        <v>13</v>
      </c>
      <c r="B7" s="113"/>
      <c r="C7" s="38" t="s">
        <v>14</v>
      </c>
      <c r="D7" s="39"/>
      <c r="E7" s="38" t="s">
        <v>15</v>
      </c>
      <c r="F7" s="40"/>
      <c r="G7" s="38" t="s">
        <v>14</v>
      </c>
      <c r="H7" s="113"/>
      <c r="I7" s="125" t="s">
        <v>15</v>
      </c>
      <c r="J7" s="113"/>
    </row>
    <row r="8" spans="1:11" ht="33" customHeight="1">
      <c r="A8" s="126" t="s">
        <v>104</v>
      </c>
      <c r="B8" s="1"/>
      <c r="C8" s="10">
        <f>_xlfn.XLOOKUP(A8,'سود سپرده بانکی'!$A$8:$A$10,'سود سپرده بانکی'!$F$8:$F$10)</f>
        <v>578656</v>
      </c>
      <c r="D8" s="1"/>
      <c r="E8" s="127">
        <f>C8/$C$12</f>
        <v>3.307627855968482E-5</v>
      </c>
      <c r="F8" s="1"/>
      <c r="G8" s="10">
        <f>_xlfn.XLOOKUP(A8,'سود سپرده بانکی'!A8,'سود سپرده بانکی'!L8)</f>
        <v>4648892</v>
      </c>
      <c r="H8" s="1"/>
      <c r="I8" s="127">
        <f>G8/$G$12</f>
        <v>2.1133284438686989E-4</v>
      </c>
      <c r="J8" s="113"/>
      <c r="K8" s="117"/>
    </row>
    <row r="9" spans="1:11" ht="33" customHeight="1">
      <c r="A9" s="126" t="s">
        <v>207</v>
      </c>
      <c r="B9" s="1"/>
      <c r="C9" s="10">
        <f>_xlfn.XLOOKUP(A9,'سود سپرده بانکی'!$A$8:$A$10,'سود سپرده بانکی'!$F$8:$F$10)</f>
        <v>6000</v>
      </c>
      <c r="D9" s="1"/>
      <c r="E9" s="127">
        <f>C9/$C$12</f>
        <v>3.4296312724331711E-7</v>
      </c>
      <c r="F9" s="1"/>
      <c r="G9" s="10">
        <f>_xlfn.XLOOKUP(A9,'سود سپرده بانکی'!A9,'سود سپرده بانکی'!L9)</f>
        <v>11975</v>
      </c>
      <c r="H9" s="1"/>
      <c r="I9" s="127">
        <f>G9/$G$12</f>
        <v>5.4436859611554042E-7</v>
      </c>
      <c r="J9" s="113"/>
      <c r="K9" s="117"/>
    </row>
    <row r="10" spans="1:11" ht="33" customHeight="1">
      <c r="A10" s="126" t="s">
        <v>204</v>
      </c>
      <c r="B10" s="1"/>
      <c r="C10" s="10">
        <f>_xlfn.XLOOKUP(A10,'سود سپرده بانکی'!$A$8:$A$10,'سود سپرده بانکی'!$F$8:$F$10)</f>
        <v>17482045859</v>
      </c>
      <c r="D10" s="1"/>
      <c r="E10" s="127">
        <f>C10/$C$12</f>
        <v>0.99928285306895359</v>
      </c>
      <c r="F10" s="1"/>
      <c r="G10" s="10">
        <f>_xlfn.XLOOKUP(A10,'سود سپرده بانکی'!A10,'سود سپرده بانکی'!L10)</f>
        <v>21969429020</v>
      </c>
      <c r="H10" s="1"/>
      <c r="I10" s="127">
        <f>G10/$G$12</f>
        <v>0.99870290046575472</v>
      </c>
      <c r="J10" s="113"/>
      <c r="K10" s="117"/>
    </row>
    <row r="11" spans="1:11" ht="33" customHeight="1">
      <c r="A11" s="126" t="s">
        <v>185</v>
      </c>
      <c r="B11" s="1"/>
      <c r="C11" s="10">
        <f>'سود سپرده بانکی'!B11</f>
        <v>11961537</v>
      </c>
      <c r="D11" s="1"/>
      <c r="E11" s="127">
        <f>C11/$C$12</f>
        <v>6.8372768935944092E-4</v>
      </c>
      <c r="F11" s="1"/>
      <c r="G11" s="10">
        <f>'سود سپرده بانکی'!H11</f>
        <v>23872680</v>
      </c>
      <c r="H11" s="1"/>
      <c r="I11" s="127">
        <f>G11/$G$12</f>
        <v>1.085222321262258E-3</v>
      </c>
      <c r="J11" s="113"/>
      <c r="K11" s="117"/>
    </row>
    <row r="12" spans="1:11" ht="22.5" thickBot="1">
      <c r="A12" s="123"/>
      <c r="B12" s="124"/>
      <c r="C12" s="165">
        <f>SUM(C8:C11)</f>
        <v>17494592052</v>
      </c>
      <c r="D12" s="1"/>
      <c r="E12" s="140">
        <f>SUM(E8:E10)</f>
        <v>0.99931627231064057</v>
      </c>
      <c r="F12" s="1"/>
      <c r="G12" s="165">
        <f>SUM(G8:G11)</f>
        <v>21997962567</v>
      </c>
      <c r="H12" s="1"/>
      <c r="I12" s="140">
        <f>SUM(I8:I11)</f>
        <v>1</v>
      </c>
      <c r="J12" s="113"/>
    </row>
    <row r="13" spans="1:11" ht="22.5" thickTop="1">
      <c r="D13" s="1"/>
      <c r="F13" s="1"/>
      <c r="H13" s="1"/>
    </row>
    <row r="15" spans="1:11">
      <c r="C15" s="19"/>
      <c r="G15" s="116"/>
      <c r="I15" s="116"/>
    </row>
    <row r="16" spans="1:11">
      <c r="C16" s="19"/>
      <c r="G16" s="19"/>
      <c r="I16" s="116"/>
    </row>
    <row r="17" spans="5:9">
      <c r="I17" s="116"/>
    </row>
    <row r="18" spans="5:9" ht="24">
      <c r="E18" s="62"/>
      <c r="G18" s="178"/>
    </row>
    <row r="38" spans="20:28" ht="37.5">
      <c r="T38" s="126" t="s">
        <v>104</v>
      </c>
      <c r="U38" s="1"/>
      <c r="V38" s="10">
        <f>VLOOKUP(T38,'[1]سود سپرده بانکی'!$A$8:$L$20,6,0)</f>
        <v>2648268</v>
      </c>
      <c r="W38" s="1"/>
      <c r="X38" s="127">
        <f>V38/$C$12</f>
        <v>1.513763791764008E-4</v>
      </c>
      <c r="Y38" s="1"/>
      <c r="Z38" s="10">
        <f>VLOOKUP(T38,'[1]سود سپرده بانکی'!$A$8:$L$20,12,0)</f>
        <v>104186065</v>
      </c>
      <c r="AA38" s="1"/>
      <c r="AB38" s="127">
        <f>Z38/$G$12</f>
        <v>4.7361688466682622E-3</v>
      </c>
    </row>
  </sheetData>
  <autoFilter ref="A7:J7" xr:uid="{00000000-0009-0000-0000-00000B000000}">
    <sortState xmlns:xlrd2="http://schemas.microsoft.com/office/spreadsheetml/2017/richdata2" ref="A8:J15">
      <sortCondition descending="1" ref="G7"/>
    </sortState>
  </autoFilter>
  <mergeCells count="7">
    <mergeCell ref="A1:J1"/>
    <mergeCell ref="A2:J2"/>
    <mergeCell ref="A3:J3"/>
    <mergeCell ref="A4:J4"/>
    <mergeCell ref="A6:B6"/>
    <mergeCell ref="C6:F6"/>
    <mergeCell ref="G6:J6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</sheetPr>
  <dimension ref="A1:I21"/>
  <sheetViews>
    <sheetView rightToLeft="1" view="pageBreakPreview" zoomScale="115" zoomScaleNormal="100" zoomScaleSheetLayoutView="115" workbookViewId="0">
      <selection activeCell="N20" sqref="N20"/>
    </sheetView>
  </sheetViews>
  <sheetFormatPr defaultColWidth="9.140625" defaultRowHeight="18"/>
  <cols>
    <col min="1" max="1" width="32.42578125" style="48" customWidth="1"/>
    <col min="2" max="2" width="1.42578125" style="48" customWidth="1"/>
    <col min="3" max="3" width="17.7109375" style="48" bestFit="1" customWidth="1"/>
    <col min="4" max="4" width="0.85546875" style="48" customWidth="1"/>
    <col min="5" max="5" width="18.140625" style="48" customWidth="1"/>
    <col min="6" max="6" width="9.85546875" style="48" bestFit="1" customWidth="1"/>
    <col min="7" max="7" width="11.28515625" style="48" bestFit="1" customWidth="1"/>
    <col min="8" max="16384" width="9.140625" style="48"/>
  </cols>
  <sheetData>
    <row r="1" spans="1:9" s="128" customFormat="1" ht="18.75">
      <c r="A1" s="287" t="str">
        <f>سپرده!A1</f>
        <v>صندوق سرمایه گذاری سهامی اهرمی شاخصی کیان</v>
      </c>
      <c r="B1" s="287"/>
      <c r="C1" s="287"/>
      <c r="D1" s="287"/>
      <c r="E1" s="287"/>
    </row>
    <row r="2" spans="1:9" s="128" customFormat="1" ht="18.75">
      <c r="A2" s="287" t="s">
        <v>51</v>
      </c>
      <c r="B2" s="287"/>
      <c r="C2" s="287"/>
      <c r="D2" s="287"/>
      <c r="E2" s="287"/>
    </row>
    <row r="3" spans="1:9" s="128" customFormat="1" ht="18.75">
      <c r="A3" s="287" t="str">
        <f>درآمدها!A3</f>
        <v>برای ماه منتهی به 1405/04/31</v>
      </c>
      <c r="B3" s="287"/>
      <c r="C3" s="287"/>
      <c r="D3" s="287"/>
      <c r="E3" s="287"/>
    </row>
    <row r="4" spans="1:9" ht="18.75">
      <c r="A4" s="288" t="s">
        <v>28</v>
      </c>
      <c r="B4" s="288"/>
      <c r="C4" s="288"/>
      <c r="D4" s="288"/>
      <c r="E4" s="288"/>
    </row>
    <row r="5" spans="1:9" ht="49.5" customHeight="1" thickBot="1">
      <c r="A5" s="118"/>
      <c r="B5" s="119"/>
      <c r="C5" s="121" t="str">
        <f>'درآمد سرمایه گذاری در شمش '!C7</f>
        <v>طی تیر ماه</v>
      </c>
      <c r="D5" s="113"/>
      <c r="E5" s="121" t="str">
        <f>'درآمد سرمایه گذاری در شمش '!M7</f>
        <v>از ابتدای سال مالی تا پایان تیر ماه</v>
      </c>
    </row>
    <row r="6" spans="1:9" ht="16.5" customHeight="1">
      <c r="A6" s="327"/>
      <c r="B6" s="328"/>
      <c r="C6" s="323" t="s">
        <v>6</v>
      </c>
      <c r="D6" s="120"/>
      <c r="E6" s="323" t="s">
        <v>6</v>
      </c>
    </row>
    <row r="7" spans="1:9" ht="18.75" thickBot="1">
      <c r="A7" s="328"/>
      <c r="B7" s="328"/>
      <c r="C7" s="329"/>
      <c r="D7" s="122"/>
      <c r="E7" s="329"/>
    </row>
    <row r="8" spans="1:9">
      <c r="A8" s="113" t="s">
        <v>29</v>
      </c>
      <c r="B8" s="113"/>
      <c r="C8" s="10">
        <v>100799717401</v>
      </c>
      <c r="D8" s="10"/>
      <c r="E8" s="10">
        <v>79879755668</v>
      </c>
      <c r="H8" s="115"/>
      <c r="I8" s="114"/>
    </row>
    <row r="9" spans="1:9">
      <c r="A9" s="113" t="s">
        <v>105</v>
      </c>
      <c r="B9" s="113"/>
      <c r="C9" s="10">
        <v>982794098</v>
      </c>
      <c r="D9" s="10"/>
      <c r="E9" s="10">
        <v>14523720</v>
      </c>
      <c r="F9" s="114"/>
      <c r="G9" s="114"/>
      <c r="H9" s="115"/>
      <c r="I9" s="114"/>
    </row>
    <row r="10" spans="1:9" ht="18.75" thickBot="1">
      <c r="A10" s="129" t="s">
        <v>2</v>
      </c>
      <c r="B10" s="113"/>
      <c r="C10" s="165">
        <f>C8+C9</f>
        <v>101782511499</v>
      </c>
      <c r="D10" s="10"/>
      <c r="E10" s="165">
        <f>SUM(E8:E9)</f>
        <v>79894279388</v>
      </c>
    </row>
    <row r="11" spans="1:9" ht="18.75" thickTop="1">
      <c r="A11" s="113"/>
      <c r="D11" s="10"/>
    </row>
    <row r="13" spans="1:9">
      <c r="C13" s="174"/>
    </row>
    <row r="14" spans="1:9">
      <c r="C14" s="174"/>
      <c r="E14" s="174"/>
    </row>
    <row r="15" spans="1:9">
      <c r="C15" s="194"/>
      <c r="E15" s="174"/>
    </row>
    <row r="16" spans="1:9">
      <c r="C16" s="114"/>
    </row>
    <row r="19" spans="3:5">
      <c r="C19" s="115"/>
      <c r="E19" s="115"/>
    </row>
    <row r="21" spans="3:5">
      <c r="C21" s="114"/>
      <c r="E21" s="114"/>
    </row>
  </sheetData>
  <mergeCells count="8">
    <mergeCell ref="A1:E1"/>
    <mergeCell ref="A2:E2"/>
    <mergeCell ref="A3:E3"/>
    <mergeCell ref="E6:E7"/>
    <mergeCell ref="C6:C7"/>
    <mergeCell ref="A4:E4"/>
    <mergeCell ref="A6:A7"/>
    <mergeCell ref="B6:B7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92D050"/>
  </sheetPr>
  <dimension ref="A1:V136"/>
  <sheetViews>
    <sheetView rightToLeft="1" view="pageBreakPreview" topLeftCell="A50" zoomScaleNormal="100" zoomScaleSheetLayoutView="100" workbookViewId="0">
      <selection activeCell="Q70" sqref="Q70"/>
    </sheetView>
  </sheetViews>
  <sheetFormatPr defaultColWidth="9.140625" defaultRowHeight="17.25"/>
  <cols>
    <col min="1" max="1" width="30.5703125" style="221" bestFit="1" customWidth="1"/>
    <col min="2" max="2" width="0.5703125" style="221" customWidth="1"/>
    <col min="3" max="3" width="15" style="221" customWidth="1"/>
    <col min="4" max="4" width="0.85546875" style="221" customWidth="1"/>
    <col min="5" max="5" width="15.28515625" style="221" bestFit="1" customWidth="1"/>
    <col min="6" max="6" width="1.140625" style="221" customWidth="1"/>
    <col min="7" max="7" width="9.42578125" style="221" bestFit="1" customWidth="1"/>
    <col min="8" max="8" width="0.5703125" style="221" customWidth="1"/>
    <col min="9" max="9" width="16" style="221" bestFit="1" customWidth="1"/>
    <col min="10" max="10" width="1" style="221" customWidth="1"/>
    <col min="11" max="11" width="14.42578125" style="221" bestFit="1" customWidth="1"/>
    <col min="12" max="12" width="1.140625" style="221" customWidth="1"/>
    <col min="13" max="13" width="16" style="221" bestFit="1" customWidth="1"/>
    <col min="14" max="14" width="1" style="221" customWidth="1"/>
    <col min="15" max="15" width="17.5703125" style="221" bestFit="1" customWidth="1"/>
    <col min="16" max="16" width="1.140625" style="221" customWidth="1"/>
    <col min="17" max="17" width="14.42578125" style="221" bestFit="1" customWidth="1"/>
    <col min="18" max="18" width="1.140625" style="221" customWidth="1"/>
    <col min="19" max="19" width="17.5703125" style="221" bestFit="1" customWidth="1"/>
    <col min="20" max="20" width="9.5703125" style="221" bestFit="1" customWidth="1"/>
    <col min="21" max="21" width="9.140625" style="221"/>
    <col min="22" max="22" width="22.5703125" style="221" bestFit="1" customWidth="1"/>
    <col min="23" max="23" width="11.7109375" style="221" bestFit="1" customWidth="1"/>
    <col min="24" max="24" width="12.5703125" style="221" bestFit="1" customWidth="1"/>
    <col min="25" max="25" width="11.28515625" style="221" bestFit="1" customWidth="1"/>
    <col min="26" max="16384" width="9.140625" style="221"/>
  </cols>
  <sheetData>
    <row r="1" spans="1:19" ht="22.5">
      <c r="A1" s="334" t="str">
        <f>سپرده!A1</f>
        <v>صندوق سرمایه گذاری سهامی اهرمی شاخصی کیان</v>
      </c>
      <c r="B1" s="334"/>
      <c r="C1" s="334"/>
      <c r="D1" s="334"/>
      <c r="E1" s="334"/>
      <c r="F1" s="334"/>
      <c r="G1" s="334"/>
      <c r="H1" s="334"/>
      <c r="I1" s="334"/>
      <c r="J1" s="334"/>
      <c r="K1" s="334"/>
      <c r="L1" s="334"/>
      <c r="M1" s="334"/>
      <c r="N1" s="334"/>
      <c r="O1" s="334"/>
      <c r="P1" s="334"/>
      <c r="Q1" s="334"/>
      <c r="R1" s="334"/>
      <c r="S1" s="334"/>
    </row>
    <row r="2" spans="1:19" ht="22.5">
      <c r="A2" s="334" t="s">
        <v>51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</row>
    <row r="3" spans="1:19" ht="22.5">
      <c r="A3" s="334" t="str">
        <f>درآمدها!A3</f>
        <v>برای ماه منتهی به 1405/04/31</v>
      </c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</row>
    <row r="4" spans="1:19" ht="22.5">
      <c r="A4" s="335" t="s">
        <v>108</v>
      </c>
      <c r="B4" s="335"/>
      <c r="C4" s="335"/>
      <c r="D4" s="335"/>
      <c r="E4" s="335"/>
      <c r="F4" s="335"/>
      <c r="G4" s="335"/>
      <c r="H4" s="335"/>
      <c r="I4" s="336"/>
      <c r="J4" s="336"/>
      <c r="K4" s="336"/>
      <c r="L4" s="336"/>
      <c r="M4" s="336"/>
      <c r="N4" s="336"/>
      <c r="O4" s="336"/>
      <c r="P4" s="336"/>
      <c r="Q4" s="335"/>
      <c r="R4" s="335"/>
      <c r="S4" s="335"/>
    </row>
    <row r="6" spans="1:19" ht="25.5" customHeight="1">
      <c r="C6" s="332" t="s">
        <v>68</v>
      </c>
      <c r="D6" s="333"/>
      <c r="E6" s="333"/>
      <c r="F6" s="333"/>
      <c r="G6" s="333"/>
      <c r="I6" s="332" t="s">
        <v>69</v>
      </c>
      <c r="J6" s="333"/>
      <c r="K6" s="333"/>
      <c r="L6" s="333"/>
      <c r="M6" s="333"/>
      <c r="O6" s="332" t="str">
        <f>'درآمد سرمایه گذاری در شمش '!M7</f>
        <v>از ابتدای سال مالی تا پایان تیر ماه</v>
      </c>
      <c r="P6" s="333"/>
      <c r="Q6" s="333"/>
      <c r="R6" s="333"/>
      <c r="S6" s="333"/>
    </row>
    <row r="7" spans="1:19" ht="56.25">
      <c r="A7" s="222" t="s">
        <v>70</v>
      </c>
      <c r="C7" s="223" t="s">
        <v>71</v>
      </c>
      <c r="E7" s="223" t="s">
        <v>72</v>
      </c>
      <c r="G7" s="223" t="s">
        <v>73</v>
      </c>
      <c r="I7" s="223" t="s">
        <v>74</v>
      </c>
      <c r="K7" s="223" t="s">
        <v>75</v>
      </c>
      <c r="M7" s="223" t="s">
        <v>76</v>
      </c>
      <c r="O7" s="223" t="s">
        <v>74</v>
      </c>
      <c r="Q7" s="223" t="s">
        <v>75</v>
      </c>
      <c r="S7" s="223" t="s">
        <v>76</v>
      </c>
    </row>
    <row r="8" spans="1:19" ht="18">
      <c r="A8" s="99" t="s">
        <v>179</v>
      </c>
      <c r="B8" s="99"/>
      <c r="C8" s="99" t="s">
        <v>249</v>
      </c>
      <c r="D8" s="99"/>
      <c r="E8" s="10">
        <v>39607975</v>
      </c>
      <c r="F8" s="99"/>
      <c r="G8" s="10">
        <v>160</v>
      </c>
      <c r="H8" s="99"/>
      <c r="I8" s="10">
        <v>0</v>
      </c>
      <c r="J8" s="99"/>
      <c r="K8" s="10">
        <v>-122780938</v>
      </c>
      <c r="L8" s="99"/>
      <c r="M8" s="10">
        <f>I8+K8</f>
        <v>-122780938</v>
      </c>
      <c r="N8" s="99"/>
      <c r="O8" s="10">
        <v>0</v>
      </c>
      <c r="P8" s="10"/>
      <c r="Q8" s="10">
        <v>0</v>
      </c>
      <c r="R8" s="10"/>
      <c r="S8" s="10">
        <f>O8+Q8</f>
        <v>0</v>
      </c>
    </row>
    <row r="9" spans="1:19" ht="18">
      <c r="A9" s="99" t="s">
        <v>198</v>
      </c>
      <c r="B9" s="99"/>
      <c r="C9" s="99" t="s">
        <v>250</v>
      </c>
      <c r="D9" s="99"/>
      <c r="E9" s="10">
        <v>20377978</v>
      </c>
      <c r="F9" s="99"/>
      <c r="G9" s="10">
        <v>200</v>
      </c>
      <c r="H9" s="99"/>
      <c r="I9" s="10">
        <v>0</v>
      </c>
      <c r="J9" s="99"/>
      <c r="K9" s="10">
        <v>-130405149</v>
      </c>
      <c r="L9" s="99"/>
      <c r="M9" s="10">
        <f t="shared" ref="M9:M65" si="0">I9+K9</f>
        <v>-130405149</v>
      </c>
      <c r="N9" s="99"/>
      <c r="O9" s="10">
        <v>0</v>
      </c>
      <c r="P9" s="10"/>
      <c r="Q9" s="10">
        <v>0</v>
      </c>
      <c r="R9" s="10"/>
      <c r="S9" s="10">
        <f t="shared" ref="S9:S65" si="1">O9+Q9</f>
        <v>0</v>
      </c>
    </row>
    <row r="10" spans="1:19" ht="18">
      <c r="A10" s="99" t="s">
        <v>146</v>
      </c>
      <c r="B10" s="99"/>
      <c r="C10" s="99" t="s">
        <v>251</v>
      </c>
      <c r="D10" s="99"/>
      <c r="E10" s="10">
        <v>53338900</v>
      </c>
      <c r="F10" s="99"/>
      <c r="G10" s="10">
        <v>180</v>
      </c>
      <c r="H10" s="99"/>
      <c r="I10" s="10">
        <v>0</v>
      </c>
      <c r="J10" s="99"/>
      <c r="K10" s="10">
        <v>-186991192</v>
      </c>
      <c r="L10" s="99"/>
      <c r="M10" s="10">
        <f t="shared" si="0"/>
        <v>-186991192</v>
      </c>
      <c r="N10" s="99"/>
      <c r="O10" s="10"/>
      <c r="P10" s="10"/>
      <c r="Q10" s="10">
        <v>0</v>
      </c>
      <c r="R10" s="10"/>
      <c r="S10" s="10">
        <f t="shared" si="1"/>
        <v>0</v>
      </c>
    </row>
    <row r="11" spans="1:19" ht="18">
      <c r="A11" s="99" t="s">
        <v>131</v>
      </c>
      <c r="B11" s="99"/>
      <c r="C11" s="99" t="s">
        <v>252</v>
      </c>
      <c r="D11" s="99"/>
      <c r="E11" s="10">
        <v>22053069</v>
      </c>
      <c r="F11" s="99"/>
      <c r="G11" s="10">
        <v>580</v>
      </c>
      <c r="H11" s="99"/>
      <c r="I11" s="10"/>
      <c r="J11" s="99"/>
      <c r="K11" s="10">
        <v>-257149642</v>
      </c>
      <c r="L11" s="99"/>
      <c r="M11" s="10">
        <f t="shared" si="0"/>
        <v>-257149642</v>
      </c>
      <c r="N11" s="99"/>
      <c r="O11" s="10"/>
      <c r="P11" s="10"/>
      <c r="Q11" s="10">
        <v>0</v>
      </c>
      <c r="R11" s="10"/>
      <c r="S11" s="10">
        <f>O11+Q11</f>
        <v>0</v>
      </c>
    </row>
    <row r="12" spans="1:19" ht="18">
      <c r="A12" s="99" t="s">
        <v>143</v>
      </c>
      <c r="B12" s="99"/>
      <c r="C12" s="99" t="s">
        <v>212</v>
      </c>
      <c r="D12" s="99"/>
      <c r="E12" s="10">
        <v>4340500</v>
      </c>
      <c r="F12" s="99"/>
      <c r="G12" s="10">
        <v>310</v>
      </c>
      <c r="H12" s="99"/>
      <c r="I12" s="10">
        <v>0</v>
      </c>
      <c r="J12" s="99"/>
      <c r="K12" s="10">
        <f t="shared" ref="K12:K43" si="2">-_xlfn.XLOOKUP(A12,$V$9:$V$59,$W$9:$W$59,0)</f>
        <v>0</v>
      </c>
      <c r="L12" s="99"/>
      <c r="M12" s="10">
        <f t="shared" si="0"/>
        <v>0</v>
      </c>
      <c r="N12" s="99"/>
      <c r="O12" s="10">
        <v>1345555000</v>
      </c>
      <c r="P12" s="10"/>
      <c r="Q12" s="10">
        <v>0</v>
      </c>
      <c r="R12" s="10"/>
      <c r="S12" s="10">
        <f t="shared" si="1"/>
        <v>1345555000</v>
      </c>
    </row>
    <row r="13" spans="1:19" ht="18">
      <c r="A13" s="99" t="s">
        <v>149</v>
      </c>
      <c r="B13" s="99"/>
      <c r="C13" s="99" t="s">
        <v>212</v>
      </c>
      <c r="D13" s="99"/>
      <c r="E13" s="10">
        <v>11569529</v>
      </c>
      <c r="F13" s="99"/>
      <c r="G13" s="10">
        <v>60</v>
      </c>
      <c r="H13" s="99"/>
      <c r="I13" s="10">
        <v>0</v>
      </c>
      <c r="J13" s="99"/>
      <c r="K13" s="10">
        <f t="shared" si="2"/>
        <v>0</v>
      </c>
      <c r="L13" s="99"/>
      <c r="M13" s="10">
        <f t="shared" si="0"/>
        <v>0</v>
      </c>
      <c r="N13" s="99"/>
      <c r="O13" s="10">
        <v>694171740</v>
      </c>
      <c r="P13" s="10"/>
      <c r="Q13" s="10">
        <v>0</v>
      </c>
      <c r="R13" s="10"/>
      <c r="S13" s="10">
        <f t="shared" si="1"/>
        <v>694171740</v>
      </c>
    </row>
    <row r="14" spans="1:19" ht="18">
      <c r="A14" s="99" t="s">
        <v>158</v>
      </c>
      <c r="B14" s="99"/>
      <c r="C14" s="99" t="s">
        <v>213</v>
      </c>
      <c r="D14" s="99"/>
      <c r="E14" s="10">
        <v>10000000</v>
      </c>
      <c r="F14" s="99"/>
      <c r="G14" s="10">
        <v>530</v>
      </c>
      <c r="H14" s="99"/>
      <c r="I14" s="10">
        <v>0</v>
      </c>
      <c r="J14" s="99"/>
      <c r="K14" s="10">
        <f t="shared" si="2"/>
        <v>0</v>
      </c>
      <c r="L14" s="99"/>
      <c r="M14" s="10">
        <f t="shared" si="0"/>
        <v>0</v>
      </c>
      <c r="N14" s="99"/>
      <c r="O14" s="10">
        <v>5300000000</v>
      </c>
      <c r="P14" s="10"/>
      <c r="Q14" s="10">
        <v>0</v>
      </c>
      <c r="R14" s="10"/>
      <c r="S14" s="10">
        <f t="shared" si="1"/>
        <v>5300000000</v>
      </c>
    </row>
    <row r="15" spans="1:19" ht="18">
      <c r="A15" s="99" t="s">
        <v>166</v>
      </c>
      <c r="B15" s="99"/>
      <c r="C15" s="99" t="s">
        <v>214</v>
      </c>
      <c r="D15" s="99"/>
      <c r="E15" s="10">
        <v>720525</v>
      </c>
      <c r="F15" s="99"/>
      <c r="G15" s="10">
        <v>1000</v>
      </c>
      <c r="H15" s="99"/>
      <c r="I15" s="10">
        <v>0</v>
      </c>
      <c r="J15" s="99"/>
      <c r="K15" s="10">
        <f t="shared" si="2"/>
        <v>0</v>
      </c>
      <c r="L15" s="99"/>
      <c r="M15" s="10">
        <f t="shared" si="0"/>
        <v>0</v>
      </c>
      <c r="N15" s="99"/>
      <c r="O15" s="10">
        <v>720525000</v>
      </c>
      <c r="P15" s="10"/>
      <c r="Q15" s="10">
        <v>0</v>
      </c>
      <c r="R15" s="10"/>
      <c r="S15" s="10">
        <f t="shared" si="1"/>
        <v>720525000</v>
      </c>
    </row>
    <row r="16" spans="1:19" ht="18">
      <c r="A16" s="99" t="s">
        <v>137</v>
      </c>
      <c r="B16" s="99"/>
      <c r="C16" s="99" t="s">
        <v>215</v>
      </c>
      <c r="D16" s="99"/>
      <c r="E16" s="10">
        <v>1329006</v>
      </c>
      <c r="F16" s="99"/>
      <c r="G16" s="10">
        <v>7435</v>
      </c>
      <c r="H16" s="99"/>
      <c r="I16" s="10">
        <v>0</v>
      </c>
      <c r="J16" s="99"/>
      <c r="K16" s="10">
        <f t="shared" si="2"/>
        <v>0</v>
      </c>
      <c r="L16" s="99"/>
      <c r="M16" s="10">
        <f t="shared" si="0"/>
        <v>0</v>
      </c>
      <c r="N16" s="99"/>
      <c r="O16" s="10">
        <v>9881159610</v>
      </c>
      <c r="P16" s="10"/>
      <c r="Q16" s="10">
        <v>0</v>
      </c>
      <c r="R16" s="10"/>
      <c r="S16" s="10">
        <f t="shared" si="1"/>
        <v>9881159610</v>
      </c>
    </row>
    <row r="17" spans="1:19" ht="18">
      <c r="A17" s="99" t="s">
        <v>194</v>
      </c>
      <c r="B17" s="99"/>
      <c r="C17" s="99" t="s">
        <v>216</v>
      </c>
      <c r="D17" s="99"/>
      <c r="E17" s="10">
        <v>168043</v>
      </c>
      <c r="F17" s="99"/>
      <c r="G17" s="10">
        <v>27400</v>
      </c>
      <c r="H17" s="99"/>
      <c r="I17" s="10">
        <v>0</v>
      </c>
      <c r="J17" s="99"/>
      <c r="K17" s="10">
        <f t="shared" si="2"/>
        <v>0</v>
      </c>
      <c r="L17" s="99"/>
      <c r="M17" s="10">
        <f t="shared" si="0"/>
        <v>0</v>
      </c>
      <c r="N17" s="99"/>
      <c r="O17" s="10">
        <v>4604378200</v>
      </c>
      <c r="P17" s="10"/>
      <c r="Q17" s="10">
        <v>0</v>
      </c>
      <c r="R17" s="10"/>
      <c r="S17" s="10">
        <f t="shared" si="1"/>
        <v>4604378200</v>
      </c>
    </row>
    <row r="18" spans="1:19" ht="18">
      <c r="A18" s="99" t="s">
        <v>196</v>
      </c>
      <c r="B18" s="99"/>
      <c r="C18" s="99" t="s">
        <v>217</v>
      </c>
      <c r="D18" s="99"/>
      <c r="E18" s="10">
        <v>172673</v>
      </c>
      <c r="F18" s="99"/>
      <c r="G18" s="10">
        <v>28874</v>
      </c>
      <c r="H18" s="99"/>
      <c r="I18" s="10">
        <v>0</v>
      </c>
      <c r="J18" s="99"/>
      <c r="K18" s="10">
        <f t="shared" si="2"/>
        <v>0</v>
      </c>
      <c r="L18" s="99"/>
      <c r="M18" s="10">
        <f t="shared" si="0"/>
        <v>0</v>
      </c>
      <c r="N18" s="99"/>
      <c r="O18" s="10">
        <v>4985760202</v>
      </c>
      <c r="P18" s="10"/>
      <c r="Q18" s="10">
        <v>0</v>
      </c>
      <c r="R18" s="10"/>
      <c r="S18" s="10">
        <f t="shared" si="1"/>
        <v>4985760202</v>
      </c>
    </row>
    <row r="19" spans="1:19" ht="18">
      <c r="A19" s="99" t="s">
        <v>115</v>
      </c>
      <c r="B19" s="99"/>
      <c r="C19" s="99" t="s">
        <v>218</v>
      </c>
      <c r="D19" s="99"/>
      <c r="E19" s="10">
        <v>2433337</v>
      </c>
      <c r="F19" s="99"/>
      <c r="G19" s="10">
        <v>1910</v>
      </c>
      <c r="H19" s="99"/>
      <c r="I19" s="10">
        <v>0</v>
      </c>
      <c r="J19" s="99"/>
      <c r="K19" s="10">
        <f t="shared" si="2"/>
        <v>0</v>
      </c>
      <c r="L19" s="99"/>
      <c r="M19" s="10">
        <f t="shared" si="0"/>
        <v>0</v>
      </c>
      <c r="N19" s="99"/>
      <c r="O19" s="10">
        <v>4647673670</v>
      </c>
      <c r="P19" s="10"/>
      <c r="Q19" s="10">
        <v>0</v>
      </c>
      <c r="R19" s="10"/>
      <c r="S19" s="10">
        <f t="shared" si="1"/>
        <v>4647673670</v>
      </c>
    </row>
    <row r="20" spans="1:19" ht="18">
      <c r="A20" s="99" t="s">
        <v>86</v>
      </c>
      <c r="B20" s="99"/>
      <c r="C20" s="99" t="s">
        <v>219</v>
      </c>
      <c r="D20" s="99"/>
      <c r="E20" s="10">
        <v>4309448</v>
      </c>
      <c r="F20" s="99"/>
      <c r="G20" s="10">
        <v>9700</v>
      </c>
      <c r="H20" s="99"/>
      <c r="I20" s="10">
        <v>0</v>
      </c>
      <c r="J20" s="99"/>
      <c r="K20" s="10">
        <f t="shared" si="2"/>
        <v>0</v>
      </c>
      <c r="L20" s="99"/>
      <c r="M20" s="10">
        <f t="shared" si="0"/>
        <v>0</v>
      </c>
      <c r="N20" s="99"/>
      <c r="O20" s="10">
        <v>41801645600</v>
      </c>
      <c r="P20" s="10"/>
      <c r="Q20" s="10">
        <v>0</v>
      </c>
      <c r="R20" s="10"/>
      <c r="S20" s="10">
        <f t="shared" si="1"/>
        <v>41801645600</v>
      </c>
    </row>
    <row r="21" spans="1:19" ht="18">
      <c r="A21" s="99" t="s">
        <v>142</v>
      </c>
      <c r="B21" s="99"/>
      <c r="C21" s="99" t="s">
        <v>220</v>
      </c>
      <c r="D21" s="99"/>
      <c r="E21" s="10">
        <v>16294968</v>
      </c>
      <c r="F21" s="99"/>
      <c r="G21" s="10">
        <v>6928</v>
      </c>
      <c r="H21" s="99"/>
      <c r="I21" s="10">
        <v>0</v>
      </c>
      <c r="J21" s="99"/>
      <c r="K21" s="10">
        <f t="shared" si="2"/>
        <v>0</v>
      </c>
      <c r="L21" s="99"/>
      <c r="M21" s="10">
        <f t="shared" si="0"/>
        <v>0</v>
      </c>
      <c r="N21" s="99"/>
      <c r="O21" s="10">
        <v>112891538304</v>
      </c>
      <c r="P21" s="10"/>
      <c r="Q21" s="10">
        <v>0</v>
      </c>
      <c r="R21" s="10"/>
      <c r="S21" s="10">
        <f t="shared" si="1"/>
        <v>112891538304</v>
      </c>
    </row>
    <row r="22" spans="1:19" ht="18">
      <c r="A22" s="99" t="s">
        <v>165</v>
      </c>
      <c r="B22" s="99"/>
      <c r="C22" s="99" t="s">
        <v>220</v>
      </c>
      <c r="D22" s="99"/>
      <c r="E22" s="10">
        <v>28830332</v>
      </c>
      <c r="F22" s="99"/>
      <c r="G22" s="10">
        <v>1500</v>
      </c>
      <c r="H22" s="99"/>
      <c r="I22" s="10">
        <v>0</v>
      </c>
      <c r="J22" s="99"/>
      <c r="K22" s="10">
        <f t="shared" si="2"/>
        <v>0</v>
      </c>
      <c r="L22" s="99"/>
      <c r="M22" s="10">
        <f t="shared" si="0"/>
        <v>0</v>
      </c>
      <c r="N22" s="99"/>
      <c r="O22" s="10">
        <v>43245498000</v>
      </c>
      <c r="P22" s="10"/>
      <c r="Q22" s="10">
        <v>0</v>
      </c>
      <c r="R22" s="10"/>
      <c r="S22" s="10">
        <f t="shared" si="1"/>
        <v>43245498000</v>
      </c>
    </row>
    <row r="23" spans="1:19" ht="18">
      <c r="A23" s="99" t="s">
        <v>85</v>
      </c>
      <c r="B23" s="99"/>
      <c r="C23" s="99" t="s">
        <v>221</v>
      </c>
      <c r="D23" s="99"/>
      <c r="E23" s="10">
        <v>10757639</v>
      </c>
      <c r="F23" s="99"/>
      <c r="G23" s="10">
        <v>630</v>
      </c>
      <c r="H23" s="99"/>
      <c r="I23" s="10">
        <v>0</v>
      </c>
      <c r="J23" s="99"/>
      <c r="K23" s="10">
        <f t="shared" si="2"/>
        <v>0</v>
      </c>
      <c r="L23" s="99"/>
      <c r="M23" s="10">
        <f t="shared" si="0"/>
        <v>0</v>
      </c>
      <c r="N23" s="99"/>
      <c r="O23" s="10">
        <v>6777312570</v>
      </c>
      <c r="P23" s="10"/>
      <c r="Q23" s="10">
        <v>0</v>
      </c>
      <c r="R23" s="10"/>
      <c r="S23" s="10">
        <f t="shared" si="1"/>
        <v>6777312570</v>
      </c>
    </row>
    <row r="24" spans="1:19" ht="18">
      <c r="A24" s="99" t="s">
        <v>197</v>
      </c>
      <c r="B24" s="99"/>
      <c r="C24" s="99" t="s">
        <v>222</v>
      </c>
      <c r="D24" s="99"/>
      <c r="E24" s="10">
        <v>3480660</v>
      </c>
      <c r="F24" s="99"/>
      <c r="G24" s="10">
        <v>4850</v>
      </c>
      <c r="H24" s="99"/>
      <c r="I24" s="10">
        <v>0</v>
      </c>
      <c r="J24" s="99"/>
      <c r="K24" s="10">
        <f t="shared" si="2"/>
        <v>0</v>
      </c>
      <c r="L24" s="99"/>
      <c r="M24" s="10">
        <f t="shared" si="0"/>
        <v>0</v>
      </c>
      <c r="N24" s="99"/>
      <c r="O24" s="10">
        <v>16881201000</v>
      </c>
      <c r="P24" s="10"/>
      <c r="Q24" s="10">
        <v>0</v>
      </c>
      <c r="R24" s="10"/>
      <c r="S24" s="10">
        <f t="shared" si="1"/>
        <v>16881201000</v>
      </c>
    </row>
    <row r="25" spans="1:19" ht="18">
      <c r="A25" s="99" t="s">
        <v>144</v>
      </c>
      <c r="B25" s="99"/>
      <c r="C25" s="99" t="s">
        <v>222</v>
      </c>
      <c r="D25" s="99"/>
      <c r="E25" s="10">
        <v>628186</v>
      </c>
      <c r="F25" s="99"/>
      <c r="G25" s="10">
        <v>1200</v>
      </c>
      <c r="H25" s="99"/>
      <c r="I25" s="10">
        <v>0</v>
      </c>
      <c r="J25" s="99"/>
      <c r="K25" s="10">
        <f t="shared" si="2"/>
        <v>0</v>
      </c>
      <c r="L25" s="99"/>
      <c r="M25" s="10">
        <f t="shared" si="0"/>
        <v>0</v>
      </c>
      <c r="N25" s="99"/>
      <c r="O25" s="10">
        <v>753823200</v>
      </c>
      <c r="P25" s="10"/>
      <c r="Q25" s="10">
        <v>0</v>
      </c>
      <c r="R25" s="10"/>
      <c r="S25" s="10">
        <f t="shared" si="1"/>
        <v>753823200</v>
      </c>
    </row>
    <row r="26" spans="1:19" ht="18">
      <c r="A26" s="99" t="s">
        <v>113</v>
      </c>
      <c r="B26" s="99"/>
      <c r="C26" s="99" t="s">
        <v>211</v>
      </c>
      <c r="D26" s="99"/>
      <c r="E26" s="10">
        <v>1171264</v>
      </c>
      <c r="F26" s="99"/>
      <c r="G26" s="10">
        <v>5700</v>
      </c>
      <c r="H26" s="99"/>
      <c r="I26" s="10">
        <v>0</v>
      </c>
      <c r="J26" s="99"/>
      <c r="K26" s="10">
        <f t="shared" si="2"/>
        <v>0</v>
      </c>
      <c r="L26" s="99"/>
      <c r="M26" s="10">
        <f t="shared" si="0"/>
        <v>0</v>
      </c>
      <c r="N26" s="99"/>
      <c r="O26" s="10">
        <v>6676204800</v>
      </c>
      <c r="P26" s="10"/>
      <c r="Q26" s="10">
        <v>0</v>
      </c>
      <c r="R26" s="10"/>
      <c r="S26" s="10">
        <f t="shared" si="1"/>
        <v>6676204800</v>
      </c>
    </row>
    <row r="27" spans="1:19" ht="18">
      <c r="A27" s="99" t="s">
        <v>132</v>
      </c>
      <c r="B27" s="99"/>
      <c r="C27" s="99" t="s">
        <v>211</v>
      </c>
      <c r="D27" s="99"/>
      <c r="E27" s="10">
        <v>11145466</v>
      </c>
      <c r="F27" s="99"/>
      <c r="G27" s="10">
        <v>487</v>
      </c>
      <c r="H27" s="99"/>
      <c r="I27" s="10">
        <v>5427841942</v>
      </c>
      <c r="J27" s="99"/>
      <c r="K27" s="10">
        <f t="shared" si="2"/>
        <v>0</v>
      </c>
      <c r="L27" s="99"/>
      <c r="M27" s="10">
        <f t="shared" si="0"/>
        <v>5427841942</v>
      </c>
      <c r="N27" s="99"/>
      <c r="O27" s="10">
        <v>5427841942</v>
      </c>
      <c r="P27" s="10"/>
      <c r="Q27" s="10">
        <v>0</v>
      </c>
      <c r="R27" s="10"/>
      <c r="S27" s="10">
        <f t="shared" si="1"/>
        <v>5427841942</v>
      </c>
    </row>
    <row r="28" spans="1:19" ht="18">
      <c r="A28" s="99" t="s">
        <v>103</v>
      </c>
      <c r="B28" s="99"/>
      <c r="C28" s="99" t="s">
        <v>235</v>
      </c>
      <c r="D28" s="99"/>
      <c r="E28" s="10">
        <v>36292111</v>
      </c>
      <c r="F28" s="99"/>
      <c r="G28" s="10">
        <v>441</v>
      </c>
      <c r="H28" s="99"/>
      <c r="I28" s="10">
        <v>16004820951</v>
      </c>
      <c r="J28" s="99"/>
      <c r="K28" s="10">
        <f t="shared" si="2"/>
        <v>0</v>
      </c>
      <c r="L28" s="99"/>
      <c r="M28" s="10">
        <f t="shared" si="0"/>
        <v>16004820951</v>
      </c>
      <c r="N28" s="99"/>
      <c r="O28" s="10">
        <v>16004820951</v>
      </c>
      <c r="P28" s="10"/>
      <c r="Q28" s="10">
        <v>0</v>
      </c>
      <c r="R28" s="10"/>
      <c r="S28" s="10">
        <f t="shared" si="1"/>
        <v>16004820951</v>
      </c>
    </row>
    <row r="29" spans="1:19" ht="18">
      <c r="A29" s="99" t="s">
        <v>117</v>
      </c>
      <c r="B29" s="99"/>
      <c r="C29" s="99" t="s">
        <v>236</v>
      </c>
      <c r="D29" s="99"/>
      <c r="E29" s="10">
        <v>20304762</v>
      </c>
      <c r="F29" s="99"/>
      <c r="G29" s="10">
        <v>940</v>
      </c>
      <c r="H29" s="99"/>
      <c r="I29" s="10">
        <v>19086476280</v>
      </c>
      <c r="J29" s="99"/>
      <c r="K29" s="10">
        <f t="shared" si="2"/>
        <v>0</v>
      </c>
      <c r="L29" s="99"/>
      <c r="M29" s="10">
        <f t="shared" si="0"/>
        <v>19086476280</v>
      </c>
      <c r="N29" s="99"/>
      <c r="O29" s="10">
        <v>19086476280</v>
      </c>
      <c r="P29" s="10"/>
      <c r="Q29" s="10">
        <v>0</v>
      </c>
      <c r="R29" s="10"/>
      <c r="S29" s="10">
        <f t="shared" si="1"/>
        <v>19086476280</v>
      </c>
    </row>
    <row r="30" spans="1:19" ht="18">
      <c r="A30" s="99" t="s">
        <v>162</v>
      </c>
      <c r="B30" s="99"/>
      <c r="C30" s="99" t="s">
        <v>236</v>
      </c>
      <c r="D30" s="99"/>
      <c r="E30" s="10">
        <v>33509349</v>
      </c>
      <c r="F30" s="99"/>
      <c r="G30" s="10">
        <v>1100</v>
      </c>
      <c r="H30" s="99"/>
      <c r="I30" s="10">
        <v>36860283900</v>
      </c>
      <c r="J30" s="99"/>
      <c r="K30" s="10">
        <f t="shared" si="2"/>
        <v>0</v>
      </c>
      <c r="L30" s="99"/>
      <c r="M30" s="10">
        <f t="shared" si="0"/>
        <v>36860283900</v>
      </c>
      <c r="N30" s="99"/>
      <c r="O30" s="10">
        <v>36860283900</v>
      </c>
      <c r="P30" s="10"/>
      <c r="Q30" s="10">
        <v>0</v>
      </c>
      <c r="R30" s="10"/>
      <c r="S30" s="10">
        <f t="shared" si="1"/>
        <v>36860283900</v>
      </c>
    </row>
    <row r="31" spans="1:19" ht="18">
      <c r="A31" s="99" t="s">
        <v>184</v>
      </c>
      <c r="B31" s="99"/>
      <c r="C31" s="99" t="s">
        <v>236</v>
      </c>
      <c r="D31" s="99"/>
      <c r="E31" s="10">
        <v>29800000</v>
      </c>
      <c r="F31" s="99"/>
      <c r="G31" s="10">
        <v>1100</v>
      </c>
      <c r="H31" s="99"/>
      <c r="I31" s="10">
        <v>32780000000</v>
      </c>
      <c r="J31" s="99"/>
      <c r="K31" s="10">
        <f t="shared" si="2"/>
        <v>0</v>
      </c>
      <c r="L31" s="99"/>
      <c r="M31" s="10">
        <f t="shared" si="0"/>
        <v>32780000000</v>
      </c>
      <c r="N31" s="99"/>
      <c r="O31" s="10">
        <v>32780000000</v>
      </c>
      <c r="P31" s="10"/>
      <c r="Q31" s="10">
        <v>0</v>
      </c>
      <c r="R31" s="10"/>
      <c r="S31" s="10">
        <f t="shared" si="1"/>
        <v>32780000000</v>
      </c>
    </row>
    <row r="32" spans="1:19" ht="18">
      <c r="A32" s="99" t="s">
        <v>123</v>
      </c>
      <c r="B32" s="99"/>
      <c r="C32" s="99" t="s">
        <v>237</v>
      </c>
      <c r="D32" s="99"/>
      <c r="E32" s="10">
        <v>1418615</v>
      </c>
      <c r="F32" s="99"/>
      <c r="G32" s="10">
        <v>3330</v>
      </c>
      <c r="H32" s="99"/>
      <c r="I32" s="10">
        <v>4723987950</v>
      </c>
      <c r="J32" s="99"/>
      <c r="K32" s="10">
        <f t="shared" si="2"/>
        <v>0</v>
      </c>
      <c r="L32" s="99"/>
      <c r="M32" s="10">
        <f t="shared" si="0"/>
        <v>4723987950</v>
      </c>
      <c r="N32" s="99"/>
      <c r="O32" s="10">
        <v>4723987950</v>
      </c>
      <c r="P32" s="10"/>
      <c r="Q32" s="10">
        <v>0</v>
      </c>
      <c r="R32" s="10"/>
      <c r="S32" s="10">
        <f t="shared" si="1"/>
        <v>4723987950</v>
      </c>
    </row>
    <row r="33" spans="1:22" ht="18">
      <c r="A33" s="99" t="s">
        <v>180</v>
      </c>
      <c r="B33" s="99"/>
      <c r="C33" s="99" t="s">
        <v>238</v>
      </c>
      <c r="D33" s="99"/>
      <c r="E33" s="10">
        <v>345972</v>
      </c>
      <c r="F33" s="99"/>
      <c r="G33" s="10">
        <v>10000</v>
      </c>
      <c r="H33" s="99"/>
      <c r="I33" s="10">
        <v>3459720000</v>
      </c>
      <c r="J33" s="99"/>
      <c r="K33" s="10">
        <f t="shared" si="2"/>
        <v>0</v>
      </c>
      <c r="L33" s="99"/>
      <c r="M33" s="10">
        <f t="shared" si="0"/>
        <v>3459720000</v>
      </c>
      <c r="N33" s="99"/>
      <c r="O33" s="10">
        <v>3459720000</v>
      </c>
      <c r="P33" s="10"/>
      <c r="Q33" s="10">
        <v>0</v>
      </c>
      <c r="R33" s="10"/>
      <c r="S33" s="10">
        <f t="shared" si="1"/>
        <v>3459720000</v>
      </c>
    </row>
    <row r="34" spans="1:22" ht="18">
      <c r="A34" s="99" t="s">
        <v>159</v>
      </c>
      <c r="B34" s="99"/>
      <c r="C34" s="99" t="s">
        <v>238</v>
      </c>
      <c r="D34" s="99"/>
      <c r="E34" s="10">
        <v>5462947</v>
      </c>
      <c r="F34" s="99"/>
      <c r="G34" s="10">
        <v>3650</v>
      </c>
      <c r="H34" s="99"/>
      <c r="I34" s="10">
        <v>19939756550</v>
      </c>
      <c r="J34" s="99"/>
      <c r="K34" s="10">
        <f t="shared" si="2"/>
        <v>0</v>
      </c>
      <c r="L34" s="99"/>
      <c r="M34" s="10">
        <f t="shared" si="0"/>
        <v>19939756550</v>
      </c>
      <c r="N34" s="99"/>
      <c r="O34" s="10">
        <v>19939756550</v>
      </c>
      <c r="P34" s="10"/>
      <c r="Q34" s="10">
        <v>0</v>
      </c>
      <c r="R34" s="10"/>
      <c r="S34" s="10">
        <f t="shared" si="1"/>
        <v>19939756550</v>
      </c>
    </row>
    <row r="35" spans="1:22" ht="18">
      <c r="A35" s="99" t="s">
        <v>139</v>
      </c>
      <c r="B35" s="99"/>
      <c r="C35" s="99" t="s">
        <v>238</v>
      </c>
      <c r="D35" s="99"/>
      <c r="E35" s="10">
        <v>10309780</v>
      </c>
      <c r="F35" s="99"/>
      <c r="G35" s="10">
        <v>2600</v>
      </c>
      <c r="H35" s="99"/>
      <c r="I35" s="10">
        <v>26805428000</v>
      </c>
      <c r="J35" s="99"/>
      <c r="K35" s="10">
        <f t="shared" si="2"/>
        <v>0</v>
      </c>
      <c r="L35" s="99"/>
      <c r="M35" s="10">
        <f t="shared" si="0"/>
        <v>26805428000</v>
      </c>
      <c r="N35" s="99"/>
      <c r="O35" s="10">
        <v>26805428000</v>
      </c>
      <c r="P35" s="10"/>
      <c r="Q35" s="10">
        <v>0</v>
      </c>
      <c r="R35" s="10"/>
      <c r="S35" s="10">
        <f t="shared" si="1"/>
        <v>26805428000</v>
      </c>
    </row>
    <row r="36" spans="1:22" ht="18">
      <c r="A36" s="99" t="s">
        <v>135</v>
      </c>
      <c r="B36" s="99"/>
      <c r="C36" s="99" t="s">
        <v>239</v>
      </c>
      <c r="D36" s="99"/>
      <c r="E36" s="10">
        <v>32368022</v>
      </c>
      <c r="F36" s="99"/>
      <c r="G36" s="10">
        <v>580</v>
      </c>
      <c r="H36" s="99"/>
      <c r="I36" s="10">
        <v>18773452760</v>
      </c>
      <c r="J36" s="99"/>
      <c r="K36" s="10">
        <f t="shared" si="2"/>
        <v>0</v>
      </c>
      <c r="L36" s="99"/>
      <c r="M36" s="10">
        <f t="shared" si="0"/>
        <v>18773452760</v>
      </c>
      <c r="N36" s="99"/>
      <c r="O36" s="10">
        <v>18773452760</v>
      </c>
      <c r="P36" s="10"/>
      <c r="Q36" s="10">
        <v>0</v>
      </c>
      <c r="R36" s="10"/>
      <c r="S36" s="10">
        <f t="shared" si="1"/>
        <v>18773452760</v>
      </c>
    </row>
    <row r="37" spans="1:22" ht="18">
      <c r="A37" s="99" t="s">
        <v>140</v>
      </c>
      <c r="B37" s="99"/>
      <c r="C37" s="99" t="s">
        <v>239</v>
      </c>
      <c r="D37" s="99"/>
      <c r="E37" s="10">
        <v>766942</v>
      </c>
      <c r="F37" s="99"/>
      <c r="G37" s="10">
        <v>8600</v>
      </c>
      <c r="H37" s="99"/>
      <c r="I37" s="10">
        <v>6595701200</v>
      </c>
      <c r="J37" s="99"/>
      <c r="K37" s="10">
        <f t="shared" si="2"/>
        <v>0</v>
      </c>
      <c r="L37" s="99"/>
      <c r="M37" s="10">
        <f t="shared" si="0"/>
        <v>6595701200</v>
      </c>
      <c r="N37" s="99"/>
      <c r="O37" s="10">
        <v>6595701200</v>
      </c>
      <c r="P37" s="10"/>
      <c r="Q37" s="10">
        <v>0</v>
      </c>
      <c r="R37" s="10"/>
      <c r="S37" s="10">
        <f t="shared" si="1"/>
        <v>6595701200</v>
      </c>
    </row>
    <row r="38" spans="1:22" ht="18">
      <c r="A38" s="99" t="s">
        <v>101</v>
      </c>
      <c r="B38" s="99"/>
      <c r="C38" s="99" t="s">
        <v>240</v>
      </c>
      <c r="D38" s="99"/>
      <c r="E38" s="10">
        <v>4437309</v>
      </c>
      <c r="F38" s="99"/>
      <c r="G38" s="10">
        <v>2750</v>
      </c>
      <c r="H38" s="99"/>
      <c r="I38" s="10">
        <v>12202599750</v>
      </c>
      <c r="J38" s="99"/>
      <c r="K38" s="10">
        <f t="shared" si="2"/>
        <v>0</v>
      </c>
      <c r="L38" s="99"/>
      <c r="M38" s="10">
        <f t="shared" si="0"/>
        <v>12202599750</v>
      </c>
      <c r="N38" s="99"/>
      <c r="O38" s="10">
        <v>12202599750</v>
      </c>
      <c r="P38" s="10"/>
      <c r="Q38" s="10">
        <v>0</v>
      </c>
      <c r="R38" s="10"/>
      <c r="S38" s="10">
        <f t="shared" si="1"/>
        <v>12202599750</v>
      </c>
    </row>
    <row r="39" spans="1:22" ht="18">
      <c r="A39" s="99" t="s">
        <v>181</v>
      </c>
      <c r="B39" s="99"/>
      <c r="C39" s="99" t="s">
        <v>240</v>
      </c>
      <c r="D39" s="99"/>
      <c r="E39" s="10">
        <v>11076368</v>
      </c>
      <c r="F39" s="99"/>
      <c r="G39" s="10">
        <v>965</v>
      </c>
      <c r="H39" s="99"/>
      <c r="I39" s="10">
        <v>10688695120</v>
      </c>
      <c r="J39" s="99"/>
      <c r="K39" s="10">
        <f t="shared" si="2"/>
        <v>0</v>
      </c>
      <c r="L39" s="99"/>
      <c r="M39" s="10">
        <f t="shared" si="0"/>
        <v>10688695120</v>
      </c>
      <c r="N39" s="99"/>
      <c r="O39" s="10">
        <v>10688695120</v>
      </c>
      <c r="P39" s="10"/>
      <c r="Q39" s="10">
        <v>0</v>
      </c>
      <c r="R39" s="10"/>
      <c r="S39" s="10">
        <f t="shared" si="1"/>
        <v>10688695120</v>
      </c>
    </row>
    <row r="40" spans="1:22" ht="18">
      <c r="A40" s="99" t="s">
        <v>195</v>
      </c>
      <c r="B40" s="99"/>
      <c r="C40" s="99" t="s">
        <v>241</v>
      </c>
      <c r="D40" s="99"/>
      <c r="E40" s="10">
        <v>12000000</v>
      </c>
      <c r="F40" s="99"/>
      <c r="G40" s="10">
        <v>1930</v>
      </c>
      <c r="H40" s="99"/>
      <c r="I40" s="10">
        <v>23160000000</v>
      </c>
      <c r="J40" s="99"/>
      <c r="K40" s="10">
        <f t="shared" si="2"/>
        <v>0</v>
      </c>
      <c r="L40" s="99"/>
      <c r="M40" s="10">
        <f t="shared" si="0"/>
        <v>23160000000</v>
      </c>
      <c r="N40" s="99"/>
      <c r="O40" s="10">
        <v>23160000000</v>
      </c>
      <c r="P40" s="10"/>
      <c r="Q40" s="10">
        <v>0</v>
      </c>
      <c r="R40" s="10"/>
      <c r="S40" s="10">
        <f t="shared" si="1"/>
        <v>23160000000</v>
      </c>
      <c r="V40" s="248"/>
    </row>
    <row r="41" spans="1:22" ht="18">
      <c r="A41" s="99" t="s">
        <v>82</v>
      </c>
      <c r="B41" s="99"/>
      <c r="C41" s="99" t="s">
        <v>241</v>
      </c>
      <c r="D41" s="99"/>
      <c r="E41" s="10">
        <v>27908187</v>
      </c>
      <c r="F41" s="99"/>
      <c r="G41" s="10">
        <v>1227</v>
      </c>
      <c r="H41" s="99"/>
      <c r="I41" s="10">
        <v>34243345449</v>
      </c>
      <c r="J41" s="99"/>
      <c r="K41" s="10">
        <f t="shared" si="2"/>
        <v>0</v>
      </c>
      <c r="L41" s="99"/>
      <c r="M41" s="10">
        <f t="shared" si="0"/>
        <v>34243345449</v>
      </c>
      <c r="N41" s="99"/>
      <c r="O41" s="10">
        <v>34243345449</v>
      </c>
      <c r="P41" s="10"/>
      <c r="Q41" s="10">
        <v>0</v>
      </c>
      <c r="R41" s="10"/>
      <c r="S41" s="10">
        <f t="shared" si="1"/>
        <v>34243345449</v>
      </c>
    </row>
    <row r="42" spans="1:22" ht="18">
      <c r="A42" s="99" t="s">
        <v>189</v>
      </c>
      <c r="B42" s="99"/>
      <c r="C42" s="99" t="s">
        <v>242</v>
      </c>
      <c r="D42" s="99"/>
      <c r="E42" s="10">
        <v>17847268</v>
      </c>
      <c r="F42" s="99"/>
      <c r="G42" s="10">
        <v>4312</v>
      </c>
      <c r="H42" s="99"/>
      <c r="I42" s="10">
        <v>76957419616</v>
      </c>
      <c r="J42" s="99"/>
      <c r="K42" s="10">
        <f t="shared" si="2"/>
        <v>0</v>
      </c>
      <c r="L42" s="99"/>
      <c r="M42" s="10">
        <f t="shared" si="0"/>
        <v>76957419616</v>
      </c>
      <c r="N42" s="99"/>
      <c r="O42" s="10">
        <v>76957419616</v>
      </c>
      <c r="P42" s="10"/>
      <c r="Q42" s="10">
        <v>0</v>
      </c>
      <c r="R42" s="10"/>
      <c r="S42" s="10">
        <f t="shared" si="1"/>
        <v>76957419616</v>
      </c>
    </row>
    <row r="43" spans="1:22" ht="18">
      <c r="A43" s="99" t="s">
        <v>167</v>
      </c>
      <c r="B43" s="99"/>
      <c r="C43" s="99" t="s">
        <v>243</v>
      </c>
      <c r="D43" s="99"/>
      <c r="E43" s="10">
        <v>194362</v>
      </c>
      <c r="F43" s="99"/>
      <c r="G43" s="10">
        <v>4600</v>
      </c>
      <c r="H43" s="99"/>
      <c r="I43" s="10">
        <v>894065200</v>
      </c>
      <c r="J43" s="99"/>
      <c r="K43" s="10">
        <f t="shared" si="2"/>
        <v>0</v>
      </c>
      <c r="L43" s="99"/>
      <c r="M43" s="10">
        <f t="shared" si="0"/>
        <v>894065200</v>
      </c>
      <c r="N43" s="99"/>
      <c r="O43" s="10">
        <v>894065200</v>
      </c>
      <c r="P43" s="10"/>
      <c r="Q43" s="10">
        <v>0</v>
      </c>
      <c r="R43" s="10"/>
      <c r="S43" s="10">
        <f t="shared" si="1"/>
        <v>894065200</v>
      </c>
    </row>
    <row r="44" spans="1:22" ht="18">
      <c r="A44" s="99" t="s">
        <v>129</v>
      </c>
      <c r="B44" s="99"/>
      <c r="C44" s="99" t="s">
        <v>243</v>
      </c>
      <c r="D44" s="99"/>
      <c r="E44" s="10">
        <v>27956804</v>
      </c>
      <c r="F44" s="99"/>
      <c r="G44" s="10">
        <v>1565</v>
      </c>
      <c r="H44" s="99"/>
      <c r="I44" s="10">
        <v>43752398260</v>
      </c>
      <c r="J44" s="99"/>
      <c r="K44" s="10">
        <f t="shared" ref="K44:K64" si="3">-_xlfn.XLOOKUP(A44,$V$9:$V$59,$W$9:$W$59,0)</f>
        <v>0</v>
      </c>
      <c r="L44" s="99"/>
      <c r="M44" s="10">
        <f t="shared" si="0"/>
        <v>43752398260</v>
      </c>
      <c r="N44" s="99"/>
      <c r="O44" s="10">
        <v>43752398260</v>
      </c>
      <c r="P44" s="10"/>
      <c r="Q44" s="10">
        <v>0</v>
      </c>
      <c r="R44" s="10"/>
      <c r="S44" s="10">
        <f t="shared" si="1"/>
        <v>43752398260</v>
      </c>
    </row>
    <row r="45" spans="1:22" ht="18">
      <c r="A45" s="99" t="s">
        <v>152</v>
      </c>
      <c r="B45" s="99"/>
      <c r="C45" s="99" t="s">
        <v>243</v>
      </c>
      <c r="D45" s="99"/>
      <c r="E45" s="10">
        <v>574459</v>
      </c>
      <c r="F45" s="99"/>
      <c r="G45" s="10">
        <v>14600</v>
      </c>
      <c r="H45" s="99"/>
      <c r="I45" s="10">
        <v>8387101400</v>
      </c>
      <c r="J45" s="99"/>
      <c r="K45" s="10">
        <f t="shared" si="3"/>
        <v>0</v>
      </c>
      <c r="L45" s="99"/>
      <c r="M45" s="10">
        <f t="shared" si="0"/>
        <v>8387101400</v>
      </c>
      <c r="N45" s="99"/>
      <c r="O45" s="10">
        <v>8387101400</v>
      </c>
      <c r="P45" s="10"/>
      <c r="Q45" s="10">
        <v>0</v>
      </c>
      <c r="R45" s="10"/>
      <c r="S45" s="10">
        <f t="shared" si="1"/>
        <v>8387101400</v>
      </c>
    </row>
    <row r="46" spans="1:22" ht="18">
      <c r="A46" s="99" t="s">
        <v>153</v>
      </c>
      <c r="B46" s="99"/>
      <c r="C46" s="99" t="s">
        <v>244</v>
      </c>
      <c r="D46" s="99"/>
      <c r="E46" s="10">
        <v>2576611</v>
      </c>
      <c r="F46" s="99"/>
      <c r="G46" s="10">
        <v>210</v>
      </c>
      <c r="H46" s="99"/>
      <c r="I46" s="10">
        <v>541088310</v>
      </c>
      <c r="J46" s="99"/>
      <c r="K46" s="10">
        <f t="shared" si="3"/>
        <v>0</v>
      </c>
      <c r="L46" s="99"/>
      <c r="M46" s="10">
        <f t="shared" si="0"/>
        <v>541088310</v>
      </c>
      <c r="N46" s="99"/>
      <c r="O46" s="10">
        <v>541088310</v>
      </c>
      <c r="P46" s="10"/>
      <c r="Q46" s="10">
        <v>0</v>
      </c>
      <c r="R46" s="10"/>
      <c r="S46" s="10">
        <f t="shared" si="1"/>
        <v>541088310</v>
      </c>
    </row>
    <row r="47" spans="1:22" ht="18">
      <c r="A47" s="99" t="s">
        <v>199</v>
      </c>
      <c r="B47" s="99"/>
      <c r="C47" s="99" t="s">
        <v>245</v>
      </c>
      <c r="D47" s="99"/>
      <c r="E47" s="10">
        <v>2119722</v>
      </c>
      <c r="F47" s="99"/>
      <c r="G47" s="10">
        <v>6000</v>
      </c>
      <c r="H47" s="99"/>
      <c r="I47" s="10">
        <v>12718332000</v>
      </c>
      <c r="J47" s="99"/>
      <c r="K47" s="10">
        <f t="shared" si="3"/>
        <v>0</v>
      </c>
      <c r="L47" s="99"/>
      <c r="M47" s="10">
        <f t="shared" si="0"/>
        <v>12718332000</v>
      </c>
      <c r="N47" s="99"/>
      <c r="O47" s="10">
        <v>12718332000</v>
      </c>
      <c r="P47" s="10"/>
      <c r="Q47" s="10">
        <v>0</v>
      </c>
      <c r="R47" s="10"/>
      <c r="S47" s="10">
        <f t="shared" si="1"/>
        <v>12718332000</v>
      </c>
    </row>
    <row r="48" spans="1:22" ht="18">
      <c r="A48" s="99" t="s">
        <v>84</v>
      </c>
      <c r="B48" s="99"/>
      <c r="C48" s="99" t="s">
        <v>246</v>
      </c>
      <c r="D48" s="99"/>
      <c r="E48" s="10">
        <v>18638067</v>
      </c>
      <c r="F48" s="99"/>
      <c r="G48" s="10">
        <v>1600</v>
      </c>
      <c r="H48" s="99"/>
      <c r="I48" s="10">
        <v>29820907200</v>
      </c>
      <c r="J48" s="99"/>
      <c r="K48" s="10">
        <f t="shared" si="3"/>
        <v>0</v>
      </c>
      <c r="L48" s="99"/>
      <c r="M48" s="10">
        <f t="shared" si="0"/>
        <v>29820907200</v>
      </c>
      <c r="N48" s="99"/>
      <c r="O48" s="10">
        <v>29820907200</v>
      </c>
      <c r="P48" s="10"/>
      <c r="Q48" s="10">
        <v>0</v>
      </c>
      <c r="R48" s="10"/>
      <c r="S48" s="10">
        <f t="shared" si="1"/>
        <v>29820907200</v>
      </c>
    </row>
    <row r="49" spans="1:19" ht="18">
      <c r="A49" s="99" t="s">
        <v>114</v>
      </c>
      <c r="B49" s="99"/>
      <c r="C49" s="99" t="s">
        <v>247</v>
      </c>
      <c r="D49" s="99"/>
      <c r="E49" s="10">
        <v>25111734</v>
      </c>
      <c r="F49" s="99"/>
      <c r="G49" s="10">
        <v>850</v>
      </c>
      <c r="H49" s="99"/>
      <c r="I49" s="10">
        <v>21344973900</v>
      </c>
      <c r="J49" s="99"/>
      <c r="K49" s="10">
        <f t="shared" si="3"/>
        <v>0</v>
      </c>
      <c r="L49" s="99"/>
      <c r="M49" s="10">
        <f t="shared" si="0"/>
        <v>21344973900</v>
      </c>
      <c r="N49" s="99"/>
      <c r="O49" s="10">
        <v>21344973900</v>
      </c>
      <c r="P49" s="10"/>
      <c r="Q49" s="10">
        <v>0</v>
      </c>
      <c r="R49" s="10"/>
      <c r="S49" s="10">
        <f t="shared" si="1"/>
        <v>21344973900</v>
      </c>
    </row>
    <row r="50" spans="1:19" ht="18">
      <c r="A50" s="99" t="s">
        <v>133</v>
      </c>
      <c r="B50" s="99"/>
      <c r="C50" s="99" t="s">
        <v>247</v>
      </c>
      <c r="D50" s="99"/>
      <c r="E50" s="10">
        <v>6192606</v>
      </c>
      <c r="F50" s="99"/>
      <c r="G50" s="10">
        <v>850</v>
      </c>
      <c r="H50" s="99"/>
      <c r="I50" s="10">
        <v>5263715100</v>
      </c>
      <c r="J50" s="99"/>
      <c r="K50" s="10">
        <f t="shared" si="3"/>
        <v>0</v>
      </c>
      <c r="L50" s="99"/>
      <c r="M50" s="10">
        <f t="shared" si="0"/>
        <v>5263715100</v>
      </c>
      <c r="N50" s="99"/>
      <c r="O50" s="10">
        <v>5263715100</v>
      </c>
      <c r="P50" s="10"/>
      <c r="Q50" s="10">
        <v>0</v>
      </c>
      <c r="R50" s="10"/>
      <c r="S50" s="10">
        <f t="shared" si="1"/>
        <v>5263715100</v>
      </c>
    </row>
    <row r="51" spans="1:19" ht="18">
      <c r="A51" s="99" t="s">
        <v>177</v>
      </c>
      <c r="B51" s="99"/>
      <c r="C51" s="99" t="s">
        <v>247</v>
      </c>
      <c r="D51" s="99"/>
      <c r="E51" s="10">
        <v>127822587</v>
      </c>
      <c r="F51" s="99"/>
      <c r="G51" s="10">
        <v>720</v>
      </c>
      <c r="H51" s="99"/>
      <c r="I51" s="10">
        <v>92032262640</v>
      </c>
      <c r="J51" s="99"/>
      <c r="K51" s="10">
        <f t="shared" si="3"/>
        <v>0</v>
      </c>
      <c r="L51" s="99"/>
      <c r="M51" s="10">
        <f t="shared" si="0"/>
        <v>92032262640</v>
      </c>
      <c r="N51" s="99"/>
      <c r="O51" s="10">
        <v>92032262640</v>
      </c>
      <c r="P51" s="10"/>
      <c r="Q51" s="10">
        <v>0</v>
      </c>
      <c r="R51" s="10"/>
      <c r="S51" s="10">
        <f t="shared" si="1"/>
        <v>92032262640</v>
      </c>
    </row>
    <row r="52" spans="1:19" ht="18">
      <c r="A52" s="99" t="s">
        <v>119</v>
      </c>
      <c r="B52" s="99"/>
      <c r="C52" s="99" t="s">
        <v>247</v>
      </c>
      <c r="D52" s="99"/>
      <c r="E52" s="10">
        <v>43839600</v>
      </c>
      <c r="F52" s="99"/>
      <c r="G52" s="10">
        <v>1110</v>
      </c>
      <c r="H52" s="99"/>
      <c r="I52" s="10">
        <v>48661956000</v>
      </c>
      <c r="J52" s="99"/>
      <c r="K52" s="10">
        <f t="shared" si="3"/>
        <v>0</v>
      </c>
      <c r="L52" s="99"/>
      <c r="M52" s="10">
        <f t="shared" si="0"/>
        <v>48661956000</v>
      </c>
      <c r="N52" s="99"/>
      <c r="O52" s="10">
        <v>48661956000</v>
      </c>
      <c r="P52" s="10"/>
      <c r="Q52" s="10">
        <v>0</v>
      </c>
      <c r="R52" s="10"/>
      <c r="S52" s="10">
        <f t="shared" si="1"/>
        <v>48661956000</v>
      </c>
    </row>
    <row r="53" spans="1:19" ht="18">
      <c r="A53" s="99" t="s">
        <v>100</v>
      </c>
      <c r="B53" s="99"/>
      <c r="C53" s="99" t="s">
        <v>248</v>
      </c>
      <c r="D53" s="99"/>
      <c r="E53" s="10">
        <v>18762581</v>
      </c>
      <c r="F53" s="99"/>
      <c r="G53" s="10">
        <v>930</v>
      </c>
      <c r="H53" s="99"/>
      <c r="I53" s="10">
        <v>17449200330</v>
      </c>
      <c r="J53" s="99"/>
      <c r="K53" s="10">
        <f t="shared" si="3"/>
        <v>0</v>
      </c>
      <c r="L53" s="99"/>
      <c r="M53" s="10">
        <f t="shared" si="0"/>
        <v>17449200330</v>
      </c>
      <c r="N53" s="99"/>
      <c r="O53" s="10">
        <v>17449200330</v>
      </c>
      <c r="P53" s="10"/>
      <c r="Q53" s="10">
        <v>0</v>
      </c>
      <c r="R53" s="10"/>
      <c r="S53" s="10">
        <f t="shared" si="1"/>
        <v>17449200330</v>
      </c>
    </row>
    <row r="54" spans="1:19" ht="18">
      <c r="A54" s="99" t="s">
        <v>168</v>
      </c>
      <c r="B54" s="99"/>
      <c r="C54" s="99" t="s">
        <v>248</v>
      </c>
      <c r="D54" s="99"/>
      <c r="E54" s="10">
        <v>5964016</v>
      </c>
      <c r="F54" s="99"/>
      <c r="G54" s="10">
        <v>1400</v>
      </c>
      <c r="H54" s="99"/>
      <c r="I54" s="10">
        <v>8349622400</v>
      </c>
      <c r="J54" s="99"/>
      <c r="K54" s="10">
        <f t="shared" si="3"/>
        <v>0</v>
      </c>
      <c r="L54" s="99"/>
      <c r="M54" s="10">
        <f t="shared" si="0"/>
        <v>8349622400</v>
      </c>
      <c r="N54" s="99"/>
      <c r="O54" s="10">
        <v>8349622400</v>
      </c>
      <c r="P54" s="10"/>
      <c r="Q54" s="10">
        <v>0</v>
      </c>
      <c r="R54" s="10"/>
      <c r="S54" s="10">
        <f t="shared" si="1"/>
        <v>8349622400</v>
      </c>
    </row>
    <row r="55" spans="1:19" ht="18">
      <c r="A55" s="99" t="s">
        <v>111</v>
      </c>
      <c r="B55" s="99"/>
      <c r="C55" s="99" t="s">
        <v>248</v>
      </c>
      <c r="D55" s="99"/>
      <c r="E55" s="10">
        <v>274888785</v>
      </c>
      <c r="F55" s="99"/>
      <c r="G55" s="10">
        <v>740</v>
      </c>
      <c r="H55" s="99"/>
      <c r="I55" s="10">
        <v>203417700900</v>
      </c>
      <c r="J55" s="99"/>
      <c r="K55" s="10">
        <f t="shared" si="3"/>
        <v>0</v>
      </c>
      <c r="L55" s="99"/>
      <c r="M55" s="10">
        <f t="shared" si="0"/>
        <v>203417700900</v>
      </c>
      <c r="N55" s="99"/>
      <c r="O55" s="10">
        <v>203417700900</v>
      </c>
      <c r="P55" s="10"/>
      <c r="Q55" s="10">
        <v>0</v>
      </c>
      <c r="R55" s="10"/>
      <c r="S55" s="10">
        <f t="shared" si="1"/>
        <v>203417700900</v>
      </c>
    </row>
    <row r="56" spans="1:19" ht="18">
      <c r="A56" s="99" t="s">
        <v>170</v>
      </c>
      <c r="B56" s="99"/>
      <c r="C56" s="99" t="s">
        <v>248</v>
      </c>
      <c r="D56" s="99"/>
      <c r="E56" s="10">
        <v>77392385</v>
      </c>
      <c r="F56" s="99"/>
      <c r="G56" s="10">
        <v>600</v>
      </c>
      <c r="H56" s="99"/>
      <c r="I56" s="10">
        <v>46435431000</v>
      </c>
      <c r="J56" s="99"/>
      <c r="K56" s="10">
        <f t="shared" si="3"/>
        <v>0</v>
      </c>
      <c r="L56" s="99"/>
      <c r="M56" s="10">
        <f t="shared" si="0"/>
        <v>46435431000</v>
      </c>
      <c r="N56" s="99"/>
      <c r="O56" s="10">
        <v>46435431000</v>
      </c>
      <c r="P56" s="10"/>
      <c r="Q56" s="10">
        <v>0</v>
      </c>
      <c r="R56" s="10"/>
      <c r="S56" s="10">
        <f t="shared" si="1"/>
        <v>46435431000</v>
      </c>
    </row>
    <row r="57" spans="1:19" ht="18">
      <c r="A57" s="99" t="s">
        <v>130</v>
      </c>
      <c r="B57" s="99"/>
      <c r="C57" s="99" t="s">
        <v>248</v>
      </c>
      <c r="D57" s="99"/>
      <c r="E57" s="10">
        <v>87983671</v>
      </c>
      <c r="F57" s="99"/>
      <c r="G57" s="10">
        <v>126</v>
      </c>
      <c r="H57" s="99"/>
      <c r="I57" s="10">
        <v>11085942546</v>
      </c>
      <c r="J57" s="99"/>
      <c r="K57" s="10">
        <f t="shared" si="3"/>
        <v>0</v>
      </c>
      <c r="L57" s="99"/>
      <c r="M57" s="10">
        <f t="shared" si="0"/>
        <v>11085942546</v>
      </c>
      <c r="N57" s="99"/>
      <c r="O57" s="10">
        <v>11085942546</v>
      </c>
      <c r="P57" s="10"/>
      <c r="Q57" s="10">
        <v>0</v>
      </c>
      <c r="R57" s="10"/>
      <c r="S57" s="10">
        <f t="shared" si="1"/>
        <v>11085942546</v>
      </c>
    </row>
    <row r="58" spans="1:19" ht="18">
      <c r="A58" s="99" t="s">
        <v>171</v>
      </c>
      <c r="B58" s="99"/>
      <c r="C58" s="99" t="s">
        <v>226</v>
      </c>
      <c r="D58" s="99"/>
      <c r="E58" s="10">
        <v>49533380</v>
      </c>
      <c r="F58" s="99"/>
      <c r="G58" s="10">
        <v>50</v>
      </c>
      <c r="H58" s="99"/>
      <c r="I58" s="10">
        <v>2476669000</v>
      </c>
      <c r="J58" s="99"/>
      <c r="K58" s="10">
        <f t="shared" si="3"/>
        <v>0</v>
      </c>
      <c r="L58" s="99"/>
      <c r="M58" s="10">
        <f t="shared" si="0"/>
        <v>2476669000</v>
      </c>
      <c r="N58" s="99"/>
      <c r="O58" s="10">
        <v>2476669000</v>
      </c>
      <c r="P58" s="10"/>
      <c r="Q58" s="10">
        <v>0</v>
      </c>
      <c r="R58" s="10"/>
      <c r="S58" s="10">
        <f t="shared" si="1"/>
        <v>2476669000</v>
      </c>
    </row>
    <row r="59" spans="1:19" ht="18">
      <c r="A59" s="99" t="s">
        <v>138</v>
      </c>
      <c r="B59" s="99"/>
      <c r="C59" s="99" t="s">
        <v>226</v>
      </c>
      <c r="D59" s="99"/>
      <c r="E59" s="10">
        <v>8844832</v>
      </c>
      <c r="F59" s="99"/>
      <c r="G59" s="10">
        <v>1600</v>
      </c>
      <c r="H59" s="99"/>
      <c r="I59" s="10">
        <v>14151731200</v>
      </c>
      <c r="J59" s="99"/>
      <c r="K59" s="10">
        <f t="shared" si="3"/>
        <v>0</v>
      </c>
      <c r="L59" s="99"/>
      <c r="M59" s="10">
        <f t="shared" si="0"/>
        <v>14151731200</v>
      </c>
      <c r="N59" s="99"/>
      <c r="O59" s="10">
        <v>14151731200</v>
      </c>
      <c r="P59" s="10"/>
      <c r="Q59" s="10">
        <v>0</v>
      </c>
      <c r="R59" s="10"/>
      <c r="S59" s="10">
        <f t="shared" si="1"/>
        <v>14151731200</v>
      </c>
    </row>
    <row r="60" spans="1:19" ht="18">
      <c r="A60" s="99" t="s">
        <v>121</v>
      </c>
      <c r="B60" s="99"/>
      <c r="C60" s="99" t="s">
        <v>226</v>
      </c>
      <c r="D60" s="99"/>
      <c r="E60" s="10">
        <v>15397315</v>
      </c>
      <c r="F60" s="99"/>
      <c r="G60" s="10">
        <v>500</v>
      </c>
      <c r="H60" s="99"/>
      <c r="I60" s="10">
        <v>7698657500</v>
      </c>
      <c r="J60" s="99"/>
      <c r="K60" s="10">
        <f t="shared" si="3"/>
        <v>0</v>
      </c>
      <c r="L60" s="99"/>
      <c r="M60" s="10">
        <f t="shared" si="0"/>
        <v>7698657500</v>
      </c>
      <c r="N60" s="99"/>
      <c r="O60" s="10">
        <v>7698657500</v>
      </c>
      <c r="P60" s="10"/>
      <c r="Q60" s="10">
        <v>0</v>
      </c>
      <c r="R60" s="10"/>
      <c r="S60" s="10">
        <f t="shared" si="1"/>
        <v>7698657500</v>
      </c>
    </row>
    <row r="61" spans="1:19" ht="18">
      <c r="A61" s="99" t="s">
        <v>141</v>
      </c>
      <c r="B61" s="99"/>
      <c r="C61" s="99" t="s">
        <v>226</v>
      </c>
      <c r="D61" s="99"/>
      <c r="E61" s="10">
        <v>17474751</v>
      </c>
      <c r="F61" s="99"/>
      <c r="G61" s="10">
        <v>1600</v>
      </c>
      <c r="H61" s="99"/>
      <c r="I61" s="10">
        <v>27959601600</v>
      </c>
      <c r="J61" s="99"/>
      <c r="K61" s="10">
        <f t="shared" si="3"/>
        <v>0</v>
      </c>
      <c r="L61" s="99"/>
      <c r="M61" s="10">
        <f t="shared" si="0"/>
        <v>27959601600</v>
      </c>
      <c r="N61" s="99"/>
      <c r="O61" s="10">
        <v>27959601600</v>
      </c>
      <c r="P61" s="10"/>
      <c r="Q61" s="10">
        <v>0</v>
      </c>
      <c r="R61" s="10"/>
      <c r="S61" s="10">
        <f t="shared" si="1"/>
        <v>27959601600</v>
      </c>
    </row>
    <row r="62" spans="1:19" ht="18">
      <c r="A62" s="99" t="s">
        <v>155</v>
      </c>
      <c r="B62" s="99"/>
      <c r="C62" s="99" t="s">
        <v>226</v>
      </c>
      <c r="D62" s="99"/>
      <c r="E62" s="10">
        <v>42569957</v>
      </c>
      <c r="F62" s="99"/>
      <c r="G62" s="10">
        <v>4500</v>
      </c>
      <c r="H62" s="99"/>
      <c r="I62" s="10">
        <v>191564806500</v>
      </c>
      <c r="J62" s="99"/>
      <c r="K62" s="10">
        <f t="shared" si="3"/>
        <v>0</v>
      </c>
      <c r="L62" s="99"/>
      <c r="M62" s="10">
        <f t="shared" si="0"/>
        <v>191564806500</v>
      </c>
      <c r="N62" s="99"/>
      <c r="O62" s="10">
        <v>191564806500</v>
      </c>
      <c r="P62" s="10"/>
      <c r="Q62" s="10">
        <v>0</v>
      </c>
      <c r="R62" s="10"/>
      <c r="S62" s="10">
        <f t="shared" si="1"/>
        <v>191564806500</v>
      </c>
    </row>
    <row r="63" spans="1:19" ht="18">
      <c r="A63" s="99" t="s">
        <v>176</v>
      </c>
      <c r="B63" s="99"/>
      <c r="C63" s="99" t="s">
        <v>226</v>
      </c>
      <c r="D63" s="99"/>
      <c r="E63" s="10">
        <v>40733905</v>
      </c>
      <c r="F63" s="99"/>
      <c r="G63" s="10">
        <v>2000</v>
      </c>
      <c r="H63" s="99"/>
      <c r="I63" s="10">
        <v>81467810000</v>
      </c>
      <c r="J63" s="99"/>
      <c r="K63" s="10">
        <f t="shared" si="3"/>
        <v>0</v>
      </c>
      <c r="L63" s="99"/>
      <c r="M63" s="10">
        <f t="shared" si="0"/>
        <v>81467810000</v>
      </c>
      <c r="N63" s="99"/>
      <c r="O63" s="10">
        <v>81467810000</v>
      </c>
      <c r="P63" s="10"/>
      <c r="Q63" s="10">
        <v>0</v>
      </c>
      <c r="R63" s="10"/>
      <c r="S63" s="10">
        <f t="shared" si="1"/>
        <v>81467810000</v>
      </c>
    </row>
    <row r="64" spans="1:19" ht="18">
      <c r="A64" s="99" t="s">
        <v>169</v>
      </c>
      <c r="B64" s="99"/>
      <c r="C64" s="99" t="s">
        <v>226</v>
      </c>
      <c r="D64" s="99"/>
      <c r="E64" s="10">
        <v>12794824</v>
      </c>
      <c r="F64" s="99"/>
      <c r="G64" s="10">
        <v>1700</v>
      </c>
      <c r="H64" s="99"/>
      <c r="I64" s="10">
        <v>21751200800</v>
      </c>
      <c r="J64" s="99"/>
      <c r="K64" s="10">
        <f t="shared" si="3"/>
        <v>0</v>
      </c>
      <c r="L64" s="99"/>
      <c r="M64" s="10">
        <f t="shared" si="0"/>
        <v>21751200800</v>
      </c>
      <c r="N64" s="99"/>
      <c r="O64" s="10">
        <v>21751200800</v>
      </c>
      <c r="P64" s="10"/>
      <c r="Q64" s="10">
        <v>0</v>
      </c>
      <c r="R64" s="10"/>
      <c r="S64" s="10">
        <f t="shared" si="1"/>
        <v>21751200800</v>
      </c>
    </row>
    <row r="65" spans="1:22" ht="28.5" customHeight="1" thickBot="1">
      <c r="A65" s="224" t="s">
        <v>77</v>
      </c>
      <c r="G65" s="20"/>
      <c r="I65" s="165">
        <f>SUM(I8:I64)</f>
        <v>1244934703254</v>
      </c>
      <c r="J65" s="99"/>
      <c r="K65" s="165">
        <f>SUM(K8:K64)</f>
        <v>-697326921</v>
      </c>
      <c r="L65" s="99"/>
      <c r="M65" s="10">
        <f t="shared" si="0"/>
        <v>1244237376333</v>
      </c>
      <c r="N65" s="165">
        <f>SUM(N8:N64)</f>
        <v>0</v>
      </c>
      <c r="O65" s="165">
        <f>SUM(O8:O64)</f>
        <v>1506141150150</v>
      </c>
      <c r="P65" s="165">
        <f t="shared" ref="P65:Q65" si="4">SUM(P8:P64)</f>
        <v>0</v>
      </c>
      <c r="Q65" s="165">
        <f t="shared" si="4"/>
        <v>0</v>
      </c>
      <c r="R65" s="165">
        <f>SUM(R8:R64)</f>
        <v>0</v>
      </c>
      <c r="S65" s="10">
        <f t="shared" si="1"/>
        <v>1506141150150</v>
      </c>
    </row>
    <row r="66" spans="1:22" ht="18" thickTop="1"/>
    <row r="67" spans="1:22">
      <c r="I67" s="225"/>
      <c r="K67" s="194"/>
      <c r="O67" s="225"/>
      <c r="Q67" s="194"/>
    </row>
    <row r="68" spans="1:22">
      <c r="I68" s="194"/>
      <c r="K68" s="194"/>
      <c r="O68" s="194"/>
      <c r="Q68" s="194"/>
      <c r="V68" s="226"/>
    </row>
    <row r="70" spans="1:22">
      <c r="K70" s="194"/>
      <c r="O70" s="243"/>
    </row>
    <row r="133" spans="15:15">
      <c r="O133" s="221">
        <v>0</v>
      </c>
    </row>
    <row r="134" spans="15:15">
      <c r="O134" s="221">
        <v>0</v>
      </c>
    </row>
    <row r="135" spans="15:15">
      <c r="O135" s="221">
        <v>0</v>
      </c>
    </row>
    <row r="136" spans="15:15">
      <c r="O136" s="221">
        <v>0</v>
      </c>
    </row>
  </sheetData>
  <mergeCells count="9">
    <mergeCell ref="C6:G6"/>
    <mergeCell ref="I6:M6"/>
    <mergeCell ref="O6:S6"/>
    <mergeCell ref="A1:S1"/>
    <mergeCell ref="A2:S2"/>
    <mergeCell ref="A4:H4"/>
    <mergeCell ref="I4:P4"/>
    <mergeCell ref="Q4:S4"/>
    <mergeCell ref="A3:S3"/>
  </mergeCells>
  <phoneticPr fontId="55" type="noConversion"/>
  <conditionalFormatting sqref="A1:A1048576">
    <cfRule type="duplicateValues" dxfId="1" priority="1"/>
  </conditionalFormatting>
  <pageMargins left="0.7" right="0.7" top="0.75" bottom="0.75" header="0.3" footer="0.3"/>
  <pageSetup scale="4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  <pageSetUpPr fitToPage="1"/>
  </sheetPr>
  <dimension ref="A1:AA30"/>
  <sheetViews>
    <sheetView rightToLeft="1" view="pageBreakPreview" topLeftCell="B1" zoomScale="80" zoomScaleNormal="100" zoomScaleSheetLayoutView="80" workbookViewId="0">
      <selection activeCell="H6" sqref="H6:L6"/>
    </sheetView>
  </sheetViews>
  <sheetFormatPr defaultColWidth="9.140625" defaultRowHeight="21.75"/>
  <cols>
    <col min="1" max="1" width="50.85546875" style="48" customWidth="1"/>
    <col min="2" max="2" width="15.5703125" style="48" bestFit="1" customWidth="1"/>
    <col min="3" max="3" width="0.85546875" style="48" customWidth="1"/>
    <col min="4" max="4" width="14" style="48" bestFit="1" customWidth="1"/>
    <col min="5" max="5" width="1.28515625" style="48" customWidth="1"/>
    <col min="6" max="6" width="12.42578125" style="48" customWidth="1"/>
    <col min="7" max="7" width="1" style="48" customWidth="1"/>
    <col min="8" max="8" width="25" style="19" bestFit="1" customWidth="1"/>
    <col min="9" max="9" width="0.85546875" style="19" customWidth="1"/>
    <col min="10" max="10" width="25" style="19" bestFit="1" customWidth="1"/>
    <col min="11" max="11" width="0.7109375" style="19" customWidth="1"/>
    <col min="12" max="12" width="23.140625" style="19" bestFit="1" customWidth="1"/>
    <col min="13" max="13" width="0.7109375" style="19" customWidth="1"/>
    <col min="14" max="14" width="23.140625" style="19" bestFit="1" customWidth="1"/>
    <col min="15" max="15" width="0.5703125" style="19" customWidth="1"/>
    <col min="16" max="16" width="17" style="19" bestFit="1" customWidth="1"/>
    <col min="17" max="17" width="0.5703125" style="19" customWidth="1"/>
    <col min="18" max="18" width="23.140625" style="19" bestFit="1" customWidth="1"/>
    <col min="19" max="19" width="14.28515625" style="93" bestFit="1" customWidth="1"/>
    <col min="20" max="20" width="15.85546875" style="93" bestFit="1" customWidth="1"/>
    <col min="21" max="21" width="11.28515625" style="93" bestFit="1" customWidth="1"/>
    <col min="22" max="22" width="14.42578125" style="93" bestFit="1" customWidth="1"/>
    <col min="23" max="27" width="9.140625" style="93"/>
    <col min="28" max="16384" width="9.140625" style="48"/>
  </cols>
  <sheetData>
    <row r="1" spans="1:27" ht="24.75">
      <c r="A1" s="269" t="str">
        <f>سپرده!A1</f>
        <v>صندوق سرمایه گذاری سهامی اهرمی شاخصی کیان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Q1" s="269"/>
      <c r="R1" s="269"/>
    </row>
    <row r="2" spans="1:27" ht="24.75">
      <c r="A2" s="269" t="s">
        <v>51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</row>
    <row r="3" spans="1:27" ht="24.75">
      <c r="A3" s="269" t="str">
        <f>درآمدها!A3</f>
        <v>برای ماه منتهی به 1405/04/31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69"/>
      <c r="P3" s="269"/>
      <c r="Q3" s="269"/>
      <c r="R3" s="269"/>
    </row>
    <row r="4" spans="1:27" ht="24.7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</row>
    <row r="5" spans="1:27" ht="24.75" customHeight="1">
      <c r="A5" s="270" t="s">
        <v>110</v>
      </c>
      <c r="B5" s="270"/>
      <c r="C5" s="270"/>
      <c r="D5" s="270"/>
      <c r="E5" s="270"/>
      <c r="F5" s="270"/>
      <c r="G5" s="270"/>
      <c r="H5" s="270"/>
      <c r="I5" s="16"/>
      <c r="J5" s="17"/>
      <c r="K5" s="17"/>
      <c r="L5" s="17"/>
      <c r="M5" s="17"/>
      <c r="N5" s="17"/>
      <c r="O5" s="17"/>
      <c r="P5" s="17"/>
      <c r="Q5" s="17"/>
      <c r="R5" s="17"/>
    </row>
    <row r="6" spans="1:27" ht="46.5" customHeight="1" thickBot="1">
      <c r="A6" s="55"/>
      <c r="B6" s="102"/>
      <c r="C6" s="102"/>
      <c r="D6" s="102"/>
      <c r="E6" s="102"/>
      <c r="F6" s="102"/>
      <c r="G6" s="103"/>
      <c r="H6" s="337" t="str">
        <f>'درآمد سرمایه گذاری در شمش '!C7</f>
        <v>طی تیر ماه</v>
      </c>
      <c r="I6" s="337"/>
      <c r="J6" s="337"/>
      <c r="K6" s="337"/>
      <c r="L6" s="337"/>
      <c r="M6" s="17"/>
      <c r="N6" s="337" t="str">
        <f>'درآمد سرمایه گذاری در شمش '!M7</f>
        <v>از ابتدای سال مالی تا پایان تیر ماه</v>
      </c>
      <c r="O6" s="337"/>
      <c r="P6" s="337"/>
      <c r="Q6" s="337"/>
      <c r="R6" s="337"/>
    </row>
    <row r="7" spans="1:27" ht="46.5" customHeight="1" thickBot="1">
      <c r="A7" s="57" t="s">
        <v>33</v>
      </c>
      <c r="B7" s="58" t="s">
        <v>36</v>
      </c>
      <c r="C7" s="103"/>
      <c r="D7" s="58" t="s">
        <v>20</v>
      </c>
      <c r="E7" s="103"/>
      <c r="F7" s="58" t="s">
        <v>99</v>
      </c>
      <c r="G7" s="56"/>
      <c r="H7" s="18" t="s">
        <v>52</v>
      </c>
      <c r="I7" s="92"/>
      <c r="J7" s="18" t="s">
        <v>35</v>
      </c>
      <c r="K7" s="92"/>
      <c r="L7" s="18" t="s">
        <v>37</v>
      </c>
      <c r="M7" s="17"/>
      <c r="N7" s="18" t="s">
        <v>52</v>
      </c>
      <c r="O7" s="92"/>
      <c r="P7" s="18" t="s">
        <v>35</v>
      </c>
      <c r="Q7" s="92"/>
      <c r="R7" s="18" t="s">
        <v>37</v>
      </c>
      <c r="S7" s="94"/>
      <c r="T7" s="95"/>
      <c r="U7" s="96"/>
    </row>
    <row r="8" spans="1:27" s="49" customFormat="1" ht="46.5" customHeight="1">
      <c r="A8" s="62"/>
      <c r="B8" s="10"/>
      <c r="C8" s="103"/>
      <c r="D8" s="10"/>
      <c r="E8" s="56"/>
      <c r="F8" s="10"/>
      <c r="G8" s="56"/>
      <c r="H8" s="10"/>
      <c r="I8" s="29"/>
      <c r="J8" s="29"/>
      <c r="K8" s="29"/>
      <c r="L8" s="29"/>
      <c r="M8" s="29"/>
      <c r="N8" s="29"/>
      <c r="O8" s="29"/>
      <c r="P8" s="29"/>
      <c r="Q8" s="29"/>
      <c r="R8" s="29"/>
      <c r="S8" s="93"/>
      <c r="T8" s="97"/>
      <c r="U8" s="93"/>
      <c r="V8" s="93"/>
      <c r="W8" s="93"/>
      <c r="X8" s="93"/>
      <c r="Y8" s="93"/>
      <c r="Z8" s="93"/>
      <c r="AA8" s="93"/>
    </row>
    <row r="9" spans="1:27" ht="46.5" customHeight="1" thickBot="1">
      <c r="A9" s="62"/>
      <c r="B9" s="29"/>
      <c r="C9" s="103"/>
      <c r="D9" s="104"/>
      <c r="E9" s="56"/>
      <c r="F9" s="105"/>
      <c r="G9" s="56"/>
      <c r="H9" s="165">
        <f>SUM(H8:H8)</f>
        <v>0</v>
      </c>
      <c r="I9" s="148"/>
      <c r="J9" s="64">
        <f>SUM(J8:J8)</f>
        <v>0</v>
      </c>
      <c r="K9" s="148"/>
      <c r="L9" s="64">
        <f>SUM(L8:L8)</f>
        <v>0</v>
      </c>
      <c r="M9" s="148"/>
      <c r="N9" s="64">
        <f>SUM(N8:N8)</f>
        <v>0</v>
      </c>
      <c r="O9" s="148"/>
      <c r="P9" s="64">
        <f>SUM(P8:P8)</f>
        <v>0</v>
      </c>
      <c r="Q9" s="166" t="e">
        <f>SUM(#REF!)</f>
        <v>#REF!</v>
      </c>
      <c r="R9" s="64">
        <f>SUM(R8:R8)</f>
        <v>0</v>
      </c>
    </row>
    <row r="10" spans="1:27" ht="47.45" customHeight="1" thickTop="1">
      <c r="B10" s="29"/>
      <c r="C10" s="103"/>
      <c r="D10" s="104"/>
      <c r="E10" s="56"/>
      <c r="F10" s="105"/>
      <c r="G10" s="56"/>
      <c r="I10" s="49"/>
      <c r="K10" s="49"/>
      <c r="M10" s="49"/>
      <c r="O10" s="49"/>
    </row>
    <row r="11" spans="1:27" s="1" customFormat="1" ht="24">
      <c r="B11" s="48"/>
      <c r="C11" s="48"/>
      <c r="D11" s="48"/>
      <c r="E11" s="48"/>
      <c r="F11" s="48"/>
      <c r="G11" s="56"/>
      <c r="H11" s="53"/>
      <c r="J11" s="54"/>
      <c r="L11" s="20"/>
      <c r="N11" s="21"/>
      <c r="P11" s="53"/>
      <c r="R11" s="10"/>
      <c r="S11" s="93"/>
      <c r="T11" s="93"/>
      <c r="U11" s="93"/>
      <c r="V11" s="93"/>
      <c r="W11" s="93"/>
      <c r="X11" s="93"/>
      <c r="Y11" s="93"/>
      <c r="Z11" s="93"/>
      <c r="AA11" s="93"/>
    </row>
    <row r="12" spans="1:27" s="1" customFormat="1" ht="24">
      <c r="B12" s="56"/>
      <c r="C12" s="56"/>
      <c r="D12" s="56"/>
      <c r="E12" s="56"/>
      <c r="F12" s="56"/>
      <c r="G12" s="56"/>
      <c r="H12" s="22"/>
      <c r="I12" s="52"/>
      <c r="J12" s="52"/>
      <c r="L12" s="20"/>
      <c r="N12" s="22"/>
      <c r="P12" s="52"/>
      <c r="R12" s="10"/>
      <c r="S12" s="93"/>
      <c r="T12" s="93"/>
      <c r="U12" s="93"/>
      <c r="V12" s="93"/>
      <c r="W12" s="93"/>
      <c r="X12" s="93"/>
      <c r="Y12" s="93"/>
      <c r="Z12" s="93"/>
      <c r="AA12" s="93"/>
    </row>
    <row r="13" spans="1:27" ht="24">
      <c r="B13" s="56"/>
      <c r="C13" s="56"/>
      <c r="D13" s="56"/>
      <c r="E13" s="56"/>
      <c r="F13" s="56"/>
      <c r="G13" s="56"/>
      <c r="H13" s="13"/>
      <c r="I13" s="49"/>
      <c r="K13" s="49"/>
      <c r="L13" s="10"/>
      <c r="N13" s="13"/>
      <c r="R13" s="10"/>
    </row>
    <row r="14" spans="1:27" ht="24">
      <c r="B14" s="56"/>
      <c r="C14" s="56"/>
      <c r="D14" s="56"/>
      <c r="E14" s="56"/>
      <c r="F14" s="56"/>
      <c r="G14" s="56"/>
      <c r="H14" s="13"/>
      <c r="K14" s="49"/>
      <c r="L14" s="10"/>
      <c r="N14" s="23"/>
      <c r="R14" s="10"/>
    </row>
    <row r="15" spans="1:27" ht="24">
      <c r="B15" s="56"/>
      <c r="C15" s="56"/>
      <c r="D15" s="56"/>
      <c r="E15" s="56"/>
      <c r="F15" s="56"/>
      <c r="G15" s="56"/>
      <c r="L15" s="10"/>
      <c r="R15" s="10"/>
    </row>
    <row r="16" spans="1:27" ht="24">
      <c r="B16" s="56"/>
      <c r="C16" s="56"/>
      <c r="D16" s="56"/>
      <c r="E16" s="56"/>
      <c r="F16" s="100"/>
      <c r="G16" s="56"/>
      <c r="L16" s="10"/>
      <c r="R16" s="10"/>
    </row>
    <row r="17" spans="2:21" ht="24">
      <c r="B17" s="56"/>
      <c r="C17" s="56"/>
      <c r="D17" s="56"/>
      <c r="E17" s="56"/>
      <c r="F17" s="101"/>
      <c r="G17" s="56"/>
      <c r="L17" s="10"/>
      <c r="R17" s="10"/>
    </row>
    <row r="18" spans="2:21" ht="24">
      <c r="B18" s="56"/>
      <c r="C18" s="56"/>
      <c r="D18" s="56"/>
      <c r="E18" s="56"/>
      <c r="F18" s="101"/>
      <c r="G18" s="56"/>
      <c r="L18" s="10"/>
      <c r="R18" s="10"/>
    </row>
    <row r="19" spans="2:21" ht="24">
      <c r="B19" s="56"/>
      <c r="C19" s="56"/>
      <c r="D19" s="56"/>
      <c r="E19" s="56"/>
      <c r="F19" s="56"/>
      <c r="G19" s="56"/>
    </row>
    <row r="20" spans="2:21" ht="24">
      <c r="B20" s="56"/>
      <c r="C20" s="56"/>
      <c r="D20" s="56"/>
      <c r="E20" s="56"/>
      <c r="F20" s="56"/>
      <c r="G20" s="56"/>
    </row>
    <row r="21" spans="2:21" ht="24">
      <c r="B21" s="56"/>
      <c r="C21" s="56"/>
      <c r="D21" s="56"/>
      <c r="E21" s="56"/>
      <c r="F21" s="56"/>
      <c r="G21" s="56"/>
    </row>
    <row r="22" spans="2:21" ht="24">
      <c r="B22" s="56"/>
      <c r="C22" s="56"/>
      <c r="D22" s="56"/>
      <c r="E22" s="56"/>
      <c r="F22" s="56"/>
      <c r="G22" s="56"/>
    </row>
    <row r="23" spans="2:21" ht="24">
      <c r="B23" s="56"/>
      <c r="C23" s="56"/>
      <c r="D23" s="56"/>
      <c r="E23" s="56"/>
      <c r="F23" s="56"/>
      <c r="G23" s="56"/>
    </row>
    <row r="24" spans="2:21" ht="24">
      <c r="B24" s="56"/>
      <c r="C24" s="56"/>
      <c r="D24" s="56"/>
      <c r="E24" s="56"/>
      <c r="F24" s="56"/>
      <c r="G24" s="56"/>
    </row>
    <row r="25" spans="2:21" ht="24">
      <c r="B25" s="56"/>
      <c r="C25" s="56"/>
      <c r="D25" s="56"/>
      <c r="E25" s="56"/>
      <c r="F25" s="56"/>
      <c r="G25" s="56"/>
    </row>
    <row r="26" spans="2:21" ht="24">
      <c r="B26" s="56"/>
      <c r="C26" s="56"/>
      <c r="D26" s="56"/>
      <c r="E26" s="56"/>
      <c r="F26" s="56"/>
    </row>
    <row r="30" spans="2:21" ht="24">
      <c r="U30" s="29"/>
    </row>
  </sheetData>
  <mergeCells count="6">
    <mergeCell ref="H6:L6"/>
    <mergeCell ref="N6:R6"/>
    <mergeCell ref="A1:R1"/>
    <mergeCell ref="A2:R2"/>
    <mergeCell ref="A3:R3"/>
    <mergeCell ref="A5:H5"/>
  </mergeCells>
  <printOptions horizontalCentered="1"/>
  <pageMargins left="0.25" right="0.25" top="0.75" bottom="0.75" header="0.3" footer="0.3"/>
  <pageSetup paperSize="9" scale="60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13B0-99DB-428E-B20C-7862B133BC29}">
  <sheetPr>
    <tabColor rgb="FF92D050"/>
    <pageSetUpPr fitToPage="1"/>
  </sheetPr>
  <dimension ref="A1:S25"/>
  <sheetViews>
    <sheetView rightToLeft="1" view="pageBreakPreview" zoomScale="70" zoomScaleNormal="100" zoomScaleSheetLayoutView="70" workbookViewId="0">
      <selection activeCell="A14" sqref="A14:M21"/>
    </sheetView>
  </sheetViews>
  <sheetFormatPr defaultColWidth="9.140625" defaultRowHeight="18"/>
  <cols>
    <col min="1" max="1" width="48" style="48" bestFit="1" customWidth="1"/>
    <col min="2" max="2" width="18.5703125" style="19" bestFit="1" customWidth="1"/>
    <col min="3" max="3" width="0.85546875" style="19" customWidth="1"/>
    <col min="4" max="4" width="19.5703125" style="19" bestFit="1" customWidth="1"/>
    <col min="5" max="5" width="0.7109375" style="19" customWidth="1"/>
    <col min="6" max="6" width="21.28515625" style="19" bestFit="1" customWidth="1"/>
    <col min="7" max="7" width="0.7109375" style="19" customWidth="1"/>
    <col min="8" max="8" width="18.5703125" style="19" bestFit="1" customWidth="1"/>
    <col min="9" max="9" width="0.5703125" style="19" customWidth="1"/>
    <col min="10" max="10" width="19.5703125" style="19" bestFit="1" customWidth="1"/>
    <col min="11" max="11" width="0.85546875" style="19" customWidth="1"/>
    <col min="12" max="12" width="21.28515625" style="19" bestFit="1" customWidth="1"/>
    <col min="13" max="13" width="51.5703125" style="115" bestFit="1" customWidth="1"/>
    <col min="14" max="14" width="12.42578125" style="115" bestFit="1" customWidth="1"/>
    <col min="15" max="16" width="9.140625" style="115"/>
    <col min="17" max="16384" width="9.140625" style="48"/>
  </cols>
  <sheetData>
    <row r="1" spans="1:19" ht="24.75">
      <c r="A1" s="269" t="str">
        <f>سپرده!A1</f>
        <v>صندوق سرمایه گذاری سهامی اهرمی شاخصی کیان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</row>
    <row r="2" spans="1:19" ht="24.75">
      <c r="A2" s="269" t="s">
        <v>51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3" spans="1:19" ht="24.75">
      <c r="A3" s="269" t="str">
        <f>' سهام '!A3</f>
        <v>برای ماه منتهی به 1405/04/31</v>
      </c>
      <c r="B3" s="269"/>
      <c r="C3" s="269"/>
      <c r="D3" s="269"/>
      <c r="E3" s="269"/>
      <c r="F3" s="269"/>
      <c r="G3" s="269"/>
      <c r="H3" s="269"/>
      <c r="I3" s="269"/>
      <c r="J3" s="269"/>
      <c r="K3" s="269"/>
      <c r="L3" s="269"/>
    </row>
    <row r="4" spans="1:19" ht="24.75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  <c r="L4" s="91"/>
    </row>
    <row r="5" spans="1:19" ht="24.75">
      <c r="A5" s="270" t="s">
        <v>107</v>
      </c>
      <c r="B5" s="270"/>
      <c r="C5" s="16"/>
      <c r="D5" s="17"/>
      <c r="E5" s="17"/>
      <c r="F5" s="17"/>
      <c r="G5" s="17"/>
      <c r="H5" s="17"/>
      <c r="I5" s="17"/>
      <c r="J5" s="17"/>
      <c r="K5" s="17"/>
      <c r="L5" s="17"/>
    </row>
    <row r="6" spans="1:19" ht="24.75" customHeight="1" thickBot="1">
      <c r="A6" s="55"/>
      <c r="B6" s="337" t="str">
        <f>'درآمد سرمایه گذاری در شمش '!C7</f>
        <v>طی تیر ماه</v>
      </c>
      <c r="C6" s="337"/>
      <c r="D6" s="337"/>
      <c r="E6" s="337"/>
      <c r="F6" s="337"/>
      <c r="G6" s="17"/>
      <c r="H6" s="337" t="str">
        <f>'درآمد سرمایه گذاری در شمش '!M7</f>
        <v>از ابتدای سال مالی تا پایان تیر ماه</v>
      </c>
      <c r="I6" s="337"/>
      <c r="J6" s="337"/>
      <c r="K6" s="337"/>
      <c r="L6" s="337"/>
    </row>
    <row r="7" spans="1:19" ht="46.5" customHeight="1" thickBot="1">
      <c r="A7" s="57" t="s">
        <v>33</v>
      </c>
      <c r="B7" s="18" t="s">
        <v>52</v>
      </c>
      <c r="C7" s="92"/>
      <c r="D7" s="18" t="s">
        <v>35</v>
      </c>
      <c r="E7" s="92"/>
      <c r="F7" s="18" t="s">
        <v>37</v>
      </c>
      <c r="G7" s="17"/>
      <c r="H7" s="18" t="s">
        <v>52</v>
      </c>
      <c r="I7" s="92"/>
      <c r="J7" s="18" t="s">
        <v>35</v>
      </c>
      <c r="K7" s="92"/>
      <c r="L7" s="18" t="s">
        <v>37</v>
      </c>
    </row>
    <row r="8" spans="1:19" s="49" customFormat="1" ht="46.5" customHeight="1">
      <c r="A8" s="62" t="s">
        <v>104</v>
      </c>
      <c r="B8" s="29">
        <v>578656</v>
      </c>
      <c r="C8" s="29"/>
      <c r="D8" s="29">
        <v>0</v>
      </c>
      <c r="E8" s="29"/>
      <c r="F8" s="29">
        <f t="shared" ref="F8:F9" si="0">B8+D8</f>
        <v>578656</v>
      </c>
      <c r="G8" s="29"/>
      <c r="H8" s="29">
        <v>4648892</v>
      </c>
      <c r="I8" s="29"/>
      <c r="J8" s="29">
        <v>0</v>
      </c>
      <c r="K8" s="29"/>
      <c r="L8" s="29">
        <f t="shared" ref="L8:L9" si="1">H8+J8</f>
        <v>4648892</v>
      </c>
      <c r="M8" s="176"/>
      <c r="N8" s="176"/>
      <c r="O8" s="116"/>
      <c r="R8" s="116"/>
      <c r="S8" s="117"/>
    </row>
    <row r="9" spans="1:19" s="49" customFormat="1" ht="46.5" customHeight="1">
      <c r="A9" s="62" t="s">
        <v>207</v>
      </c>
      <c r="B9" s="29">
        <v>6000</v>
      </c>
      <c r="C9" s="29"/>
      <c r="D9" s="29">
        <v>0</v>
      </c>
      <c r="E9" s="29"/>
      <c r="F9" s="29">
        <f t="shared" si="0"/>
        <v>6000</v>
      </c>
      <c r="G9" s="29"/>
      <c r="H9" s="29">
        <v>11975</v>
      </c>
      <c r="I9" s="29"/>
      <c r="J9" s="29">
        <v>0</v>
      </c>
      <c r="K9" s="29"/>
      <c r="L9" s="29">
        <f t="shared" si="1"/>
        <v>11975</v>
      </c>
      <c r="M9" s="176"/>
      <c r="N9" s="176"/>
      <c r="O9" s="116"/>
      <c r="R9" s="116"/>
      <c r="S9" s="117"/>
    </row>
    <row r="10" spans="1:19" s="49" customFormat="1" ht="46.5" customHeight="1">
      <c r="A10" s="62" t="s">
        <v>204</v>
      </c>
      <c r="B10" s="29">
        <v>17482045859</v>
      </c>
      <c r="C10" s="29"/>
      <c r="D10" s="29">
        <v>0</v>
      </c>
      <c r="E10" s="29"/>
      <c r="F10" s="29">
        <f>B10+D10</f>
        <v>17482045859</v>
      </c>
      <c r="G10" s="29"/>
      <c r="H10" s="29">
        <v>21969429020</v>
      </c>
      <c r="I10" s="29"/>
      <c r="J10" s="29">
        <v>0</v>
      </c>
      <c r="K10" s="29"/>
      <c r="L10" s="29">
        <f>H10+J10</f>
        <v>21969429020</v>
      </c>
      <c r="M10" s="176"/>
      <c r="N10" s="176"/>
      <c r="O10" s="116"/>
      <c r="R10" s="116"/>
      <c r="S10" s="117"/>
    </row>
    <row r="11" spans="1:19" s="49" customFormat="1" ht="46.5" customHeight="1">
      <c r="A11" s="62" t="s">
        <v>185</v>
      </c>
      <c r="B11" s="29">
        <v>11961537</v>
      </c>
      <c r="C11" s="29"/>
      <c r="D11" s="29">
        <v>0</v>
      </c>
      <c r="E11" s="29"/>
      <c r="F11" s="29">
        <f>B11+D11</f>
        <v>11961537</v>
      </c>
      <c r="G11" s="29"/>
      <c r="H11" s="29">
        <v>23872680</v>
      </c>
      <c r="I11" s="29"/>
      <c r="J11" s="29">
        <v>0</v>
      </c>
      <c r="K11" s="29"/>
      <c r="L11" s="29">
        <f>H11+J11</f>
        <v>23872680</v>
      </c>
      <c r="M11" s="176"/>
      <c r="N11" s="176"/>
      <c r="O11" s="116"/>
      <c r="R11" s="116"/>
      <c r="S11" s="117"/>
    </row>
    <row r="12" spans="1:19" ht="24.75" thickBot="1">
      <c r="B12" s="64">
        <f>SUM(B8:B11)</f>
        <v>17494592052</v>
      </c>
      <c r="C12" s="64">
        <f t="shared" ref="C12:D12" si="2">SUM(C8:C11)</f>
        <v>0</v>
      </c>
      <c r="D12" s="64">
        <f t="shared" si="2"/>
        <v>0</v>
      </c>
      <c r="E12" s="148"/>
      <c r="F12" s="64">
        <f>SUM(F8:F11)</f>
        <v>17494592052</v>
      </c>
      <c r="G12" s="148"/>
      <c r="H12" s="64">
        <f>SUM(H8:H11)</f>
        <v>21997962567</v>
      </c>
      <c r="I12" s="64">
        <f t="shared" ref="I12:J12" si="3">SUM(I8:I11)</f>
        <v>0</v>
      </c>
      <c r="J12" s="64">
        <f t="shared" si="3"/>
        <v>0</v>
      </c>
      <c r="K12" s="166"/>
      <c r="L12" s="64">
        <f>SUM(L8:L11)</f>
        <v>21997962567</v>
      </c>
    </row>
    <row r="13" spans="1:19" ht="22.5" thickTop="1">
      <c r="C13" s="49"/>
      <c r="E13" s="49"/>
      <c r="G13" s="49"/>
      <c r="I13" s="49"/>
    </row>
    <row r="14" spans="1:19" s="56" customFormat="1" ht="24">
      <c r="A14" s="48"/>
      <c r="B14" s="19"/>
      <c r="C14" s="49"/>
      <c r="D14" s="19"/>
      <c r="E14" s="49"/>
      <c r="F14" s="19"/>
      <c r="G14" s="49"/>
      <c r="H14" s="19"/>
      <c r="I14" s="49"/>
      <c r="J14" s="19"/>
      <c r="K14" s="19"/>
      <c r="L14" s="19"/>
      <c r="M14" s="177"/>
      <c r="N14" s="177"/>
      <c r="O14" s="177"/>
      <c r="P14" s="177"/>
    </row>
    <row r="15" spans="1:19">
      <c r="A15" s="115"/>
      <c r="B15" s="115"/>
      <c r="C15" s="115"/>
      <c r="D15" s="115"/>
      <c r="E15" s="48"/>
      <c r="F15" s="48"/>
      <c r="G15" s="48"/>
      <c r="H15" s="115"/>
      <c r="I15" s="48"/>
      <c r="J15" s="48"/>
      <c r="K15" s="48"/>
      <c r="L15" s="48"/>
      <c r="M15" s="48"/>
      <c r="N15" s="48"/>
      <c r="O15" s="48"/>
      <c r="P15" s="48"/>
    </row>
    <row r="16" spans="1:19">
      <c r="A16" s="115"/>
      <c r="B16" s="115"/>
      <c r="C16" s="115"/>
      <c r="D16" s="115"/>
      <c r="E16" s="48"/>
      <c r="F16" s="115"/>
      <c r="G16" s="48"/>
      <c r="H16" s="48"/>
      <c r="I16" s="48"/>
      <c r="J16" s="48"/>
      <c r="K16" s="48"/>
      <c r="L16" s="115"/>
      <c r="M16" s="48"/>
      <c r="N16" s="48"/>
      <c r="O16" s="48"/>
      <c r="P16" s="48"/>
    </row>
    <row r="17" spans="1:16">
      <c r="A17" s="115"/>
      <c r="B17" s="115"/>
      <c r="C17" s="115"/>
      <c r="D17" s="115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>
      <c r="A18" s="115"/>
      <c r="B18" s="115"/>
      <c r="C18" s="115"/>
      <c r="D18" s="115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>
      <c r="A19" s="115"/>
      <c r="B19" s="115"/>
      <c r="C19" s="115"/>
      <c r="D19" s="115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</row>
    <row r="20" spans="1:16">
      <c r="A20" s="115"/>
      <c r="B20" s="115"/>
      <c r="C20" s="115"/>
      <c r="D20" s="115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>
      <c r="A21" s="115"/>
      <c r="B21" s="115"/>
      <c r="C21" s="115"/>
      <c r="D21" s="115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>
      <c r="A22" s="115"/>
      <c r="B22" s="115"/>
      <c r="C22" s="115"/>
      <c r="D22" s="115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1:16">
      <c r="A23" s="115"/>
      <c r="B23" s="115"/>
      <c r="C23" s="115"/>
      <c r="D23" s="115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</row>
    <row r="24" spans="1:16">
      <c r="A24" s="115"/>
      <c r="B24" s="115"/>
      <c r="C24" s="115"/>
      <c r="D24" s="115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</row>
    <row r="25" spans="1:16">
      <c r="A25" s="115"/>
      <c r="B25" s="115"/>
      <c r="C25" s="115"/>
      <c r="D25" s="115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</row>
  </sheetData>
  <autoFilter ref="A7:L7" xr:uid="{00000000-0009-0000-0000-000005000000}">
    <sortState xmlns:xlrd2="http://schemas.microsoft.com/office/spreadsheetml/2017/richdata2" ref="A8:L15">
      <sortCondition descending="1" ref="L7"/>
    </sortState>
  </autoFilter>
  <mergeCells count="6">
    <mergeCell ref="A1:L1"/>
    <mergeCell ref="A2:L2"/>
    <mergeCell ref="A3:L3"/>
    <mergeCell ref="A5:B5"/>
    <mergeCell ref="B6:F6"/>
    <mergeCell ref="H6:L6"/>
  </mergeCells>
  <printOptions horizontalCentered="1"/>
  <pageMargins left="0.25" right="0.25" top="0.75" bottom="0.75" header="0.3" footer="0.3"/>
  <pageSetup paperSize="9" scale="83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92D050"/>
    <pageSetUpPr fitToPage="1"/>
  </sheetPr>
  <dimension ref="A1:AD73"/>
  <sheetViews>
    <sheetView rightToLeft="1" view="pageBreakPreview" topLeftCell="B1" zoomScaleNormal="100" zoomScaleSheetLayoutView="100" workbookViewId="0">
      <selection activeCell="R51" sqref="R1:T1048576"/>
    </sheetView>
  </sheetViews>
  <sheetFormatPr defaultColWidth="9.140625" defaultRowHeight="17.25"/>
  <cols>
    <col min="1" max="1" width="43.5703125" style="1" bestFit="1" customWidth="1"/>
    <col min="2" max="2" width="1.140625" style="1" customWidth="1"/>
    <col min="3" max="3" width="15.42578125" style="1" customWidth="1"/>
    <col min="4" max="4" width="0.85546875" style="1" customWidth="1"/>
    <col min="5" max="5" width="23.28515625" style="14" customWidth="1"/>
    <col min="6" max="6" width="0.5703125" style="14" customWidth="1"/>
    <col min="7" max="7" width="22.140625" style="14" customWidth="1"/>
    <col min="8" max="8" width="0.85546875" style="14" customWidth="1"/>
    <col min="9" max="9" width="23.7109375" style="30" customWidth="1"/>
    <col min="10" max="10" width="0.5703125" style="30" customWidth="1"/>
    <col min="11" max="11" width="15.42578125" style="30" bestFit="1" customWidth="1"/>
    <col min="12" max="12" width="0.42578125" style="30" customWidth="1"/>
    <col min="13" max="13" width="24" style="30" customWidth="1"/>
    <col min="14" max="14" width="0.42578125" style="30" customWidth="1"/>
    <col min="15" max="15" width="22.140625" style="30" customWidth="1"/>
    <col min="16" max="16" width="0.5703125" style="30" customWidth="1"/>
    <col min="17" max="17" width="22.85546875" style="30" customWidth="1"/>
    <col min="18" max="18" width="13.7109375" style="1" customWidth="1"/>
    <col min="19" max="19" width="32.7109375" style="1" customWidth="1"/>
    <col min="20" max="20" width="19.5703125" style="1" bestFit="1" customWidth="1"/>
    <col min="21" max="24" width="13.5703125" style="1" customWidth="1"/>
    <col min="25" max="25" width="12.5703125" style="1" bestFit="1" customWidth="1"/>
    <col min="26" max="26" width="9.140625" style="1"/>
    <col min="27" max="27" width="13.5703125" style="1" bestFit="1" customWidth="1"/>
    <col min="28" max="28" width="9.5703125" style="1" bestFit="1" customWidth="1"/>
    <col min="29" max="29" width="12.5703125" style="1" bestFit="1" customWidth="1"/>
    <col min="30" max="30" width="13.5703125" style="1" bestFit="1" customWidth="1"/>
    <col min="31" max="16384" width="9.140625" style="1"/>
  </cols>
  <sheetData>
    <row r="1" spans="1:17" ht="22.5">
      <c r="A1" s="322" t="str">
        <f>سپرده!A1</f>
        <v>صندوق سرمایه گذاری سهامی اهرمی شاخصی کیان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</row>
    <row r="2" spans="1:17" ht="22.5">
      <c r="A2" s="322" t="s">
        <v>51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</row>
    <row r="3" spans="1:17" ht="22.5">
      <c r="A3" s="322" t="str">
        <f>درآمدها!A3</f>
        <v>برای ماه منتهی به 1405/04/31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</row>
    <row r="4" spans="1:17" ht="22.5">
      <c r="A4" s="342" t="s">
        <v>57</v>
      </c>
      <c r="B4" s="342"/>
      <c r="C4" s="342"/>
      <c r="D4" s="342"/>
      <c r="E4" s="342"/>
      <c r="F4" s="342"/>
      <c r="G4" s="342"/>
      <c r="H4" s="342"/>
      <c r="I4" s="342"/>
      <c r="J4" s="343"/>
      <c r="K4" s="343"/>
      <c r="L4" s="343"/>
      <c r="M4" s="343"/>
      <c r="N4" s="343"/>
      <c r="O4" s="343"/>
      <c r="P4" s="343"/>
      <c r="Q4" s="343"/>
    </row>
    <row r="5" spans="1:17" ht="20.25" customHeight="1" thickBot="1">
      <c r="A5" s="49"/>
      <c r="B5" s="49"/>
      <c r="C5" s="341" t="str">
        <f>'درآمد سرمایه گذاری در شمش '!C7</f>
        <v>طی تیر ماه</v>
      </c>
      <c r="D5" s="341"/>
      <c r="E5" s="341"/>
      <c r="F5" s="341"/>
      <c r="G5" s="341"/>
      <c r="H5" s="341"/>
      <c r="I5" s="341"/>
      <c r="J5" s="2"/>
      <c r="K5" s="341" t="str">
        <f>'درآمد سرمایه گذاری در شمش '!M7</f>
        <v>از ابتدای سال مالی تا پایان تیر ماه</v>
      </c>
      <c r="L5" s="341"/>
      <c r="M5" s="341"/>
      <c r="N5" s="341"/>
      <c r="O5" s="341"/>
      <c r="P5" s="341"/>
      <c r="Q5" s="341"/>
    </row>
    <row r="6" spans="1:17" ht="22.5" thickBot="1">
      <c r="A6" s="227" t="s">
        <v>33</v>
      </c>
      <c r="B6" s="227"/>
      <c r="C6" s="228" t="s">
        <v>3</v>
      </c>
      <c r="D6" s="227"/>
      <c r="E6" s="42" t="s">
        <v>18</v>
      </c>
      <c r="F6" s="43"/>
      <c r="G6" s="44" t="s">
        <v>38</v>
      </c>
      <c r="H6" s="43"/>
      <c r="I6" s="26" t="s">
        <v>41</v>
      </c>
      <c r="J6" s="2"/>
      <c r="K6" s="24" t="s">
        <v>3</v>
      </c>
      <c r="L6" s="25"/>
      <c r="M6" s="26" t="s">
        <v>18</v>
      </c>
      <c r="N6" s="25"/>
      <c r="O6" s="24" t="s">
        <v>38</v>
      </c>
      <c r="P6" s="25"/>
      <c r="Q6" s="26" t="s">
        <v>41</v>
      </c>
    </row>
    <row r="7" spans="1:17" ht="21.75">
      <c r="A7" s="227" t="s">
        <v>103</v>
      </c>
      <c r="B7" s="227"/>
      <c r="C7" s="172">
        <v>36292111</v>
      </c>
      <c r="D7" s="227"/>
      <c r="E7" s="171">
        <v>238585676630</v>
      </c>
      <c r="F7" s="43"/>
      <c r="G7" s="172">
        <v>-103245179743</v>
      </c>
      <c r="H7" s="43"/>
      <c r="I7" s="13">
        <f>E7+G7</f>
        <v>135340496887</v>
      </c>
      <c r="J7" s="2"/>
      <c r="K7" s="173">
        <v>36292111</v>
      </c>
      <c r="L7" s="25"/>
      <c r="M7" s="149">
        <v>238585676630</v>
      </c>
      <c r="N7" s="25"/>
      <c r="O7" s="13">
        <v>-103245179743</v>
      </c>
      <c r="P7" s="25"/>
      <c r="Q7" s="13">
        <f>M7+O7</f>
        <v>135340496887</v>
      </c>
    </row>
    <row r="8" spans="1:17" ht="21.75">
      <c r="A8" s="227" t="s">
        <v>229</v>
      </c>
      <c r="B8" s="227"/>
      <c r="C8" s="172">
        <v>5679083</v>
      </c>
      <c r="D8" s="227"/>
      <c r="E8" s="171">
        <v>33309168319</v>
      </c>
      <c r="F8" s="43"/>
      <c r="G8" s="172">
        <v>-32570243220</v>
      </c>
      <c r="H8" s="43"/>
      <c r="I8" s="13">
        <f t="shared" ref="I8:I57" si="0">E8+G8</f>
        <v>738925099</v>
      </c>
      <c r="J8" s="2"/>
      <c r="K8" s="173">
        <v>5679083</v>
      </c>
      <c r="L8" s="25"/>
      <c r="M8" s="149">
        <v>33309168319</v>
      </c>
      <c r="N8" s="25"/>
      <c r="O8" s="13">
        <v>-32570243220</v>
      </c>
      <c r="P8" s="25"/>
      <c r="Q8" s="13">
        <f t="shared" ref="Q8:Q57" si="1">M8+O8</f>
        <v>738925099</v>
      </c>
    </row>
    <row r="9" spans="1:17" ht="21.75">
      <c r="A9" s="227" t="s">
        <v>153</v>
      </c>
      <c r="B9" s="227"/>
      <c r="C9" s="172">
        <v>15619693</v>
      </c>
      <c r="D9" s="227"/>
      <c r="E9" s="171">
        <v>45998485583</v>
      </c>
      <c r="F9" s="43"/>
      <c r="G9" s="172">
        <v>-36624025407</v>
      </c>
      <c r="H9" s="43"/>
      <c r="I9" s="13">
        <f t="shared" si="0"/>
        <v>9374460176</v>
      </c>
      <c r="J9" s="2"/>
      <c r="K9" s="173">
        <v>15619693</v>
      </c>
      <c r="L9" s="25"/>
      <c r="M9" s="149">
        <v>45998485583</v>
      </c>
      <c r="N9" s="25"/>
      <c r="O9" s="13">
        <v>-36624025407</v>
      </c>
      <c r="P9" s="25"/>
      <c r="Q9" s="13">
        <f t="shared" si="1"/>
        <v>9374460176</v>
      </c>
    </row>
    <row r="10" spans="1:17" ht="21.75">
      <c r="A10" s="227" t="s">
        <v>82</v>
      </c>
      <c r="B10" s="227"/>
      <c r="C10" s="172">
        <v>0</v>
      </c>
      <c r="D10" s="227"/>
      <c r="E10" s="171">
        <v>0</v>
      </c>
      <c r="F10" s="43"/>
      <c r="G10" s="172">
        <v>0</v>
      </c>
      <c r="H10" s="43"/>
      <c r="I10" s="13">
        <f t="shared" si="0"/>
        <v>0</v>
      </c>
      <c r="J10" s="2"/>
      <c r="K10" s="173">
        <v>3700000</v>
      </c>
      <c r="L10" s="25"/>
      <c r="M10" s="149">
        <v>198182118361</v>
      </c>
      <c r="N10" s="25"/>
      <c r="O10" s="13">
        <v>-157891364602</v>
      </c>
      <c r="P10" s="25"/>
      <c r="Q10" s="13">
        <f t="shared" si="1"/>
        <v>40290753759</v>
      </c>
    </row>
    <row r="11" spans="1:17" ht="21.75">
      <c r="A11" s="227" t="s">
        <v>127</v>
      </c>
      <c r="B11" s="227"/>
      <c r="C11" s="172">
        <v>0</v>
      </c>
      <c r="D11" s="227"/>
      <c r="E11" s="171">
        <v>0</v>
      </c>
      <c r="F11" s="43"/>
      <c r="G11" s="172">
        <v>0</v>
      </c>
      <c r="H11" s="43"/>
      <c r="I11" s="13">
        <f t="shared" si="0"/>
        <v>0</v>
      </c>
      <c r="J11" s="2"/>
      <c r="K11" s="173">
        <v>673716739</v>
      </c>
      <c r="L11" s="25"/>
      <c r="M11" s="149">
        <v>338512559129</v>
      </c>
      <c r="N11" s="25"/>
      <c r="O11" s="13">
        <v>-308182606870</v>
      </c>
      <c r="P11" s="25"/>
      <c r="Q11" s="13">
        <f t="shared" si="1"/>
        <v>30329952259</v>
      </c>
    </row>
    <row r="12" spans="1:17" ht="21.75">
      <c r="A12" s="227" t="s">
        <v>135</v>
      </c>
      <c r="B12" s="227"/>
      <c r="C12" s="172">
        <v>0</v>
      </c>
      <c r="D12" s="227"/>
      <c r="E12" s="171">
        <v>0</v>
      </c>
      <c r="F12" s="43"/>
      <c r="G12" s="172">
        <v>0</v>
      </c>
      <c r="H12" s="43"/>
      <c r="I12" s="13">
        <f t="shared" si="0"/>
        <v>0</v>
      </c>
      <c r="J12" s="2"/>
      <c r="K12" s="173">
        <v>23210027</v>
      </c>
      <c r="L12" s="25"/>
      <c r="M12" s="149">
        <v>154236406603</v>
      </c>
      <c r="N12" s="25"/>
      <c r="O12" s="13">
        <v>-146244395673</v>
      </c>
      <c r="P12" s="25"/>
      <c r="Q12" s="13">
        <f t="shared" si="1"/>
        <v>7992010930</v>
      </c>
    </row>
    <row r="13" spans="1:17" ht="21.75">
      <c r="A13" s="227" t="s">
        <v>123</v>
      </c>
      <c r="B13" s="227"/>
      <c r="C13" s="172">
        <v>1418615</v>
      </c>
      <c r="D13" s="227"/>
      <c r="E13" s="171">
        <v>58009220191</v>
      </c>
      <c r="F13" s="43"/>
      <c r="G13" s="172">
        <v>-37992449376</v>
      </c>
      <c r="H13" s="43"/>
      <c r="I13" s="13">
        <f t="shared" si="0"/>
        <v>20016770815</v>
      </c>
      <c r="J13" s="2"/>
      <c r="K13" s="173">
        <v>1418615</v>
      </c>
      <c r="L13" s="25"/>
      <c r="M13" s="149">
        <v>58009220191</v>
      </c>
      <c r="N13" s="25"/>
      <c r="O13" s="13">
        <v>-37992449376</v>
      </c>
      <c r="P13" s="25"/>
      <c r="Q13" s="13">
        <f t="shared" si="1"/>
        <v>20016770815</v>
      </c>
    </row>
    <row r="14" spans="1:17" ht="21.75">
      <c r="A14" s="227" t="s">
        <v>118</v>
      </c>
      <c r="B14" s="227"/>
      <c r="C14" s="172">
        <v>742737</v>
      </c>
      <c r="D14" s="227"/>
      <c r="E14" s="171">
        <v>3883967082</v>
      </c>
      <c r="F14" s="43"/>
      <c r="G14" s="172">
        <v>-2780684564</v>
      </c>
      <c r="H14" s="43"/>
      <c r="I14" s="13">
        <f t="shared" si="0"/>
        <v>1103282518</v>
      </c>
      <c r="J14" s="2"/>
      <c r="K14" s="173">
        <v>742737</v>
      </c>
      <c r="L14" s="25"/>
      <c r="M14" s="149">
        <v>3883967082</v>
      </c>
      <c r="N14" s="25"/>
      <c r="O14" s="13">
        <v>-2780684564</v>
      </c>
      <c r="P14" s="25"/>
      <c r="Q14" s="13">
        <f t="shared" si="1"/>
        <v>1103282518</v>
      </c>
    </row>
    <row r="15" spans="1:17" ht="21.75">
      <c r="A15" s="227" t="s">
        <v>228</v>
      </c>
      <c r="B15" s="227"/>
      <c r="C15" s="172">
        <v>1034115</v>
      </c>
      <c r="D15" s="227"/>
      <c r="E15" s="171">
        <v>18049473608</v>
      </c>
      <c r="F15" s="43"/>
      <c r="G15" s="172">
        <v>-17365845187</v>
      </c>
      <c r="H15" s="43"/>
      <c r="I15" s="13">
        <f t="shared" si="0"/>
        <v>683628421</v>
      </c>
      <c r="J15" s="2"/>
      <c r="K15" s="173">
        <v>1034115</v>
      </c>
      <c r="L15" s="25"/>
      <c r="M15" s="149">
        <v>18049473608</v>
      </c>
      <c r="N15" s="25"/>
      <c r="O15" s="13">
        <v>-17365845187</v>
      </c>
      <c r="P15" s="25"/>
      <c r="Q15" s="13">
        <f t="shared" si="1"/>
        <v>683628421</v>
      </c>
    </row>
    <row r="16" spans="1:17" ht="21.75">
      <c r="A16" s="227" t="s">
        <v>190</v>
      </c>
      <c r="B16" s="227"/>
      <c r="C16" s="172">
        <v>15822216</v>
      </c>
      <c r="D16" s="227"/>
      <c r="E16" s="171">
        <v>140077830672</v>
      </c>
      <c r="F16" s="43"/>
      <c r="G16" s="172">
        <v>-103745007069</v>
      </c>
      <c r="H16" s="43"/>
      <c r="I16" s="13">
        <f t="shared" si="0"/>
        <v>36332823603</v>
      </c>
      <c r="J16" s="2"/>
      <c r="K16" s="173">
        <v>15822216</v>
      </c>
      <c r="L16" s="25"/>
      <c r="M16" s="149">
        <v>140077830672</v>
      </c>
      <c r="N16" s="25"/>
      <c r="O16" s="13">
        <v>-103745007069</v>
      </c>
      <c r="P16" s="25"/>
      <c r="Q16" s="13">
        <f t="shared" si="1"/>
        <v>36332823603</v>
      </c>
    </row>
    <row r="17" spans="1:17" ht="21.75">
      <c r="A17" s="227" t="s">
        <v>199</v>
      </c>
      <c r="B17" s="227"/>
      <c r="C17" s="172">
        <v>11187641</v>
      </c>
      <c r="D17" s="227"/>
      <c r="E17" s="171">
        <v>622270053987</v>
      </c>
      <c r="F17" s="43"/>
      <c r="G17" s="172">
        <v>-467669691025</v>
      </c>
      <c r="H17" s="43"/>
      <c r="I17" s="13">
        <f t="shared" si="0"/>
        <v>154600362962</v>
      </c>
      <c r="J17" s="2"/>
      <c r="K17" s="173">
        <v>11187641</v>
      </c>
      <c r="L17" s="25"/>
      <c r="M17" s="149">
        <v>622270053987</v>
      </c>
      <c r="N17" s="25"/>
      <c r="O17" s="13">
        <v>-467669691025</v>
      </c>
      <c r="P17" s="25"/>
      <c r="Q17" s="13">
        <f t="shared" si="1"/>
        <v>154600362962</v>
      </c>
    </row>
    <row r="18" spans="1:17" ht="21.75">
      <c r="A18" s="227" t="s">
        <v>125</v>
      </c>
      <c r="B18" s="227"/>
      <c r="C18" s="172">
        <v>0</v>
      </c>
      <c r="D18" s="227"/>
      <c r="E18" s="171">
        <v>0</v>
      </c>
      <c r="F18" s="43"/>
      <c r="G18" s="172">
        <v>0</v>
      </c>
      <c r="H18" s="43"/>
      <c r="I18" s="13">
        <f t="shared" si="0"/>
        <v>0</v>
      </c>
      <c r="J18" s="2"/>
      <c r="K18" s="173">
        <v>562997</v>
      </c>
      <c r="L18" s="25"/>
      <c r="M18" s="149">
        <v>4329499040</v>
      </c>
      <c r="N18" s="25"/>
      <c r="O18" s="13">
        <v>-2891546695</v>
      </c>
      <c r="P18" s="25"/>
      <c r="Q18" s="13">
        <f t="shared" si="1"/>
        <v>1437952345</v>
      </c>
    </row>
    <row r="19" spans="1:17" ht="21.75">
      <c r="A19" s="227" t="s">
        <v>134</v>
      </c>
      <c r="B19" s="227"/>
      <c r="C19" s="172">
        <v>22864921</v>
      </c>
      <c r="D19" s="227"/>
      <c r="E19" s="171">
        <v>250074709436</v>
      </c>
      <c r="F19" s="43"/>
      <c r="G19" s="172">
        <v>-189128628139</v>
      </c>
      <c r="H19" s="43"/>
      <c r="I19" s="13">
        <f t="shared" si="0"/>
        <v>60946081297</v>
      </c>
      <c r="J19" s="2"/>
      <c r="K19" s="173">
        <v>54488273</v>
      </c>
      <c r="L19" s="25"/>
      <c r="M19" s="149">
        <v>643705771424</v>
      </c>
      <c r="N19" s="25"/>
      <c r="O19" s="13">
        <v>-450703167625</v>
      </c>
      <c r="P19" s="25"/>
      <c r="Q19" s="13">
        <f t="shared" si="1"/>
        <v>193002603799</v>
      </c>
    </row>
    <row r="20" spans="1:17" ht="21.75">
      <c r="A20" s="227" t="s">
        <v>88</v>
      </c>
      <c r="B20" s="227"/>
      <c r="C20" s="172">
        <v>0</v>
      </c>
      <c r="D20" s="227"/>
      <c r="E20" s="171">
        <v>0</v>
      </c>
      <c r="F20" s="43"/>
      <c r="G20" s="172">
        <v>0</v>
      </c>
      <c r="H20" s="43"/>
      <c r="I20" s="13">
        <f t="shared" si="0"/>
        <v>0</v>
      </c>
      <c r="J20" s="2"/>
      <c r="K20" s="173">
        <v>1000000</v>
      </c>
      <c r="L20" s="25"/>
      <c r="M20" s="149">
        <v>3399517035</v>
      </c>
      <c r="N20" s="25"/>
      <c r="O20" s="13">
        <v>-3362803030</v>
      </c>
      <c r="P20" s="25"/>
      <c r="Q20" s="13">
        <f t="shared" si="1"/>
        <v>36714005</v>
      </c>
    </row>
    <row r="21" spans="1:17" ht="21.75">
      <c r="A21" s="227" t="s">
        <v>81</v>
      </c>
      <c r="B21" s="227"/>
      <c r="C21" s="172">
        <v>1000000</v>
      </c>
      <c r="D21" s="227"/>
      <c r="E21" s="171">
        <v>4901813818</v>
      </c>
      <c r="F21" s="43"/>
      <c r="G21" s="172">
        <v>-4120717497</v>
      </c>
      <c r="H21" s="43"/>
      <c r="I21" s="13">
        <f t="shared" si="0"/>
        <v>781096321</v>
      </c>
      <c r="J21" s="2"/>
      <c r="K21" s="173">
        <v>1000000</v>
      </c>
      <c r="L21" s="25"/>
      <c r="M21" s="149">
        <v>4901813818</v>
      </c>
      <c r="N21" s="25"/>
      <c r="O21" s="13">
        <v>-4120717497</v>
      </c>
      <c r="P21" s="25"/>
      <c r="Q21" s="13">
        <f t="shared" si="1"/>
        <v>781096321</v>
      </c>
    </row>
    <row r="22" spans="1:17" ht="21.75">
      <c r="A22" s="227" t="s">
        <v>148</v>
      </c>
      <c r="B22" s="227"/>
      <c r="C22" s="172">
        <v>18232273</v>
      </c>
      <c r="D22" s="227"/>
      <c r="E22" s="171">
        <v>216354673664</v>
      </c>
      <c r="F22" s="43"/>
      <c r="G22" s="172">
        <v>-106738891430</v>
      </c>
      <c r="H22" s="43"/>
      <c r="I22" s="13">
        <f t="shared" si="0"/>
        <v>109615782234</v>
      </c>
      <c r="J22" s="2"/>
      <c r="K22" s="173">
        <v>18232273</v>
      </c>
      <c r="L22" s="25"/>
      <c r="M22" s="149">
        <v>216354673664</v>
      </c>
      <c r="N22" s="25"/>
      <c r="O22" s="13">
        <v>-106738891430</v>
      </c>
      <c r="P22" s="25"/>
      <c r="Q22" s="13">
        <f t="shared" si="1"/>
        <v>109615782234</v>
      </c>
    </row>
    <row r="23" spans="1:17" ht="21.75">
      <c r="A23" s="227" t="s">
        <v>194</v>
      </c>
      <c r="B23" s="227"/>
      <c r="C23" s="172">
        <v>168043</v>
      </c>
      <c r="D23" s="227"/>
      <c r="E23" s="171">
        <v>31047737985</v>
      </c>
      <c r="F23" s="43"/>
      <c r="G23" s="172">
        <v>-22333695060</v>
      </c>
      <c r="H23" s="43"/>
      <c r="I23" s="13">
        <f t="shared" si="0"/>
        <v>8714042925</v>
      </c>
      <c r="J23" s="2"/>
      <c r="K23" s="173">
        <v>168043</v>
      </c>
      <c r="L23" s="25"/>
      <c r="M23" s="149">
        <v>31047737985</v>
      </c>
      <c r="N23" s="25"/>
      <c r="O23" s="13">
        <v>-22333695060</v>
      </c>
      <c r="P23" s="25"/>
      <c r="Q23" s="13">
        <f t="shared" si="1"/>
        <v>8714042925</v>
      </c>
    </row>
    <row r="24" spans="1:17" ht="21.75">
      <c r="A24" s="227" t="s">
        <v>113</v>
      </c>
      <c r="B24" s="227"/>
      <c r="C24" s="172">
        <v>1171264</v>
      </c>
      <c r="D24" s="227"/>
      <c r="E24" s="171">
        <v>78394496273</v>
      </c>
      <c r="F24" s="43"/>
      <c r="G24" s="172">
        <v>-50068012373</v>
      </c>
      <c r="H24" s="43"/>
      <c r="I24" s="13">
        <f t="shared" si="0"/>
        <v>28326483900</v>
      </c>
      <c r="J24" s="2"/>
      <c r="K24" s="173">
        <v>1171264</v>
      </c>
      <c r="L24" s="25"/>
      <c r="M24" s="149">
        <v>78394496273</v>
      </c>
      <c r="N24" s="25"/>
      <c r="O24" s="13">
        <v>-50068012373</v>
      </c>
      <c r="P24" s="25"/>
      <c r="Q24" s="13">
        <f t="shared" si="1"/>
        <v>28326483900</v>
      </c>
    </row>
    <row r="25" spans="1:17" ht="21.75">
      <c r="A25" s="227" t="s">
        <v>102</v>
      </c>
      <c r="B25" s="227"/>
      <c r="C25" s="172">
        <v>555608</v>
      </c>
      <c r="D25" s="227"/>
      <c r="E25" s="171">
        <v>22604774164</v>
      </c>
      <c r="F25" s="43"/>
      <c r="G25" s="172">
        <v>-13474093393</v>
      </c>
      <c r="H25" s="43"/>
      <c r="I25" s="13">
        <f t="shared" si="0"/>
        <v>9130680771</v>
      </c>
      <c r="J25" s="2"/>
      <c r="K25" s="173">
        <v>555608</v>
      </c>
      <c r="L25" s="25"/>
      <c r="M25" s="149">
        <v>22604774164</v>
      </c>
      <c r="N25" s="25"/>
      <c r="O25" s="13">
        <v>-13474093393</v>
      </c>
      <c r="P25" s="25"/>
      <c r="Q25" s="13">
        <f t="shared" si="1"/>
        <v>9130680771</v>
      </c>
    </row>
    <row r="26" spans="1:17" ht="21.75">
      <c r="A26" s="227" t="s">
        <v>159</v>
      </c>
      <c r="B26" s="227"/>
      <c r="C26" s="172">
        <v>64730</v>
      </c>
      <c r="D26" s="227"/>
      <c r="E26" s="171">
        <v>3967464746</v>
      </c>
      <c r="F26" s="43"/>
      <c r="G26" s="172">
        <v>-2230695297</v>
      </c>
      <c r="H26" s="43"/>
      <c r="I26" s="13">
        <f t="shared" si="0"/>
        <v>1736769449</v>
      </c>
      <c r="J26" s="2"/>
      <c r="K26" s="173">
        <v>7064730</v>
      </c>
      <c r="L26" s="25"/>
      <c r="M26" s="149">
        <v>413844434150</v>
      </c>
      <c r="N26" s="25"/>
      <c r="O26" s="13">
        <v>-243461454998</v>
      </c>
      <c r="P26" s="25"/>
      <c r="Q26" s="13">
        <f t="shared" si="1"/>
        <v>170382979152</v>
      </c>
    </row>
    <row r="27" spans="1:17" ht="21.75">
      <c r="A27" s="227" t="s">
        <v>124</v>
      </c>
      <c r="B27" s="227"/>
      <c r="C27" s="172">
        <v>0</v>
      </c>
      <c r="D27" s="227"/>
      <c r="E27" s="171">
        <v>0</v>
      </c>
      <c r="F27" s="43"/>
      <c r="G27" s="172">
        <v>0</v>
      </c>
      <c r="H27" s="43"/>
      <c r="I27" s="13">
        <f t="shared" si="0"/>
        <v>0</v>
      </c>
      <c r="J27" s="2"/>
      <c r="K27" s="173">
        <v>46982502</v>
      </c>
      <c r="L27" s="25"/>
      <c r="M27" s="149">
        <v>625540218910</v>
      </c>
      <c r="N27" s="25"/>
      <c r="O27" s="13">
        <v>-487078731210</v>
      </c>
      <c r="P27" s="25"/>
      <c r="Q27" s="13">
        <f t="shared" si="1"/>
        <v>138461487700</v>
      </c>
    </row>
    <row r="28" spans="1:17" ht="21.75">
      <c r="A28" s="227" t="s">
        <v>166</v>
      </c>
      <c r="B28" s="227"/>
      <c r="C28" s="172">
        <v>200000</v>
      </c>
      <c r="D28" s="227"/>
      <c r="E28" s="171">
        <v>2758510614</v>
      </c>
      <c r="F28" s="43"/>
      <c r="G28" s="172">
        <v>-1768647640</v>
      </c>
      <c r="H28" s="43"/>
      <c r="I28" s="13">
        <f t="shared" si="0"/>
        <v>989862974</v>
      </c>
      <c r="J28" s="2"/>
      <c r="K28" s="173">
        <v>200000</v>
      </c>
      <c r="L28" s="25"/>
      <c r="M28" s="149">
        <v>2758510614</v>
      </c>
      <c r="N28" s="25"/>
      <c r="O28" s="13">
        <v>-1768647640</v>
      </c>
      <c r="P28" s="25"/>
      <c r="Q28" s="13">
        <f t="shared" si="1"/>
        <v>989862974</v>
      </c>
    </row>
    <row r="29" spans="1:17" ht="21.75">
      <c r="A29" s="227" t="s">
        <v>126</v>
      </c>
      <c r="B29" s="227"/>
      <c r="C29" s="172">
        <v>4484506</v>
      </c>
      <c r="D29" s="227"/>
      <c r="E29" s="171">
        <v>333142362183</v>
      </c>
      <c r="F29" s="43"/>
      <c r="G29" s="172">
        <v>-157791353660</v>
      </c>
      <c r="H29" s="43"/>
      <c r="I29" s="13">
        <f>E29+G29</f>
        <v>175351008523</v>
      </c>
      <c r="J29" s="2"/>
      <c r="K29" s="173">
        <v>4484506</v>
      </c>
      <c r="L29" s="25"/>
      <c r="M29" s="149">
        <v>333142362183</v>
      </c>
      <c r="N29" s="25"/>
      <c r="O29" s="13">
        <v>-157791353660</v>
      </c>
      <c r="P29" s="25"/>
      <c r="Q29" s="13">
        <f>M29+O29</f>
        <v>175351008523</v>
      </c>
    </row>
    <row r="30" spans="1:17" ht="21.75">
      <c r="A30" s="227" t="s">
        <v>151</v>
      </c>
      <c r="B30" s="227"/>
      <c r="C30" s="172">
        <v>1303784</v>
      </c>
      <c r="D30" s="227"/>
      <c r="E30" s="171">
        <v>16003195765</v>
      </c>
      <c r="F30" s="43"/>
      <c r="G30" s="172">
        <v>-10724820665</v>
      </c>
      <c r="H30" s="43"/>
      <c r="I30" s="13">
        <f t="shared" si="0"/>
        <v>5278375100</v>
      </c>
      <c r="J30" s="2"/>
      <c r="K30" s="173">
        <v>1303784</v>
      </c>
      <c r="L30" s="25"/>
      <c r="M30" s="149">
        <v>16003195765</v>
      </c>
      <c r="N30" s="25"/>
      <c r="O30" s="13">
        <v>-10724820665</v>
      </c>
      <c r="P30" s="25"/>
      <c r="Q30" s="13">
        <f>M30+O30</f>
        <v>5278375100</v>
      </c>
    </row>
    <row r="31" spans="1:17" ht="21.75">
      <c r="A31" s="227" t="s">
        <v>167</v>
      </c>
      <c r="B31" s="227"/>
      <c r="C31" s="172">
        <v>1540162</v>
      </c>
      <c r="D31" s="227"/>
      <c r="E31" s="171">
        <v>44609328508</v>
      </c>
      <c r="F31" s="43"/>
      <c r="G31" s="172">
        <v>-33835599971</v>
      </c>
      <c r="H31" s="43"/>
      <c r="I31" s="13">
        <f t="shared" si="0"/>
        <v>10773728537</v>
      </c>
      <c r="J31" s="2"/>
      <c r="K31" s="173">
        <v>1540162</v>
      </c>
      <c r="L31" s="25"/>
      <c r="M31" s="149">
        <v>44609328508</v>
      </c>
      <c r="N31" s="25"/>
      <c r="O31" s="13">
        <v>-33835599971</v>
      </c>
      <c r="P31" s="25"/>
      <c r="Q31" s="13">
        <f t="shared" si="1"/>
        <v>10773728537</v>
      </c>
    </row>
    <row r="32" spans="1:17" ht="21.75">
      <c r="A32" s="227" t="s">
        <v>149</v>
      </c>
      <c r="B32" s="227"/>
      <c r="C32" s="172">
        <v>0</v>
      </c>
      <c r="D32" s="227"/>
      <c r="E32" s="171">
        <v>0</v>
      </c>
      <c r="F32" s="43"/>
      <c r="G32" s="172">
        <v>0</v>
      </c>
      <c r="H32" s="43"/>
      <c r="I32" s="13">
        <f t="shared" si="0"/>
        <v>0</v>
      </c>
      <c r="J32" s="2"/>
      <c r="K32" s="173">
        <v>11569529</v>
      </c>
      <c r="L32" s="25"/>
      <c r="M32" s="149">
        <v>17679348881</v>
      </c>
      <c r="N32" s="25"/>
      <c r="O32" s="13">
        <v>-11468616447</v>
      </c>
      <c r="P32" s="25"/>
      <c r="Q32" s="13">
        <f t="shared" si="1"/>
        <v>6210732434</v>
      </c>
    </row>
    <row r="33" spans="1:17" ht="21.75">
      <c r="A33" s="227" t="s">
        <v>176</v>
      </c>
      <c r="B33" s="227"/>
      <c r="C33" s="172">
        <v>0</v>
      </c>
      <c r="D33" s="227"/>
      <c r="E33" s="171">
        <v>0</v>
      </c>
      <c r="F33" s="43"/>
      <c r="G33" s="172">
        <v>0</v>
      </c>
      <c r="H33" s="43"/>
      <c r="I33" s="13">
        <f t="shared" si="0"/>
        <v>0</v>
      </c>
      <c r="J33" s="2"/>
      <c r="K33" s="173">
        <v>43022259</v>
      </c>
      <c r="L33" s="25"/>
      <c r="M33" s="149">
        <v>630953724350</v>
      </c>
      <c r="N33" s="25"/>
      <c r="O33" s="13">
        <v>-351763102770</v>
      </c>
      <c r="P33" s="25"/>
      <c r="Q33" s="13">
        <f t="shared" si="1"/>
        <v>279190621580</v>
      </c>
    </row>
    <row r="34" spans="1:17" ht="21.75">
      <c r="A34" s="227" t="s">
        <v>129</v>
      </c>
      <c r="B34" s="227"/>
      <c r="C34" s="172">
        <v>0</v>
      </c>
      <c r="D34" s="227"/>
      <c r="E34" s="171">
        <v>0</v>
      </c>
      <c r="F34" s="43"/>
      <c r="G34" s="172">
        <v>0</v>
      </c>
      <c r="H34" s="43"/>
      <c r="I34" s="13">
        <f t="shared" si="0"/>
        <v>0</v>
      </c>
      <c r="J34" s="2"/>
      <c r="K34" s="173">
        <v>9723529</v>
      </c>
      <c r="L34" s="25"/>
      <c r="M34" s="149">
        <v>66819775589</v>
      </c>
      <c r="N34" s="25"/>
      <c r="O34" s="13">
        <v>-57600745742</v>
      </c>
      <c r="P34" s="25"/>
      <c r="Q34" s="13">
        <f t="shared" si="1"/>
        <v>9219029847</v>
      </c>
    </row>
    <row r="35" spans="1:17" ht="21.75">
      <c r="A35" s="227" t="s">
        <v>85</v>
      </c>
      <c r="B35" s="227"/>
      <c r="C35" s="172">
        <v>10757639</v>
      </c>
      <c r="D35" s="227"/>
      <c r="E35" s="171">
        <v>39282095715</v>
      </c>
      <c r="F35" s="43"/>
      <c r="G35" s="172">
        <v>-30945324628</v>
      </c>
      <c r="H35" s="43"/>
      <c r="I35" s="13">
        <f t="shared" si="0"/>
        <v>8336771087</v>
      </c>
      <c r="J35" s="2"/>
      <c r="K35" s="173">
        <v>10757639</v>
      </c>
      <c r="L35" s="25"/>
      <c r="M35" s="149">
        <v>39282095715</v>
      </c>
      <c r="N35" s="25"/>
      <c r="O35" s="13">
        <v>-30945324628</v>
      </c>
      <c r="P35" s="25"/>
      <c r="Q35" s="13">
        <f t="shared" si="1"/>
        <v>8336771087</v>
      </c>
    </row>
    <row r="36" spans="1:17" ht="21.75">
      <c r="A36" s="227" t="s">
        <v>206</v>
      </c>
      <c r="B36" s="227"/>
      <c r="C36" s="172">
        <v>120481</v>
      </c>
      <c r="D36" s="227"/>
      <c r="E36" s="171">
        <v>355062559</v>
      </c>
      <c r="F36" s="43"/>
      <c r="G36" s="172">
        <v>-348367776</v>
      </c>
      <c r="H36" s="43"/>
      <c r="I36" s="13">
        <f t="shared" si="0"/>
        <v>6694783</v>
      </c>
      <c r="J36" s="2"/>
      <c r="K36" s="173">
        <v>120481</v>
      </c>
      <c r="L36" s="25"/>
      <c r="M36" s="149">
        <v>355062559</v>
      </c>
      <c r="N36" s="25"/>
      <c r="O36" s="13">
        <v>-348367776</v>
      </c>
      <c r="P36" s="25"/>
      <c r="Q36" s="13">
        <f t="shared" si="1"/>
        <v>6694783</v>
      </c>
    </row>
    <row r="37" spans="1:17" ht="21.75">
      <c r="A37" s="227" t="s">
        <v>181</v>
      </c>
      <c r="B37" s="227"/>
      <c r="C37" s="172">
        <v>29731482</v>
      </c>
      <c r="D37" s="227"/>
      <c r="E37" s="171">
        <v>475173664767</v>
      </c>
      <c r="F37" s="43"/>
      <c r="G37" s="172">
        <v>-238963426920</v>
      </c>
      <c r="H37" s="43"/>
      <c r="I37" s="13">
        <f t="shared" si="0"/>
        <v>236210237847</v>
      </c>
      <c r="J37" s="2"/>
      <c r="K37" s="173">
        <v>29731482</v>
      </c>
      <c r="L37" s="25"/>
      <c r="M37" s="149">
        <v>475173664767</v>
      </c>
      <c r="N37" s="25"/>
      <c r="O37" s="13">
        <v>-238963426920</v>
      </c>
      <c r="P37" s="25"/>
      <c r="Q37" s="13">
        <f t="shared" si="1"/>
        <v>236210237847</v>
      </c>
    </row>
    <row r="38" spans="1:17" ht="21.75">
      <c r="A38" s="227" t="s">
        <v>165</v>
      </c>
      <c r="B38" s="227"/>
      <c r="C38" s="172">
        <v>9330332</v>
      </c>
      <c r="D38" s="227"/>
      <c r="E38" s="171">
        <v>271270680462</v>
      </c>
      <c r="F38" s="43"/>
      <c r="G38" s="172">
        <v>-136743740043</v>
      </c>
      <c r="H38" s="43"/>
      <c r="I38" s="13">
        <f t="shared" si="0"/>
        <v>134526940419</v>
      </c>
      <c r="J38" s="2"/>
      <c r="K38" s="173">
        <v>28830332</v>
      </c>
      <c r="L38" s="25"/>
      <c r="M38" s="149">
        <v>799505614990</v>
      </c>
      <c r="N38" s="25"/>
      <c r="O38" s="13">
        <v>-422532384094</v>
      </c>
      <c r="P38" s="25"/>
      <c r="Q38" s="13">
        <f t="shared" si="1"/>
        <v>376973230896</v>
      </c>
    </row>
    <row r="39" spans="1:17" ht="21.75">
      <c r="A39" s="227" t="s">
        <v>115</v>
      </c>
      <c r="B39" s="227"/>
      <c r="C39" s="172">
        <v>0</v>
      </c>
      <c r="D39" s="227"/>
      <c r="E39" s="171">
        <v>0</v>
      </c>
      <c r="F39" s="43"/>
      <c r="G39" s="172">
        <v>0</v>
      </c>
      <c r="H39" s="43"/>
      <c r="I39" s="13">
        <f t="shared" si="0"/>
        <v>0</v>
      </c>
      <c r="J39" s="2"/>
      <c r="K39" s="173">
        <v>4744866</v>
      </c>
      <c r="L39" s="25"/>
      <c r="M39" s="149">
        <v>155913884414</v>
      </c>
      <c r="N39" s="25"/>
      <c r="O39" s="13">
        <v>-93410453609</v>
      </c>
      <c r="P39" s="25"/>
      <c r="Q39" s="13">
        <f t="shared" si="1"/>
        <v>62503430805</v>
      </c>
    </row>
    <row r="40" spans="1:17" ht="21.75">
      <c r="A40" s="227" t="s">
        <v>132</v>
      </c>
      <c r="B40" s="227"/>
      <c r="C40" s="172">
        <v>11145466</v>
      </c>
      <c r="D40" s="227"/>
      <c r="E40" s="171">
        <v>131495215159</v>
      </c>
      <c r="F40" s="43"/>
      <c r="G40" s="172">
        <v>-68457138484</v>
      </c>
      <c r="H40" s="43"/>
      <c r="I40" s="13">
        <f t="shared" si="0"/>
        <v>63038076675</v>
      </c>
      <c r="J40" s="2"/>
      <c r="K40" s="173">
        <v>11145466</v>
      </c>
      <c r="L40" s="25"/>
      <c r="M40" s="149">
        <v>131495215159</v>
      </c>
      <c r="N40" s="25"/>
      <c r="O40" s="13">
        <v>-68457138484</v>
      </c>
      <c r="P40" s="25"/>
      <c r="Q40" s="13">
        <f t="shared" si="1"/>
        <v>63038076675</v>
      </c>
    </row>
    <row r="41" spans="1:17" ht="21.75">
      <c r="A41" s="227" t="s">
        <v>158</v>
      </c>
      <c r="B41" s="227"/>
      <c r="C41" s="172">
        <v>0</v>
      </c>
      <c r="D41" s="227"/>
      <c r="E41" s="171">
        <v>0</v>
      </c>
      <c r="F41" s="43"/>
      <c r="G41" s="172">
        <v>0</v>
      </c>
      <c r="H41" s="43"/>
      <c r="I41" s="13">
        <f t="shared" si="0"/>
        <v>0</v>
      </c>
      <c r="J41" s="2"/>
      <c r="K41" s="173">
        <v>4400000</v>
      </c>
      <c r="L41" s="25"/>
      <c r="M41" s="149">
        <v>30125317376</v>
      </c>
      <c r="N41" s="25"/>
      <c r="O41" s="13">
        <v>-19257528349</v>
      </c>
      <c r="P41" s="25"/>
      <c r="Q41" s="13">
        <f t="shared" si="1"/>
        <v>10867789027</v>
      </c>
    </row>
    <row r="42" spans="1:17" ht="21.75">
      <c r="A42" s="227" t="s">
        <v>157</v>
      </c>
      <c r="B42" s="227"/>
      <c r="C42" s="172">
        <v>0</v>
      </c>
      <c r="D42" s="227"/>
      <c r="E42" s="171">
        <v>0</v>
      </c>
      <c r="F42" s="43"/>
      <c r="G42" s="172">
        <v>0</v>
      </c>
      <c r="H42" s="43"/>
      <c r="I42" s="13">
        <f t="shared" si="0"/>
        <v>0</v>
      </c>
      <c r="J42" s="2"/>
      <c r="K42" s="173">
        <v>156431722</v>
      </c>
      <c r="L42" s="25"/>
      <c r="M42" s="149">
        <v>611932212308</v>
      </c>
      <c r="N42" s="25"/>
      <c r="O42" s="13">
        <v>-382157806795</v>
      </c>
      <c r="P42" s="25"/>
      <c r="Q42" s="13">
        <f t="shared" si="1"/>
        <v>229774405513</v>
      </c>
    </row>
    <row r="43" spans="1:17" ht="21.75">
      <c r="A43" s="227" t="s">
        <v>183</v>
      </c>
      <c r="B43" s="227"/>
      <c r="C43" s="172">
        <v>0</v>
      </c>
      <c r="D43" s="227"/>
      <c r="E43" s="171">
        <v>0</v>
      </c>
      <c r="F43" s="43"/>
      <c r="G43" s="172">
        <v>0</v>
      </c>
      <c r="H43" s="43"/>
      <c r="I43" s="13">
        <f t="shared" si="0"/>
        <v>0</v>
      </c>
      <c r="J43" s="2"/>
      <c r="K43" s="173">
        <v>9823878</v>
      </c>
      <c r="L43" s="25"/>
      <c r="M43" s="149">
        <v>102060926231</v>
      </c>
      <c r="N43" s="25"/>
      <c r="O43" s="13">
        <v>-93580218465</v>
      </c>
      <c r="P43" s="25"/>
      <c r="Q43" s="13">
        <f t="shared" si="1"/>
        <v>8480707766</v>
      </c>
    </row>
    <row r="44" spans="1:17" ht="21.75">
      <c r="A44" s="227" t="s">
        <v>131</v>
      </c>
      <c r="B44" s="227"/>
      <c r="C44" s="172">
        <v>0</v>
      </c>
      <c r="D44" s="227"/>
      <c r="E44" s="171">
        <v>0</v>
      </c>
      <c r="F44" s="43"/>
      <c r="G44" s="172">
        <v>0</v>
      </c>
      <c r="H44" s="43"/>
      <c r="I44" s="13">
        <f t="shared" si="0"/>
        <v>0</v>
      </c>
      <c r="J44" s="2"/>
      <c r="K44" s="173">
        <v>22053069</v>
      </c>
      <c r="L44" s="25"/>
      <c r="M44" s="149">
        <v>123792452727</v>
      </c>
      <c r="N44" s="25"/>
      <c r="O44" s="13">
        <v>-121010771238</v>
      </c>
      <c r="P44" s="25"/>
      <c r="Q44" s="13">
        <f t="shared" si="1"/>
        <v>2781681489</v>
      </c>
    </row>
    <row r="45" spans="1:17" ht="21.75">
      <c r="A45" s="227" t="s">
        <v>160</v>
      </c>
      <c r="B45" s="227"/>
      <c r="C45" s="172">
        <v>36718</v>
      </c>
      <c r="D45" s="227"/>
      <c r="E45" s="171">
        <v>5723808107</v>
      </c>
      <c r="F45" s="43"/>
      <c r="G45" s="172">
        <v>-5668282414</v>
      </c>
      <c r="H45" s="43"/>
      <c r="I45" s="13">
        <f t="shared" si="0"/>
        <v>55525693</v>
      </c>
      <c r="J45" s="2"/>
      <c r="K45" s="173">
        <v>36718</v>
      </c>
      <c r="L45" s="25"/>
      <c r="M45" s="149">
        <v>5723808107</v>
      </c>
      <c r="N45" s="25"/>
      <c r="O45" s="13">
        <v>-5668282414</v>
      </c>
      <c r="P45" s="25"/>
      <c r="Q45" s="13">
        <f t="shared" si="1"/>
        <v>55525693</v>
      </c>
    </row>
    <row r="46" spans="1:17" ht="21.75">
      <c r="A46" s="227" t="s">
        <v>196</v>
      </c>
      <c r="B46" s="227"/>
      <c r="C46" s="172">
        <v>172673</v>
      </c>
      <c r="D46" s="227"/>
      <c r="E46" s="171">
        <v>29563327671</v>
      </c>
      <c r="F46" s="43"/>
      <c r="G46" s="172">
        <v>-22794839149</v>
      </c>
      <c r="H46" s="43"/>
      <c r="I46" s="13">
        <f t="shared" si="0"/>
        <v>6768488522</v>
      </c>
      <c r="J46" s="2"/>
      <c r="K46" s="173">
        <v>172673</v>
      </c>
      <c r="L46" s="25"/>
      <c r="M46" s="149">
        <v>29563327671</v>
      </c>
      <c r="N46" s="25"/>
      <c r="O46" s="13">
        <v>-22794839149</v>
      </c>
      <c r="P46" s="25"/>
      <c r="Q46" s="13">
        <f t="shared" si="1"/>
        <v>6768488522</v>
      </c>
    </row>
    <row r="47" spans="1:17" ht="21.75">
      <c r="A47" s="227" t="s">
        <v>136</v>
      </c>
      <c r="B47" s="227"/>
      <c r="C47" s="172">
        <v>0</v>
      </c>
      <c r="D47" s="227"/>
      <c r="E47" s="171">
        <v>0</v>
      </c>
      <c r="F47" s="43"/>
      <c r="G47" s="172">
        <v>0</v>
      </c>
      <c r="H47" s="43"/>
      <c r="I47" s="13">
        <f t="shared" si="0"/>
        <v>0</v>
      </c>
      <c r="J47" s="2"/>
      <c r="K47" s="173">
        <v>262924</v>
      </c>
      <c r="L47" s="25"/>
      <c r="M47" s="149">
        <v>4612563462</v>
      </c>
      <c r="N47" s="25"/>
      <c r="O47" s="13">
        <v>-2755015269</v>
      </c>
      <c r="P47" s="25"/>
      <c r="Q47" s="13">
        <f t="shared" si="1"/>
        <v>1857548193</v>
      </c>
    </row>
    <row r="48" spans="1:17" ht="21.75">
      <c r="A48" s="227" t="s">
        <v>143</v>
      </c>
      <c r="B48" s="227"/>
      <c r="C48" s="172">
        <v>0</v>
      </c>
      <c r="D48" s="227"/>
      <c r="E48" s="171">
        <v>0</v>
      </c>
      <c r="F48" s="43"/>
      <c r="G48" s="172">
        <v>0</v>
      </c>
      <c r="H48" s="43"/>
      <c r="I48" s="13">
        <f t="shared" si="0"/>
        <v>0</v>
      </c>
      <c r="J48" s="2"/>
      <c r="K48" s="173">
        <v>4340500</v>
      </c>
      <c r="L48" s="25"/>
      <c r="M48" s="149">
        <v>22956032570</v>
      </c>
      <c r="N48" s="25"/>
      <c r="O48" s="13">
        <v>-15272437380</v>
      </c>
      <c r="P48" s="25"/>
      <c r="Q48" s="13">
        <f t="shared" si="1"/>
        <v>7683595190</v>
      </c>
    </row>
    <row r="49" spans="1:30" ht="21.75">
      <c r="A49" s="227" t="s">
        <v>164</v>
      </c>
      <c r="B49" s="227"/>
      <c r="C49" s="172">
        <v>0</v>
      </c>
      <c r="D49" s="227"/>
      <c r="E49" s="171">
        <v>0</v>
      </c>
      <c r="F49" s="43"/>
      <c r="G49" s="172">
        <v>0</v>
      </c>
      <c r="H49" s="43"/>
      <c r="I49" s="13">
        <f t="shared" si="0"/>
        <v>0</v>
      </c>
      <c r="J49" s="2"/>
      <c r="K49" s="173">
        <v>13197489</v>
      </c>
      <c r="L49" s="25"/>
      <c r="M49" s="149">
        <v>214110974880</v>
      </c>
      <c r="N49" s="25"/>
      <c r="O49" s="13">
        <v>-119692617832</v>
      </c>
      <c r="P49" s="25"/>
      <c r="Q49" s="13">
        <f t="shared" si="1"/>
        <v>94418357048</v>
      </c>
    </row>
    <row r="50" spans="1:30" ht="21.75">
      <c r="A50" s="227" t="s">
        <v>195</v>
      </c>
      <c r="B50" s="227"/>
      <c r="C50" s="172">
        <v>12000000</v>
      </c>
      <c r="D50" s="227"/>
      <c r="E50" s="171">
        <v>372934758083</v>
      </c>
      <c r="F50" s="43"/>
      <c r="G50" s="172">
        <v>-176227152000</v>
      </c>
      <c r="H50" s="43"/>
      <c r="I50" s="13">
        <f t="shared" si="0"/>
        <v>196707606083</v>
      </c>
      <c r="J50" s="2"/>
      <c r="K50" s="173">
        <v>12000000</v>
      </c>
      <c r="L50" s="25"/>
      <c r="M50" s="149">
        <v>372934758083</v>
      </c>
      <c r="N50" s="25"/>
      <c r="O50" s="13">
        <v>-176227152000</v>
      </c>
      <c r="P50" s="25"/>
      <c r="Q50" s="13">
        <f t="shared" si="1"/>
        <v>196707606083</v>
      </c>
    </row>
    <row r="51" spans="1:30" ht="21.75">
      <c r="A51" s="227" t="s">
        <v>147</v>
      </c>
      <c r="B51" s="227"/>
      <c r="C51" s="172">
        <v>2110682</v>
      </c>
      <c r="D51" s="227"/>
      <c r="E51" s="171">
        <v>6310245974</v>
      </c>
      <c r="F51" s="43"/>
      <c r="G51" s="172">
        <v>-5738564016</v>
      </c>
      <c r="H51" s="43"/>
      <c r="I51" s="13">
        <f t="shared" si="0"/>
        <v>571681958</v>
      </c>
      <c r="J51" s="2"/>
      <c r="K51" s="173">
        <v>2110682</v>
      </c>
      <c r="L51" s="25"/>
      <c r="M51" s="149">
        <v>6310245974</v>
      </c>
      <c r="N51" s="25"/>
      <c r="O51" s="13">
        <v>-5738564016</v>
      </c>
      <c r="P51" s="25"/>
      <c r="Q51" s="13">
        <f t="shared" si="1"/>
        <v>571681958</v>
      </c>
    </row>
    <row r="52" spans="1:30" ht="21.75">
      <c r="A52" s="227" t="s">
        <v>150</v>
      </c>
      <c r="B52" s="227"/>
      <c r="C52" s="172">
        <v>2348094</v>
      </c>
      <c r="D52" s="227"/>
      <c r="E52" s="171">
        <v>13624109802</v>
      </c>
      <c r="F52" s="43"/>
      <c r="G52" s="172">
        <v>-9591599648</v>
      </c>
      <c r="H52" s="43"/>
      <c r="I52" s="13">
        <f t="shared" si="0"/>
        <v>4032510154</v>
      </c>
      <c r="J52" s="2"/>
      <c r="K52" s="173">
        <v>2348094</v>
      </c>
      <c r="L52" s="25"/>
      <c r="M52" s="149">
        <v>13624109802</v>
      </c>
      <c r="N52" s="25"/>
      <c r="O52" s="13">
        <v>-9591599648</v>
      </c>
      <c r="P52" s="25"/>
      <c r="Q52" s="13">
        <f t="shared" si="1"/>
        <v>4032510154</v>
      </c>
    </row>
    <row r="53" spans="1:30" ht="21.75">
      <c r="A53" s="227" t="s">
        <v>89</v>
      </c>
      <c r="B53" s="227"/>
      <c r="C53" s="172">
        <v>0</v>
      </c>
      <c r="D53" s="227"/>
      <c r="E53" s="171">
        <v>0</v>
      </c>
      <c r="F53" s="43"/>
      <c r="G53" s="172">
        <v>0</v>
      </c>
      <c r="H53" s="43"/>
      <c r="I53" s="13">
        <f t="shared" si="0"/>
        <v>0</v>
      </c>
      <c r="J53" s="2"/>
      <c r="K53" s="173">
        <v>95667250</v>
      </c>
      <c r="L53" s="25"/>
      <c r="M53" s="149">
        <v>160427886567</v>
      </c>
      <c r="N53" s="25"/>
      <c r="O53" s="13">
        <v>-123975631262</v>
      </c>
      <c r="P53" s="25"/>
      <c r="Q53" s="13">
        <f t="shared" si="1"/>
        <v>36452255305</v>
      </c>
    </row>
    <row r="54" spans="1:30" ht="21.75">
      <c r="A54" s="227" t="s">
        <v>83</v>
      </c>
      <c r="B54" s="227"/>
      <c r="C54" s="172">
        <v>0</v>
      </c>
      <c r="D54" s="227"/>
      <c r="E54" s="171">
        <v>0</v>
      </c>
      <c r="F54" s="43"/>
      <c r="G54" s="172">
        <v>0</v>
      </c>
      <c r="H54" s="43"/>
      <c r="I54" s="13">
        <f t="shared" si="0"/>
        <v>0</v>
      </c>
      <c r="J54" s="2"/>
      <c r="K54" s="173">
        <v>22511329</v>
      </c>
      <c r="L54" s="25"/>
      <c r="M54" s="149">
        <v>341891247656</v>
      </c>
      <c r="N54" s="25"/>
      <c r="O54" s="13">
        <v>-356056823846</v>
      </c>
      <c r="P54" s="25"/>
      <c r="Q54" s="13">
        <f t="shared" si="1"/>
        <v>-14165576190</v>
      </c>
    </row>
    <row r="55" spans="1:30" ht="21.75">
      <c r="A55" s="227" t="s">
        <v>182</v>
      </c>
      <c r="B55" s="227"/>
      <c r="C55" s="172">
        <v>0</v>
      </c>
      <c r="D55" s="227"/>
      <c r="E55" s="171">
        <v>0</v>
      </c>
      <c r="F55" s="43"/>
      <c r="G55" s="172">
        <v>0</v>
      </c>
      <c r="H55" s="43"/>
      <c r="I55" s="13">
        <f t="shared" si="0"/>
        <v>0</v>
      </c>
      <c r="J55" s="2"/>
      <c r="K55" s="173">
        <v>412346</v>
      </c>
      <c r="L55" s="25"/>
      <c r="M55" s="149">
        <v>3994395702</v>
      </c>
      <c r="N55" s="25"/>
      <c r="O55" s="13">
        <v>-2343985637</v>
      </c>
      <c r="P55" s="25"/>
      <c r="Q55" s="13">
        <f t="shared" si="1"/>
        <v>1650410065</v>
      </c>
    </row>
    <row r="56" spans="1:30" ht="21.75">
      <c r="A56" s="227" t="s">
        <v>205</v>
      </c>
      <c r="B56" s="227"/>
      <c r="C56" s="172">
        <v>2137241</v>
      </c>
      <c r="D56" s="227"/>
      <c r="E56" s="171">
        <v>7649185539</v>
      </c>
      <c r="F56" s="43"/>
      <c r="G56" s="172">
        <v>-1969751450</v>
      </c>
      <c r="H56" s="43"/>
      <c r="I56" s="13">
        <f t="shared" si="0"/>
        <v>5679434089</v>
      </c>
      <c r="J56" s="2"/>
      <c r="K56" s="173">
        <v>2137241</v>
      </c>
      <c r="L56" s="25"/>
      <c r="M56" s="149">
        <v>7649185539</v>
      </c>
      <c r="N56" s="25"/>
      <c r="O56" s="13">
        <v>-1969751450</v>
      </c>
      <c r="P56" s="25"/>
      <c r="Q56" s="13">
        <f t="shared" si="1"/>
        <v>5679434089</v>
      </c>
    </row>
    <row r="57" spans="1:30" ht="21.75">
      <c r="A57" s="227" t="s">
        <v>253</v>
      </c>
      <c r="B57" s="227"/>
      <c r="C57" s="172">
        <v>42601</v>
      </c>
      <c r="D57" s="227"/>
      <c r="E57" s="171">
        <v>1064057267348</v>
      </c>
      <c r="F57" s="43"/>
      <c r="G57" s="172">
        <v>-1030790621180</v>
      </c>
      <c r="H57" s="43"/>
      <c r="I57" s="13">
        <f t="shared" si="0"/>
        <v>33266646168</v>
      </c>
      <c r="J57" s="2"/>
      <c r="K57" s="173">
        <v>42601</v>
      </c>
      <c r="L57" s="25"/>
      <c r="M57" s="149">
        <v>1064057267348</v>
      </c>
      <c r="N57" s="25"/>
      <c r="O57" s="13">
        <v>-1030828134220</v>
      </c>
      <c r="P57" s="25"/>
      <c r="Q57" s="13">
        <f t="shared" si="1"/>
        <v>33229133128</v>
      </c>
    </row>
    <row r="58" spans="1:30" s="13" customFormat="1" ht="27" customHeight="1" thickBot="1">
      <c r="A58" s="47" t="s">
        <v>2</v>
      </c>
      <c r="B58" s="47"/>
      <c r="C58" s="47"/>
      <c r="D58" s="1"/>
      <c r="E58" s="63">
        <f>SUM(E7:E57)</f>
        <v>4581482364414</v>
      </c>
      <c r="F58" s="63">
        <f t="shared" ref="F58:I58" si="2">SUM(F7:F57)</f>
        <v>0</v>
      </c>
      <c r="G58" s="63">
        <f t="shared" si="2"/>
        <v>-3122447088424</v>
      </c>
      <c r="H58" s="63">
        <f t="shared" si="2"/>
        <v>0</v>
      </c>
      <c r="I58" s="63">
        <f t="shared" si="2"/>
        <v>1459035275990</v>
      </c>
      <c r="J58" s="60"/>
      <c r="K58" s="167"/>
      <c r="L58" s="230"/>
      <c r="M58" s="63">
        <f>SUM(M7:M57)</f>
        <v>9724696392125</v>
      </c>
      <c r="N58" s="63">
        <f t="shared" ref="N58:P58" si="3">SUM(N7:N57)</f>
        <v>0</v>
      </c>
      <c r="O58" s="63">
        <f t="shared" si="3"/>
        <v>-6767075747423</v>
      </c>
      <c r="P58" s="63">
        <f t="shared" si="3"/>
        <v>0</v>
      </c>
      <c r="Q58" s="63">
        <f>SUM(Q7:Q57)</f>
        <v>2957620644702</v>
      </c>
      <c r="R58" s="1"/>
      <c r="AC58" s="229"/>
      <c r="AD58" s="229"/>
    </row>
    <row r="59" spans="1:30" s="13" customFormat="1" ht="22.5" thickTop="1">
      <c r="A59" s="47"/>
      <c r="B59" s="47"/>
      <c r="C59" s="47"/>
      <c r="D59" s="1"/>
      <c r="E59" s="168"/>
      <c r="G59" s="168"/>
      <c r="I59" s="168"/>
      <c r="J59" s="60"/>
      <c r="K59" s="167"/>
      <c r="L59" s="230"/>
      <c r="M59" s="168"/>
      <c r="O59" s="168"/>
      <c r="Q59" s="168"/>
      <c r="R59" s="1"/>
      <c r="AC59" s="229"/>
      <c r="AD59" s="229"/>
    </row>
    <row r="60" spans="1:30" s="13" customFormat="1" ht="21.75">
      <c r="A60" s="338" t="s">
        <v>40</v>
      </c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39"/>
      <c r="P60" s="339"/>
      <c r="Q60" s="340"/>
      <c r="R60" s="1"/>
    </row>
    <row r="61" spans="1:30" s="13" customFormat="1" ht="21.75">
      <c r="A61" s="231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1"/>
    </row>
    <row r="62" spans="1:30" ht="21.7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S62" s="52"/>
    </row>
    <row r="63" spans="1:30" ht="21.7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</row>
    <row r="64" spans="1:30" ht="21.7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245"/>
      <c r="S64" s="221"/>
    </row>
    <row r="65" spans="1:19" ht="21.75">
      <c r="A65" s="13"/>
      <c r="B65" s="13"/>
      <c r="C65" s="13"/>
      <c r="D65" s="13"/>
      <c r="E65" s="13"/>
      <c r="F65" s="13"/>
      <c r="G65" s="13"/>
      <c r="H65" s="13"/>
      <c r="I65" s="245"/>
      <c r="J65" s="13"/>
      <c r="K65" s="13"/>
      <c r="L65" s="13"/>
      <c r="M65" s="13"/>
      <c r="N65" s="13"/>
      <c r="O65" s="13"/>
      <c r="P65" s="13"/>
      <c r="Q65" s="13"/>
      <c r="S65" s="221"/>
    </row>
    <row r="66" spans="1:19" ht="21.7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245"/>
      <c r="S66" s="221"/>
    </row>
    <row r="67" spans="1:19">
      <c r="I67" s="245"/>
      <c r="Q67" s="245"/>
      <c r="S67" s="221"/>
    </row>
    <row r="68" spans="1:19">
      <c r="I68" s="245"/>
    </row>
    <row r="73" spans="1:19" ht="18">
      <c r="I73" s="249"/>
    </row>
  </sheetData>
  <autoFilter ref="A6:Q29" xr:uid="{00000000-0009-0000-0000-000007000000}">
    <sortState xmlns:xlrd2="http://schemas.microsoft.com/office/spreadsheetml/2017/richdata2" ref="A7:Q29">
      <sortCondition ref="A6"/>
    </sortState>
  </autoFilter>
  <mergeCells count="8">
    <mergeCell ref="A1:Q1"/>
    <mergeCell ref="A2:Q2"/>
    <mergeCell ref="A3:Q3"/>
    <mergeCell ref="A60:Q60"/>
    <mergeCell ref="C5:I5"/>
    <mergeCell ref="K5:Q5"/>
    <mergeCell ref="A4:I4"/>
    <mergeCell ref="J4:Q4"/>
  </mergeCells>
  <conditionalFormatting sqref="A1:A1048576">
    <cfRule type="duplicateValues" dxfId="0" priority="1"/>
  </conditionalFormatting>
  <printOptions horizontalCentered="1"/>
  <pageMargins left="0.25" right="0.25" top="0.75" bottom="0.75" header="0.3" footer="0.3"/>
  <pageSetup paperSize="9" scale="65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  <pageSetUpPr fitToPage="1"/>
  </sheetPr>
  <dimension ref="A1:Q105"/>
  <sheetViews>
    <sheetView rightToLeft="1" view="pageBreakPreview" zoomScale="85" zoomScaleNormal="100" zoomScaleSheetLayoutView="85" workbookViewId="0">
      <selection activeCell="G104" sqref="G104:U113"/>
    </sheetView>
  </sheetViews>
  <sheetFormatPr defaultColWidth="9.140625" defaultRowHeight="21.75"/>
  <cols>
    <col min="1" max="1" width="43.42578125" style="1" customWidth="1"/>
    <col min="2" max="2" width="0.5703125" style="1" customWidth="1"/>
    <col min="3" max="3" width="20.28515625" style="2" bestFit="1" customWidth="1"/>
    <col min="4" max="4" width="0.85546875" style="2" customWidth="1"/>
    <col min="5" max="5" width="25.85546875" style="2" customWidth="1"/>
    <col min="6" max="6" width="0.85546875" style="2" customWidth="1"/>
    <col min="7" max="7" width="25.7109375" style="2" bestFit="1" customWidth="1"/>
    <col min="8" max="8" width="0.7109375" style="2" customWidth="1"/>
    <col min="9" max="9" width="25.140625" style="2" customWidth="1"/>
    <col min="10" max="10" width="1.42578125" style="2" customWidth="1"/>
    <col min="11" max="11" width="17.7109375" style="2" bestFit="1" customWidth="1"/>
    <col min="12" max="12" width="1.140625" style="2" customWidth="1"/>
    <col min="13" max="13" width="25.7109375" style="2" bestFit="1" customWidth="1"/>
    <col min="14" max="14" width="1" style="2" customWidth="1"/>
    <col min="15" max="15" width="25.7109375" style="2" bestFit="1" customWidth="1"/>
    <col min="16" max="16" width="1.140625" style="2" customWidth="1"/>
    <col min="17" max="17" width="25.7109375" style="2" bestFit="1" customWidth="1"/>
    <col min="18" max="16384" width="9.140625" style="1"/>
  </cols>
  <sheetData>
    <row r="1" spans="1:17" ht="22.5">
      <c r="A1" s="322" t="str">
        <f>سپرده!A1</f>
        <v>صندوق سرمایه گذاری سهامی اهرمی شاخصی کیان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</row>
    <row r="2" spans="1:17" ht="22.5">
      <c r="A2" s="322" t="s">
        <v>51</v>
      </c>
      <c r="B2" s="322"/>
      <c r="C2" s="322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</row>
    <row r="3" spans="1:17" ht="22.5">
      <c r="A3" s="322" t="str">
        <f>درآمدها!A3</f>
        <v>برای ماه منتهی به 1405/04/31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</row>
    <row r="4" spans="1:17">
      <c r="A4" s="288" t="s">
        <v>109</v>
      </c>
      <c r="B4" s="288"/>
      <c r="C4" s="288"/>
      <c r="D4" s="288"/>
      <c r="E4" s="288"/>
      <c r="F4" s="288"/>
      <c r="G4" s="288"/>
      <c r="H4" s="288"/>
    </row>
    <row r="5" spans="1:17" ht="22.5" thickBot="1">
      <c r="A5" s="48"/>
      <c r="B5" s="48"/>
      <c r="C5" s="341" t="str">
        <f>'درآمد سرمایه گذاری در شمش '!C7</f>
        <v>طی تیر ماه</v>
      </c>
      <c r="D5" s="341"/>
      <c r="E5" s="341"/>
      <c r="F5" s="341"/>
      <c r="G5" s="341"/>
      <c r="H5" s="341"/>
      <c r="I5" s="341"/>
      <c r="K5" s="341" t="str">
        <f>'درآمد سرمایه گذاری در شمش '!M7</f>
        <v>از ابتدای سال مالی تا پایان تیر ماه</v>
      </c>
      <c r="L5" s="341"/>
      <c r="M5" s="341"/>
      <c r="N5" s="341"/>
      <c r="O5" s="341"/>
      <c r="P5" s="341"/>
      <c r="Q5" s="341"/>
    </row>
    <row r="6" spans="1:17" ht="22.5" thickBot="1">
      <c r="A6" s="232" t="s">
        <v>33</v>
      </c>
      <c r="B6" s="232"/>
      <c r="C6" s="24" t="s">
        <v>3</v>
      </c>
      <c r="D6" s="25"/>
      <c r="E6" s="26" t="s">
        <v>18</v>
      </c>
      <c r="F6" s="25"/>
      <c r="G6" s="24" t="s">
        <v>38</v>
      </c>
      <c r="H6" s="25"/>
      <c r="I6" s="27" t="s">
        <v>39</v>
      </c>
      <c r="K6" s="24" t="s">
        <v>3</v>
      </c>
      <c r="L6" s="25"/>
      <c r="M6" s="26" t="s">
        <v>18</v>
      </c>
      <c r="N6" s="25"/>
      <c r="O6" s="24" t="s">
        <v>38</v>
      </c>
      <c r="P6" s="25"/>
      <c r="Q6" s="27" t="s">
        <v>39</v>
      </c>
    </row>
    <row r="7" spans="1:17" s="49" customFormat="1">
      <c r="A7" s="233" t="s">
        <v>113</v>
      </c>
      <c r="C7" s="13">
        <v>0</v>
      </c>
      <c r="D7" s="13"/>
      <c r="E7" s="13">
        <v>0</v>
      </c>
      <c r="F7" s="13"/>
      <c r="G7" s="13">
        <v>-28439281864</v>
      </c>
      <c r="H7" s="13"/>
      <c r="I7" s="13">
        <f>E7+G7</f>
        <v>-28439281864</v>
      </c>
      <c r="J7" s="13"/>
      <c r="K7" s="13">
        <v>0</v>
      </c>
      <c r="L7" s="13"/>
      <c r="M7" s="13">
        <v>0</v>
      </c>
      <c r="N7" s="13"/>
      <c r="O7" s="13">
        <v>0</v>
      </c>
      <c r="P7" s="13"/>
      <c r="Q7" s="13">
        <f>M7+O7</f>
        <v>0</v>
      </c>
    </row>
    <row r="8" spans="1:17" s="49" customFormat="1">
      <c r="A8" s="233" t="s">
        <v>169</v>
      </c>
      <c r="C8" s="13">
        <v>12794824</v>
      </c>
      <c r="D8" s="13"/>
      <c r="E8" s="13">
        <v>70335396862</v>
      </c>
      <c r="F8" s="13"/>
      <c r="G8" s="13">
        <v>-81126928871</v>
      </c>
      <c r="H8" s="13"/>
      <c r="I8" s="13">
        <f t="shared" ref="I8:I71" si="0">E8+G8</f>
        <v>-10791532009</v>
      </c>
      <c r="J8" s="13"/>
      <c r="K8" s="13">
        <v>12794824</v>
      </c>
      <c r="L8" s="13"/>
      <c r="M8" s="13">
        <v>70335396862</v>
      </c>
      <c r="N8" s="13"/>
      <c r="O8" s="13">
        <v>-81126928871</v>
      </c>
      <c r="P8" s="13"/>
      <c r="Q8" s="13">
        <f t="shared" ref="Q8:Q71" si="1">M8+O8</f>
        <v>-10791532009</v>
      </c>
    </row>
    <row r="9" spans="1:17" s="49" customFormat="1">
      <c r="A9" s="233" t="s">
        <v>114</v>
      </c>
      <c r="C9" s="13">
        <v>25111734</v>
      </c>
      <c r="D9" s="13"/>
      <c r="E9" s="13">
        <v>184888742602</v>
      </c>
      <c r="F9" s="13"/>
      <c r="G9" s="13">
        <v>-201978724752</v>
      </c>
      <c r="H9" s="13"/>
      <c r="I9" s="13">
        <f t="shared" si="0"/>
        <v>-17089982150</v>
      </c>
      <c r="J9" s="13"/>
      <c r="K9" s="13">
        <v>25111734</v>
      </c>
      <c r="L9" s="13"/>
      <c r="M9" s="13">
        <v>184888742602</v>
      </c>
      <c r="N9" s="13"/>
      <c r="O9" s="13">
        <v>-176416831125</v>
      </c>
      <c r="P9" s="13"/>
      <c r="Q9" s="13">
        <f t="shared" si="1"/>
        <v>8471911477</v>
      </c>
    </row>
    <row r="10" spans="1:17" s="49" customFormat="1">
      <c r="A10" s="233" t="s">
        <v>227</v>
      </c>
      <c r="C10" s="13">
        <v>1612592</v>
      </c>
      <c r="D10" s="13"/>
      <c r="E10" s="13">
        <v>204656200307</v>
      </c>
      <c r="F10" s="13"/>
      <c r="G10" s="13">
        <v>-204346504685</v>
      </c>
      <c r="H10" s="13"/>
      <c r="I10" s="13">
        <f t="shared" si="0"/>
        <v>309695622</v>
      </c>
      <c r="J10" s="13"/>
      <c r="K10" s="13">
        <v>1612592</v>
      </c>
      <c r="L10" s="13"/>
      <c r="M10" s="13">
        <v>204656200307</v>
      </c>
      <c r="N10" s="13"/>
      <c r="O10" s="13">
        <v>-204346504685</v>
      </c>
      <c r="P10" s="13"/>
      <c r="Q10" s="13">
        <f t="shared" si="1"/>
        <v>309695622</v>
      </c>
    </row>
    <row r="11" spans="1:17" s="49" customFormat="1">
      <c r="A11" s="233" t="s">
        <v>115</v>
      </c>
      <c r="C11" s="13">
        <v>2433337</v>
      </c>
      <c r="D11" s="13"/>
      <c r="E11" s="13">
        <v>70093727668</v>
      </c>
      <c r="F11" s="13"/>
      <c r="G11" s="13">
        <v>-64854203417</v>
      </c>
      <c r="H11" s="13"/>
      <c r="I11" s="13">
        <f t="shared" si="0"/>
        <v>5239524251</v>
      </c>
      <c r="J11" s="13"/>
      <c r="K11" s="13">
        <v>2433337</v>
      </c>
      <c r="L11" s="13"/>
      <c r="M11" s="13">
        <v>70093727668</v>
      </c>
      <c r="N11" s="13"/>
      <c r="O11" s="13">
        <v>-47904221732</v>
      </c>
      <c r="P11" s="13"/>
      <c r="Q11" s="13">
        <f t="shared" si="1"/>
        <v>22189505936</v>
      </c>
    </row>
    <row r="12" spans="1:17" s="49" customFormat="1">
      <c r="A12" s="233" t="s">
        <v>101</v>
      </c>
      <c r="C12" s="13">
        <v>11637829</v>
      </c>
      <c r="D12" s="13"/>
      <c r="E12" s="13">
        <v>495634519535</v>
      </c>
      <c r="F12" s="13"/>
      <c r="G12" s="13">
        <v>-433166050804</v>
      </c>
      <c r="H12" s="13"/>
      <c r="I12" s="13">
        <f t="shared" si="0"/>
        <v>62468468731</v>
      </c>
      <c r="J12" s="13"/>
      <c r="K12" s="13">
        <v>11637829</v>
      </c>
      <c r="L12" s="13"/>
      <c r="M12" s="13">
        <v>495634519535</v>
      </c>
      <c r="N12" s="13"/>
      <c r="O12" s="13">
        <v>-412517274282</v>
      </c>
      <c r="P12" s="13"/>
      <c r="Q12" s="13">
        <f t="shared" si="1"/>
        <v>83117245253</v>
      </c>
    </row>
    <row r="13" spans="1:17" s="49" customFormat="1">
      <c r="A13" s="233" t="s">
        <v>170</v>
      </c>
      <c r="C13" s="13">
        <v>77392385</v>
      </c>
      <c r="D13" s="13"/>
      <c r="E13" s="13">
        <v>648142557334</v>
      </c>
      <c r="F13" s="13"/>
      <c r="G13" s="13">
        <v>-544043206170</v>
      </c>
      <c r="H13" s="13"/>
      <c r="I13" s="13">
        <f t="shared" si="0"/>
        <v>104099351164</v>
      </c>
      <c r="J13" s="13"/>
      <c r="K13" s="13">
        <v>77392385</v>
      </c>
      <c r="L13" s="13"/>
      <c r="M13" s="13">
        <v>648142557334</v>
      </c>
      <c r="N13" s="13"/>
      <c r="O13" s="13">
        <v>-446242947452</v>
      </c>
      <c r="P13" s="13"/>
      <c r="Q13" s="13">
        <f t="shared" si="1"/>
        <v>201899609882</v>
      </c>
    </row>
    <row r="14" spans="1:17" s="49" customFormat="1">
      <c r="A14" s="233" t="s">
        <v>116</v>
      </c>
      <c r="C14" s="13">
        <v>150708861</v>
      </c>
      <c r="D14" s="13"/>
      <c r="E14" s="13">
        <v>2050246615430</v>
      </c>
      <c r="F14" s="13"/>
      <c r="G14" s="13">
        <v>-2212256215123</v>
      </c>
      <c r="H14" s="13"/>
      <c r="I14" s="13">
        <f t="shared" si="0"/>
        <v>-162009599693</v>
      </c>
      <c r="J14" s="13"/>
      <c r="K14" s="13">
        <v>150708861</v>
      </c>
      <c r="L14" s="13"/>
      <c r="M14" s="13">
        <v>2050246615430</v>
      </c>
      <c r="N14" s="13"/>
      <c r="O14" s="13">
        <v>-1759191850512</v>
      </c>
      <c r="P14" s="13"/>
      <c r="Q14" s="13">
        <f t="shared" si="1"/>
        <v>291054764918</v>
      </c>
    </row>
    <row r="15" spans="1:17" s="49" customFormat="1">
      <c r="A15" s="233" t="s">
        <v>117</v>
      </c>
      <c r="C15" s="13">
        <v>20304762</v>
      </c>
      <c r="D15" s="13"/>
      <c r="E15" s="13">
        <v>450706424468</v>
      </c>
      <c r="F15" s="13"/>
      <c r="G15" s="13">
        <v>-297784575489</v>
      </c>
      <c r="H15" s="13"/>
      <c r="I15" s="13">
        <f t="shared" si="0"/>
        <v>152921848979</v>
      </c>
      <c r="J15" s="13"/>
      <c r="K15" s="13">
        <v>20304762</v>
      </c>
      <c r="L15" s="13"/>
      <c r="M15" s="13">
        <v>450706424468</v>
      </c>
      <c r="N15" s="13"/>
      <c r="O15" s="13">
        <v>-170853396493</v>
      </c>
      <c r="P15" s="13"/>
      <c r="Q15" s="13">
        <f t="shared" si="1"/>
        <v>279853027975</v>
      </c>
    </row>
    <row r="16" spans="1:17" s="49" customFormat="1">
      <c r="A16" s="233" t="s">
        <v>118</v>
      </c>
      <c r="C16" s="13">
        <v>0</v>
      </c>
      <c r="D16" s="13"/>
      <c r="E16" s="13">
        <v>0</v>
      </c>
      <c r="F16" s="13"/>
      <c r="G16" s="13">
        <v>-1184351998</v>
      </c>
      <c r="H16" s="13"/>
      <c r="I16" s="13">
        <f t="shared" si="0"/>
        <v>-1184351998</v>
      </c>
      <c r="J16" s="13"/>
      <c r="K16" s="13">
        <v>0</v>
      </c>
      <c r="L16" s="13"/>
      <c r="M16" s="13">
        <v>0</v>
      </c>
      <c r="N16" s="13"/>
      <c r="O16" s="13">
        <v>0</v>
      </c>
      <c r="P16" s="13"/>
      <c r="Q16" s="13">
        <f t="shared" si="1"/>
        <v>0</v>
      </c>
    </row>
    <row r="17" spans="1:17" s="49" customFormat="1">
      <c r="A17" s="233" t="s">
        <v>111</v>
      </c>
      <c r="C17" s="13">
        <v>274888785</v>
      </c>
      <c r="D17" s="13"/>
      <c r="E17" s="13">
        <v>2569435888002</v>
      </c>
      <c r="F17" s="13"/>
      <c r="G17" s="13">
        <v>-2507527195626</v>
      </c>
      <c r="H17" s="13"/>
      <c r="I17" s="13">
        <f t="shared" si="0"/>
        <v>61908692376</v>
      </c>
      <c r="J17" s="13"/>
      <c r="K17" s="13">
        <v>274888785</v>
      </c>
      <c r="L17" s="13"/>
      <c r="M17" s="13">
        <v>2569435888002</v>
      </c>
      <c r="N17" s="13"/>
      <c r="O17" s="13">
        <v>-1440154077597</v>
      </c>
      <c r="P17" s="13"/>
      <c r="Q17" s="13">
        <f t="shared" si="1"/>
        <v>1129281810405</v>
      </c>
    </row>
    <row r="18" spans="1:17" s="49" customFormat="1">
      <c r="A18" s="233" t="s">
        <v>119</v>
      </c>
      <c r="C18" s="13">
        <v>43839600</v>
      </c>
      <c r="D18" s="13"/>
      <c r="E18" s="13">
        <v>320600305607</v>
      </c>
      <c r="F18" s="13"/>
      <c r="G18" s="13">
        <v>-397161572617</v>
      </c>
      <c r="H18" s="13"/>
      <c r="I18" s="13">
        <f t="shared" si="0"/>
        <v>-76561267010</v>
      </c>
      <c r="J18" s="13"/>
      <c r="K18" s="13">
        <v>43839600</v>
      </c>
      <c r="L18" s="13"/>
      <c r="M18" s="13">
        <v>320600305607</v>
      </c>
      <c r="N18" s="13"/>
      <c r="O18" s="13">
        <v>-211142458770</v>
      </c>
      <c r="P18" s="13"/>
      <c r="Q18" s="13">
        <f t="shared" si="1"/>
        <v>109457846837</v>
      </c>
    </row>
    <row r="19" spans="1:17" s="49" customFormat="1">
      <c r="A19" s="233" t="s">
        <v>120</v>
      </c>
      <c r="C19" s="13">
        <v>9975416</v>
      </c>
      <c r="D19" s="13"/>
      <c r="E19" s="13">
        <v>231719344269</v>
      </c>
      <c r="F19" s="13"/>
      <c r="G19" s="13">
        <v>-286555959696</v>
      </c>
      <c r="H19" s="13"/>
      <c r="I19" s="13">
        <f t="shared" si="0"/>
        <v>-54836615427</v>
      </c>
      <c r="J19" s="13"/>
      <c r="K19" s="13">
        <v>9975416</v>
      </c>
      <c r="L19" s="13"/>
      <c r="M19" s="13">
        <v>231719344269</v>
      </c>
      <c r="N19" s="13"/>
      <c r="O19" s="13">
        <v>-214357715484</v>
      </c>
      <c r="P19" s="13"/>
      <c r="Q19" s="13">
        <f t="shared" si="1"/>
        <v>17361628785</v>
      </c>
    </row>
    <row r="20" spans="1:17" s="49" customFormat="1">
      <c r="A20" s="233" t="s">
        <v>121</v>
      </c>
      <c r="C20" s="13">
        <v>15397315</v>
      </c>
      <c r="D20" s="13"/>
      <c r="E20" s="13">
        <v>144227093051</v>
      </c>
      <c r="F20" s="13"/>
      <c r="G20" s="13">
        <v>-140254736675</v>
      </c>
      <c r="H20" s="13"/>
      <c r="I20" s="13">
        <f t="shared" si="0"/>
        <v>3972356376</v>
      </c>
      <c r="J20" s="13"/>
      <c r="K20" s="13">
        <v>15397315</v>
      </c>
      <c r="L20" s="13"/>
      <c r="M20" s="13">
        <v>144227093051</v>
      </c>
      <c r="N20" s="13"/>
      <c r="O20" s="13">
        <v>-99419747064</v>
      </c>
      <c r="P20" s="13"/>
      <c r="Q20" s="13">
        <f t="shared" si="1"/>
        <v>44807345987</v>
      </c>
    </row>
    <row r="21" spans="1:17" s="49" customFormat="1">
      <c r="A21" s="233" t="s">
        <v>122</v>
      </c>
      <c r="C21" s="13">
        <v>12111034</v>
      </c>
      <c r="D21" s="13"/>
      <c r="E21" s="13">
        <v>65735263921</v>
      </c>
      <c r="F21" s="13"/>
      <c r="G21" s="13">
        <v>-58020083038</v>
      </c>
      <c r="H21" s="13"/>
      <c r="I21" s="13">
        <f t="shared" si="0"/>
        <v>7715180883</v>
      </c>
      <c r="J21" s="13"/>
      <c r="K21" s="13">
        <v>12111034</v>
      </c>
      <c r="L21" s="13"/>
      <c r="M21" s="13">
        <v>65735263921</v>
      </c>
      <c r="N21" s="13"/>
      <c r="O21" s="13">
        <v>-35138923532</v>
      </c>
      <c r="P21" s="13"/>
      <c r="Q21" s="13">
        <f t="shared" si="1"/>
        <v>30596340389</v>
      </c>
    </row>
    <row r="22" spans="1:17" s="49" customFormat="1">
      <c r="A22" s="233" t="s">
        <v>123</v>
      </c>
      <c r="C22" s="13">
        <v>0</v>
      </c>
      <c r="D22" s="13"/>
      <c r="E22" s="13">
        <v>0</v>
      </c>
      <c r="F22" s="13"/>
      <c r="G22" s="13">
        <v>-16919942254</v>
      </c>
      <c r="H22" s="13"/>
      <c r="I22" s="13">
        <f t="shared" si="0"/>
        <v>-16919942254</v>
      </c>
      <c r="J22" s="13"/>
      <c r="K22" s="13">
        <v>0</v>
      </c>
      <c r="L22" s="13"/>
      <c r="M22" s="13">
        <v>0</v>
      </c>
      <c r="N22" s="13"/>
      <c r="O22" s="13">
        <v>0</v>
      </c>
      <c r="P22" s="13"/>
      <c r="Q22" s="13">
        <f t="shared" si="1"/>
        <v>0</v>
      </c>
    </row>
    <row r="23" spans="1:17" s="49" customFormat="1">
      <c r="A23" s="233" t="s">
        <v>124</v>
      </c>
      <c r="C23" s="13">
        <v>68661207</v>
      </c>
      <c r="D23" s="13"/>
      <c r="E23" s="13">
        <v>713325872960</v>
      </c>
      <c r="F23" s="13"/>
      <c r="G23" s="13">
        <v>-880245489842</v>
      </c>
      <c r="H23" s="13"/>
      <c r="I23" s="13">
        <f t="shared" si="0"/>
        <v>-166919616882</v>
      </c>
      <c r="J23" s="13"/>
      <c r="K23" s="13">
        <v>68661207</v>
      </c>
      <c r="L23" s="13"/>
      <c r="M23" s="13">
        <v>713325872960</v>
      </c>
      <c r="N23" s="13"/>
      <c r="O23" s="13">
        <v>-711827002929</v>
      </c>
      <c r="P23" s="13"/>
      <c r="Q23" s="13">
        <f t="shared" si="1"/>
        <v>1498870031</v>
      </c>
    </row>
    <row r="24" spans="1:17" s="49" customFormat="1">
      <c r="A24" s="233" t="s">
        <v>189</v>
      </c>
      <c r="C24" s="13">
        <v>17847268</v>
      </c>
      <c r="D24" s="13"/>
      <c r="E24" s="13">
        <v>991544189545</v>
      </c>
      <c r="F24" s="13"/>
      <c r="G24" s="13">
        <v>-952505919191</v>
      </c>
      <c r="H24" s="13"/>
      <c r="I24" s="13">
        <f t="shared" si="0"/>
        <v>39038270354</v>
      </c>
      <c r="J24" s="13"/>
      <c r="K24" s="13">
        <v>17847268</v>
      </c>
      <c r="L24" s="13"/>
      <c r="M24" s="13">
        <v>991544189545</v>
      </c>
      <c r="N24" s="13"/>
      <c r="O24" s="13">
        <v>-564124462682</v>
      </c>
      <c r="P24" s="13"/>
      <c r="Q24" s="13">
        <f t="shared" si="1"/>
        <v>427419726863</v>
      </c>
    </row>
    <row r="25" spans="1:17" s="49" customFormat="1">
      <c r="A25" s="233" t="s">
        <v>126</v>
      </c>
      <c r="C25" s="13">
        <v>0</v>
      </c>
      <c r="D25" s="13"/>
      <c r="E25" s="13">
        <v>0</v>
      </c>
      <c r="F25" s="13"/>
      <c r="G25" s="13">
        <v>-118276767628</v>
      </c>
      <c r="H25" s="13"/>
      <c r="I25" s="13">
        <f t="shared" si="0"/>
        <v>-118276767628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f t="shared" si="1"/>
        <v>0</v>
      </c>
    </row>
    <row r="26" spans="1:17" s="49" customFormat="1">
      <c r="A26" s="233" t="s">
        <v>128</v>
      </c>
      <c r="C26" s="13">
        <v>333019014</v>
      </c>
      <c r="D26" s="13"/>
      <c r="E26" s="13">
        <v>515824296934</v>
      </c>
      <c r="F26" s="13"/>
      <c r="G26" s="13">
        <v>-516154741713</v>
      </c>
      <c r="H26" s="13"/>
      <c r="I26" s="13">
        <f t="shared" si="0"/>
        <v>-330444779</v>
      </c>
      <c r="J26" s="13"/>
      <c r="K26" s="13">
        <v>333019014</v>
      </c>
      <c r="L26" s="13"/>
      <c r="M26" s="13">
        <v>515824296934</v>
      </c>
      <c r="N26" s="13"/>
      <c r="O26" s="13">
        <v>-430239099684</v>
      </c>
      <c r="P26" s="13"/>
      <c r="Q26" s="13">
        <f t="shared" si="1"/>
        <v>85585197250</v>
      </c>
    </row>
    <row r="27" spans="1:17" s="49" customFormat="1">
      <c r="A27" s="233" t="s">
        <v>129</v>
      </c>
      <c r="C27" s="13">
        <v>27956804</v>
      </c>
      <c r="D27" s="13"/>
      <c r="E27" s="13">
        <v>174488989827</v>
      </c>
      <c r="F27" s="13"/>
      <c r="G27" s="13">
        <v>-212771152936</v>
      </c>
      <c r="H27" s="13"/>
      <c r="I27" s="13">
        <f t="shared" si="0"/>
        <v>-38282163109</v>
      </c>
      <c r="J27" s="13"/>
      <c r="K27" s="13">
        <v>27956804</v>
      </c>
      <c r="L27" s="13"/>
      <c r="M27" s="13">
        <v>174488989827</v>
      </c>
      <c r="N27" s="13"/>
      <c r="O27" s="13">
        <v>-165611966497</v>
      </c>
      <c r="P27" s="13"/>
      <c r="Q27" s="13">
        <f t="shared" si="1"/>
        <v>8877023330</v>
      </c>
    </row>
    <row r="28" spans="1:17" s="49" customFormat="1">
      <c r="A28" s="233" t="s">
        <v>130</v>
      </c>
      <c r="C28" s="13">
        <v>107838547</v>
      </c>
      <c r="D28" s="13"/>
      <c r="E28" s="13">
        <v>298054342625</v>
      </c>
      <c r="F28" s="13"/>
      <c r="G28" s="13">
        <v>-314030895337</v>
      </c>
      <c r="H28" s="13"/>
      <c r="I28" s="13">
        <f t="shared" si="0"/>
        <v>-15976552712</v>
      </c>
      <c r="J28" s="13"/>
      <c r="K28" s="13">
        <v>107838547</v>
      </c>
      <c r="L28" s="13"/>
      <c r="M28" s="13">
        <v>298054342625</v>
      </c>
      <c r="N28" s="13"/>
      <c r="O28" s="13">
        <v>-187353433804</v>
      </c>
      <c r="P28" s="13"/>
      <c r="Q28" s="13">
        <f t="shared" si="1"/>
        <v>110700908821</v>
      </c>
    </row>
    <row r="29" spans="1:17" s="49" customFormat="1">
      <c r="A29" s="233" t="s">
        <v>194</v>
      </c>
      <c r="C29" s="13">
        <v>0</v>
      </c>
      <c r="D29" s="13"/>
      <c r="E29" s="13">
        <v>0</v>
      </c>
      <c r="F29" s="13"/>
      <c r="G29" s="13">
        <v>-7628539264</v>
      </c>
      <c r="H29" s="13"/>
      <c r="I29" s="13">
        <f t="shared" si="0"/>
        <v>-7628539264</v>
      </c>
      <c r="J29" s="13"/>
      <c r="K29" s="13">
        <v>0</v>
      </c>
      <c r="L29" s="13"/>
      <c r="M29" s="13">
        <v>0</v>
      </c>
      <c r="N29" s="13"/>
      <c r="O29" s="13">
        <v>0</v>
      </c>
      <c r="P29" s="13"/>
      <c r="Q29" s="13">
        <f t="shared" si="1"/>
        <v>0</v>
      </c>
    </row>
    <row r="30" spans="1:17" s="49" customFormat="1">
      <c r="A30" s="233" t="s">
        <v>102</v>
      </c>
      <c r="C30" s="13">
        <v>0</v>
      </c>
      <c r="D30" s="13"/>
      <c r="E30" s="13">
        <v>0</v>
      </c>
      <c r="F30" s="13"/>
      <c r="G30" s="13">
        <v>-10535594300</v>
      </c>
      <c r="H30" s="13"/>
      <c r="I30" s="13">
        <f t="shared" si="0"/>
        <v>-10535594300</v>
      </c>
      <c r="J30" s="13"/>
      <c r="K30" s="13">
        <v>0</v>
      </c>
      <c r="L30" s="13"/>
      <c r="M30" s="13">
        <v>0</v>
      </c>
      <c r="N30" s="13"/>
      <c r="O30" s="13">
        <v>0</v>
      </c>
      <c r="P30" s="13"/>
      <c r="Q30" s="13">
        <f t="shared" si="1"/>
        <v>0</v>
      </c>
    </row>
    <row r="31" spans="1:17" s="49" customFormat="1">
      <c r="A31" s="233" t="s">
        <v>132</v>
      </c>
      <c r="C31" s="13">
        <v>0</v>
      </c>
      <c r="D31" s="13"/>
      <c r="E31" s="13">
        <v>0</v>
      </c>
      <c r="F31" s="13"/>
      <c r="G31" s="13">
        <v>-43573687499</v>
      </c>
      <c r="H31" s="13"/>
      <c r="I31" s="13">
        <f t="shared" si="0"/>
        <v>-43573687499</v>
      </c>
      <c r="J31" s="13"/>
      <c r="K31" s="13">
        <v>0</v>
      </c>
      <c r="L31" s="13"/>
      <c r="M31" s="13">
        <v>0</v>
      </c>
      <c r="N31" s="13"/>
      <c r="O31" s="13">
        <v>0</v>
      </c>
      <c r="P31" s="13"/>
      <c r="Q31" s="13">
        <f t="shared" si="1"/>
        <v>0</v>
      </c>
    </row>
    <row r="32" spans="1:17" s="49" customFormat="1">
      <c r="A32" s="233" t="s">
        <v>106</v>
      </c>
      <c r="C32" s="13">
        <v>277359492</v>
      </c>
      <c r="D32" s="13"/>
      <c r="E32" s="13">
        <v>307690932498</v>
      </c>
      <c r="F32" s="13"/>
      <c r="G32" s="13">
        <v>-364935757151</v>
      </c>
      <c r="H32" s="13"/>
      <c r="I32" s="13">
        <f t="shared" si="0"/>
        <v>-57244824653</v>
      </c>
      <c r="J32" s="13"/>
      <c r="K32" s="13">
        <v>277359492</v>
      </c>
      <c r="L32" s="13"/>
      <c r="M32" s="13">
        <v>307690932498</v>
      </c>
      <c r="N32" s="13"/>
      <c r="O32" s="13">
        <v>-258977788446</v>
      </c>
      <c r="P32" s="13"/>
      <c r="Q32" s="13">
        <f t="shared" si="1"/>
        <v>48713144052</v>
      </c>
    </row>
    <row r="33" spans="1:17" s="49" customFormat="1">
      <c r="A33" s="233" t="s">
        <v>230</v>
      </c>
      <c r="C33" s="13">
        <v>137300000</v>
      </c>
      <c r="D33" s="13"/>
      <c r="E33" s="13">
        <v>1509524474680</v>
      </c>
      <c r="F33" s="13"/>
      <c r="G33" s="13">
        <v>-1464280505634</v>
      </c>
      <c r="H33" s="13"/>
      <c r="I33" s="13">
        <f t="shared" si="0"/>
        <v>45243969046</v>
      </c>
      <c r="J33" s="13"/>
      <c r="K33" s="13">
        <v>137300000</v>
      </c>
      <c r="L33" s="13"/>
      <c r="M33" s="13">
        <v>1509524474680</v>
      </c>
      <c r="N33" s="13"/>
      <c r="O33" s="13">
        <v>-1464280505634</v>
      </c>
      <c r="P33" s="13"/>
      <c r="Q33" s="13">
        <f t="shared" si="1"/>
        <v>45243969046</v>
      </c>
    </row>
    <row r="34" spans="1:17" s="49" customFormat="1">
      <c r="A34" s="233" t="s">
        <v>100</v>
      </c>
      <c r="C34" s="13">
        <v>18762581</v>
      </c>
      <c r="D34" s="13"/>
      <c r="E34" s="13">
        <v>227320239702</v>
      </c>
      <c r="F34" s="13"/>
      <c r="G34" s="13">
        <v>-208330342528</v>
      </c>
      <c r="H34" s="13"/>
      <c r="I34" s="13">
        <f t="shared" si="0"/>
        <v>18989897174</v>
      </c>
      <c r="J34" s="13"/>
      <c r="K34" s="13">
        <v>18762581</v>
      </c>
      <c r="L34" s="13"/>
      <c r="M34" s="13">
        <v>227320239702</v>
      </c>
      <c r="N34" s="13"/>
      <c r="O34" s="13">
        <v>-122131103397</v>
      </c>
      <c r="P34" s="13"/>
      <c r="Q34" s="13">
        <f t="shared" si="1"/>
        <v>105189136305</v>
      </c>
    </row>
    <row r="35" spans="1:17" s="49" customFormat="1">
      <c r="A35" s="233" t="s">
        <v>133</v>
      </c>
      <c r="C35" s="13">
        <v>6192606</v>
      </c>
      <c r="D35" s="13"/>
      <c r="E35" s="13">
        <v>108393163427</v>
      </c>
      <c r="F35" s="13"/>
      <c r="G35" s="13">
        <v>-89037241389</v>
      </c>
      <c r="H35" s="13"/>
      <c r="I35" s="13">
        <f t="shared" si="0"/>
        <v>19355922038</v>
      </c>
      <c r="J35" s="13"/>
      <c r="K35" s="13">
        <v>6192606</v>
      </c>
      <c r="L35" s="13"/>
      <c r="M35" s="13">
        <v>108393163427</v>
      </c>
      <c r="N35" s="13"/>
      <c r="O35" s="13">
        <v>-53213423771</v>
      </c>
      <c r="P35" s="13"/>
      <c r="Q35" s="13">
        <f t="shared" si="1"/>
        <v>55179739656</v>
      </c>
    </row>
    <row r="36" spans="1:17" s="49" customFormat="1">
      <c r="A36" s="233" t="s">
        <v>179</v>
      </c>
      <c r="C36" s="13">
        <v>39607975</v>
      </c>
      <c r="D36" s="13"/>
      <c r="E36" s="13">
        <v>288082233242</v>
      </c>
      <c r="F36" s="13"/>
      <c r="G36" s="13">
        <v>-189198890974</v>
      </c>
      <c r="H36" s="13"/>
      <c r="I36" s="13">
        <f t="shared" si="0"/>
        <v>98883342268</v>
      </c>
      <c r="J36" s="13"/>
      <c r="K36" s="13">
        <v>39607975</v>
      </c>
      <c r="L36" s="13"/>
      <c r="M36" s="13">
        <v>288082233242</v>
      </c>
      <c r="N36" s="13"/>
      <c r="O36" s="13">
        <v>-110516676656</v>
      </c>
      <c r="P36" s="13"/>
      <c r="Q36" s="13">
        <f t="shared" si="1"/>
        <v>177565556586</v>
      </c>
    </row>
    <row r="37" spans="1:17" s="49" customFormat="1">
      <c r="A37" s="233" t="s">
        <v>174</v>
      </c>
      <c r="C37" s="13">
        <v>376529569</v>
      </c>
      <c r="D37" s="13"/>
      <c r="E37" s="13">
        <v>5576652698777</v>
      </c>
      <c r="F37" s="13"/>
      <c r="G37" s="13">
        <v>-6012541527209</v>
      </c>
      <c r="H37" s="13"/>
      <c r="I37" s="13">
        <f t="shared" si="0"/>
        <v>-435888828432</v>
      </c>
      <c r="J37" s="13"/>
      <c r="K37" s="13">
        <v>376529569</v>
      </c>
      <c r="L37" s="13"/>
      <c r="M37" s="13">
        <v>5576652698777</v>
      </c>
      <c r="N37" s="13"/>
      <c r="O37" s="13">
        <v>-3876686267882</v>
      </c>
      <c r="P37" s="13"/>
      <c r="Q37" s="13">
        <f t="shared" si="1"/>
        <v>1699966430895</v>
      </c>
    </row>
    <row r="38" spans="1:17" s="49" customFormat="1">
      <c r="A38" s="233" t="s">
        <v>134</v>
      </c>
      <c r="C38" s="13">
        <v>42877371</v>
      </c>
      <c r="D38" s="13"/>
      <c r="E38" s="13">
        <v>442477660793</v>
      </c>
      <c r="F38" s="13"/>
      <c r="G38" s="13">
        <v>-630211719145</v>
      </c>
      <c r="H38" s="13"/>
      <c r="I38" s="13">
        <f t="shared" si="0"/>
        <v>-187734058352</v>
      </c>
      <c r="J38" s="13"/>
      <c r="K38" s="13">
        <v>42877371</v>
      </c>
      <c r="L38" s="13"/>
      <c r="M38" s="13">
        <v>442477660793</v>
      </c>
      <c r="N38" s="13"/>
      <c r="O38" s="13">
        <v>-354662863498</v>
      </c>
      <c r="P38" s="13"/>
      <c r="Q38" s="13">
        <f t="shared" si="1"/>
        <v>87814797295</v>
      </c>
    </row>
    <row r="39" spans="1:17" s="49" customFormat="1">
      <c r="A39" s="233" t="s">
        <v>195</v>
      </c>
      <c r="C39" s="13">
        <v>0</v>
      </c>
      <c r="D39" s="13"/>
      <c r="E39" s="13">
        <v>0</v>
      </c>
      <c r="F39" s="13"/>
      <c r="G39" s="13">
        <v>-103592988000</v>
      </c>
      <c r="H39" s="13"/>
      <c r="I39" s="13">
        <f t="shared" si="0"/>
        <v>-103592988000</v>
      </c>
      <c r="J39" s="13"/>
      <c r="K39" s="13">
        <v>0</v>
      </c>
      <c r="L39" s="13"/>
      <c r="M39" s="13">
        <v>0</v>
      </c>
      <c r="N39" s="13"/>
      <c r="O39" s="13">
        <v>0</v>
      </c>
      <c r="P39" s="13"/>
      <c r="Q39" s="13">
        <f t="shared" si="1"/>
        <v>0</v>
      </c>
    </row>
    <row r="40" spans="1:17" s="49" customFormat="1">
      <c r="A40" s="233" t="s">
        <v>135</v>
      </c>
      <c r="C40" s="13">
        <v>55092161</v>
      </c>
      <c r="D40" s="13"/>
      <c r="E40" s="13">
        <v>303944620195</v>
      </c>
      <c r="F40" s="13"/>
      <c r="G40" s="13">
        <v>-332339533318</v>
      </c>
      <c r="H40" s="13"/>
      <c r="I40" s="13">
        <f t="shared" si="0"/>
        <v>-28394913123</v>
      </c>
      <c r="J40" s="13"/>
      <c r="K40" s="13">
        <v>55092161</v>
      </c>
      <c r="L40" s="13"/>
      <c r="M40" s="13">
        <v>303944620195</v>
      </c>
      <c r="N40" s="13"/>
      <c r="O40" s="13">
        <v>-332339533318</v>
      </c>
      <c r="P40" s="13"/>
      <c r="Q40" s="13">
        <f t="shared" si="1"/>
        <v>-28394913123</v>
      </c>
    </row>
    <row r="41" spans="1:17" s="49" customFormat="1">
      <c r="A41" s="233" t="s">
        <v>87</v>
      </c>
      <c r="C41" s="13">
        <v>933612</v>
      </c>
      <c r="D41" s="13"/>
      <c r="E41" s="13">
        <v>56324826902</v>
      </c>
      <c r="F41" s="13"/>
      <c r="G41" s="13">
        <v>-58353632344</v>
      </c>
      <c r="H41" s="13"/>
      <c r="I41" s="13">
        <f t="shared" si="0"/>
        <v>-2028805442</v>
      </c>
      <c r="J41" s="13"/>
      <c r="K41" s="13">
        <v>933612</v>
      </c>
      <c r="L41" s="13"/>
      <c r="M41" s="13">
        <v>56324826902</v>
      </c>
      <c r="N41" s="13"/>
      <c r="O41" s="13">
        <v>-34517484383</v>
      </c>
      <c r="P41" s="13"/>
      <c r="Q41" s="13">
        <f t="shared" si="1"/>
        <v>21807342519</v>
      </c>
    </row>
    <row r="42" spans="1:17" s="49" customFormat="1">
      <c r="A42" s="233" t="s">
        <v>136</v>
      </c>
      <c r="C42" s="13">
        <v>28797604</v>
      </c>
      <c r="D42" s="13"/>
      <c r="E42" s="13">
        <v>500633974093</v>
      </c>
      <c r="F42" s="13"/>
      <c r="G42" s="13">
        <v>-480563960301</v>
      </c>
      <c r="H42" s="13"/>
      <c r="I42" s="13">
        <f t="shared" si="0"/>
        <v>20070013792</v>
      </c>
      <c r="J42" s="13"/>
      <c r="K42" s="13">
        <v>28797604</v>
      </c>
      <c r="L42" s="13"/>
      <c r="M42" s="13">
        <v>500633974093</v>
      </c>
      <c r="N42" s="13"/>
      <c r="O42" s="13">
        <v>-420593056131</v>
      </c>
      <c r="P42" s="13"/>
      <c r="Q42" s="13">
        <f t="shared" si="1"/>
        <v>80040917962</v>
      </c>
    </row>
    <row r="43" spans="1:17" s="49" customFormat="1">
      <c r="A43" s="233" t="s">
        <v>137</v>
      </c>
      <c r="C43" s="13">
        <v>1329006</v>
      </c>
      <c r="D43" s="13"/>
      <c r="E43" s="13">
        <v>65119024859</v>
      </c>
      <c r="F43" s="13"/>
      <c r="G43" s="13">
        <v>-56969256255</v>
      </c>
      <c r="H43" s="13"/>
      <c r="I43" s="13">
        <f t="shared" si="0"/>
        <v>8149768604</v>
      </c>
      <c r="J43" s="13"/>
      <c r="K43" s="13">
        <v>1329006</v>
      </c>
      <c r="L43" s="13"/>
      <c r="M43" s="13">
        <v>65119024859</v>
      </c>
      <c r="N43" s="13"/>
      <c r="O43" s="13">
        <v>-43926989025</v>
      </c>
      <c r="P43" s="13"/>
      <c r="Q43" s="13">
        <f t="shared" si="1"/>
        <v>21192035834</v>
      </c>
    </row>
    <row r="44" spans="1:17" s="49" customFormat="1">
      <c r="A44" s="233" t="s">
        <v>231</v>
      </c>
      <c r="C44" s="13">
        <v>46074169</v>
      </c>
      <c r="D44" s="13"/>
      <c r="E44" s="13">
        <v>639137859121</v>
      </c>
      <c r="F44" s="13"/>
      <c r="G44" s="13">
        <v>-642923934486</v>
      </c>
      <c r="H44" s="13"/>
      <c r="I44" s="13">
        <f t="shared" si="0"/>
        <v>-3786075365</v>
      </c>
      <c r="J44" s="13"/>
      <c r="K44" s="13">
        <v>46074169</v>
      </c>
      <c r="L44" s="13"/>
      <c r="M44" s="13">
        <v>639137859121</v>
      </c>
      <c r="N44" s="13"/>
      <c r="O44" s="13">
        <v>-642923934486</v>
      </c>
      <c r="P44" s="13"/>
      <c r="Q44" s="13">
        <f t="shared" si="1"/>
        <v>-3786075365</v>
      </c>
    </row>
    <row r="45" spans="1:17" s="49" customFormat="1">
      <c r="A45" s="233" t="s">
        <v>138</v>
      </c>
      <c r="C45" s="13">
        <v>8844832</v>
      </c>
      <c r="D45" s="13"/>
      <c r="E45" s="13">
        <v>123397047971</v>
      </c>
      <c r="F45" s="13"/>
      <c r="G45" s="13">
        <v>-123133754129</v>
      </c>
      <c r="H45" s="13"/>
      <c r="I45" s="13">
        <f t="shared" si="0"/>
        <v>263293842</v>
      </c>
      <c r="J45" s="13"/>
      <c r="K45" s="13">
        <v>8844832</v>
      </c>
      <c r="L45" s="13"/>
      <c r="M45" s="13">
        <v>123397047971</v>
      </c>
      <c r="N45" s="13"/>
      <c r="O45" s="13">
        <v>-69070751605</v>
      </c>
      <c r="P45" s="13"/>
      <c r="Q45" s="13">
        <f t="shared" si="1"/>
        <v>54326296366</v>
      </c>
    </row>
    <row r="46" spans="1:17" s="49" customFormat="1">
      <c r="A46" s="233" t="s">
        <v>139</v>
      </c>
      <c r="C46" s="13">
        <v>11571650</v>
      </c>
      <c r="D46" s="13"/>
      <c r="E46" s="13">
        <v>447461378642</v>
      </c>
      <c r="F46" s="13"/>
      <c r="G46" s="13">
        <v>-404198551978</v>
      </c>
      <c r="H46" s="13"/>
      <c r="I46" s="13">
        <f t="shared" si="0"/>
        <v>43262826664</v>
      </c>
      <c r="J46" s="13"/>
      <c r="K46" s="13">
        <v>11571650</v>
      </c>
      <c r="L46" s="13"/>
      <c r="M46" s="13">
        <v>447461378642</v>
      </c>
      <c r="N46" s="13"/>
      <c r="O46" s="13">
        <v>-346341963915</v>
      </c>
      <c r="P46" s="13"/>
      <c r="Q46" s="13">
        <f t="shared" si="1"/>
        <v>101119414727</v>
      </c>
    </row>
    <row r="47" spans="1:17" s="49" customFormat="1">
      <c r="A47" s="233" t="s">
        <v>140</v>
      </c>
      <c r="C47" s="13">
        <v>766942</v>
      </c>
      <c r="D47" s="13"/>
      <c r="E47" s="13">
        <v>53803657165</v>
      </c>
      <c r="F47" s="13"/>
      <c r="G47" s="13">
        <v>-66276669058</v>
      </c>
      <c r="H47" s="13"/>
      <c r="I47" s="13">
        <f t="shared" si="0"/>
        <v>-12473011893</v>
      </c>
      <c r="J47" s="13"/>
      <c r="K47" s="13">
        <v>766942</v>
      </c>
      <c r="L47" s="13"/>
      <c r="M47" s="13">
        <v>53803657165</v>
      </c>
      <c r="N47" s="13"/>
      <c r="O47" s="13">
        <v>-40173904692</v>
      </c>
      <c r="P47" s="13"/>
      <c r="Q47" s="13">
        <f t="shared" si="1"/>
        <v>13629752473</v>
      </c>
    </row>
    <row r="48" spans="1:17" s="49" customFormat="1">
      <c r="A48" s="233" t="s">
        <v>141</v>
      </c>
      <c r="C48" s="13">
        <v>17474751</v>
      </c>
      <c r="D48" s="13"/>
      <c r="E48" s="13">
        <v>140451336520</v>
      </c>
      <c r="F48" s="13"/>
      <c r="G48" s="13">
        <v>-162992909046</v>
      </c>
      <c r="H48" s="13"/>
      <c r="I48" s="13">
        <f t="shared" si="0"/>
        <v>-22541572526</v>
      </c>
      <c r="J48" s="13"/>
      <c r="K48" s="13">
        <v>17474751</v>
      </c>
      <c r="L48" s="13"/>
      <c r="M48" s="13">
        <v>140451336520</v>
      </c>
      <c r="N48" s="13"/>
      <c r="O48" s="13">
        <v>-127966773274</v>
      </c>
      <c r="P48" s="13"/>
      <c r="Q48" s="13">
        <f t="shared" si="1"/>
        <v>12484563246</v>
      </c>
    </row>
    <row r="49" spans="1:17" s="49" customFormat="1">
      <c r="A49" s="233" t="s">
        <v>142</v>
      </c>
      <c r="C49" s="13">
        <v>24763206</v>
      </c>
      <c r="D49" s="13"/>
      <c r="E49" s="13">
        <v>1508953403909</v>
      </c>
      <c r="F49" s="13"/>
      <c r="G49" s="13">
        <v>-1677360140153</v>
      </c>
      <c r="H49" s="13"/>
      <c r="I49" s="13">
        <f t="shared" si="0"/>
        <v>-168406736244</v>
      </c>
      <c r="J49" s="13"/>
      <c r="K49" s="13">
        <v>24763206</v>
      </c>
      <c r="L49" s="13"/>
      <c r="M49" s="13">
        <v>1508953403909</v>
      </c>
      <c r="N49" s="13"/>
      <c r="O49" s="13">
        <v>-1713204761374</v>
      </c>
      <c r="P49" s="13"/>
      <c r="Q49" s="13">
        <f t="shared" si="1"/>
        <v>-204251357465</v>
      </c>
    </row>
    <row r="50" spans="1:17">
      <c r="A50" s="233" t="s">
        <v>84</v>
      </c>
      <c r="B50" s="49"/>
      <c r="C50" s="13">
        <v>18638067</v>
      </c>
      <c r="D50" s="13"/>
      <c r="E50" s="13">
        <v>122615185144</v>
      </c>
      <c r="F50" s="13"/>
      <c r="G50" s="13">
        <v>-135098631593</v>
      </c>
      <c r="H50" s="13"/>
      <c r="I50" s="13">
        <f t="shared" si="0"/>
        <v>-12483446449</v>
      </c>
      <c r="J50" s="13"/>
      <c r="K50" s="13">
        <v>18638067</v>
      </c>
      <c r="L50" s="13"/>
      <c r="M50" s="13">
        <v>122615185144</v>
      </c>
      <c r="N50" s="13"/>
      <c r="O50" s="13">
        <v>-135098631593</v>
      </c>
      <c r="P50" s="13"/>
      <c r="Q50" s="13">
        <f t="shared" si="1"/>
        <v>-12483446449</v>
      </c>
    </row>
    <row r="51" spans="1:17">
      <c r="A51" s="233" t="s">
        <v>86</v>
      </c>
      <c r="B51" s="49"/>
      <c r="C51" s="13">
        <v>13209823</v>
      </c>
      <c r="D51" s="13"/>
      <c r="E51" s="13">
        <v>831684267281</v>
      </c>
      <c r="F51" s="13"/>
      <c r="G51" s="13">
        <v>-848455382748</v>
      </c>
      <c r="H51" s="13"/>
      <c r="I51" s="13">
        <f t="shared" si="0"/>
        <v>-16771115467</v>
      </c>
      <c r="J51" s="13"/>
      <c r="K51" s="13">
        <v>13209823</v>
      </c>
      <c r="L51" s="13"/>
      <c r="M51" s="13">
        <v>831684267281</v>
      </c>
      <c r="N51" s="13"/>
      <c r="O51" s="13">
        <v>-743273609366</v>
      </c>
      <c r="P51" s="13"/>
      <c r="Q51" s="13">
        <f t="shared" si="1"/>
        <v>88410657915</v>
      </c>
    </row>
    <row r="52" spans="1:17">
      <c r="A52" s="233" t="s">
        <v>144</v>
      </c>
      <c r="B52" s="49"/>
      <c r="C52" s="13">
        <v>628186</v>
      </c>
      <c r="D52" s="13"/>
      <c r="E52" s="13">
        <v>5934102768</v>
      </c>
      <c r="F52" s="13"/>
      <c r="G52" s="13">
        <v>-6507566480</v>
      </c>
      <c r="H52" s="13"/>
      <c r="I52" s="13">
        <f t="shared" si="0"/>
        <v>-573463712</v>
      </c>
      <c r="J52" s="13"/>
      <c r="K52" s="13">
        <v>628186</v>
      </c>
      <c r="L52" s="13"/>
      <c r="M52" s="13">
        <v>5934102768</v>
      </c>
      <c r="N52" s="13"/>
      <c r="O52" s="13">
        <v>-4824575150</v>
      </c>
      <c r="P52" s="13"/>
      <c r="Q52" s="13">
        <f t="shared" si="1"/>
        <v>1109527618</v>
      </c>
    </row>
    <row r="53" spans="1:17">
      <c r="A53" s="233" t="s">
        <v>85</v>
      </c>
      <c r="B53" s="49"/>
      <c r="C53" s="13">
        <v>0</v>
      </c>
      <c r="D53" s="13"/>
      <c r="E53" s="13">
        <v>0</v>
      </c>
      <c r="F53" s="13"/>
      <c r="G53" s="13">
        <v>-8016536321</v>
      </c>
      <c r="H53" s="13"/>
      <c r="I53" s="13">
        <f t="shared" si="0"/>
        <v>-8016536321</v>
      </c>
      <c r="J53" s="13"/>
      <c r="K53" s="13">
        <v>0</v>
      </c>
      <c r="L53" s="13"/>
      <c r="M53" s="13">
        <v>0</v>
      </c>
      <c r="N53" s="13"/>
      <c r="O53" s="13">
        <v>0</v>
      </c>
      <c r="P53" s="13"/>
      <c r="Q53" s="13">
        <f t="shared" si="1"/>
        <v>0</v>
      </c>
    </row>
    <row r="54" spans="1:17">
      <c r="A54" s="233" t="s">
        <v>145</v>
      </c>
      <c r="B54" s="49"/>
      <c r="C54" s="13">
        <v>12254123</v>
      </c>
      <c r="D54" s="13"/>
      <c r="E54" s="13">
        <v>320400153883</v>
      </c>
      <c r="F54" s="13"/>
      <c r="G54" s="13">
        <v>-333309550116</v>
      </c>
      <c r="H54" s="13"/>
      <c r="I54" s="13">
        <f t="shared" si="0"/>
        <v>-12909396233</v>
      </c>
      <c r="J54" s="13"/>
      <c r="K54" s="13">
        <v>12254123</v>
      </c>
      <c r="L54" s="13"/>
      <c r="M54" s="13">
        <v>320400153883</v>
      </c>
      <c r="N54" s="13"/>
      <c r="O54" s="13">
        <v>-275191507003</v>
      </c>
      <c r="P54" s="13"/>
      <c r="Q54" s="13">
        <f t="shared" si="1"/>
        <v>45208646880</v>
      </c>
    </row>
    <row r="55" spans="1:17">
      <c r="A55" s="233" t="s">
        <v>146</v>
      </c>
      <c r="B55" s="49"/>
      <c r="C55" s="13">
        <v>53338900</v>
      </c>
      <c r="D55" s="13"/>
      <c r="E55" s="13">
        <v>547790209638</v>
      </c>
      <c r="F55" s="13"/>
      <c r="G55" s="13">
        <v>-356725218645</v>
      </c>
      <c r="H55" s="13"/>
      <c r="I55" s="13">
        <f t="shared" si="0"/>
        <v>191064990993</v>
      </c>
      <c r="J55" s="13"/>
      <c r="K55" s="13">
        <v>53338900</v>
      </c>
      <c r="L55" s="13"/>
      <c r="M55" s="13">
        <v>547790209638</v>
      </c>
      <c r="N55" s="13"/>
      <c r="O55" s="13">
        <v>-172487757801</v>
      </c>
      <c r="P55" s="13"/>
      <c r="Q55" s="13">
        <f t="shared" si="1"/>
        <v>375302451837</v>
      </c>
    </row>
    <row r="56" spans="1:17">
      <c r="A56" s="233" t="s">
        <v>147</v>
      </c>
      <c r="B56" s="49"/>
      <c r="C56" s="13">
        <v>0</v>
      </c>
      <c r="D56" s="13"/>
      <c r="E56" s="13">
        <v>0</v>
      </c>
      <c r="F56" s="13"/>
      <c r="G56" s="13">
        <v>-347664828</v>
      </c>
      <c r="H56" s="13"/>
      <c r="I56" s="13">
        <f t="shared" si="0"/>
        <v>-347664828</v>
      </c>
      <c r="J56" s="13"/>
      <c r="K56" s="13">
        <v>0</v>
      </c>
      <c r="L56" s="13"/>
      <c r="M56" s="13">
        <v>0</v>
      </c>
      <c r="N56" s="13"/>
      <c r="O56" s="13">
        <v>0</v>
      </c>
      <c r="P56" s="13"/>
      <c r="Q56" s="13">
        <f t="shared" si="1"/>
        <v>0</v>
      </c>
    </row>
    <row r="57" spans="1:17">
      <c r="A57" s="233" t="s">
        <v>196</v>
      </c>
      <c r="B57" s="49"/>
      <c r="C57" s="13">
        <v>0</v>
      </c>
      <c r="D57" s="13"/>
      <c r="E57" s="13">
        <v>0</v>
      </c>
      <c r="F57" s="13"/>
      <c r="G57" s="13">
        <v>-6973466274</v>
      </c>
      <c r="H57" s="13"/>
      <c r="I57" s="13">
        <f t="shared" si="0"/>
        <v>-6973466274</v>
      </c>
      <c r="J57" s="13"/>
      <c r="K57" s="13">
        <v>0</v>
      </c>
      <c r="L57" s="13"/>
      <c r="M57" s="13">
        <v>0</v>
      </c>
      <c r="N57" s="13"/>
      <c r="O57" s="13">
        <v>0</v>
      </c>
      <c r="P57" s="13"/>
      <c r="Q57" s="13">
        <f t="shared" si="1"/>
        <v>0</v>
      </c>
    </row>
    <row r="58" spans="1:17">
      <c r="A58" s="233" t="s">
        <v>148</v>
      </c>
      <c r="B58" s="49"/>
      <c r="C58" s="13">
        <v>0</v>
      </c>
      <c r="D58" s="13"/>
      <c r="E58" s="13">
        <v>0</v>
      </c>
      <c r="F58" s="13"/>
      <c r="G58" s="13">
        <v>-77611838001</v>
      </c>
      <c r="H58" s="13"/>
      <c r="I58" s="13">
        <f t="shared" si="0"/>
        <v>-77611838001</v>
      </c>
      <c r="J58" s="13"/>
      <c r="K58" s="13">
        <v>0</v>
      </c>
      <c r="L58" s="13"/>
      <c r="M58" s="13">
        <v>0</v>
      </c>
      <c r="N58" s="13"/>
      <c r="O58" s="13">
        <v>0</v>
      </c>
      <c r="P58" s="13"/>
      <c r="Q58" s="13">
        <f t="shared" si="1"/>
        <v>0</v>
      </c>
    </row>
    <row r="59" spans="1:17">
      <c r="A59" s="233" t="s">
        <v>180</v>
      </c>
      <c r="B59" s="49"/>
      <c r="C59" s="13">
        <v>1651288</v>
      </c>
      <c r="D59" s="13"/>
      <c r="E59" s="13">
        <v>119726915346</v>
      </c>
      <c r="F59" s="13"/>
      <c r="G59" s="13">
        <v>-118899921231</v>
      </c>
      <c r="H59" s="13"/>
      <c r="I59" s="13">
        <f t="shared" si="0"/>
        <v>826994115</v>
      </c>
      <c r="J59" s="13"/>
      <c r="K59" s="13">
        <v>1651288</v>
      </c>
      <c r="L59" s="13"/>
      <c r="M59" s="13">
        <v>119726915346</v>
      </c>
      <c r="N59" s="13"/>
      <c r="O59" s="13">
        <v>-115210773347</v>
      </c>
      <c r="P59" s="13"/>
      <c r="Q59" s="13">
        <f t="shared" si="1"/>
        <v>4516141999</v>
      </c>
    </row>
    <row r="60" spans="1:17">
      <c r="A60" s="233" t="s">
        <v>150</v>
      </c>
      <c r="B60" s="49"/>
      <c r="C60" s="13">
        <v>0</v>
      </c>
      <c r="D60" s="13"/>
      <c r="E60" s="13">
        <v>0</v>
      </c>
      <c r="F60" s="13"/>
      <c r="G60" s="13">
        <v>-4923946698</v>
      </c>
      <c r="H60" s="13"/>
      <c r="I60" s="13">
        <f t="shared" si="0"/>
        <v>-4923946698</v>
      </c>
      <c r="J60" s="13"/>
      <c r="K60" s="13">
        <v>0</v>
      </c>
      <c r="L60" s="13"/>
      <c r="M60" s="13">
        <v>0</v>
      </c>
      <c r="N60" s="13"/>
      <c r="O60" s="13">
        <v>0</v>
      </c>
      <c r="P60" s="13"/>
      <c r="Q60" s="13">
        <f t="shared" si="1"/>
        <v>0</v>
      </c>
    </row>
    <row r="61" spans="1:17">
      <c r="A61" s="233" t="s">
        <v>151</v>
      </c>
      <c r="B61" s="49"/>
      <c r="C61" s="13">
        <v>4967938</v>
      </c>
      <c r="D61" s="13"/>
      <c r="E61" s="13">
        <v>58562885774</v>
      </c>
      <c r="F61" s="13"/>
      <c r="G61" s="13">
        <v>-75902702255</v>
      </c>
      <c r="H61" s="13"/>
      <c r="I61" s="13">
        <f t="shared" si="0"/>
        <v>-17339816481</v>
      </c>
      <c r="J61" s="13"/>
      <c r="K61" s="13">
        <v>4967938</v>
      </c>
      <c r="L61" s="13"/>
      <c r="M61" s="13">
        <v>58562885774</v>
      </c>
      <c r="N61" s="13"/>
      <c r="O61" s="13">
        <v>-40865852112</v>
      </c>
      <c r="P61" s="13"/>
      <c r="Q61" s="13">
        <f t="shared" si="1"/>
        <v>17697033662</v>
      </c>
    </row>
    <row r="62" spans="1:17">
      <c r="A62" s="233" t="s">
        <v>197</v>
      </c>
      <c r="B62" s="49"/>
      <c r="C62" s="13">
        <v>3480660</v>
      </c>
      <c r="D62" s="13"/>
      <c r="E62" s="13">
        <v>144850463657</v>
      </c>
      <c r="F62" s="13"/>
      <c r="G62" s="13">
        <v>-180907660618</v>
      </c>
      <c r="H62" s="13"/>
      <c r="I62" s="13">
        <f t="shared" si="0"/>
        <v>-36057196961</v>
      </c>
      <c r="J62" s="13"/>
      <c r="K62" s="13">
        <v>3480660</v>
      </c>
      <c r="L62" s="13"/>
      <c r="M62" s="13">
        <v>144850463657</v>
      </c>
      <c r="N62" s="13"/>
      <c r="O62" s="13">
        <v>-131000908118</v>
      </c>
      <c r="P62" s="13"/>
      <c r="Q62" s="13">
        <f t="shared" si="1"/>
        <v>13849555539</v>
      </c>
    </row>
    <row r="63" spans="1:17">
      <c r="A63" s="233" t="s">
        <v>152</v>
      </c>
      <c r="B63" s="49"/>
      <c r="C63" s="13">
        <v>2021520</v>
      </c>
      <c r="D63" s="13"/>
      <c r="E63" s="13">
        <v>143301042389</v>
      </c>
      <c r="F63" s="13"/>
      <c r="G63" s="13">
        <v>-163394203263</v>
      </c>
      <c r="H63" s="13"/>
      <c r="I63" s="13">
        <f t="shared" si="0"/>
        <v>-20093160874</v>
      </c>
      <c r="J63" s="13"/>
      <c r="K63" s="13">
        <v>2021520</v>
      </c>
      <c r="L63" s="13"/>
      <c r="M63" s="13">
        <v>143301042389</v>
      </c>
      <c r="N63" s="13"/>
      <c r="O63" s="13">
        <v>-143272552617</v>
      </c>
      <c r="P63" s="13"/>
      <c r="Q63" s="13">
        <f t="shared" si="1"/>
        <v>28489772</v>
      </c>
    </row>
    <row r="64" spans="1:17">
      <c r="A64" s="233" t="s">
        <v>153</v>
      </c>
      <c r="B64" s="49"/>
      <c r="C64" s="13">
        <v>2576611</v>
      </c>
      <c r="D64" s="13"/>
      <c r="E64" s="13">
        <v>7125505616</v>
      </c>
      <c r="F64" s="13"/>
      <c r="G64" s="13">
        <v>-17470691720</v>
      </c>
      <c r="H64" s="13"/>
      <c r="I64" s="13">
        <f t="shared" si="0"/>
        <v>-10345186104</v>
      </c>
      <c r="J64" s="13"/>
      <c r="K64" s="13">
        <v>2576611</v>
      </c>
      <c r="L64" s="13"/>
      <c r="M64" s="13">
        <v>7125505616</v>
      </c>
      <c r="N64" s="13"/>
      <c r="O64" s="13">
        <v>-6041467443</v>
      </c>
      <c r="P64" s="13"/>
      <c r="Q64" s="13">
        <f t="shared" si="1"/>
        <v>1084038173</v>
      </c>
    </row>
    <row r="65" spans="1:17">
      <c r="A65" s="233" t="s">
        <v>176</v>
      </c>
      <c r="B65" s="49"/>
      <c r="C65" s="13">
        <v>40733905</v>
      </c>
      <c r="D65" s="13"/>
      <c r="E65" s="13">
        <v>556974259785</v>
      </c>
      <c r="F65" s="13"/>
      <c r="G65" s="13">
        <v>-597393291697</v>
      </c>
      <c r="H65" s="13"/>
      <c r="I65" s="13">
        <f t="shared" si="0"/>
        <v>-40419031912</v>
      </c>
      <c r="J65" s="13"/>
      <c r="K65" s="13">
        <v>40733905</v>
      </c>
      <c r="L65" s="13"/>
      <c r="M65" s="13">
        <v>556974259785</v>
      </c>
      <c r="N65" s="13"/>
      <c r="O65" s="13">
        <v>-333052822976</v>
      </c>
      <c r="P65" s="13"/>
      <c r="Q65" s="13">
        <f t="shared" si="1"/>
        <v>223921436809</v>
      </c>
    </row>
    <row r="66" spans="1:17">
      <c r="A66" s="233" t="s">
        <v>154</v>
      </c>
      <c r="B66" s="49"/>
      <c r="C66" s="13">
        <v>10210939</v>
      </c>
      <c r="D66" s="13"/>
      <c r="E66" s="13">
        <v>363029862465</v>
      </c>
      <c r="F66" s="13"/>
      <c r="G66" s="13">
        <v>-304466853672</v>
      </c>
      <c r="H66" s="13"/>
      <c r="I66" s="13">
        <f t="shared" si="0"/>
        <v>58563008793</v>
      </c>
      <c r="J66" s="13"/>
      <c r="K66" s="13">
        <v>10210939</v>
      </c>
      <c r="L66" s="13"/>
      <c r="M66" s="13">
        <v>363029862465</v>
      </c>
      <c r="N66" s="13"/>
      <c r="O66" s="13">
        <v>-213278777699</v>
      </c>
      <c r="P66" s="13"/>
      <c r="Q66" s="13">
        <f t="shared" si="1"/>
        <v>149751084766</v>
      </c>
    </row>
    <row r="67" spans="1:17">
      <c r="A67" s="233" t="s">
        <v>177</v>
      </c>
      <c r="B67" s="49"/>
      <c r="C67" s="13">
        <v>127822587</v>
      </c>
      <c r="D67" s="13"/>
      <c r="E67" s="13">
        <v>1154194117466</v>
      </c>
      <c r="F67" s="13"/>
      <c r="G67" s="13">
        <v>-1440549481495</v>
      </c>
      <c r="H67" s="13"/>
      <c r="I67" s="13">
        <f t="shared" si="0"/>
        <v>-286355364029</v>
      </c>
      <c r="J67" s="13"/>
      <c r="K67" s="13">
        <v>127822587</v>
      </c>
      <c r="L67" s="13"/>
      <c r="M67" s="13">
        <v>1154194117466</v>
      </c>
      <c r="N67" s="13"/>
      <c r="O67" s="13">
        <v>-1227685937219</v>
      </c>
      <c r="P67" s="13"/>
      <c r="Q67" s="13">
        <f t="shared" si="1"/>
        <v>-73491819753</v>
      </c>
    </row>
    <row r="68" spans="1:17">
      <c r="A68" s="233" t="s">
        <v>82</v>
      </c>
      <c r="B68" s="49"/>
      <c r="C68" s="13">
        <v>27908187</v>
      </c>
      <c r="D68" s="13"/>
      <c r="E68" s="13">
        <v>558556851936</v>
      </c>
      <c r="F68" s="13"/>
      <c r="G68" s="13">
        <v>-757522424547</v>
      </c>
      <c r="H68" s="13"/>
      <c r="I68" s="13">
        <f t="shared" si="0"/>
        <v>-198965572611</v>
      </c>
      <c r="J68" s="13"/>
      <c r="K68" s="13">
        <v>27908187</v>
      </c>
      <c r="L68" s="13"/>
      <c r="M68" s="13">
        <v>558556851936</v>
      </c>
      <c r="N68" s="13"/>
      <c r="O68" s="13">
        <v>-603516868280</v>
      </c>
      <c r="P68" s="13"/>
      <c r="Q68" s="13">
        <f t="shared" si="1"/>
        <v>-44960016344</v>
      </c>
    </row>
    <row r="69" spans="1:17">
      <c r="A69" s="233" t="s">
        <v>155</v>
      </c>
      <c r="B69" s="49"/>
      <c r="C69" s="13">
        <v>42569957</v>
      </c>
      <c r="D69" s="13"/>
      <c r="E69" s="13">
        <v>1093194265099</v>
      </c>
      <c r="F69" s="13"/>
      <c r="G69" s="13">
        <v>-1353386553733</v>
      </c>
      <c r="H69" s="13"/>
      <c r="I69" s="13">
        <f t="shared" si="0"/>
        <v>-260192288634</v>
      </c>
      <c r="J69" s="13"/>
      <c r="K69" s="13">
        <v>42569957</v>
      </c>
      <c r="L69" s="13"/>
      <c r="M69" s="13">
        <v>1093194265099</v>
      </c>
      <c r="N69" s="13"/>
      <c r="O69" s="13">
        <v>-1352924218703</v>
      </c>
      <c r="P69" s="13"/>
      <c r="Q69" s="13">
        <f t="shared" si="1"/>
        <v>-259729953604</v>
      </c>
    </row>
    <row r="70" spans="1:17">
      <c r="A70" s="233" t="s">
        <v>81</v>
      </c>
      <c r="B70" s="49"/>
      <c r="C70" s="13">
        <v>167012541</v>
      </c>
      <c r="D70" s="13"/>
      <c r="E70" s="13">
        <v>783862856098</v>
      </c>
      <c r="F70" s="13"/>
      <c r="G70" s="13">
        <v>-988566212307</v>
      </c>
      <c r="H70" s="13"/>
      <c r="I70" s="13">
        <f t="shared" si="0"/>
        <v>-204703356209</v>
      </c>
      <c r="J70" s="13"/>
      <c r="K70" s="13">
        <v>167012541</v>
      </c>
      <c r="L70" s="13"/>
      <c r="M70" s="13">
        <v>783862856098</v>
      </c>
      <c r="N70" s="13"/>
      <c r="O70" s="13">
        <v>-688680297570</v>
      </c>
      <c r="P70" s="13"/>
      <c r="Q70" s="13">
        <f t="shared" si="1"/>
        <v>95182558528</v>
      </c>
    </row>
    <row r="71" spans="1:17">
      <c r="A71" s="233" t="s">
        <v>156</v>
      </c>
      <c r="B71" s="49"/>
      <c r="C71" s="13">
        <v>80309178</v>
      </c>
      <c r="D71" s="13"/>
      <c r="E71" s="13">
        <v>2145211406419</v>
      </c>
      <c r="F71" s="13"/>
      <c r="G71" s="13">
        <v>-2209220173508</v>
      </c>
      <c r="H71" s="13"/>
      <c r="I71" s="13">
        <f t="shared" si="0"/>
        <v>-64008767089</v>
      </c>
      <c r="J71" s="13"/>
      <c r="K71" s="13">
        <v>80309178</v>
      </c>
      <c r="L71" s="13"/>
      <c r="M71" s="13">
        <v>2145211406419</v>
      </c>
      <c r="N71" s="13"/>
      <c r="O71" s="13">
        <v>-2084890691167</v>
      </c>
      <c r="P71" s="13"/>
      <c r="Q71" s="13">
        <f t="shared" si="1"/>
        <v>60320715252</v>
      </c>
    </row>
    <row r="72" spans="1:17">
      <c r="A72" s="233" t="s">
        <v>103</v>
      </c>
      <c r="B72" s="49"/>
      <c r="C72" s="13">
        <v>0</v>
      </c>
      <c r="D72" s="13"/>
      <c r="E72" s="13">
        <v>0</v>
      </c>
      <c r="F72" s="13"/>
      <c r="G72" s="13">
        <v>-72059157538</v>
      </c>
      <c r="H72" s="13"/>
      <c r="I72" s="13">
        <f t="shared" ref="I72:I95" si="2">E72+G72</f>
        <v>-72059157538</v>
      </c>
      <c r="J72" s="13"/>
      <c r="K72" s="13">
        <v>0</v>
      </c>
      <c r="L72" s="13"/>
      <c r="M72" s="13">
        <v>0</v>
      </c>
      <c r="N72" s="13"/>
      <c r="O72" s="13">
        <v>0</v>
      </c>
      <c r="P72" s="13"/>
      <c r="Q72" s="13">
        <f t="shared" ref="Q72:Q95" si="3">M72+O72</f>
        <v>0</v>
      </c>
    </row>
    <row r="73" spans="1:17">
      <c r="A73" s="233" t="s">
        <v>158</v>
      </c>
      <c r="B73" s="49"/>
      <c r="C73" s="13">
        <v>16979310</v>
      </c>
      <c r="D73" s="13"/>
      <c r="E73" s="13">
        <v>138828013857</v>
      </c>
      <c r="F73" s="13"/>
      <c r="G73" s="13">
        <v>-127539813703</v>
      </c>
      <c r="H73" s="13"/>
      <c r="I73" s="13">
        <f t="shared" si="2"/>
        <v>11288200154</v>
      </c>
      <c r="J73" s="13"/>
      <c r="K73" s="13">
        <v>16979310</v>
      </c>
      <c r="L73" s="13"/>
      <c r="M73" s="13">
        <v>138828013857</v>
      </c>
      <c r="N73" s="13"/>
      <c r="O73" s="13">
        <v>-74313532651</v>
      </c>
      <c r="P73" s="13"/>
      <c r="Q73" s="13">
        <f t="shared" si="3"/>
        <v>64514481206</v>
      </c>
    </row>
    <row r="74" spans="1:17">
      <c r="A74" s="233" t="s">
        <v>181</v>
      </c>
      <c r="B74" s="49"/>
      <c r="C74" s="13">
        <v>0</v>
      </c>
      <c r="D74" s="13"/>
      <c r="E74" s="13">
        <v>0</v>
      </c>
      <c r="F74" s="13"/>
      <c r="G74" s="13">
        <v>-176419912715</v>
      </c>
      <c r="H74" s="13"/>
      <c r="I74" s="13">
        <f t="shared" si="2"/>
        <v>-176419912715</v>
      </c>
      <c r="J74" s="13"/>
      <c r="K74" s="13">
        <v>0</v>
      </c>
      <c r="L74" s="13"/>
      <c r="M74" s="13">
        <v>0</v>
      </c>
      <c r="N74" s="13"/>
      <c r="O74" s="13">
        <v>0</v>
      </c>
      <c r="P74" s="13"/>
      <c r="Q74" s="13">
        <f t="shared" si="3"/>
        <v>0</v>
      </c>
    </row>
    <row r="75" spans="1:17">
      <c r="A75" s="233" t="s">
        <v>159</v>
      </c>
      <c r="B75" s="49"/>
      <c r="C75" s="13">
        <v>5398217</v>
      </c>
      <c r="D75" s="13"/>
      <c r="E75" s="13">
        <v>330870312105</v>
      </c>
      <c r="F75" s="13"/>
      <c r="G75" s="13">
        <v>-327077948704</v>
      </c>
      <c r="H75" s="13"/>
      <c r="I75" s="13">
        <f t="shared" si="2"/>
        <v>3792363401</v>
      </c>
      <c r="J75" s="13"/>
      <c r="K75" s="13">
        <v>5398217</v>
      </c>
      <c r="L75" s="13"/>
      <c r="M75" s="13">
        <v>330870312105</v>
      </c>
      <c r="N75" s="13"/>
      <c r="O75" s="13">
        <v>-186030855422</v>
      </c>
      <c r="P75" s="13"/>
      <c r="Q75" s="13">
        <f t="shared" si="3"/>
        <v>144839456683</v>
      </c>
    </row>
    <row r="76" spans="1:17">
      <c r="A76" s="233" t="s">
        <v>160</v>
      </c>
      <c r="B76" s="49"/>
      <c r="C76" s="13">
        <v>0</v>
      </c>
      <c r="D76" s="13"/>
      <c r="E76" s="13">
        <v>0</v>
      </c>
      <c r="F76" s="13"/>
      <c r="G76" s="13">
        <v>118265315</v>
      </c>
      <c r="H76" s="13"/>
      <c r="I76" s="13">
        <f t="shared" si="2"/>
        <v>118265315</v>
      </c>
      <c r="J76" s="13"/>
      <c r="K76" s="13">
        <v>0</v>
      </c>
      <c r="L76" s="13"/>
      <c r="M76" s="13">
        <v>0</v>
      </c>
      <c r="N76" s="13"/>
      <c r="O76" s="13">
        <v>0</v>
      </c>
      <c r="P76" s="13"/>
      <c r="Q76" s="13">
        <f t="shared" si="3"/>
        <v>0</v>
      </c>
    </row>
    <row r="77" spans="1:17">
      <c r="A77" s="233" t="s">
        <v>161</v>
      </c>
      <c r="B77" s="49"/>
      <c r="C77" s="13">
        <v>47398202</v>
      </c>
      <c r="D77" s="13"/>
      <c r="E77" s="13">
        <v>771321747938</v>
      </c>
      <c r="F77" s="13"/>
      <c r="G77" s="13">
        <v>-669733029919</v>
      </c>
      <c r="H77" s="13"/>
      <c r="I77" s="13">
        <f t="shared" si="2"/>
        <v>101588718019</v>
      </c>
      <c r="J77" s="13"/>
      <c r="K77" s="13">
        <v>47398202</v>
      </c>
      <c r="L77" s="13"/>
      <c r="M77" s="13">
        <v>771321747938</v>
      </c>
      <c r="N77" s="13"/>
      <c r="O77" s="13">
        <v>-562435889389</v>
      </c>
      <c r="P77" s="13"/>
      <c r="Q77" s="13">
        <f t="shared" si="3"/>
        <v>208885858549</v>
      </c>
    </row>
    <row r="78" spans="1:17">
      <c r="A78" s="233" t="s">
        <v>162</v>
      </c>
      <c r="B78" s="49"/>
      <c r="C78" s="13">
        <v>33509349</v>
      </c>
      <c r="D78" s="13"/>
      <c r="E78" s="13">
        <v>649378783434</v>
      </c>
      <c r="F78" s="13"/>
      <c r="G78" s="13">
        <v>-540650231370</v>
      </c>
      <c r="H78" s="13"/>
      <c r="I78" s="13">
        <f t="shared" si="2"/>
        <v>108728552064</v>
      </c>
      <c r="J78" s="13"/>
      <c r="K78" s="13">
        <v>33509349</v>
      </c>
      <c r="L78" s="13"/>
      <c r="M78" s="13">
        <v>649378783434</v>
      </c>
      <c r="N78" s="13"/>
      <c r="O78" s="13">
        <v>-348795874974</v>
      </c>
      <c r="P78" s="13"/>
      <c r="Q78" s="13">
        <f t="shared" si="3"/>
        <v>300582908460</v>
      </c>
    </row>
    <row r="79" spans="1:17">
      <c r="A79" s="233" t="s">
        <v>184</v>
      </c>
      <c r="B79" s="49"/>
      <c r="C79" s="13">
        <v>29800000</v>
      </c>
      <c r="D79" s="13"/>
      <c r="E79" s="13">
        <v>255186044980</v>
      </c>
      <c r="F79" s="13"/>
      <c r="G79" s="13">
        <v>-305750139640</v>
      </c>
      <c r="H79" s="13"/>
      <c r="I79" s="13">
        <f t="shared" si="2"/>
        <v>-50564094660</v>
      </c>
      <c r="J79" s="13"/>
      <c r="K79" s="13">
        <v>29800000</v>
      </c>
      <c r="L79" s="13"/>
      <c r="M79" s="13">
        <v>255186044980</v>
      </c>
      <c r="N79" s="13"/>
      <c r="O79" s="13">
        <v>-322061282813</v>
      </c>
      <c r="P79" s="13"/>
      <c r="Q79" s="13">
        <f t="shared" si="3"/>
        <v>-66875237833</v>
      </c>
    </row>
    <row r="80" spans="1:17">
      <c r="A80" s="233" t="s">
        <v>88</v>
      </c>
      <c r="B80" s="49"/>
      <c r="C80" s="13">
        <v>19702687</v>
      </c>
      <c r="D80" s="13"/>
      <c r="E80" s="13">
        <v>103812545572</v>
      </c>
      <c r="F80" s="13"/>
      <c r="G80" s="13">
        <v>-97165414594</v>
      </c>
      <c r="H80" s="13"/>
      <c r="I80" s="13">
        <f t="shared" si="2"/>
        <v>6647130978</v>
      </c>
      <c r="J80" s="13"/>
      <c r="K80" s="13">
        <v>19702687</v>
      </c>
      <c r="L80" s="13"/>
      <c r="M80" s="13">
        <v>103812545572</v>
      </c>
      <c r="N80" s="13"/>
      <c r="O80" s="13">
        <v>-66256255546</v>
      </c>
      <c r="P80" s="13"/>
      <c r="Q80" s="13">
        <f t="shared" si="3"/>
        <v>37556290026</v>
      </c>
    </row>
    <row r="81" spans="1:17">
      <c r="A81" s="233" t="s">
        <v>163</v>
      </c>
      <c r="B81" s="49"/>
      <c r="C81" s="13">
        <v>7591277</v>
      </c>
      <c r="D81" s="13"/>
      <c r="E81" s="13">
        <v>214678998224</v>
      </c>
      <c r="F81" s="13"/>
      <c r="G81" s="13">
        <v>-220328445545</v>
      </c>
      <c r="H81" s="13"/>
      <c r="I81" s="13">
        <f t="shared" si="2"/>
        <v>-5649447321</v>
      </c>
      <c r="J81" s="13"/>
      <c r="K81" s="13">
        <v>7591277</v>
      </c>
      <c r="L81" s="13"/>
      <c r="M81" s="13">
        <v>214678998224</v>
      </c>
      <c r="N81" s="13"/>
      <c r="O81" s="13">
        <v>-131142503830</v>
      </c>
      <c r="P81" s="13"/>
      <c r="Q81" s="13">
        <f t="shared" si="3"/>
        <v>83536494394</v>
      </c>
    </row>
    <row r="82" spans="1:17">
      <c r="A82" s="233" t="s">
        <v>165</v>
      </c>
      <c r="B82" s="49"/>
      <c r="C82" s="13">
        <v>0</v>
      </c>
      <c r="D82" s="13"/>
      <c r="E82" s="13">
        <v>0</v>
      </c>
      <c r="F82" s="13"/>
      <c r="G82" s="13">
        <v>-112209487430</v>
      </c>
      <c r="H82" s="13"/>
      <c r="I82" s="13">
        <f t="shared" si="2"/>
        <v>-112209487430</v>
      </c>
      <c r="J82" s="13"/>
      <c r="K82" s="13">
        <v>0</v>
      </c>
      <c r="L82" s="13"/>
      <c r="M82" s="13">
        <v>0</v>
      </c>
      <c r="N82" s="13"/>
      <c r="O82" s="13">
        <v>0</v>
      </c>
      <c r="P82" s="13"/>
      <c r="Q82" s="13">
        <f t="shared" si="3"/>
        <v>0</v>
      </c>
    </row>
    <row r="83" spans="1:17">
      <c r="A83" s="233" t="s">
        <v>166</v>
      </c>
      <c r="B83" s="49"/>
      <c r="C83" s="13">
        <v>13833701</v>
      </c>
      <c r="D83" s="13"/>
      <c r="E83" s="13">
        <v>207136906357</v>
      </c>
      <c r="F83" s="13"/>
      <c r="G83" s="13">
        <v>-148686232662</v>
      </c>
      <c r="H83" s="13"/>
      <c r="I83" s="13">
        <f t="shared" si="2"/>
        <v>58450673695</v>
      </c>
      <c r="J83" s="13"/>
      <c r="K83" s="13">
        <v>13833701</v>
      </c>
      <c r="L83" s="13"/>
      <c r="M83" s="13">
        <v>207136906357</v>
      </c>
      <c r="N83" s="13"/>
      <c r="O83" s="13">
        <v>-122334713149</v>
      </c>
      <c r="P83" s="13"/>
      <c r="Q83" s="13">
        <f t="shared" si="3"/>
        <v>84802193208</v>
      </c>
    </row>
    <row r="84" spans="1:17">
      <c r="A84" s="233" t="s">
        <v>198</v>
      </c>
      <c r="B84" s="49"/>
      <c r="C84" s="13">
        <v>40755956</v>
      </c>
      <c r="D84" s="13"/>
      <c r="E84" s="13">
        <v>540694999596</v>
      </c>
      <c r="F84" s="13"/>
      <c r="G84" s="13">
        <v>-330402254804</v>
      </c>
      <c r="H84" s="13"/>
      <c r="I84" s="13">
        <f t="shared" si="2"/>
        <v>210292744792</v>
      </c>
      <c r="J84" s="13"/>
      <c r="K84" s="13">
        <v>40755956</v>
      </c>
      <c r="L84" s="13"/>
      <c r="M84" s="13">
        <v>540694999596</v>
      </c>
      <c r="N84" s="13"/>
      <c r="O84" s="13">
        <v>-208169596891</v>
      </c>
      <c r="P84" s="13"/>
      <c r="Q84" s="13">
        <f t="shared" si="3"/>
        <v>332525402705</v>
      </c>
    </row>
    <row r="85" spans="1:17">
      <c r="A85" s="233" t="s">
        <v>199</v>
      </c>
      <c r="B85" s="49"/>
      <c r="C85" s="13">
        <v>0</v>
      </c>
      <c r="D85" s="13"/>
      <c r="E85" s="13">
        <v>0</v>
      </c>
      <c r="F85" s="13"/>
      <c r="G85" s="13">
        <v>-29229355690</v>
      </c>
      <c r="H85" s="13"/>
      <c r="I85" s="13">
        <f t="shared" si="2"/>
        <v>-29229355690</v>
      </c>
      <c r="J85" s="13"/>
      <c r="K85" s="13">
        <v>0</v>
      </c>
      <c r="L85" s="13"/>
      <c r="M85" s="13">
        <v>0</v>
      </c>
      <c r="N85" s="13"/>
      <c r="O85" s="13">
        <v>0</v>
      </c>
      <c r="P85" s="13"/>
      <c r="Q85" s="13">
        <f t="shared" si="3"/>
        <v>0</v>
      </c>
    </row>
    <row r="86" spans="1:17">
      <c r="A86" s="233" t="s">
        <v>167</v>
      </c>
      <c r="B86" s="49"/>
      <c r="C86" s="13">
        <v>0</v>
      </c>
      <c r="D86" s="13"/>
      <c r="E86" s="13">
        <v>0</v>
      </c>
      <c r="F86" s="13"/>
      <c r="G86" s="13">
        <v>-13922417149</v>
      </c>
      <c r="H86" s="13"/>
      <c r="I86" s="13">
        <f t="shared" si="2"/>
        <v>-13922417149</v>
      </c>
      <c r="J86" s="13"/>
      <c r="K86" s="13">
        <v>0</v>
      </c>
      <c r="L86" s="13"/>
      <c r="M86" s="13">
        <v>0</v>
      </c>
      <c r="N86" s="13"/>
      <c r="O86" s="13">
        <v>0</v>
      </c>
      <c r="P86" s="13"/>
      <c r="Q86" s="13">
        <f t="shared" si="3"/>
        <v>0</v>
      </c>
    </row>
    <row r="87" spans="1:17">
      <c r="A87" s="233" t="s">
        <v>168</v>
      </c>
      <c r="B87" s="49"/>
      <c r="C87" s="13">
        <v>5964016</v>
      </c>
      <c r="D87" s="13"/>
      <c r="E87" s="13">
        <v>85336322139</v>
      </c>
      <c r="F87" s="13"/>
      <c r="G87" s="13">
        <v>-80897886522</v>
      </c>
      <c r="H87" s="13"/>
      <c r="I87" s="13">
        <f t="shared" si="2"/>
        <v>4438435617</v>
      </c>
      <c r="J87" s="13"/>
      <c r="K87" s="13">
        <v>5964016</v>
      </c>
      <c r="L87" s="13"/>
      <c r="M87" s="13">
        <v>85336322139</v>
      </c>
      <c r="N87" s="13"/>
      <c r="O87" s="13">
        <v>-53267124668</v>
      </c>
      <c r="P87" s="13"/>
      <c r="Q87" s="13">
        <f t="shared" si="3"/>
        <v>32069197471</v>
      </c>
    </row>
    <row r="88" spans="1:17">
      <c r="A88" s="233" t="s">
        <v>206</v>
      </c>
      <c r="B88" s="49"/>
      <c r="C88" s="13">
        <v>0</v>
      </c>
      <c r="D88" s="13"/>
      <c r="E88" s="13">
        <v>0</v>
      </c>
      <c r="F88" s="13"/>
      <c r="G88" s="13">
        <v>-18888849</v>
      </c>
      <c r="H88" s="13"/>
      <c r="I88" s="13">
        <f t="shared" si="2"/>
        <v>-18888849</v>
      </c>
      <c r="J88" s="13"/>
      <c r="K88" s="13">
        <v>0</v>
      </c>
      <c r="L88" s="13"/>
      <c r="M88" s="13">
        <v>0</v>
      </c>
      <c r="N88" s="13"/>
      <c r="O88" s="13">
        <v>0</v>
      </c>
      <c r="P88" s="13"/>
      <c r="Q88" s="13">
        <f t="shared" si="3"/>
        <v>0</v>
      </c>
    </row>
    <row r="89" spans="1:17">
      <c r="A89" s="233" t="s">
        <v>190</v>
      </c>
      <c r="B89" s="49"/>
      <c r="C89" s="13">
        <v>0</v>
      </c>
      <c r="D89" s="13"/>
      <c r="E89" s="13">
        <v>0</v>
      </c>
      <c r="F89" s="13"/>
      <c r="G89" s="13">
        <v>-46346135120</v>
      </c>
      <c r="H89" s="13"/>
      <c r="I89" s="13">
        <f t="shared" si="2"/>
        <v>-46346135120</v>
      </c>
      <c r="J89" s="13"/>
      <c r="K89" s="13">
        <v>0</v>
      </c>
      <c r="L89" s="13"/>
      <c r="M89" s="13">
        <v>0</v>
      </c>
      <c r="N89" s="13"/>
      <c r="O89" s="13">
        <v>0</v>
      </c>
      <c r="P89" s="13"/>
      <c r="Q89" s="13">
        <f t="shared" si="3"/>
        <v>0</v>
      </c>
    </row>
    <row r="90" spans="1:17">
      <c r="A90" s="233" t="s">
        <v>171</v>
      </c>
      <c r="B90" s="49"/>
      <c r="C90" s="13">
        <v>66229972</v>
      </c>
      <c r="D90" s="13"/>
      <c r="E90" s="13">
        <v>200439943668</v>
      </c>
      <c r="F90" s="13"/>
      <c r="G90" s="13">
        <v>-191732618074</v>
      </c>
      <c r="H90" s="13"/>
      <c r="I90" s="13">
        <f t="shared" si="2"/>
        <v>8707325594</v>
      </c>
      <c r="J90" s="13"/>
      <c r="K90" s="13">
        <v>66229972</v>
      </c>
      <c r="L90" s="13"/>
      <c r="M90" s="13">
        <v>200439943668</v>
      </c>
      <c r="N90" s="13"/>
      <c r="O90" s="13">
        <v>-170046111358</v>
      </c>
      <c r="P90" s="13"/>
      <c r="Q90" s="13">
        <f t="shared" si="3"/>
        <v>30393832310</v>
      </c>
    </row>
    <row r="91" spans="1:17">
      <c r="A91" s="233" t="s">
        <v>205</v>
      </c>
      <c r="B91" s="49"/>
      <c r="C91" s="13">
        <v>0</v>
      </c>
      <c r="D91" s="13"/>
      <c r="E91" s="13">
        <v>974581896</v>
      </c>
      <c r="F91" s="13"/>
      <c r="G91" s="13">
        <v>-6587027627</v>
      </c>
      <c r="H91" s="13"/>
      <c r="I91" s="13">
        <f t="shared" si="2"/>
        <v>-5612445731</v>
      </c>
      <c r="J91" s="13"/>
      <c r="K91" s="13">
        <v>0</v>
      </c>
      <c r="L91" s="13"/>
      <c r="M91" s="13">
        <v>974581896</v>
      </c>
      <c r="N91" s="13"/>
      <c r="O91" s="13">
        <v>0</v>
      </c>
      <c r="P91" s="13"/>
      <c r="Q91" s="13">
        <f t="shared" si="3"/>
        <v>974581896</v>
      </c>
    </row>
    <row r="92" spans="1:17">
      <c r="A92" s="233" t="s">
        <v>208</v>
      </c>
      <c r="B92" s="49"/>
      <c r="C92" s="13">
        <v>5839956</v>
      </c>
      <c r="D92" s="13"/>
      <c r="E92" s="13">
        <v>78693562446</v>
      </c>
      <c r="F92" s="13"/>
      <c r="G92" s="13">
        <v>-67915210005</v>
      </c>
      <c r="H92" s="13"/>
      <c r="I92" s="13">
        <f t="shared" si="2"/>
        <v>10778352441</v>
      </c>
      <c r="J92" s="13"/>
      <c r="K92" s="13">
        <v>5839956</v>
      </c>
      <c r="L92" s="13"/>
      <c r="M92" s="13">
        <v>78693562446</v>
      </c>
      <c r="N92" s="13"/>
      <c r="O92" s="13">
        <v>-52153318264</v>
      </c>
      <c r="P92" s="13"/>
      <c r="Q92" s="13">
        <f t="shared" si="3"/>
        <v>26540244182</v>
      </c>
    </row>
    <row r="93" spans="1:17">
      <c r="A93" s="233" t="s">
        <v>210</v>
      </c>
      <c r="B93" s="49"/>
      <c r="C93" s="13">
        <v>0</v>
      </c>
      <c r="D93" s="13"/>
      <c r="E93" s="13">
        <v>0</v>
      </c>
      <c r="F93" s="13"/>
      <c r="G93" s="13">
        <v>-3381795067</v>
      </c>
      <c r="H93" s="13"/>
      <c r="I93" s="13">
        <f t="shared" si="2"/>
        <v>-3381795067</v>
      </c>
      <c r="J93" s="13"/>
      <c r="K93" s="13">
        <v>0</v>
      </c>
      <c r="L93" s="13"/>
      <c r="M93" s="13">
        <v>0</v>
      </c>
      <c r="N93" s="13"/>
      <c r="O93" s="13">
        <v>0</v>
      </c>
      <c r="P93" s="13"/>
      <c r="Q93" s="13">
        <f t="shared" si="3"/>
        <v>0</v>
      </c>
    </row>
    <row r="94" spans="1:17">
      <c r="A94" s="233" t="s">
        <v>223</v>
      </c>
      <c r="B94" s="49"/>
      <c r="C94" s="13">
        <v>31547</v>
      </c>
      <c r="D94" s="13"/>
      <c r="E94" s="13">
        <v>226463231071</v>
      </c>
      <c r="F94" s="13"/>
      <c r="G94" s="13">
        <v>0</v>
      </c>
      <c r="H94" s="13"/>
      <c r="I94" s="13">
        <f t="shared" si="2"/>
        <v>226463231071</v>
      </c>
      <c r="J94" s="13"/>
      <c r="K94" s="13">
        <v>31547</v>
      </c>
      <c r="L94" s="13"/>
      <c r="M94" s="13">
        <v>13863571450</v>
      </c>
      <c r="N94" s="13"/>
      <c r="O94" s="13">
        <v>0</v>
      </c>
      <c r="P94" s="13"/>
      <c r="Q94" s="13">
        <f t="shared" si="3"/>
        <v>13863571450</v>
      </c>
    </row>
    <row r="95" spans="1:17">
      <c r="A95" s="233" t="s">
        <v>224</v>
      </c>
      <c r="B95" s="49"/>
      <c r="C95" s="13">
        <v>138575</v>
      </c>
      <c r="D95" s="13"/>
      <c r="E95" s="13">
        <v>1561504360</v>
      </c>
      <c r="F95" s="13"/>
      <c r="G95" s="13">
        <v>0</v>
      </c>
      <c r="H95" s="13"/>
      <c r="I95" s="13">
        <f t="shared" si="2"/>
        <v>1561504360</v>
      </c>
      <c r="J95" s="13"/>
      <c r="K95" s="13">
        <v>138575</v>
      </c>
      <c r="L95" s="13"/>
      <c r="M95" s="13">
        <v>245109428</v>
      </c>
      <c r="N95" s="13"/>
      <c r="O95" s="13">
        <v>0</v>
      </c>
      <c r="P95" s="13"/>
      <c r="Q95" s="13">
        <f t="shared" si="3"/>
        <v>245109428</v>
      </c>
    </row>
    <row r="96" spans="1:17" ht="23.25" thickBot="1">
      <c r="A96" s="233"/>
      <c r="B96" s="234"/>
      <c r="C96" s="234"/>
      <c r="D96" s="234"/>
      <c r="E96" s="63">
        <f>SUM(E7:E95)</f>
        <v>35261420151850</v>
      </c>
      <c r="F96" s="63"/>
      <c r="G96" s="63">
        <f>SUM(G7:G95)</f>
        <v>-37152168743049</v>
      </c>
      <c r="H96" s="13"/>
      <c r="I96" s="63">
        <f>SUM(I7:I95)</f>
        <v>-1890748591199</v>
      </c>
      <c r="J96" s="28"/>
      <c r="K96" s="13"/>
      <c r="L96" s="28"/>
      <c r="M96" s="63">
        <f>SUM(M7:M95)</f>
        <v>35047504097297</v>
      </c>
      <c r="N96" s="13"/>
      <c r="O96" s="63">
        <f>SUM(O7:O95)</f>
        <v>-27937800931801</v>
      </c>
      <c r="P96" s="13"/>
      <c r="Q96" s="63">
        <f>SUM(Q7:Q95)</f>
        <v>7109703165496</v>
      </c>
    </row>
    <row r="97" spans="1:17" ht="23.25" thickTop="1">
      <c r="A97" s="48"/>
      <c r="B97" s="48"/>
      <c r="C97" s="114"/>
      <c r="D97" s="48"/>
      <c r="E97" s="46"/>
      <c r="F97" s="28"/>
      <c r="G97" s="46"/>
      <c r="H97" s="28"/>
      <c r="I97" s="46"/>
      <c r="J97" s="28"/>
      <c r="K97" s="114"/>
      <c r="L97" s="28"/>
      <c r="M97" s="46"/>
      <c r="N97" s="28"/>
      <c r="O97" s="46"/>
      <c r="P97" s="28"/>
      <c r="Q97" s="46"/>
    </row>
    <row r="98" spans="1:17" ht="22.5">
      <c r="A98" s="48"/>
      <c r="B98" s="48"/>
      <c r="C98" s="114"/>
      <c r="D98" s="48"/>
      <c r="E98" s="46"/>
      <c r="F98" s="28"/>
      <c r="G98" s="46"/>
      <c r="H98" s="28"/>
      <c r="I98" s="46"/>
      <c r="J98" s="28"/>
      <c r="K98" s="114"/>
      <c r="L98" s="28"/>
      <c r="M98" s="46"/>
      <c r="N98" s="28"/>
      <c r="O98" s="46"/>
      <c r="P98" s="28"/>
      <c r="Q98" s="46"/>
    </row>
    <row r="99" spans="1:17">
      <c r="A99" s="48"/>
      <c r="B99" s="48"/>
    </row>
    <row r="100" spans="1:17" ht="18">
      <c r="A100" s="344" t="s">
        <v>40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45"/>
      <c r="Q100" s="346"/>
    </row>
    <row r="101" spans="1:17">
      <c r="Q101" s="235"/>
    </row>
    <row r="104" spans="1:17">
      <c r="Q104" s="245"/>
    </row>
    <row r="105" spans="1:17">
      <c r="I105" s="245"/>
    </row>
  </sheetData>
  <autoFilter ref="A6:Q6" xr:uid="{00000000-0009-0000-0000-000008000000}">
    <sortState xmlns:xlrd2="http://schemas.microsoft.com/office/spreadsheetml/2017/richdata2" ref="A7:Q32">
      <sortCondition descending="1" ref="Q6"/>
    </sortState>
  </autoFilter>
  <mergeCells count="7">
    <mergeCell ref="A100:Q100"/>
    <mergeCell ref="C5:I5"/>
    <mergeCell ref="K5:Q5"/>
    <mergeCell ref="A4:H4"/>
    <mergeCell ref="A1:Q1"/>
    <mergeCell ref="A2:Q2"/>
    <mergeCell ref="A3:Q3"/>
  </mergeCells>
  <printOptions horizontalCentered="1"/>
  <pageMargins left="0.25" right="0.25" top="0.75" bottom="0.75" header="0.3" footer="0.3"/>
  <pageSetup paperSize="9" scale="5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23</vt:i4>
      </vt:variant>
    </vt:vector>
  </HeadingPairs>
  <TitlesOfParts>
    <vt:vector size="40" baseType="lpstr">
      <vt:lpstr>روکش</vt:lpstr>
      <vt:lpstr> سهام </vt:lpstr>
      <vt:lpstr>شمش</vt:lpstr>
      <vt:lpstr>اوراق </vt:lpstr>
      <vt:lpstr>تعدیل اوراق </vt:lpstr>
      <vt:lpstr>سپرده</vt:lpstr>
      <vt:lpstr>درآمدها</vt:lpstr>
      <vt:lpstr>درآمد سرمایه گذاری در سهام</vt:lpstr>
      <vt:lpstr>درآمد سرمایه گذاری در شمش </vt:lpstr>
      <vt:lpstr>درآمد سرمایه گذاری در اوراق بها</vt:lpstr>
      <vt:lpstr>درآمد سپرده بانکی</vt:lpstr>
      <vt:lpstr>سایر درآمدها</vt:lpstr>
      <vt:lpstr>درآمد سود سهام</vt:lpstr>
      <vt:lpstr>سود اوراق بهادار</vt:lpstr>
      <vt:lpstr>سود سپرده بانکی</vt:lpstr>
      <vt:lpstr>درآمد ناشی ازفروش</vt:lpstr>
      <vt:lpstr>درآمد ناشی از تغییر قیمت  </vt:lpstr>
      <vt:lpstr>' سهام '!Print_Area</vt:lpstr>
      <vt:lpstr>'اوراق '!Print_Area</vt:lpstr>
      <vt:lpstr>'تعدیل اوراق '!Print_Area</vt:lpstr>
      <vt:lpstr>'درآمد سپرده بانکی'!Print_Area</vt:lpstr>
      <vt:lpstr>'درآمد سرمایه گذاری در اوراق بها'!Print_Area</vt:lpstr>
      <vt:lpstr>'درآمد سرمایه گذاری در سهام'!Print_Area</vt:lpstr>
      <vt:lpstr>'درآمد سرمایه گذاری در شمش '!Print_Area</vt:lpstr>
      <vt:lpstr>'درآمد سود سهام'!Print_Area</vt:lpstr>
      <vt:lpstr>'درآمد ناشی از تغییر قیمت  '!Print_Area</vt:lpstr>
      <vt:lpstr>'درآمد ناشی ازفروش'!Print_Area</vt:lpstr>
      <vt:lpstr>درآمدها!Print_Area</vt:lpstr>
      <vt:lpstr>روکش!Print_Area</vt:lpstr>
      <vt:lpstr>'سایر درآمدها'!Print_Area</vt:lpstr>
      <vt:lpstr>سپرده!Print_Area</vt:lpstr>
      <vt:lpstr>'سود اوراق بهادار'!Print_Area</vt:lpstr>
      <vt:lpstr>'سود سپرده بانکی'!Print_Area</vt:lpstr>
      <vt:lpstr>شمش!Print_Area</vt:lpstr>
      <vt:lpstr>' سهام '!Print_Titles</vt:lpstr>
      <vt:lpstr>'درآمد سرمایه گذاری در سهام'!Print_Titles</vt:lpstr>
      <vt:lpstr>'درآمد سرمایه گذاری در شمش '!Print_Titles</vt:lpstr>
      <vt:lpstr>'درآمد ناشی از تغییر قیمت  '!Print_Titles</vt:lpstr>
      <vt:lpstr>'درآمد ناشی ازفروش'!Print_Titles</vt:lpstr>
      <vt:lpstr>شمش!Print_Titles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Zahra Booryaee</cp:lastModifiedBy>
  <cp:lastPrinted>2023-10-25T16:54:14Z</cp:lastPrinted>
  <dcterms:created xsi:type="dcterms:W3CDTF">2017-11-22T14:26:20Z</dcterms:created>
  <dcterms:modified xsi:type="dcterms:W3CDTF">2026-07-29T07:40:46Z</dcterms:modified>
</cp:coreProperties>
</file>