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ou013\Desktop\150917시작 로보토미\"/>
    </mc:Choice>
  </mc:AlternateContent>
  <bookViews>
    <workbookView xWindow="0" yWindow="0" windowWidth="18885" windowHeight="154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" i="1" l="1"/>
  <c r="X32" i="1"/>
  <c r="Y32" i="1"/>
  <c r="Y36" i="1" s="1"/>
  <c r="W33" i="1"/>
  <c r="W36" i="1" s="1"/>
  <c r="X33" i="1"/>
  <c r="Y33" i="1"/>
  <c r="W34" i="1"/>
  <c r="X34" i="1"/>
  <c r="X36" i="1" s="1"/>
  <c r="Y34" i="1"/>
  <c r="W35" i="1"/>
  <c r="X35" i="1"/>
  <c r="Y35" i="1"/>
  <c r="S32" i="1"/>
  <c r="S33" i="1"/>
  <c r="S34" i="1"/>
  <c r="S35" i="1"/>
  <c r="V36" i="1"/>
  <c r="U36" i="1"/>
  <c r="T36" i="1"/>
  <c r="R36" i="1"/>
  <c r="O36" i="1"/>
  <c r="H36" i="1"/>
  <c r="H32" i="1"/>
  <c r="G3" i="2" l="1"/>
  <c r="H30" i="1"/>
  <c r="H31" i="1"/>
  <c r="H38" i="1"/>
  <c r="H39" i="1"/>
  <c r="H40" i="1"/>
  <c r="H41" i="1"/>
  <c r="H29" i="1"/>
  <c r="H24" i="1"/>
  <c r="H25" i="1"/>
  <c r="H26" i="1"/>
  <c r="H27" i="1"/>
  <c r="H23" i="1"/>
  <c r="H18" i="1"/>
  <c r="H19" i="1"/>
  <c r="H20" i="1"/>
  <c r="H17" i="1"/>
  <c r="H12" i="1"/>
  <c r="H13" i="1"/>
  <c r="H14" i="1"/>
  <c r="H11" i="1"/>
  <c r="H4" i="1"/>
  <c r="H5" i="1"/>
  <c r="H6" i="1"/>
  <c r="H7" i="1"/>
  <c r="H8" i="1"/>
  <c r="H3" i="1"/>
  <c r="S30" i="1"/>
  <c r="S31" i="1"/>
  <c r="S38" i="1"/>
  <c r="S39" i="1"/>
  <c r="S40" i="1"/>
  <c r="S41" i="1"/>
  <c r="S29" i="1"/>
  <c r="S24" i="1"/>
  <c r="S25" i="1"/>
  <c r="S26" i="1"/>
  <c r="S23" i="1"/>
  <c r="S18" i="1"/>
  <c r="S19" i="1"/>
  <c r="S20" i="1"/>
  <c r="S17" i="1"/>
  <c r="S12" i="1"/>
  <c r="S13" i="1"/>
  <c r="S14" i="1"/>
  <c r="S11" i="1"/>
  <c r="S4" i="1"/>
  <c r="S5" i="1"/>
  <c r="S6" i="1"/>
  <c r="S7" i="1"/>
  <c r="S8" i="1"/>
  <c r="S3" i="1"/>
  <c r="S36" i="1" l="1"/>
  <c r="L26" i="2"/>
  <c r="K25" i="2"/>
  <c r="P11" i="2"/>
  <c r="K26" i="2"/>
  <c r="P25" i="2"/>
  <c r="L25" i="2"/>
  <c r="G11" i="2"/>
  <c r="M12" i="2"/>
  <c r="K11" i="2"/>
  <c r="R12" i="2" s="1"/>
  <c r="G25" i="2"/>
  <c r="M11" i="2"/>
  <c r="M26" i="2"/>
  <c r="R11" i="2"/>
  <c r="K12" i="2"/>
  <c r="R25" i="2"/>
  <c r="P26" i="2"/>
  <c r="H25" i="2"/>
  <c r="L33" i="2"/>
  <c r="Q26" i="2"/>
  <c r="R26" i="2"/>
  <c r="M25" i="2"/>
  <c r="K31" i="2"/>
  <c r="Q25" i="2"/>
  <c r="H11" i="2"/>
  <c r="M34" i="2"/>
  <c r="L34" i="2"/>
  <c r="K34" i="2"/>
  <c r="G31" i="2"/>
  <c r="G38" i="2"/>
  <c r="G22" i="2"/>
  <c r="L32" i="2"/>
  <c r="L38" i="2"/>
  <c r="L19" i="2"/>
  <c r="L23" i="2"/>
  <c r="H33" i="2"/>
  <c r="H29" i="2"/>
  <c r="H22" i="2"/>
  <c r="M20" i="2"/>
  <c r="M21" i="2"/>
  <c r="M15" i="2"/>
  <c r="M35" i="2"/>
  <c r="Q31" i="2"/>
  <c r="Q29" i="2"/>
  <c r="R31" i="2"/>
  <c r="R23" i="2"/>
  <c r="R21" i="2"/>
  <c r="Q21" i="2"/>
  <c r="Q15" i="2"/>
  <c r="G33" i="2"/>
  <c r="G29" i="2"/>
  <c r="G23" i="2"/>
  <c r="L36" i="2"/>
  <c r="L31" i="2"/>
  <c r="L20" i="2"/>
  <c r="L24" i="2"/>
  <c r="H35" i="2"/>
  <c r="H16" i="2"/>
  <c r="H23" i="2"/>
  <c r="M19" i="2"/>
  <c r="M22" i="2"/>
  <c r="M33" i="2"/>
  <c r="M38" i="2"/>
  <c r="Q35" i="2"/>
  <c r="R37" i="2"/>
  <c r="R18" i="2"/>
  <c r="R30" i="2"/>
  <c r="R15" i="2"/>
  <c r="Q18" i="2"/>
  <c r="K9" i="2"/>
  <c r="G35" i="2"/>
  <c r="G18" i="2"/>
  <c r="G24" i="2"/>
  <c r="L18" i="2"/>
  <c r="L21" i="2"/>
  <c r="L15" i="2"/>
  <c r="H37" i="2"/>
  <c r="H18" i="2"/>
  <c r="H24" i="2"/>
  <c r="M16" i="2"/>
  <c r="M23" i="2"/>
  <c r="M36" i="2"/>
  <c r="M31" i="2"/>
  <c r="Q37" i="2"/>
  <c r="R38" i="2"/>
  <c r="R17" i="2"/>
  <c r="R29" i="2"/>
  <c r="Q24" i="2"/>
  <c r="Q17" i="2"/>
  <c r="P9" i="2"/>
  <c r="G37" i="2"/>
  <c r="G21" i="2"/>
  <c r="G16" i="2"/>
  <c r="L35" i="2"/>
  <c r="L16" i="2"/>
  <c r="L22" i="2"/>
  <c r="H31" i="2"/>
  <c r="H38" i="2"/>
  <c r="H21" i="2"/>
  <c r="H15" i="2"/>
  <c r="M18" i="2"/>
  <c r="M24" i="2"/>
  <c r="M32" i="2"/>
  <c r="Q30" i="2"/>
  <c r="Q38" i="2"/>
  <c r="R35" i="2"/>
  <c r="R24" i="2"/>
  <c r="R16" i="2"/>
  <c r="Q23" i="2"/>
  <c r="Q16" i="2"/>
  <c r="K16" i="2"/>
  <c r="P37" i="2"/>
  <c r="K15" i="2"/>
  <c r="P16" i="2"/>
  <c r="K36" i="2"/>
  <c r="P30" i="2"/>
  <c r="K44" i="2"/>
  <c r="G10" i="2"/>
  <c r="P35" i="2"/>
  <c r="P17" i="2"/>
  <c r="P31" i="2"/>
  <c r="M44" i="2"/>
  <c r="K38" i="2"/>
  <c r="H10" i="2"/>
  <c r="H13" i="2"/>
  <c r="P24" i="2"/>
  <c r="P18" i="2"/>
  <c r="K24" i="2"/>
  <c r="K23" i="2"/>
  <c r="K22" i="2"/>
  <c r="L44" i="2"/>
  <c r="H44" i="2"/>
  <c r="G15" i="2"/>
  <c r="P23" i="2"/>
  <c r="P38" i="2"/>
  <c r="P29" i="2"/>
  <c r="K21" i="2"/>
  <c r="G44" i="2"/>
  <c r="K35" i="2"/>
  <c r="P15" i="2"/>
  <c r="G13" i="2"/>
  <c r="P21" i="2"/>
  <c r="H9" i="2"/>
  <c r="K18" i="2"/>
  <c r="K33" i="2"/>
  <c r="K32" i="2"/>
  <c r="K20" i="2"/>
  <c r="G9" i="2"/>
  <c r="K19" i="2"/>
  <c r="H3" i="2"/>
  <c r="S9" i="1"/>
  <c r="S15" i="1" s="1"/>
  <c r="S21" i="1" s="1"/>
  <c r="S27" i="1" s="1"/>
  <c r="X20" i="1"/>
  <c r="Y20" i="1"/>
  <c r="X18" i="1"/>
  <c r="Y18" i="1"/>
  <c r="X17" i="1"/>
  <c r="Y17" i="1"/>
  <c r="O21" i="1"/>
  <c r="O42" i="1"/>
  <c r="O27" i="1"/>
  <c r="O15" i="1"/>
  <c r="O9" i="1"/>
  <c r="R15" i="1"/>
  <c r="W30" i="1"/>
  <c r="X30" i="1"/>
  <c r="Y30" i="1"/>
  <c r="W31" i="1"/>
  <c r="X31" i="1"/>
  <c r="Y31" i="1"/>
  <c r="W38" i="1"/>
  <c r="X38" i="1"/>
  <c r="Y38" i="1"/>
  <c r="W39" i="1"/>
  <c r="X39" i="1"/>
  <c r="Y39" i="1"/>
  <c r="W40" i="1"/>
  <c r="X40" i="1"/>
  <c r="Y40" i="1"/>
  <c r="W41" i="1"/>
  <c r="X41" i="1"/>
  <c r="Y41" i="1"/>
  <c r="X29" i="1"/>
  <c r="Y29" i="1"/>
  <c r="W29" i="1"/>
  <c r="T27" i="1"/>
  <c r="U27" i="1"/>
  <c r="V27" i="1"/>
  <c r="W24" i="1"/>
  <c r="X24" i="1"/>
  <c r="Y24" i="1"/>
  <c r="W25" i="1"/>
  <c r="X25" i="1"/>
  <c r="Y25" i="1"/>
  <c r="W26" i="1"/>
  <c r="X26" i="1"/>
  <c r="Y26" i="1"/>
  <c r="X23" i="1"/>
  <c r="Y23" i="1"/>
  <c r="W23" i="1"/>
  <c r="W18" i="1"/>
  <c r="W19" i="1"/>
  <c r="X19" i="1"/>
  <c r="Y19" i="1"/>
  <c r="W20" i="1"/>
  <c r="W17" i="1"/>
  <c r="W12" i="1"/>
  <c r="X12" i="1"/>
  <c r="Y12" i="1"/>
  <c r="W13" i="1"/>
  <c r="X13" i="1"/>
  <c r="Y13" i="1"/>
  <c r="W14" i="1"/>
  <c r="X14" i="1"/>
  <c r="Y14" i="1"/>
  <c r="X11" i="1"/>
  <c r="Y11" i="1"/>
  <c r="W11" i="1"/>
  <c r="T21" i="1"/>
  <c r="U21" i="1"/>
  <c r="V21" i="1"/>
  <c r="P39" i="2" l="1"/>
  <c r="M27" i="2"/>
  <c r="G27" i="2"/>
  <c r="Q39" i="2"/>
  <c r="R39" i="2"/>
  <c r="G39" i="2"/>
  <c r="H39" i="2"/>
  <c r="H27" i="2"/>
  <c r="R27" i="2"/>
  <c r="P27" i="2"/>
  <c r="Q27" i="2"/>
  <c r="L27" i="2"/>
  <c r="K39" i="2"/>
  <c r="M39" i="2"/>
  <c r="L39" i="2"/>
  <c r="K27" i="2"/>
  <c r="Y27" i="1"/>
  <c r="X27" i="1"/>
  <c r="W15" i="1"/>
  <c r="W27" i="1"/>
  <c r="Y15" i="1"/>
  <c r="X15" i="1"/>
  <c r="X21" i="1"/>
  <c r="W21" i="1"/>
  <c r="Y21" i="1"/>
  <c r="Y5" i="1"/>
  <c r="Y4" i="1"/>
  <c r="Y6" i="1"/>
  <c r="Y7" i="1"/>
  <c r="Y8" i="1"/>
  <c r="X7" i="1"/>
  <c r="X8" i="1"/>
  <c r="X3" i="1"/>
  <c r="Y3" i="1"/>
  <c r="W4" i="1"/>
  <c r="W5" i="1"/>
  <c r="W6" i="1"/>
  <c r="W7" i="1"/>
  <c r="W8" i="1"/>
  <c r="W3" i="1"/>
  <c r="V42" i="1"/>
  <c r="U42" i="1"/>
  <c r="T42" i="1"/>
  <c r="T15" i="1"/>
  <c r="U15" i="1"/>
  <c r="V15" i="1"/>
  <c r="T9" i="1"/>
  <c r="W9" i="1" s="1"/>
  <c r="U9" i="1"/>
  <c r="X9" i="1" s="1"/>
  <c r="V9" i="1"/>
  <c r="Y9" i="1" s="1"/>
  <c r="R9" i="1"/>
  <c r="R27" i="1" l="1"/>
  <c r="R21" i="1"/>
</calcChain>
</file>

<file path=xl/sharedStrings.xml><?xml version="1.0" encoding="utf-8"?>
<sst xmlns="http://schemas.openxmlformats.org/spreadsheetml/2006/main" count="653" uniqueCount="339">
  <si>
    <t>이름</t>
    <phoneticPr fontId="1" type="noConversion"/>
  </si>
  <si>
    <t>공격유형</t>
    <phoneticPr fontId="1" type="noConversion"/>
  </si>
  <si>
    <t>선호스킬계열</t>
    <phoneticPr fontId="1" type="noConversion"/>
  </si>
  <si>
    <t>성공확률 상승값</t>
    <phoneticPr fontId="1" type="noConversion"/>
  </si>
  <si>
    <t>거부스킬 계열</t>
    <phoneticPr fontId="1" type="noConversion"/>
  </si>
  <si>
    <t>성공확률 감소값</t>
    <phoneticPr fontId="1" type="noConversion"/>
  </si>
  <si>
    <t>특수능력</t>
    <phoneticPr fontId="1" type="noConversion"/>
  </si>
  <si>
    <t>아무말 없는 소녀</t>
    <phoneticPr fontId="1" type="noConversion"/>
  </si>
  <si>
    <t xml:space="preserve">White &amp; Red </t>
  </si>
  <si>
    <t xml:space="preserve">White &amp; Red </t>
    <phoneticPr fontId="1" type="noConversion"/>
  </si>
  <si>
    <t xml:space="preserve">TETH </t>
    <phoneticPr fontId="1" type="noConversion"/>
  </si>
  <si>
    <t>행복할 성냥팔이소녀와 성냥들</t>
    <phoneticPr fontId="1" type="noConversion"/>
  </si>
  <si>
    <t xml:space="preserve">White </t>
  </si>
  <si>
    <t xml:space="preserve">White </t>
    <phoneticPr fontId="1" type="noConversion"/>
  </si>
  <si>
    <t>TETH</t>
  </si>
  <si>
    <t>TETH</t>
    <phoneticPr fontId="1" type="noConversion"/>
  </si>
  <si>
    <t>차단</t>
    <phoneticPr fontId="1" type="noConversion"/>
  </si>
  <si>
    <t>직접</t>
    <phoneticPr fontId="1" type="noConversion"/>
  </si>
  <si>
    <t>간접</t>
    <phoneticPr fontId="1" type="noConversion"/>
  </si>
  <si>
    <t>직접
차단</t>
    <phoneticPr fontId="1" type="noConversion"/>
  </si>
  <si>
    <t>단 한번의 악과 수백가지의 선행</t>
    <phoneticPr fontId="1" type="noConversion"/>
  </si>
  <si>
    <t>White</t>
  </si>
  <si>
    <t>White</t>
    <phoneticPr fontId="1" type="noConversion"/>
  </si>
  <si>
    <t>ZAYIN</t>
    <phoneticPr fontId="1" type="noConversion"/>
  </si>
  <si>
    <t>특수스킬 계열</t>
    <phoneticPr fontId="1" type="noConversion"/>
  </si>
  <si>
    <t>특수스킬 효과</t>
    <phoneticPr fontId="1" type="noConversion"/>
  </si>
  <si>
    <t>매우 완화</t>
    <phoneticPr fontId="1" type="noConversion"/>
  </si>
  <si>
    <t>Red</t>
    <phoneticPr fontId="1" type="noConversion"/>
  </si>
  <si>
    <t>He</t>
    <phoneticPr fontId="1" type="noConversion"/>
  </si>
  <si>
    <t>WAW</t>
    <phoneticPr fontId="1" type="noConversion"/>
  </si>
  <si>
    <t>Black</t>
    <phoneticPr fontId="1" type="noConversion"/>
  </si>
  <si>
    <t>헤르마프로디토스</t>
    <phoneticPr fontId="1" type="noConversion"/>
  </si>
  <si>
    <t>0~3
&lt;이성에 관심이 많아짐&gt; 추가</t>
    <phoneticPr fontId="1" type="noConversion"/>
  </si>
  <si>
    <t>매우 악화</t>
    <phoneticPr fontId="1" type="noConversion"/>
  </si>
  <si>
    <t>&lt;리비도 코나투스&gt;
구체적인 해결법은 존재하지 않는다.</t>
    <phoneticPr fontId="1" type="noConversion"/>
  </si>
  <si>
    <t>행복한 테디</t>
    <phoneticPr fontId="1" type="noConversion"/>
  </si>
  <si>
    <t xml:space="preserve"> HE</t>
    <phoneticPr fontId="1" type="noConversion"/>
  </si>
  <si>
    <t>포옹하기</t>
    <phoneticPr fontId="1" type="noConversion"/>
  </si>
  <si>
    <t xml:space="preserve">BLUE </t>
    <phoneticPr fontId="1" type="noConversion"/>
  </si>
  <si>
    <t>ALEPH</t>
  </si>
  <si>
    <t>HE</t>
  </si>
  <si>
    <t>TEHT</t>
  </si>
  <si>
    <t>태엽 감기</t>
    <phoneticPr fontId="1" type="noConversion"/>
  </si>
  <si>
    <t xml:space="preserve">Red </t>
  </si>
  <si>
    <t>차단
간접</t>
    <phoneticPr fontId="1" type="noConversion"/>
  </si>
  <si>
    <t xml:space="preserve">Red &amp; White </t>
    <phoneticPr fontId="1" type="noConversion"/>
  </si>
  <si>
    <t>차단</t>
    <phoneticPr fontId="1" type="noConversion"/>
  </si>
  <si>
    <t>불타는 미라</t>
    <phoneticPr fontId="1" type="noConversion"/>
  </si>
  <si>
    <t>Red</t>
  </si>
  <si>
    <t>직접</t>
    <phoneticPr fontId="1" type="noConversion"/>
  </si>
  <si>
    <t>공포확률%</t>
    <phoneticPr fontId="1" type="noConversion"/>
  </si>
  <si>
    <t>기분수치 구간값</t>
    <phoneticPr fontId="1" type="noConversion"/>
  </si>
  <si>
    <t>200~100
100~50
50~0</t>
    <phoneticPr fontId="1" type="noConversion"/>
  </si>
  <si>
    <t>200~50
50~0</t>
    <phoneticPr fontId="1" type="noConversion"/>
  </si>
  <si>
    <t>2~1
1~0</t>
    <phoneticPr fontId="1" type="noConversion"/>
  </si>
  <si>
    <t>400~100
100~0</t>
    <phoneticPr fontId="1" type="noConversion"/>
  </si>
  <si>
    <t>뒤틀린 형체</t>
    <phoneticPr fontId="1" type="noConversion"/>
  </si>
  <si>
    <t>직원 즉사</t>
    <phoneticPr fontId="1" type="noConversion"/>
  </si>
  <si>
    <t xml:space="preserve">&lt;파괴의 욕망&gt;     
구체적인 해결방법은 없다.
 다만, 되도록이면 직원을 투입시킴으로써 그것이 실체가 가지도록 하는 걸 자제해야 하며, 혹시 모를 인명피해를 대비하여 2명 이상은 투입시키지 않는다. </t>
    <phoneticPr fontId="1" type="noConversion"/>
  </si>
  <si>
    <t>&lt;죽을 때까지 춤을 춰야 하는 형벌&gt; 
여자직원이 작업을 시도할 경우 100%의 확률로 여자직원을 숙주로 삼는다, 숙주를 조종하며 같은 통로에 있는 직원들에게 데미지 3의 물리/정신피래를 입히게 한다. 숙주가 된 여성 직원은 2~4의 물리피해와 50의 정신피해를 입는다.
여성직원은 절대 투입시키지 말 것. 만약 여성직원이 착용했을 경우, 강제로 대상을 벗겨야 하는데, 종종 인간의 힘으론 벗겨낼 수가 없을 때가 있다. 이땐 강제로 발을 잘라내야 하니 주의할 것.  발을 잘라낸 직원은 더이상 작업을 할 수 없게 된다.
기분수치가 0이 되어 격리소에서 탈출하였을 시에는 가장 가까운 거리에 있는 직원을 숙주로 삼는다.</t>
    <phoneticPr fontId="1" type="noConversion"/>
  </si>
  <si>
    <t>200-150
150-50
50-0</t>
    <phoneticPr fontId="1" type="noConversion"/>
  </si>
  <si>
    <t>100%
(여자직원 한정)</t>
    <phoneticPr fontId="1" type="noConversion"/>
  </si>
  <si>
    <t>100%
(여자직원 한정)</t>
    <phoneticPr fontId="1" type="noConversion"/>
  </si>
  <si>
    <t>3~5</t>
    <phoneticPr fontId="1" type="noConversion"/>
  </si>
  <si>
    <t>x</t>
    <phoneticPr fontId="1" type="noConversion"/>
  </si>
  <si>
    <t>-30
40% 확률로 
&lt;정신박약&gt;
특성 추가</t>
    <phoneticPr fontId="1" type="noConversion"/>
  </si>
  <si>
    <t>150-0</t>
    <phoneticPr fontId="1" type="noConversion"/>
  </si>
  <si>
    <t>White &amp; Red</t>
  </si>
  <si>
    <t>White &amp; Red</t>
    <phoneticPr fontId="1" type="noConversion"/>
  </si>
  <si>
    <t xml:space="preserve"> HE</t>
  </si>
  <si>
    <t>잭이 없는 콩나무</t>
  </si>
  <si>
    <t>ZAYIN</t>
  </si>
  <si>
    <t>(나를 보고) 웃는 삐에로</t>
  </si>
  <si>
    <t>100-40
40-0</t>
    <phoneticPr fontId="1" type="noConversion"/>
  </si>
  <si>
    <t>물주기</t>
    <phoneticPr fontId="1" type="noConversion"/>
  </si>
  <si>
    <t>기분수치 +50
(기분수치가 0이 되면 그대로 시들어버리기 
때문에 주기적으로 물을 주어야 한다.)</t>
    <phoneticPr fontId="1" type="noConversion"/>
  </si>
  <si>
    <t>30
20</t>
    <phoneticPr fontId="1" type="noConversion"/>
  </si>
  <si>
    <t>웃어주기</t>
    <phoneticPr fontId="1" type="noConversion"/>
  </si>
  <si>
    <t xml:space="preserve">매우 완화
</t>
    <phoneticPr fontId="1" type="noConversion"/>
  </si>
  <si>
    <t>벽을 보고 있는 여인</t>
  </si>
  <si>
    <t>TETH</t>
    <phoneticPr fontId="1" type="noConversion"/>
  </si>
  <si>
    <t>이름 모를 사내의 초상화</t>
  </si>
  <si>
    <t xml:space="preserve">종종 &lt;호기심이 강함&gt; 이나 &lt;소문내기 좋아함&gt; 특성을 지닌 직원들을 클릭하면 
이 그림에 대해 궁금해하는 듯한 텍스트를 읽을 수 있다. </t>
    <phoneticPr fontId="1" type="noConversion"/>
  </si>
  <si>
    <t>300-200
200-100
100-0</t>
    <phoneticPr fontId="1" type="noConversion"/>
  </si>
  <si>
    <t xml:space="preserve">(아무 것도 없는) </t>
  </si>
  <si>
    <t>Blue</t>
  </si>
  <si>
    <t>직원 멘탈 +10</t>
    <phoneticPr fontId="1" type="noConversion"/>
  </si>
  <si>
    <t xml:space="preserve">&lt;마더구스&gt;  
직원이 어떠한 작업이던 작업을 시전할 경우 100% 확률로 발동
5의 멘탈피해를 입힌다.
//"아가,아가.." 텍스트 출력 
//투입된 직원에겐 무조건 멘탈피해를 입히기 때문에 구체적인 해결법은 없다. 
//청소하기를 정기적으로 해주어야 한다.
</t>
    <phoneticPr fontId="1" type="noConversion"/>
  </si>
  <si>
    <t>&lt;모든 것의 뒤틀림, 혹은 어떤 것도 아닌 것의 뒤틀림 &gt;
직접충족작업을 시전하면 90%의 확률로 스킬이 발동된다.
스킬에 걸린 직원은 95% 의 확률로 온몸이 뒤틀려 즉사한다.
(직원 체력만큼의 데미지를 입혀 즉사)
이 환상체를 작업하고 난 직원에게는 &lt;정신박약&gt; 특성이 생긴다. 
&lt;정신박약&gt;이 된 직원은 4분 44초동안 작업을 할 수 없다.
44분 44초가 지나면 해당 특성이 도감에서 사라진다.</t>
    <phoneticPr fontId="1" type="noConversion"/>
  </si>
  <si>
    <t xml:space="preserve">&lt;I am MISSIN’ U&gt;
직원이 보고 싶어하는 사람으로 환상체가 변하여 직원을 찌른다.
혼자 투잆 시 100% 확룰로 멘탈피해 10, 물리피해 현재 체력의 50%의 데미지를 입는다.
2명 이상의 직원이 투입되면 어떠한 상대의 생각을 읽을지 혼동을 보이므로 두 명 이상의 직원을 투입시키도록 한다.
 &lt;단호박&gt; 특성을 지닌 직원을 혼자 투입할 경우, 어떠한 데미지도 입지 않는다. 
</t>
    <phoneticPr fontId="1" type="noConversion"/>
  </si>
  <si>
    <t>&lt;악몽같은 폼페이의 72일&gt;
60%의 확률로 직원의 주위에 불꽃이 피어나며 직원은 3의 물리피해를 입는다,
&lt;화상&gt; 특성이 추가되어 3분동안 1분에 10씩 체력이 감소한다.
&lt;화상&gt; 특성이 추가된 직원은 너무 뜨거워서 이동속도가 느려진다.</t>
    <phoneticPr fontId="1" type="noConversion"/>
  </si>
  <si>
    <t xml:space="preserve">&lt;오르페우스, 뒤를 돌아 보지 마&gt; 
30% 확률로 직원이 뒤를 돌아보는데, 이 때 뒤를 돌아본 직원에게 5의 물리피해, 50의 정신피해를 입힌다.
 &lt;건망증이 심함&gt; 이나 &lt;호기심이 강함&gt; 특성을 지닌 직원을의 경우 90%의 확률로 스킬이 발동된다.
</t>
    <phoneticPr fontId="1" type="noConversion"/>
  </si>
  <si>
    <t xml:space="preserve">&lt;그림도 없고 대화도 없는 책은 무슨 쓸모가 있을까? 라고 엘리스는 말했다. &gt; 
30% 확률로 발동. 스킬이 발동되면 직원에게 &lt;알 수 없는 집착&gt; 특성 추가 
&lt;알 수 없는 집착&gt; 특성이 추가된 직원은 특성이 추가되는 순간 3의 물리피해 또는 -50의 정신피해를 입는다, 
해당 직원은 세피라에 5분 동안 격리를 시켜야 하기 때문에 다른 작업에 투입시킬 수 없다.
5분동안 격리된 후에는 특성이 사라진다. 
&lt;호기심이 강함&gt; 특성을 가진 직원이 작업을 시도할 경우 80%의 확률로 스킬이 발동된다.  </t>
    <phoneticPr fontId="1" type="noConversion"/>
  </si>
  <si>
    <t>위험등급
(자인-테트-헤- 와우- 알레프)</t>
    <phoneticPr fontId="1" type="noConversion"/>
  </si>
  <si>
    <t>기분수치 
최대값</t>
    <phoneticPr fontId="1" type="noConversion"/>
  </si>
  <si>
    <t>정신피해 
확률</t>
    <phoneticPr fontId="1" type="noConversion"/>
  </si>
  <si>
    <t>물리피해
확률</t>
    <phoneticPr fontId="1" type="noConversion"/>
  </si>
  <si>
    <t>직접 계열 
스킬한정
 100%</t>
    <phoneticPr fontId="1" type="noConversion"/>
  </si>
  <si>
    <t>공포데미지
(- 멘탈수치 감소
 + 멘탈수치 증가)</t>
    <phoneticPr fontId="1" type="noConversion"/>
  </si>
  <si>
    <t>마법소녀</t>
    <phoneticPr fontId="1" type="noConversion"/>
  </si>
  <si>
    <t>Red Shoses for YOU</t>
    <phoneticPr fontId="1" type="noConversion"/>
  </si>
  <si>
    <t>테레지아</t>
    <phoneticPr fontId="1" type="noConversion"/>
  </si>
  <si>
    <t>그림도 없고 대화도 없는 책</t>
    <phoneticPr fontId="1" type="noConversion"/>
  </si>
  <si>
    <t>늙은 여인</t>
    <phoneticPr fontId="1" type="noConversion"/>
  </si>
  <si>
    <t xml:space="preserve">보고싶은 사신 </t>
    <phoneticPr fontId="1" type="noConversion"/>
  </si>
  <si>
    <t>이름 없는 태아</t>
    <phoneticPr fontId="1" type="noConversion"/>
  </si>
  <si>
    <t>말쿠트</t>
    <phoneticPr fontId="1" type="noConversion"/>
  </si>
  <si>
    <t>네짜흐</t>
    <phoneticPr fontId="1" type="noConversion"/>
  </si>
  <si>
    <t>칼리</t>
    <phoneticPr fontId="1" type="noConversion"/>
  </si>
  <si>
    <t>창백한 말</t>
    <phoneticPr fontId="1" type="noConversion"/>
  </si>
  <si>
    <t>호박 마차</t>
    <phoneticPr fontId="1" type="noConversion"/>
  </si>
  <si>
    <t>장화신은 고양이</t>
    <phoneticPr fontId="1" type="noConversion"/>
  </si>
  <si>
    <t>평균</t>
    <phoneticPr fontId="1" type="noConversion"/>
  </si>
  <si>
    <t>에너지 생산량
(1분주기)
좋음 상태</t>
    <phoneticPr fontId="1" type="noConversion"/>
  </si>
  <si>
    <t>에너지 생산량
(1분주기)
보통 상태</t>
    <phoneticPr fontId="1" type="noConversion"/>
  </si>
  <si>
    <t>에너지 생산량
(1분주기)
나쁨 상태</t>
    <phoneticPr fontId="1" type="noConversion"/>
  </si>
  <si>
    <t>기분수치 감소값
(10초 주기)</t>
    <phoneticPr fontId="1" type="noConversion"/>
  </si>
  <si>
    <t>기분수치 
감소확률</t>
    <phoneticPr fontId="1" type="noConversion"/>
  </si>
  <si>
    <t>에너지 생산량
(5초 주기)
좋음 상태</t>
    <phoneticPr fontId="1" type="noConversion"/>
  </si>
  <si>
    <t>에너지 생산량
(5초주기)
보통 상태</t>
    <phoneticPr fontId="1" type="noConversion"/>
  </si>
  <si>
    <t>에너지 생산량
(5초 주기)
나쁨 상태</t>
    <phoneticPr fontId="1" type="noConversion"/>
  </si>
  <si>
    <t>20
30</t>
    <phoneticPr fontId="1" type="noConversion"/>
  </si>
  <si>
    <t>평균</t>
    <phoneticPr fontId="1" type="noConversion"/>
  </si>
  <si>
    <t>예소드</t>
    <phoneticPr fontId="1" type="noConversion"/>
  </si>
  <si>
    <t>호드</t>
    <phoneticPr fontId="1" type="noConversion"/>
  </si>
  <si>
    <t>기타</t>
    <phoneticPr fontId="1" type="noConversion"/>
  </si>
  <si>
    <t>x</t>
    <phoneticPr fontId="1" type="noConversion"/>
  </si>
  <si>
    <t>150~120
120~0</t>
    <phoneticPr fontId="1" type="noConversion"/>
  </si>
  <si>
    <t>200-100
100-0</t>
    <phoneticPr fontId="1" type="noConversion"/>
  </si>
  <si>
    <t xml:space="preserve">기분수치 감소
기댓값
(1분 주기)
확률적용 </t>
    <phoneticPr fontId="1" type="noConversion"/>
  </si>
  <si>
    <t>공포데미지 
확률적용</t>
    <phoneticPr fontId="1" type="noConversion"/>
  </si>
  <si>
    <t>차단</t>
  </si>
  <si>
    <t>직접 계열 
스킬한정
1</t>
    <phoneticPr fontId="1" type="noConversion"/>
  </si>
  <si>
    <t>//인신공양</t>
  </si>
  <si>
    <t>간접</t>
  </si>
  <si>
    <t>//청소하기</t>
  </si>
  <si>
    <t xml:space="preserve">차단
</t>
    <phoneticPr fontId="1" type="noConversion"/>
  </si>
  <si>
    <t>직접</t>
    <phoneticPr fontId="1" type="noConversion"/>
  </si>
  <si>
    <t>윰윰</t>
    <phoneticPr fontId="1" type="noConversion"/>
  </si>
  <si>
    <t>작업 속도</t>
    <phoneticPr fontId="1" type="noConversion"/>
  </si>
  <si>
    <t>작업량</t>
    <phoneticPr fontId="1" type="noConversion"/>
  </si>
  <si>
    <t>0~3</t>
    <phoneticPr fontId="1" type="noConversion"/>
  </si>
  <si>
    <t>-30</t>
    <phoneticPr fontId="1" type="noConversion"/>
  </si>
  <si>
    <t>틱 횟수</t>
    <phoneticPr fontId="1" type="noConversion"/>
  </si>
  <si>
    <t>기분수치 
완화</t>
    <phoneticPr fontId="1" type="noConversion"/>
  </si>
  <si>
    <t xml:space="preserve">정신피해 </t>
    <phoneticPr fontId="1" type="noConversion"/>
  </si>
  <si>
    <t xml:space="preserve">물리피해 </t>
    <phoneticPr fontId="1" type="noConversion"/>
  </si>
  <si>
    <t>선호스킬</t>
    <phoneticPr fontId="1" type="noConversion"/>
  </si>
  <si>
    <t>성공 시 
기분 수치 상승</t>
    <phoneticPr fontId="1" type="noConversion"/>
  </si>
  <si>
    <t xml:space="preserve">거부스킬 </t>
    <phoneticPr fontId="1" type="noConversion"/>
  </si>
  <si>
    <t>선호 스킬 
 상승 기분수치</t>
    <phoneticPr fontId="1" type="noConversion"/>
  </si>
  <si>
    <t>거부 스킬 상승 기분 
수치</t>
    <phoneticPr fontId="1" type="noConversion"/>
  </si>
  <si>
    <t>성공확률 
기본</t>
    <phoneticPr fontId="1" type="noConversion"/>
  </si>
  <si>
    <t>자인</t>
    <phoneticPr fontId="1" type="noConversion"/>
  </si>
  <si>
    <t>테트</t>
    <phoneticPr fontId="1" type="noConversion"/>
  </si>
  <si>
    <t>헤</t>
    <phoneticPr fontId="1" type="noConversion"/>
  </si>
  <si>
    <t>와우</t>
    <phoneticPr fontId="1" type="noConversion"/>
  </si>
  <si>
    <t>알레프</t>
    <phoneticPr fontId="1" type="noConversion"/>
  </si>
  <si>
    <t>큰 새</t>
    <phoneticPr fontId="1" type="noConversion"/>
  </si>
  <si>
    <t>같은 직원에게 새의 욕구 작업을 3번이상 시키면 그 직원의 모든 물리수치 감소, 관찰 시 20% 확률로 피해 5받음</t>
    <phoneticPr fontId="1" type="noConversion"/>
  </si>
  <si>
    <t>Red</t>
    <phoneticPr fontId="1" type="noConversion"/>
  </si>
  <si>
    <t>직접
간접</t>
    <phoneticPr fontId="1" type="noConversion"/>
  </si>
  <si>
    <t xml:space="preserve">44
용기,호기심을 가진 직원을 투입시키면 최대 4 </t>
    <phoneticPr fontId="1" type="noConversion"/>
  </si>
  <si>
    <t>번호</t>
    <phoneticPr fontId="1" type="noConversion"/>
  </si>
  <si>
    <t>선호스킬
실패 시 물리피해</t>
    <phoneticPr fontId="1" type="noConversion"/>
  </si>
  <si>
    <t>선호스킬
실패 시 정신피해</t>
    <phoneticPr fontId="1" type="noConversion"/>
  </si>
  <si>
    <t>실패 시 
물리 피해</t>
    <phoneticPr fontId="1" type="noConversion"/>
  </si>
  <si>
    <t>실패 시 
정신 피해</t>
    <phoneticPr fontId="1" type="noConversion"/>
  </si>
  <si>
    <t>거부스킬
실패 시 물리 피해</t>
    <phoneticPr fontId="1" type="noConversion"/>
  </si>
  <si>
    <t>거부스킬 실패 시
정신 피해</t>
    <phoneticPr fontId="1" type="noConversion"/>
  </si>
  <si>
    <t>성공확률 
상승값 &lt;0.4</t>
    <phoneticPr fontId="1" type="noConversion"/>
  </si>
  <si>
    <t>성공확률 
감소값&lt;0.6</t>
    <phoneticPr fontId="1" type="noConversion"/>
  </si>
  <si>
    <t>차단</t>
    <phoneticPr fontId="1" type="noConversion"/>
  </si>
  <si>
    <t>직접</t>
    <phoneticPr fontId="1" type="noConversion"/>
  </si>
  <si>
    <t>간접</t>
    <phoneticPr fontId="1" type="noConversion"/>
  </si>
  <si>
    <t>&lt;야릇한 죄책감&gt;
멘탈 수치가 50% 이하이거나,  죄책감 특성이 있는 직원을 만날 경우, 들고 있는 못과 망치로 공격하여 데미지 3의 물리피해를 입힌다. 
 공격을 당할 경우 직원의 현재 멘탈수치에서 90%만큼의 수치가 감소
해당 스킬을 맞을 때 &lt;죄책감&gt; 특성이 없을 경우  추가
&lt;죄책감&gt; 특성은 &lt;죄를 잊으면 벌은 떨어져 내린다&gt; 스킬로만 없앨 수 있다.
(일단 공격이 가해지면 남성 직원일 경우 무력화가 되며 여성 직원은 저항을 할 수 있다. 공격을 당할 경우 정신 수치가 급격히 떨어진다. )</t>
    <phoneticPr fontId="1" type="noConversion"/>
  </si>
  <si>
    <t>정신피해 max</t>
    <phoneticPr fontId="1" type="noConversion"/>
  </si>
  <si>
    <t>정신피해 min</t>
    <phoneticPr fontId="1" type="noConversion"/>
  </si>
  <si>
    <t>비고</t>
    <phoneticPr fontId="1" type="noConversion"/>
  </si>
  <si>
    <t xml:space="preserve">직접
</t>
    <phoneticPr fontId="1" type="noConversion"/>
  </si>
  <si>
    <t>대화</t>
    <phoneticPr fontId="1" type="noConversion"/>
  </si>
  <si>
    <t>x</t>
    <phoneticPr fontId="1" type="noConversion"/>
  </si>
  <si>
    <t>불에 타버린 소녀</t>
    <phoneticPr fontId="1" type="noConversion"/>
  </si>
  <si>
    <t xml:space="preserve">300~150
150~0
</t>
    <phoneticPr fontId="1" type="noConversion"/>
  </si>
  <si>
    <t>작업 전체 비고</t>
    <phoneticPr fontId="1" type="noConversion"/>
  </si>
  <si>
    <t xml:space="preserve">&lt;왜 내 이야기만 해피엔딩이 아닌거죠?&gt; 
물리피해 대량  
90% 확률로 직원 사망
</t>
    <phoneticPr fontId="1" type="noConversion"/>
  </si>
  <si>
    <t>간접
직접</t>
    <phoneticPr fontId="1" type="noConversion"/>
  </si>
  <si>
    <t>고해하기</t>
    <phoneticPr fontId="1" type="noConversion"/>
  </si>
  <si>
    <t>물리피해 max</t>
    <phoneticPr fontId="1" type="noConversion"/>
  </si>
  <si>
    <t>물리피해 min</t>
    <phoneticPr fontId="1" type="noConversion"/>
  </si>
  <si>
    <t>마취</t>
    <phoneticPr fontId="1" type="noConversion"/>
  </si>
  <si>
    <t>&lt;거짓말쟁이&gt; 특성을 지닌 직원이 작업을 시전할 경우 5레벨의 정신피해를 줌</t>
    <phoneticPr fontId="1" type="noConversion"/>
  </si>
  <si>
    <t>간접 작업: 작업 종료 후 20초 동안 에너지 생성량 30% 증가</t>
    <phoneticPr fontId="1" type="noConversion"/>
  </si>
  <si>
    <t>고해하기: 작업 종료 후 에너지 5 즉시 증가</t>
    <phoneticPr fontId="1" type="noConversion"/>
  </si>
  <si>
    <t>직접 작업: 작업 종료 후 기분 수치 15 추가로 증가</t>
    <phoneticPr fontId="1" type="noConversion"/>
  </si>
  <si>
    <t>상담하기: 기분단계 normal로 변화
차단 작업: 작업 종료 후 30초 동안 에너지 생성량 40% 감소, 특수 능력 시전</t>
    <phoneticPr fontId="1" type="noConversion"/>
  </si>
  <si>
    <t>인신 공양: 전체 단계에서 모두 특수 능력 발동</t>
    <phoneticPr fontId="1" type="noConversion"/>
  </si>
  <si>
    <t xml:space="preserve">간접, 직접 작업 : 특수 능력 발동 </t>
    <phoneticPr fontId="1" type="noConversion"/>
  </si>
  <si>
    <t>&lt;죄를 잊으면 벌은 떨어져 내린다&gt; 
고해하기 작업 시전 시 직원의 정신력이 20 회복
&lt;죄책감&gt;의 특성을 지닌 직원들을 투입시키면, 
특성의 효과가 사라지고, 도감에서도 특성이 사라진다.</t>
    <phoneticPr fontId="1" type="noConversion"/>
  </si>
  <si>
    <t xml:space="preserve">80% 확률로 성공
고해 성공 -&gt; 총 기분수치 20증가
고해 실패 -&gt; 한번 이상 실패 발생 시 &lt;죄를 잊으면 벌은 떨어져 내린다&gt;  시전 </t>
    <phoneticPr fontId="1" type="noConversion"/>
  </si>
  <si>
    <t>인신공양</t>
    <phoneticPr fontId="1" type="noConversion"/>
  </si>
  <si>
    <t>인신공양: 작업 종료 후 기분 수치 55로 증가</t>
    <phoneticPr fontId="1" type="noConversion"/>
  </si>
  <si>
    <t xml:space="preserve">&lt;사랑과 증오의 이름으로&gt; 
1. 기분수치가 50이하로 내려가면 ‘역변(흑화)’이 진행된다. 
2. 역변 상태에서는 작업을 시도하는 직원에게 100% 데미지 4의 물리피해를 입힌다.
3. 역변 상태일 때는 공포 레벨이 3으로 증가한다.
기분 수치가 60~50 사이일 경우 역변이 진행되기 직전의 상태. 
이 때 마취 작업을 시전하면 해당 환상체의 기분수치의 감소가 5분동안 정지한다.
이미 기분수치가 50이하로 내려가 역변이 진행되었을 시, ‘인신공양’이 행해져야만 기분수치가 상승한다. </t>
    <phoneticPr fontId="1" type="noConversion"/>
  </si>
  <si>
    <t>&lt;그리웠던 옛날의 포옹&gt; 
기분수치가 50 이하인 상태에서 포옹하기를 시전할 경우
40%로 시전된다.
물리피해 데미지 = 직원 체력에 비례에서 현재 체력의 80%</t>
    <phoneticPr fontId="1" type="noConversion"/>
  </si>
  <si>
    <t>매우 완화
(환상체의 기분 수치가 50% 일 때 시전 시 40%의 확률로 &lt;그리웠던 옛날의 포옹&gt;이 시전된다.)</t>
    <phoneticPr fontId="1" type="noConversion"/>
  </si>
  <si>
    <t>포옹하기: 40% 확률로 특수 능력 발동</t>
    <phoneticPr fontId="1" type="noConversion"/>
  </si>
  <si>
    <t>대화
세척
포옹하기</t>
    <phoneticPr fontId="1" type="noConversion"/>
  </si>
  <si>
    <t>15
8
25</t>
    <phoneticPr fontId="1" type="noConversion"/>
  </si>
  <si>
    <t>15
30</t>
    <phoneticPr fontId="1" type="noConversion"/>
  </si>
  <si>
    <t>대화하기: 작업 종료 후 기분 수치 10 추가 증가
직접 작업: 기분 수치 올려주지 않음</t>
    <phoneticPr fontId="1" type="noConversion"/>
  </si>
  <si>
    <t>인신 공양: 작업 종료 후 즉시 특수 능력 발동</t>
    <phoneticPr fontId="1" type="noConversion"/>
  </si>
  <si>
    <t xml:space="preserve">여자 직원이 격리소에 들어올 경우 모든 단계에서 바로 특수 능력 발동 </t>
    <phoneticPr fontId="1" type="noConversion"/>
  </si>
  <si>
    <t>세척</t>
    <phoneticPr fontId="1" type="noConversion"/>
  </si>
  <si>
    <t>세척
격리실 소독</t>
    <phoneticPr fontId="1" type="noConversion"/>
  </si>
  <si>
    <t>치료</t>
    <phoneticPr fontId="1" type="noConversion"/>
  </si>
  <si>
    <t>타격</t>
    <phoneticPr fontId="1" type="noConversion"/>
  </si>
  <si>
    <t>특수스킬 '태엽 감기' 사용할 경우 직원의 정신력이 10 높아진다. 
&lt;Remember me at November&gt;  
x +- y 초 안에 태엽감기를 하지 않을 시 해당 격리실이 속한 세피라안의 직원들에게 &lt;우울함&gt; / &lt;애상감&gt; 특성이 60%확률로 추가된다. 
우울증 특성은 다음날이 되면 효과는 사라지지만 도감에는 남아있다.</t>
    <phoneticPr fontId="1" type="noConversion"/>
  </si>
  <si>
    <t>태엽감기</t>
    <phoneticPr fontId="1" type="noConversion"/>
  </si>
  <si>
    <t>직접
간접
차단</t>
    <phoneticPr fontId="1" type="noConversion"/>
  </si>
  <si>
    <t>직접, 간접, 차단: 기분 수치에 영향을 주지 않음</t>
    <phoneticPr fontId="1" type="noConversion"/>
  </si>
  <si>
    <t xml:space="preserve">직접, 간접, 차단: 작업 종료 후 기분 수치 20 즉시 감소 </t>
    <phoneticPr fontId="1" type="noConversion"/>
  </si>
  <si>
    <t>공포레벨MIN</t>
    <phoneticPr fontId="1" type="noConversion"/>
  </si>
  <si>
    <t>공포레벨
MAX</t>
    <phoneticPr fontId="1" type="noConversion"/>
  </si>
  <si>
    <t xml:space="preserve">직접 작업: 작업 종료 후 기분 수치 30 감소 
차단 작업: 작업 종료 후 30초 간 에너지 생산량 30% 감소 </t>
    <phoneticPr fontId="1" type="noConversion"/>
  </si>
  <si>
    <t xml:space="preserve">차단 작업: 작업 종료 후 30초 간 에너지 생산량 50% 감소 </t>
    <phoneticPr fontId="1" type="noConversion"/>
  </si>
  <si>
    <t xml:space="preserve">차단 작업: 작업 종료 후 30초 간 에너지 생산량 10% 감소 </t>
    <phoneticPr fontId="1" type="noConversion"/>
  </si>
  <si>
    <t>간접
차단</t>
    <phoneticPr fontId="1" type="noConversion"/>
  </si>
  <si>
    <t>간접 작업: 바로 특수 능력 발동</t>
    <phoneticPr fontId="1" type="noConversion"/>
  </si>
  <si>
    <t>차단
직접</t>
    <phoneticPr fontId="1" type="noConversion"/>
  </si>
  <si>
    <t>5
13</t>
    <phoneticPr fontId="1" type="noConversion"/>
  </si>
  <si>
    <t>30
50</t>
    <phoneticPr fontId="1" type="noConversion"/>
  </si>
  <si>
    <t>기분 수치가 80 이하일 경우 직원이 어떠한 작업을 시전하던 바로 특수능력 발동</t>
    <phoneticPr fontId="1" type="noConversion"/>
  </si>
  <si>
    <t>&lt;Take off your clothes&gt;
기분 수치가 80 이하 일 때 작업에 투입되는 직원을 50%의 확률로 잡아먹는다.
직원은 그 자리에서 사망한다.
&lt;탈출&gt;
기분수치가 50 이하로 떨어졌을 시  50%의 확률로 격리소를 탈출한다.</t>
    <phoneticPr fontId="1" type="noConversion"/>
  </si>
  <si>
    <t xml:space="preserve">&lt;500년 전의 선물&gt; 
격리소에 직원이 들어오면 100% 확률로 직원들의 체력이 3 올라간다.
한번 스킬을 시전한 후에는 40초의 쿨타임이 있다.
게임 중간에 나무로부터 무언가가 떨어지는 이벤트가 종종 발생한다. 포악한 성격을 지닌 거인이 내려와서 직원들을 공격하거나, 거인의 신체 일부가 떨어지는 등의 효과가 일어난다. </t>
    <phoneticPr fontId="1" type="noConversion"/>
  </si>
  <si>
    <t>직접 작업: 작업 시 기분 수치에 영향을 주지 않음</t>
    <phoneticPr fontId="1" type="noConversion"/>
  </si>
  <si>
    <t>차단 작업 : 40초 간 특수 능력 발동 X</t>
    <phoneticPr fontId="1" type="noConversion"/>
  </si>
  <si>
    <t>직접 작업: 작업 시 기분 수치에 영향을 주지 않음
차단 작업: 20초 간 특수 능력 발동 X</t>
    <phoneticPr fontId="1" type="noConversion"/>
  </si>
  <si>
    <t>300~250
250~180
180~0</t>
    <phoneticPr fontId="1" type="noConversion"/>
  </si>
  <si>
    <t>대화</t>
    <phoneticPr fontId="1" type="noConversion"/>
  </si>
  <si>
    <t xml:space="preserve">차단 작업 : 시전 시 바로 특수 능력 발동 </t>
    <phoneticPr fontId="1" type="noConversion"/>
  </si>
  <si>
    <t xml:space="preserve">1분에 한 번씩 먹이주기를 시전하기 않을 경우 기분수치가 20 감소한다.
&lt;Where’s mom?&gt;
기분수치가 40 이하일 경우. 시설에 있는 모든 직원들에게 40만큼의 멘탈피해를 1번 입힌다. </t>
    <phoneticPr fontId="1" type="noConversion"/>
  </si>
  <si>
    <t>인신공양: 작업 종료 후 기분 수치 18 증가</t>
    <phoneticPr fontId="1" type="noConversion"/>
  </si>
  <si>
    <t xml:space="preserve">
13</t>
    <phoneticPr fontId="1" type="noConversion"/>
  </si>
  <si>
    <t>28
38</t>
    <phoneticPr fontId="1" type="noConversion"/>
  </si>
  <si>
    <t xml:space="preserve">300~250
250~100
100~0
</t>
    <phoneticPr fontId="1" type="noConversion"/>
  </si>
  <si>
    <t>대화 
격리실 소독</t>
    <phoneticPr fontId="1" type="noConversion"/>
  </si>
  <si>
    <t>대화
치료</t>
    <phoneticPr fontId="1" type="noConversion"/>
  </si>
  <si>
    <t>청소</t>
    <phoneticPr fontId="1" type="noConversion"/>
  </si>
  <si>
    <t>15
12</t>
    <phoneticPr fontId="1" type="noConversion"/>
  </si>
  <si>
    <t>치료</t>
    <phoneticPr fontId="1" type="noConversion"/>
  </si>
  <si>
    <t>치료
청소</t>
    <phoneticPr fontId="1" type="noConversion"/>
  </si>
  <si>
    <t>12
18</t>
    <phoneticPr fontId="1" type="noConversion"/>
  </si>
  <si>
    <t xml:space="preserve">12
8
</t>
    <phoneticPr fontId="1" type="noConversion"/>
  </si>
  <si>
    <t>38
25</t>
    <phoneticPr fontId="1" type="noConversion"/>
  </si>
  <si>
    <t>25
18</t>
    <phoneticPr fontId="1" type="noConversion"/>
  </si>
  <si>
    <t>간접</t>
    <phoneticPr fontId="1" type="noConversion"/>
  </si>
  <si>
    <t xml:space="preserve">5
&lt;우울함&gt; &lt;소극적임&gt; 특성을 지닌 직원이 투입된 경우  </t>
    <phoneticPr fontId="1" type="noConversion"/>
  </si>
  <si>
    <t xml:space="preserve">한 방에 두명 이상을 투입시킬 경우 기분수치가 50 감소하기 때문에 한 명만을 투입시켜주는 것이 좋다.
&lt;SMILE!&gt;
자신의 광대짓에 반응을 보이지 않는 직원에게 공격을 가한다.
(&lt;헤픈 웃음&gt;, &lt;쾌활함&gt; 특성을 지니지 않은 직원의 경우 70% 확률로 웃지 않아 4의 물리피해를 받는다.) 
&lt;헤픈 웃음&gt; &lt;쾌할함&gt; 등의 특성을 지닌 직원을 투입시킨다. </t>
    <phoneticPr fontId="1" type="noConversion"/>
  </si>
  <si>
    <t>200-160
160-90
90-0</t>
    <phoneticPr fontId="1" type="noConversion"/>
  </si>
  <si>
    <t>차단 작업: 작업 종료 시 기분 수치 25 감소</t>
    <phoneticPr fontId="1" type="noConversion"/>
  </si>
  <si>
    <t>직접 작업: 작업 종료 시 기분 수치 90으로 감소</t>
    <phoneticPr fontId="1" type="noConversion"/>
  </si>
  <si>
    <t>직접
대화</t>
    <phoneticPr fontId="1" type="noConversion"/>
  </si>
  <si>
    <t>52
13</t>
    <phoneticPr fontId="1" type="noConversion"/>
  </si>
  <si>
    <t>35
40</t>
    <phoneticPr fontId="1" type="noConversion"/>
  </si>
  <si>
    <t>0
30%확률로 
&lt;알 수 없는 집착&gt; 
특성 추가
&lt;호기심&gt; 특성을 가진 직원은
 95% 확률</t>
    <phoneticPr fontId="1" type="noConversion"/>
  </si>
  <si>
    <t>타격</t>
    <phoneticPr fontId="1" type="noConversion"/>
  </si>
  <si>
    <t>차단 작업: 작업 시작 시 특수 능력 받동</t>
    <phoneticPr fontId="1" type="noConversion"/>
  </si>
  <si>
    <t>세척
제압</t>
    <phoneticPr fontId="1" type="noConversion"/>
  </si>
  <si>
    <t>세척: 작업 시작 시 특수 능력 발동
제압: 작업 시작 시 특수 능력 발동</t>
    <phoneticPr fontId="1" type="noConversion"/>
  </si>
  <si>
    <t>32
35</t>
    <phoneticPr fontId="1" type="noConversion"/>
  </si>
  <si>
    <t>가난한 극본가의 수첩</t>
    <phoneticPr fontId="1" type="noConversion"/>
  </si>
  <si>
    <t>눈의 여왕</t>
    <phoneticPr fontId="1" type="noConversion"/>
  </si>
  <si>
    <t xml:space="preserve">1.76MHz </t>
  </si>
  <si>
    <t>나의 라임 오렌지나무</t>
    <phoneticPr fontId="1" type="noConversion"/>
  </si>
  <si>
    <t>세척</t>
    <phoneticPr fontId="1" type="noConversion"/>
  </si>
  <si>
    <t>치료</t>
    <phoneticPr fontId="1" type="noConversion"/>
  </si>
  <si>
    <t>차단</t>
    <phoneticPr fontId="1" type="noConversion"/>
  </si>
  <si>
    <t>청소
격리실 소독</t>
    <phoneticPr fontId="1" type="noConversion"/>
  </si>
  <si>
    <t>15
20</t>
    <phoneticPr fontId="1" type="noConversion"/>
  </si>
  <si>
    <t>노래하는 기계</t>
    <phoneticPr fontId="1" type="noConversion"/>
  </si>
  <si>
    <t>HE</t>
    <phoneticPr fontId="1" type="noConversion"/>
  </si>
  <si>
    <t>WAW</t>
  </si>
  <si>
    <t>250-150
150-70
70-0</t>
    <phoneticPr fontId="1" type="noConversion"/>
  </si>
  <si>
    <t>280 - 180
180 - 80
80 - 0</t>
    <phoneticPr fontId="1" type="noConversion"/>
  </si>
  <si>
    <t>200-150
150-60
60-0</t>
    <phoneticPr fontId="1" type="noConversion"/>
  </si>
  <si>
    <t>190~150
150~80
80~0</t>
    <phoneticPr fontId="1" type="noConversion"/>
  </si>
  <si>
    <t>120~100
100-60
60-30
30-0</t>
    <phoneticPr fontId="1" type="noConversion"/>
  </si>
  <si>
    <t>210-120
120-50
50-0</t>
    <phoneticPr fontId="1" type="noConversion"/>
  </si>
  <si>
    <t>250-190
190-120
120-60
60-0</t>
    <phoneticPr fontId="1" type="noConversion"/>
  </si>
  <si>
    <t>230-130
130-0</t>
    <phoneticPr fontId="1" type="noConversion"/>
  </si>
  <si>
    <t xml:space="preserve">&lt;Tweleve ‘O clock&gt;
전방으로 역겨운 냄새와 질병을 퍼뜨린다. 
기분 수치가 99 이하 일 때 60 %의 확률로 발동
직원 정신력 20 감소 
작업 성공확률 120초간 10% 감소 
</t>
    <phoneticPr fontId="1" type="noConversion"/>
  </si>
  <si>
    <t>&lt;거대화&gt; 
기분 수치가 80 이하 일 때 88%의 확률로 몸집이 커지며 
직원에게 1의 물리 피해를 4번 입힌다.</t>
    <phoneticPr fontId="1" type="noConversion"/>
  </si>
  <si>
    <t>&lt;Smell of Death&gt;
20% 확률로 작업 중인 직원에게 3만큼의 멘탈 피해를 준다.</t>
    <phoneticPr fontId="1" type="noConversion"/>
  </si>
  <si>
    <t>&lt;만다라케&gt; 
가장 순수했던 시절로 돌아가게 한다.</t>
    <phoneticPr fontId="1" type="noConversion"/>
  </si>
  <si>
    <t>인신공양: 작업 종료 후 기분 수치가 50으로 변함.</t>
    <phoneticPr fontId="1" type="noConversion"/>
  </si>
  <si>
    <t>15
18</t>
    <phoneticPr fontId="1" type="noConversion"/>
  </si>
  <si>
    <t>제압
속박</t>
    <phoneticPr fontId="1" type="noConversion"/>
  </si>
  <si>
    <t>21
31</t>
    <phoneticPr fontId="1" type="noConversion"/>
  </si>
  <si>
    <t>25
35</t>
    <phoneticPr fontId="1" type="noConversion"/>
  </si>
  <si>
    <t>제압: 작업 종료 후 30초 간 에너지 생산략 60%
속박: 작업 종료 후 50초 간 에너지 생산량 50%</t>
    <phoneticPr fontId="1" type="noConversion"/>
  </si>
  <si>
    <t>차단: 작업 종료 후 기분 수치 20 감소</t>
    <phoneticPr fontId="1" type="noConversion"/>
  </si>
  <si>
    <t>대화: 작업 종료 후 에너지 8 즉시 증가</t>
    <phoneticPr fontId="1" type="noConversion"/>
  </si>
  <si>
    <t>치료: 작업 종료 후 기분 수치 15 상승, 20초 간 에너지 생산량 2배</t>
    <phoneticPr fontId="1" type="noConversion"/>
  </si>
  <si>
    <t>대화</t>
    <phoneticPr fontId="1" type="noConversion"/>
  </si>
  <si>
    <t>직접
차단
세척</t>
    <phoneticPr fontId="1" type="noConversion"/>
  </si>
  <si>
    <t>25
35
44</t>
    <phoneticPr fontId="1" type="noConversion"/>
  </si>
  <si>
    <t>대화
격리실 소독
청소</t>
    <phoneticPr fontId="1" type="noConversion"/>
  </si>
  <si>
    <t>18
15
10</t>
    <phoneticPr fontId="1" type="noConversion"/>
  </si>
  <si>
    <t>격리실 소독</t>
    <phoneticPr fontId="1" type="noConversion"/>
  </si>
  <si>
    <t>격리실 소독 제외 모든 작업</t>
    <phoneticPr fontId="1" type="noConversion"/>
  </si>
  <si>
    <t>거부 작업 : 30, 50, 80초간 선호 작업을 시전 전까지 에너지 생산x, 기분 수치 10 감소</t>
    <phoneticPr fontId="1" type="noConversion"/>
  </si>
  <si>
    <t>&lt;세번 째 키스&gt;</t>
    <phoneticPr fontId="1" type="noConversion"/>
  </si>
  <si>
    <t>&lt;1952년 4월 23일&gt; 
직원이 격리소에 입장하였을 때 42.3%의 확률로 직원에게 19.52의 정신 피해를 입히며
공격을 당한 직원은 42.3초간 패닉상태에 빠지게 된다.</t>
    <phoneticPr fontId="1" type="noConversion"/>
  </si>
  <si>
    <t>인신공양: 작업 시작 시 바로 특수 능력 발동</t>
    <phoneticPr fontId="1" type="noConversion"/>
  </si>
  <si>
    <t>직접</t>
    <phoneticPr fontId="1" type="noConversion"/>
  </si>
  <si>
    <t>인신공양</t>
    <phoneticPr fontId="1" type="noConversion"/>
  </si>
  <si>
    <t>타격</t>
    <phoneticPr fontId="1" type="noConversion"/>
  </si>
  <si>
    <t>타격: 작업 시작 시 기분 수치 100으로 감소</t>
    <phoneticPr fontId="1" type="noConversion"/>
  </si>
  <si>
    <t>240-180
108-100
100~0</t>
    <phoneticPr fontId="1" type="noConversion"/>
  </si>
  <si>
    <t>인신공양: 작업 종료 후 3초간 에너지 5씩 증가
배식: 작업 종료 후 60초간 인신 공양 작업을 하기 전까지 기분 수치 3씩 감소
영양튜브: 작업 종료 후 기분 수치 18 감소</t>
    <phoneticPr fontId="1" type="noConversion"/>
  </si>
  <si>
    <t xml:space="preserve">직접: 작업 종료 후 5초간 기분수치 2씩 증가 </t>
    <phoneticPr fontId="1" type="noConversion"/>
  </si>
  <si>
    <t>세척
치료</t>
    <phoneticPr fontId="1" type="noConversion"/>
  </si>
  <si>
    <t>타격: 작업 종료 후 10초 간 에너지 생성x</t>
    <phoneticPr fontId="1" type="noConversion"/>
  </si>
  <si>
    <t>17
22</t>
    <phoneticPr fontId="1" type="noConversion"/>
  </si>
  <si>
    <t xml:space="preserve">38
30
</t>
    <phoneticPr fontId="1" type="noConversion"/>
  </si>
  <si>
    <t xml:space="preserve"> 배식
영양튜브</t>
    <phoneticPr fontId="1" type="noConversion"/>
  </si>
  <si>
    <t>마취</t>
    <phoneticPr fontId="1" type="noConversion"/>
  </si>
  <si>
    <t>대화: 작업 종료 후 에너지 7 증가</t>
    <phoneticPr fontId="1" type="noConversion"/>
  </si>
  <si>
    <t>대화: 작업 종료 후 20초 간 에너지 생산량 1.5배</t>
    <phoneticPr fontId="1" type="noConversion"/>
  </si>
  <si>
    <t>속박
제압</t>
    <phoneticPr fontId="1" type="noConversion"/>
  </si>
  <si>
    <t>청소
세척
격리실 소독</t>
    <phoneticPr fontId="1" type="noConversion"/>
  </si>
  <si>
    <t>15
21
27</t>
    <phoneticPr fontId="1" type="noConversion"/>
  </si>
  <si>
    <t>37
29</t>
    <phoneticPr fontId="1" type="noConversion"/>
  </si>
  <si>
    <t>치료: 작업 종료 후 20초 간 에너지 생산량 80% 감소</t>
    <phoneticPr fontId="1" type="noConversion"/>
  </si>
  <si>
    <t>거부 작업: 작업 종료 후 20초 간 에너지 생산량 50/65/80% 감소</t>
    <phoneticPr fontId="1" type="noConversion"/>
  </si>
  <si>
    <t>간접: 작업 종료 후 에너지 11 증가</t>
    <phoneticPr fontId="1" type="noConversion"/>
  </si>
  <si>
    <t>15
25</t>
    <phoneticPr fontId="1" type="noConversion"/>
  </si>
  <si>
    <t>치료: 작업 종료 후 기분 수치 35 감소</t>
    <phoneticPr fontId="1" type="noConversion"/>
  </si>
  <si>
    <t xml:space="preserve">세척: 작업 종료 후 기분 수치 25 감소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</si>
</sst>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" fillId="4" borderId="0" xfId="0" quotePrefix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9" fontId="2" fillId="4" borderId="4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9" fontId="2" fillId="0" borderId="0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4" borderId="0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wrapText="1"/>
    </xf>
    <xf numFmtId="0" fontId="2" fillId="4" borderId="4" xfId="0" quotePrefix="1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0" fontId="2" fillId="8" borderId="4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 wrapText="1"/>
    </xf>
    <xf numFmtId="9" fontId="2" fillId="4" borderId="0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wrapText="1"/>
    </xf>
    <xf numFmtId="0" fontId="2" fillId="7" borderId="0" xfId="0" quotePrefix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9" borderId="4" xfId="0" quotePrefix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9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quotePrefix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11" borderId="5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9" borderId="10" xfId="0" quotePrefix="1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176" fontId="6" fillId="5" borderId="3" xfId="0" applyNumberFormat="1" applyFont="1" applyFill="1" applyBorder="1" applyAlignment="1">
      <alignment horizontal="center" vertical="center" wrapText="1"/>
    </xf>
    <xf numFmtId="176" fontId="2" fillId="4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6" fillId="5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9" fontId="6" fillId="5" borderId="3" xfId="0" applyNumberFormat="1" applyFont="1" applyFill="1" applyBorder="1" applyAlignment="1">
      <alignment horizontal="center" vertical="center" wrapText="1"/>
    </xf>
    <xf numFmtId="9" fontId="2" fillId="2" borderId="0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5" borderId="8" xfId="0" applyNumberFormat="1" applyFont="1" applyFill="1" applyBorder="1" applyAlignment="1">
      <alignment horizontal="center" vertical="center" wrapText="1"/>
    </xf>
    <xf numFmtId="0" fontId="2" fillId="4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W22" zoomScale="85" zoomScaleNormal="85" workbookViewId="0">
      <selection activeCell="AN29" sqref="AN29"/>
    </sheetView>
  </sheetViews>
  <sheetFormatPr defaultRowHeight="16.5" x14ac:dyDescent="0.3"/>
  <cols>
    <col min="1" max="1" width="30.375" style="1" customWidth="1"/>
    <col min="2" max="2" width="9.875" style="1" bestFit="1" customWidth="1"/>
    <col min="3" max="3" width="13.5" style="1" bestFit="1" customWidth="1"/>
    <col min="4" max="6" width="9.875" style="1" customWidth="1"/>
    <col min="7" max="7" width="10.375" style="1" customWidth="1"/>
    <col min="8" max="8" width="9.875" style="29" customWidth="1"/>
    <col min="9" max="9" width="15.125" style="3" bestFit="1" customWidth="1"/>
    <col min="10" max="10" width="15.125" style="107" customWidth="1"/>
    <col min="11" max="11" width="14.875" style="1" customWidth="1"/>
    <col min="12" max="12" width="14.5" style="1" bestFit="1" customWidth="1"/>
    <col min="13" max="13" width="14.5" style="175" customWidth="1"/>
    <col min="14" max="14" width="19" style="1" customWidth="1"/>
    <col min="15" max="15" width="9" style="1" bestFit="1" customWidth="1"/>
    <col min="16" max="16" width="16.75" style="1" customWidth="1"/>
    <col min="17" max="17" width="9.25" style="69" bestFit="1" customWidth="1"/>
    <col min="18" max="18" width="12.25" style="40" customWidth="1"/>
    <col min="19" max="19" width="12" style="29" customWidth="1"/>
    <col min="20" max="20" width="9.375" style="1" customWidth="1"/>
    <col min="21" max="21" width="9.75" style="1" customWidth="1"/>
    <col min="22" max="22" width="9.25" style="1" customWidth="1"/>
    <col min="23" max="23" width="9.375" style="1" customWidth="1"/>
    <col min="24" max="24" width="8.875" style="198" customWidth="1"/>
    <col min="25" max="25" width="9.75" style="1" customWidth="1"/>
    <col min="26" max="26" width="13.75" style="1" bestFit="1" customWidth="1"/>
    <col min="27" max="27" width="16.75" style="1" bestFit="1" customWidth="1"/>
    <col min="28" max="28" width="14.625" style="1" bestFit="1" customWidth="1"/>
    <col min="29" max="29" width="16.75" style="29" bestFit="1" customWidth="1"/>
    <col min="30" max="30" width="16.75" style="183" customWidth="1"/>
    <col min="31" max="31" width="13.75" style="1" bestFit="1" customWidth="1"/>
    <col min="32" max="32" width="16.75" style="1" bestFit="1" customWidth="1"/>
    <col min="33" max="33" width="14.625" style="1" bestFit="1" customWidth="1"/>
    <col min="34" max="34" width="16.75" style="29" bestFit="1" customWidth="1"/>
    <col min="35" max="35" width="16.75" style="183" customWidth="1"/>
    <col min="36" max="36" width="13.75" style="1" bestFit="1" customWidth="1"/>
    <col min="37" max="37" width="16.75" style="1" bestFit="1" customWidth="1"/>
    <col min="38" max="38" width="14.625" style="1" bestFit="1" customWidth="1"/>
    <col min="39" max="39" width="16.75" style="29" bestFit="1" customWidth="1"/>
    <col min="40" max="41" width="16.75" style="183" customWidth="1"/>
    <col min="42" max="42" width="14.625" style="1" bestFit="1" customWidth="1"/>
    <col min="43" max="43" width="41.5" style="1" bestFit="1" customWidth="1"/>
    <col min="44" max="44" width="71.375" style="1" customWidth="1"/>
    <col min="45" max="16384" width="9" style="1"/>
  </cols>
  <sheetData>
    <row r="1" spans="1:44" s="21" customFormat="1" ht="82.5" x14ac:dyDescent="0.3">
      <c r="A1" s="27" t="s">
        <v>0</v>
      </c>
      <c r="B1" s="20" t="s">
        <v>93</v>
      </c>
      <c r="C1" s="21" t="s">
        <v>1</v>
      </c>
      <c r="D1" s="19" t="s">
        <v>50</v>
      </c>
      <c r="E1" s="20" t="s">
        <v>221</v>
      </c>
      <c r="F1" s="20" t="s">
        <v>222</v>
      </c>
      <c r="G1" s="20" t="s">
        <v>98</v>
      </c>
      <c r="H1" s="71" t="s">
        <v>130</v>
      </c>
      <c r="I1" s="195" t="s">
        <v>96</v>
      </c>
      <c r="J1" s="188" t="s">
        <v>189</v>
      </c>
      <c r="K1" s="21" t="s">
        <v>188</v>
      </c>
      <c r="L1" s="20" t="s">
        <v>95</v>
      </c>
      <c r="M1" s="173" t="s">
        <v>177</v>
      </c>
      <c r="N1" s="21" t="s">
        <v>176</v>
      </c>
      <c r="O1" s="31" t="s">
        <v>94</v>
      </c>
      <c r="P1" s="21" t="s">
        <v>51</v>
      </c>
      <c r="Q1" s="200" t="s">
        <v>117</v>
      </c>
      <c r="R1" s="67" t="s">
        <v>116</v>
      </c>
      <c r="S1" s="71" t="s">
        <v>129</v>
      </c>
      <c r="T1" s="20" t="s">
        <v>113</v>
      </c>
      <c r="U1" s="20" t="s">
        <v>114</v>
      </c>
      <c r="V1" s="20" t="s">
        <v>115</v>
      </c>
      <c r="W1" s="31" t="s">
        <v>118</v>
      </c>
      <c r="X1" s="20" t="s">
        <v>119</v>
      </c>
      <c r="Y1" s="35" t="s">
        <v>120</v>
      </c>
      <c r="Z1" s="21" t="s">
        <v>2</v>
      </c>
      <c r="AA1" s="21" t="s">
        <v>3</v>
      </c>
      <c r="AB1" s="21" t="s">
        <v>4</v>
      </c>
      <c r="AC1" s="182" t="s">
        <v>5</v>
      </c>
      <c r="AD1" s="184" t="s">
        <v>178</v>
      </c>
      <c r="AE1" s="21" t="s">
        <v>2</v>
      </c>
      <c r="AF1" s="21" t="s">
        <v>3</v>
      </c>
      <c r="AG1" s="21" t="s">
        <v>4</v>
      </c>
      <c r="AH1" s="182" t="s">
        <v>5</v>
      </c>
      <c r="AI1" s="184" t="s">
        <v>178</v>
      </c>
      <c r="AJ1" s="21" t="s">
        <v>2</v>
      </c>
      <c r="AK1" s="21" t="s">
        <v>3</v>
      </c>
      <c r="AL1" s="21" t="s">
        <v>4</v>
      </c>
      <c r="AM1" s="182" t="s">
        <v>5</v>
      </c>
      <c r="AN1" s="184" t="s">
        <v>178</v>
      </c>
      <c r="AO1" s="184" t="s">
        <v>184</v>
      </c>
      <c r="AP1" s="21" t="s">
        <v>24</v>
      </c>
      <c r="AQ1" s="21" t="s">
        <v>25</v>
      </c>
      <c r="AR1" s="21" t="s">
        <v>6</v>
      </c>
    </row>
    <row r="2" spans="1:44" s="13" customFormat="1" x14ac:dyDescent="0.3">
      <c r="A2" s="28" t="s">
        <v>106</v>
      </c>
      <c r="B2" s="14"/>
      <c r="D2" s="34"/>
      <c r="E2" s="41"/>
      <c r="F2" s="41"/>
      <c r="G2" s="39"/>
      <c r="H2" s="30"/>
      <c r="I2" s="18"/>
      <c r="J2" s="189"/>
      <c r="L2" s="14"/>
      <c r="M2" s="174"/>
      <c r="O2" s="32"/>
      <c r="P2" s="41"/>
      <c r="Q2" s="201"/>
      <c r="R2" s="39"/>
      <c r="S2" s="30"/>
      <c r="T2" s="39"/>
      <c r="U2" s="39"/>
      <c r="V2" s="39"/>
      <c r="W2" s="32"/>
      <c r="X2" s="41"/>
      <c r="Y2" s="36"/>
      <c r="AC2" s="30"/>
      <c r="AD2" s="185"/>
      <c r="AH2" s="30"/>
      <c r="AI2" s="185"/>
      <c r="AM2" s="30"/>
      <c r="AN2" s="185"/>
      <c r="AO2" s="185"/>
    </row>
    <row r="3" spans="1:44" ht="66" x14ac:dyDescent="0.3">
      <c r="A3" s="29" t="s">
        <v>182</v>
      </c>
      <c r="B3" s="1" t="s">
        <v>15</v>
      </c>
      <c r="C3" s="1" t="s">
        <v>13</v>
      </c>
      <c r="D3" s="69">
        <v>0.4</v>
      </c>
      <c r="E3" s="68">
        <v>2</v>
      </c>
      <c r="F3" s="68">
        <v>2</v>
      </c>
      <c r="G3" s="74"/>
      <c r="H3" s="78">
        <f t="shared" ref="H3:H8" si="0">D3*G3</f>
        <v>0</v>
      </c>
      <c r="I3" s="3">
        <v>0.1</v>
      </c>
      <c r="J3" s="107">
        <v>3</v>
      </c>
      <c r="K3" s="1">
        <v>3</v>
      </c>
      <c r="L3" s="3">
        <v>0.3</v>
      </c>
      <c r="M3" s="175">
        <v>3</v>
      </c>
      <c r="N3" s="1">
        <v>3</v>
      </c>
      <c r="O3" s="33">
        <v>300</v>
      </c>
      <c r="P3" s="42" t="s">
        <v>183</v>
      </c>
      <c r="Q3" s="69">
        <v>0.2</v>
      </c>
      <c r="R3" s="44">
        <v>7.3</v>
      </c>
      <c r="S3" s="72">
        <f t="shared" ref="S3:S8" si="1">Q3*6*R3</f>
        <v>8.7600000000000016</v>
      </c>
      <c r="T3" s="40">
        <v>18</v>
      </c>
      <c r="U3" s="40">
        <v>5</v>
      </c>
      <c r="V3" s="40">
        <v>-8</v>
      </c>
      <c r="W3" s="45">
        <f>ROUND(T3/12,1)</f>
        <v>1.5</v>
      </c>
      <c r="X3" s="44">
        <f t="shared" ref="X3:Y9" si="2">ROUND(U3/12,1)</f>
        <v>0.4</v>
      </c>
      <c r="Y3" s="46">
        <f t="shared" si="2"/>
        <v>-0.7</v>
      </c>
      <c r="Z3" s="1" t="s">
        <v>18</v>
      </c>
      <c r="AA3" s="107">
        <v>12</v>
      </c>
      <c r="AB3" s="2" t="s">
        <v>180</v>
      </c>
      <c r="AC3" s="59">
        <v>10</v>
      </c>
      <c r="AE3" s="1" t="s">
        <v>64</v>
      </c>
      <c r="AF3" s="107" t="s">
        <v>181</v>
      </c>
      <c r="AG3" s="2" t="s">
        <v>180</v>
      </c>
      <c r="AH3" s="59">
        <v>20</v>
      </c>
      <c r="AJ3" s="1" t="s">
        <v>190</v>
      </c>
      <c r="AK3" s="107">
        <v>20</v>
      </c>
      <c r="AL3" s="2" t="s">
        <v>186</v>
      </c>
      <c r="AM3" s="59" t="s">
        <v>121</v>
      </c>
      <c r="AN3" s="183" t="s">
        <v>197</v>
      </c>
      <c r="AP3" s="2" t="s">
        <v>64</v>
      </c>
      <c r="AQ3" s="2" t="s">
        <v>64</v>
      </c>
      <c r="AR3" s="2" t="s">
        <v>185</v>
      </c>
    </row>
    <row r="4" spans="1:44" ht="82.5" x14ac:dyDescent="0.3">
      <c r="A4" s="29" t="s">
        <v>20</v>
      </c>
      <c r="B4" s="1" t="s">
        <v>23</v>
      </c>
      <c r="C4" s="1" t="s">
        <v>22</v>
      </c>
      <c r="D4" s="69">
        <v>1</v>
      </c>
      <c r="E4" s="68">
        <v>2</v>
      </c>
      <c r="F4" s="68">
        <v>2</v>
      </c>
      <c r="G4" s="74"/>
      <c r="H4" s="78">
        <f t="shared" si="0"/>
        <v>0</v>
      </c>
      <c r="I4" s="3">
        <v>0</v>
      </c>
      <c r="J4" s="107">
        <v>0</v>
      </c>
      <c r="K4" s="1">
        <v>0</v>
      </c>
      <c r="L4" s="3">
        <v>0</v>
      </c>
      <c r="M4" s="175">
        <v>0</v>
      </c>
      <c r="N4" s="1">
        <v>0</v>
      </c>
      <c r="O4" s="33">
        <v>400</v>
      </c>
      <c r="P4" s="42" t="s">
        <v>55</v>
      </c>
      <c r="Q4" s="69">
        <v>0.1</v>
      </c>
      <c r="R4" s="44">
        <v>3.3</v>
      </c>
      <c r="S4" s="72">
        <f t="shared" si="1"/>
        <v>1.9800000000000002</v>
      </c>
      <c r="T4" s="40">
        <v>7</v>
      </c>
      <c r="U4" s="40" t="s">
        <v>64</v>
      </c>
      <c r="V4" s="40">
        <v>1</v>
      </c>
      <c r="W4" s="45">
        <f t="shared" ref="W4:W11" si="3">ROUND(T4/12,1)</f>
        <v>0.6</v>
      </c>
      <c r="X4" s="44" t="s">
        <v>126</v>
      </c>
      <c r="Y4" s="46">
        <f t="shared" si="2"/>
        <v>0.1</v>
      </c>
      <c r="Z4" s="1" t="s">
        <v>187</v>
      </c>
      <c r="AA4" s="1">
        <v>10</v>
      </c>
      <c r="AB4" s="1" t="s">
        <v>17</v>
      </c>
      <c r="AC4" s="1">
        <v>45</v>
      </c>
      <c r="AD4" s="183" t="s">
        <v>193</v>
      </c>
      <c r="AE4" s="1" t="s">
        <v>64</v>
      </c>
      <c r="AF4" s="1" t="s">
        <v>64</v>
      </c>
      <c r="AG4" s="1" t="s">
        <v>64</v>
      </c>
      <c r="AH4" s="1" t="s">
        <v>64</v>
      </c>
      <c r="AJ4" s="1" t="s">
        <v>187</v>
      </c>
      <c r="AK4" s="1">
        <v>18</v>
      </c>
      <c r="AL4" s="1" t="s">
        <v>17</v>
      </c>
      <c r="AM4" s="1">
        <v>55</v>
      </c>
      <c r="AO4" s="183" t="s">
        <v>191</v>
      </c>
      <c r="AP4" s="2" t="s">
        <v>187</v>
      </c>
      <c r="AQ4" s="2" t="s">
        <v>199</v>
      </c>
      <c r="AR4" s="2" t="s">
        <v>198</v>
      </c>
    </row>
    <row r="5" spans="1:44" ht="99" x14ac:dyDescent="0.3">
      <c r="A5" s="29" t="s">
        <v>35</v>
      </c>
      <c r="B5" s="1" t="s">
        <v>36</v>
      </c>
      <c r="C5" s="1" t="s">
        <v>27</v>
      </c>
      <c r="D5" s="69">
        <v>0.1</v>
      </c>
      <c r="E5" s="68">
        <v>2</v>
      </c>
      <c r="F5" s="68">
        <v>2</v>
      </c>
      <c r="G5" s="40"/>
      <c r="H5" s="78">
        <f t="shared" si="0"/>
        <v>0</v>
      </c>
      <c r="I5" s="9">
        <v>0.28000000000000003</v>
      </c>
      <c r="J5" s="190">
        <v>5</v>
      </c>
      <c r="K5" s="1">
        <v>5</v>
      </c>
      <c r="L5" s="3">
        <v>0</v>
      </c>
      <c r="M5" s="175">
        <v>0</v>
      </c>
      <c r="N5" s="1">
        <v>0</v>
      </c>
      <c r="O5" s="33">
        <v>200</v>
      </c>
      <c r="P5" s="42" t="s">
        <v>53</v>
      </c>
      <c r="Q5" s="69">
        <v>0.4</v>
      </c>
      <c r="R5" s="44">
        <v>5</v>
      </c>
      <c r="S5" s="72">
        <f t="shared" si="1"/>
        <v>12.000000000000002</v>
      </c>
      <c r="T5" s="40">
        <v>27</v>
      </c>
      <c r="U5" s="40" t="s">
        <v>126</v>
      </c>
      <c r="V5" s="40">
        <v>-19</v>
      </c>
      <c r="W5" s="45">
        <f t="shared" si="3"/>
        <v>2.2999999999999998</v>
      </c>
      <c r="X5" s="44" t="s">
        <v>126</v>
      </c>
      <c r="Y5" s="46">
        <f t="shared" si="2"/>
        <v>-1.6</v>
      </c>
      <c r="Z5" s="2" t="s">
        <v>206</v>
      </c>
      <c r="AA5" s="2" t="s">
        <v>207</v>
      </c>
      <c r="AB5" s="2" t="s">
        <v>19</v>
      </c>
      <c r="AC5" s="59" t="s">
        <v>208</v>
      </c>
      <c r="AD5" s="183" t="s">
        <v>209</v>
      </c>
      <c r="AE5" s="1" t="s">
        <v>64</v>
      </c>
      <c r="AF5" s="1" t="s">
        <v>64</v>
      </c>
      <c r="AG5" s="1" t="s">
        <v>64</v>
      </c>
      <c r="AH5" s="1" t="s">
        <v>64</v>
      </c>
      <c r="AJ5" s="2" t="s">
        <v>37</v>
      </c>
      <c r="AK5" s="1">
        <v>21</v>
      </c>
      <c r="AL5" s="2" t="s">
        <v>16</v>
      </c>
      <c r="AM5" s="59">
        <v>50</v>
      </c>
      <c r="AN5" s="183" t="s">
        <v>205</v>
      </c>
      <c r="AP5" s="1" t="s">
        <v>37</v>
      </c>
      <c r="AQ5" s="2" t="s">
        <v>204</v>
      </c>
      <c r="AR5" s="2" t="s">
        <v>203</v>
      </c>
    </row>
    <row r="6" spans="1:44" ht="82.5" x14ac:dyDescent="0.3">
      <c r="A6" s="29" t="s">
        <v>105</v>
      </c>
      <c r="B6" s="1" t="s">
        <v>69</v>
      </c>
      <c r="C6" s="1" t="s">
        <v>68</v>
      </c>
      <c r="D6" s="69">
        <v>0.7</v>
      </c>
      <c r="E6" s="68">
        <v>1</v>
      </c>
      <c r="F6" s="68">
        <v>1</v>
      </c>
      <c r="G6" s="40"/>
      <c r="H6" s="78">
        <f t="shared" si="0"/>
        <v>0</v>
      </c>
      <c r="I6" s="3">
        <v>0.44</v>
      </c>
      <c r="J6" s="107">
        <v>0</v>
      </c>
      <c r="K6" s="1">
        <v>0</v>
      </c>
      <c r="L6" s="3">
        <v>0.44</v>
      </c>
      <c r="M6" s="175">
        <v>0</v>
      </c>
      <c r="N6" s="1">
        <v>0</v>
      </c>
      <c r="O6" s="33">
        <v>100</v>
      </c>
      <c r="P6" s="42" t="s">
        <v>73</v>
      </c>
      <c r="Q6" s="69">
        <v>0.6</v>
      </c>
      <c r="R6" s="44">
        <v>4.2</v>
      </c>
      <c r="S6" s="72">
        <f t="shared" si="1"/>
        <v>15.12</v>
      </c>
      <c r="T6" s="40">
        <v>33</v>
      </c>
      <c r="U6" s="40" t="s">
        <v>126</v>
      </c>
      <c r="V6" s="40">
        <v>-28</v>
      </c>
      <c r="W6" s="45">
        <f t="shared" si="3"/>
        <v>2.8</v>
      </c>
      <c r="X6" s="44" t="s">
        <v>126</v>
      </c>
      <c r="Y6" s="46">
        <f t="shared" si="2"/>
        <v>-2.2999999999999998</v>
      </c>
      <c r="Z6" s="2" t="s">
        <v>200</v>
      </c>
      <c r="AA6" s="2" t="s">
        <v>242</v>
      </c>
      <c r="AB6" s="1" t="s">
        <v>17</v>
      </c>
      <c r="AC6" s="29">
        <v>28</v>
      </c>
      <c r="AE6" s="1" t="s">
        <v>64</v>
      </c>
      <c r="AF6" s="1" t="s">
        <v>64</v>
      </c>
      <c r="AG6" s="1" t="s">
        <v>64</v>
      </c>
      <c r="AH6" s="1" t="s">
        <v>64</v>
      </c>
      <c r="AJ6" s="2" t="s">
        <v>200</v>
      </c>
      <c r="AK6" s="2">
        <v>25</v>
      </c>
      <c r="AL6" s="2" t="s">
        <v>19</v>
      </c>
      <c r="AM6" s="59" t="s">
        <v>243</v>
      </c>
      <c r="AN6" s="183" t="s">
        <v>241</v>
      </c>
      <c r="AP6" s="1" t="s">
        <v>64</v>
      </c>
      <c r="AQ6" s="1" t="s">
        <v>64</v>
      </c>
      <c r="AR6" s="2" t="s">
        <v>240</v>
      </c>
    </row>
    <row r="7" spans="1:44" ht="148.5" x14ac:dyDescent="0.3">
      <c r="A7" s="29" t="s">
        <v>103</v>
      </c>
      <c r="B7" s="1" t="s">
        <v>14</v>
      </c>
      <c r="C7" s="1" t="s">
        <v>21</v>
      </c>
      <c r="D7" s="69">
        <v>0</v>
      </c>
      <c r="E7" s="68">
        <v>0</v>
      </c>
      <c r="F7" s="68">
        <v>0</v>
      </c>
      <c r="G7" s="40"/>
      <c r="H7" s="78">
        <f t="shared" si="0"/>
        <v>0</v>
      </c>
      <c r="I7" s="3">
        <v>0</v>
      </c>
      <c r="J7" s="107">
        <v>0</v>
      </c>
      <c r="K7" s="1">
        <v>0</v>
      </c>
      <c r="L7" s="3">
        <v>0.33</v>
      </c>
      <c r="M7" s="175">
        <v>2</v>
      </c>
      <c r="N7" s="6">
        <v>2</v>
      </c>
      <c r="O7" s="33">
        <v>300</v>
      </c>
      <c r="P7" s="42" t="s">
        <v>244</v>
      </c>
      <c r="Q7" s="69">
        <v>0.4</v>
      </c>
      <c r="R7" s="44">
        <v>3.1</v>
      </c>
      <c r="S7" s="72">
        <f t="shared" si="1"/>
        <v>7.4400000000000013</v>
      </c>
      <c r="T7" s="40">
        <v>19</v>
      </c>
      <c r="U7" s="40">
        <v>9</v>
      </c>
      <c r="V7" s="40">
        <v>-7</v>
      </c>
      <c r="W7" s="45">
        <f t="shared" si="3"/>
        <v>1.6</v>
      </c>
      <c r="X7" s="44">
        <f t="shared" si="2"/>
        <v>0.8</v>
      </c>
      <c r="Y7" s="46">
        <f t="shared" si="2"/>
        <v>-0.6</v>
      </c>
      <c r="Z7" s="2" t="s">
        <v>245</v>
      </c>
      <c r="AA7" s="2" t="s">
        <v>252</v>
      </c>
      <c r="AB7" s="1" t="s">
        <v>249</v>
      </c>
      <c r="AC7" s="29">
        <v>34</v>
      </c>
      <c r="AD7" s="183" t="s">
        <v>301</v>
      </c>
      <c r="AE7" s="2" t="s">
        <v>246</v>
      </c>
      <c r="AF7" s="2" t="s">
        <v>248</v>
      </c>
      <c r="AG7" s="1" t="s">
        <v>16</v>
      </c>
      <c r="AH7" s="29">
        <v>20</v>
      </c>
      <c r="AJ7" s="2" t="s">
        <v>247</v>
      </c>
      <c r="AK7" s="2">
        <v>17</v>
      </c>
      <c r="AL7" s="1" t="s">
        <v>17</v>
      </c>
      <c r="AM7" s="29">
        <v>25</v>
      </c>
      <c r="AP7" s="1" t="s">
        <v>64</v>
      </c>
      <c r="AQ7" s="2" t="s">
        <v>64</v>
      </c>
      <c r="AR7" s="2" t="s">
        <v>87</v>
      </c>
    </row>
    <row r="8" spans="1:44" ht="188.25" customHeight="1" x14ac:dyDescent="0.3">
      <c r="A8" s="29" t="s">
        <v>100</v>
      </c>
      <c r="B8" s="1" t="s">
        <v>40</v>
      </c>
      <c r="C8" s="1" t="s">
        <v>8</v>
      </c>
      <c r="D8" s="69">
        <v>0.9</v>
      </c>
      <c r="E8" s="68">
        <v>2</v>
      </c>
      <c r="F8" s="68">
        <v>2</v>
      </c>
      <c r="G8" s="75"/>
      <c r="H8" s="78">
        <f t="shared" si="0"/>
        <v>0</v>
      </c>
      <c r="I8" s="9" t="s">
        <v>61</v>
      </c>
      <c r="J8" s="190">
        <v>5</v>
      </c>
      <c r="K8" s="2">
        <v>5</v>
      </c>
      <c r="L8" s="2" t="s">
        <v>62</v>
      </c>
      <c r="M8" s="176">
        <v>4</v>
      </c>
      <c r="N8" s="6">
        <v>5</v>
      </c>
      <c r="O8" s="33">
        <v>200</v>
      </c>
      <c r="P8" s="42" t="s">
        <v>60</v>
      </c>
      <c r="Q8" s="69">
        <v>0.7</v>
      </c>
      <c r="R8" s="44">
        <v>3.7</v>
      </c>
      <c r="S8" s="72">
        <f t="shared" si="1"/>
        <v>15.539999999999997</v>
      </c>
      <c r="T8" s="40">
        <v>29</v>
      </c>
      <c r="U8" s="40">
        <v>14</v>
      </c>
      <c r="V8" s="40">
        <v>-14</v>
      </c>
      <c r="W8" s="45">
        <f t="shared" si="3"/>
        <v>2.4</v>
      </c>
      <c r="X8" s="44">
        <f t="shared" si="2"/>
        <v>1.2</v>
      </c>
      <c r="Y8" s="46">
        <f t="shared" si="2"/>
        <v>-1.2</v>
      </c>
      <c r="Z8" s="2" t="s">
        <v>213</v>
      </c>
      <c r="AA8" s="2">
        <v>8</v>
      </c>
      <c r="AB8" s="2" t="s">
        <v>215</v>
      </c>
      <c r="AC8" s="29">
        <v>38</v>
      </c>
      <c r="AD8" s="183" t="s">
        <v>225</v>
      </c>
      <c r="AE8" s="2" t="s">
        <v>212</v>
      </c>
      <c r="AF8" s="2">
        <v>15</v>
      </c>
      <c r="AG8" s="2" t="s">
        <v>19</v>
      </c>
      <c r="AH8" s="59" t="s">
        <v>254</v>
      </c>
      <c r="AI8" s="183" t="s">
        <v>223</v>
      </c>
      <c r="AJ8" s="2" t="s">
        <v>250</v>
      </c>
      <c r="AK8" s="2" t="s">
        <v>251</v>
      </c>
      <c r="AL8" s="2" t="s">
        <v>44</v>
      </c>
      <c r="AM8" s="59" t="s">
        <v>253</v>
      </c>
      <c r="AN8" s="183" t="s">
        <v>224</v>
      </c>
      <c r="AO8" s="183" t="s">
        <v>211</v>
      </c>
      <c r="AP8" s="1" t="s">
        <v>64</v>
      </c>
      <c r="AQ8" s="1" t="s">
        <v>64</v>
      </c>
      <c r="AR8" s="2" t="s">
        <v>59</v>
      </c>
    </row>
    <row r="9" spans="1:44" ht="33" customHeight="1" x14ac:dyDescent="0.3">
      <c r="A9" s="29" t="s">
        <v>112</v>
      </c>
      <c r="D9" s="69"/>
      <c r="E9" s="68"/>
      <c r="F9" s="68"/>
      <c r="G9" s="75"/>
      <c r="H9" s="104"/>
      <c r="I9" s="9"/>
      <c r="J9" s="190"/>
      <c r="K9" s="2"/>
      <c r="L9" s="2"/>
      <c r="M9" s="176"/>
      <c r="N9" s="6"/>
      <c r="O9" s="33">
        <f>AVERAGE(O3:O8)</f>
        <v>250</v>
      </c>
      <c r="P9" s="42"/>
      <c r="R9" s="40">
        <f>AVERAGE(R3:R8)</f>
        <v>4.4333333333333336</v>
      </c>
      <c r="S9" s="29">
        <f>AVERAGE(S3:S8)</f>
        <v>10.139999999999999</v>
      </c>
      <c r="T9" s="40">
        <f>AVERAGE(T3:T8)</f>
        <v>22.166666666666668</v>
      </c>
      <c r="U9" s="40">
        <f>AVERAGE(U3:U8)</f>
        <v>9.3333333333333339</v>
      </c>
      <c r="V9" s="40">
        <f t="shared" ref="V9" si="4">AVERAGE(V3:V8)</f>
        <v>-12.5</v>
      </c>
      <c r="W9" s="33">
        <f t="shared" si="3"/>
        <v>1.8</v>
      </c>
      <c r="X9" s="40">
        <f t="shared" si="2"/>
        <v>0.8</v>
      </c>
      <c r="Y9" s="29">
        <f t="shared" si="2"/>
        <v>-1</v>
      </c>
      <c r="Z9" s="2"/>
      <c r="AA9" s="2"/>
      <c r="AE9" s="2"/>
      <c r="AF9" s="2"/>
      <c r="AJ9" s="2"/>
      <c r="AK9" s="2"/>
      <c r="AR9" s="2"/>
    </row>
    <row r="10" spans="1:44" s="13" customFormat="1" x14ac:dyDescent="0.3">
      <c r="A10" s="15" t="s">
        <v>107</v>
      </c>
      <c r="G10" s="17"/>
      <c r="H10" s="54"/>
      <c r="I10" s="18"/>
      <c r="J10" s="189"/>
      <c r="K10" s="14"/>
      <c r="L10" s="14"/>
      <c r="M10" s="174"/>
      <c r="N10" s="17"/>
      <c r="P10" s="14"/>
      <c r="Q10" s="201"/>
      <c r="R10" s="41"/>
      <c r="S10" s="54"/>
      <c r="W10" s="34"/>
      <c r="X10" s="41"/>
      <c r="Y10" s="30"/>
      <c r="Z10" s="14"/>
      <c r="AA10" s="14"/>
      <c r="AC10" s="30"/>
      <c r="AD10" s="185"/>
      <c r="AE10" s="14"/>
      <c r="AF10" s="14"/>
      <c r="AH10" s="30"/>
      <c r="AI10" s="185"/>
      <c r="AJ10" s="14"/>
      <c r="AK10" s="14"/>
      <c r="AM10" s="30"/>
      <c r="AN10" s="185"/>
      <c r="AO10" s="185"/>
      <c r="AR10" s="14"/>
    </row>
    <row r="11" spans="1:44" ht="198" x14ac:dyDescent="0.3">
      <c r="A11" s="1" t="s">
        <v>102</v>
      </c>
      <c r="B11" s="1" t="s">
        <v>15</v>
      </c>
      <c r="C11" s="1" t="s">
        <v>13</v>
      </c>
      <c r="D11" s="69">
        <v>0.9</v>
      </c>
      <c r="E11" s="68">
        <v>2</v>
      </c>
      <c r="F11" s="68">
        <v>2</v>
      </c>
      <c r="G11" s="5"/>
      <c r="H11" s="105">
        <f>D11*G11</f>
        <v>0</v>
      </c>
      <c r="I11" s="52">
        <v>0</v>
      </c>
      <c r="J11" s="68">
        <v>0</v>
      </c>
      <c r="K11" s="40">
        <v>0</v>
      </c>
      <c r="L11" s="58">
        <v>0.4</v>
      </c>
      <c r="M11" s="177">
        <v>0</v>
      </c>
      <c r="N11" s="59" t="s">
        <v>264</v>
      </c>
      <c r="O11" s="33">
        <v>200</v>
      </c>
      <c r="P11" s="42" t="s">
        <v>52</v>
      </c>
      <c r="Q11" s="69">
        <v>0.25</v>
      </c>
      <c r="R11" s="44">
        <v>2.1</v>
      </c>
      <c r="S11" s="72">
        <f>Q11*6*R11</f>
        <v>3.1500000000000004</v>
      </c>
      <c r="T11" s="1">
        <v>15</v>
      </c>
      <c r="U11" s="1">
        <v>7</v>
      </c>
      <c r="V11" s="1">
        <v>-8</v>
      </c>
      <c r="W11" s="45">
        <f t="shared" si="3"/>
        <v>1.3</v>
      </c>
      <c r="X11" s="44">
        <f t="shared" ref="X11" si="5">ROUND(U11/12,1)</f>
        <v>0.6</v>
      </c>
      <c r="Y11" s="46">
        <f t="shared" ref="Y11" si="6">ROUND(V11/12,1)</f>
        <v>-0.7</v>
      </c>
      <c r="Z11" s="2" t="s">
        <v>267</v>
      </c>
      <c r="AA11" s="190" t="s">
        <v>269</v>
      </c>
      <c r="AB11" s="1" t="s">
        <v>265</v>
      </c>
      <c r="AC11" s="29">
        <v>33</v>
      </c>
      <c r="AD11" s="183" t="s">
        <v>268</v>
      </c>
      <c r="AE11" s="1" t="s">
        <v>64</v>
      </c>
      <c r="AF11" s="1" t="s">
        <v>64</v>
      </c>
      <c r="AG11" s="1" t="s">
        <v>64</v>
      </c>
      <c r="AH11" s="1" t="s">
        <v>64</v>
      </c>
      <c r="AJ11" s="1" t="s">
        <v>16</v>
      </c>
      <c r="AK11" s="107">
        <v>35</v>
      </c>
      <c r="AL11" s="1" t="s">
        <v>17</v>
      </c>
      <c r="AM11" s="29">
        <v>29</v>
      </c>
      <c r="AN11" s="183" t="s">
        <v>266</v>
      </c>
      <c r="AP11" s="1" t="s">
        <v>64</v>
      </c>
      <c r="AQ11" s="1" t="s">
        <v>64</v>
      </c>
      <c r="AR11" s="2" t="s">
        <v>92</v>
      </c>
    </row>
    <row r="12" spans="1:44" ht="165" x14ac:dyDescent="0.3">
      <c r="A12" s="1" t="s">
        <v>104</v>
      </c>
      <c r="B12" s="1" t="s">
        <v>40</v>
      </c>
      <c r="C12" s="1" t="s">
        <v>45</v>
      </c>
      <c r="D12" s="69">
        <v>0.95</v>
      </c>
      <c r="E12" s="68">
        <v>2</v>
      </c>
      <c r="F12" s="68">
        <v>3</v>
      </c>
      <c r="G12" s="5"/>
      <c r="H12" s="105">
        <f>D12*G12</f>
        <v>0</v>
      </c>
      <c r="I12" s="58">
        <v>0.9</v>
      </c>
      <c r="J12" s="83">
        <v>5</v>
      </c>
      <c r="K12" s="40">
        <v>5</v>
      </c>
      <c r="L12" s="58">
        <v>0.95</v>
      </c>
      <c r="M12" s="177">
        <v>3</v>
      </c>
      <c r="N12" s="37">
        <v>4</v>
      </c>
      <c r="O12" s="33">
        <v>200</v>
      </c>
      <c r="P12" s="42" t="s">
        <v>52</v>
      </c>
      <c r="Q12" s="69">
        <v>0.3</v>
      </c>
      <c r="R12" s="44">
        <v>3.3</v>
      </c>
      <c r="S12" s="72">
        <f>Q12*6*R12</f>
        <v>5.9399999999999995</v>
      </c>
      <c r="T12" s="1">
        <v>28</v>
      </c>
      <c r="U12" s="1">
        <v>11</v>
      </c>
      <c r="V12" s="1">
        <v>-13</v>
      </c>
      <c r="W12" s="45">
        <f t="shared" ref="W12:W14" si="7">ROUND(T12/12,1)</f>
        <v>2.2999999999999998</v>
      </c>
      <c r="X12" s="44">
        <f t="shared" ref="X12:X14" si="8">ROUND(U12/12,1)</f>
        <v>0.9</v>
      </c>
      <c r="Y12" s="46">
        <f t="shared" ref="Y12:Y14" si="9">ROUND(V12/12,1)</f>
        <v>-1.1000000000000001</v>
      </c>
      <c r="Z12" s="2" t="s">
        <v>180</v>
      </c>
      <c r="AA12" s="2">
        <v>18</v>
      </c>
      <c r="AB12" s="1" t="s">
        <v>16</v>
      </c>
      <c r="AC12" s="29">
        <v>32</v>
      </c>
      <c r="AE12" s="2" t="s">
        <v>18</v>
      </c>
      <c r="AF12" s="2">
        <v>12</v>
      </c>
      <c r="AG12" s="1" t="s">
        <v>17</v>
      </c>
      <c r="AH12" s="29">
        <v>35</v>
      </c>
      <c r="AJ12" s="2" t="s">
        <v>180</v>
      </c>
      <c r="AK12" s="2">
        <v>28</v>
      </c>
      <c r="AL12" s="1" t="s">
        <v>16</v>
      </c>
      <c r="AM12" s="29">
        <v>38</v>
      </c>
      <c r="AP12" s="1" t="s">
        <v>64</v>
      </c>
      <c r="AQ12" s="1" t="s">
        <v>64</v>
      </c>
      <c r="AR12" s="2" t="s">
        <v>89</v>
      </c>
    </row>
    <row r="13" spans="1:44" ht="148.5" x14ac:dyDescent="0.3">
      <c r="A13" s="1" t="s">
        <v>72</v>
      </c>
      <c r="B13" s="1" t="s">
        <v>40</v>
      </c>
      <c r="C13" s="1" t="s">
        <v>67</v>
      </c>
      <c r="D13" s="69">
        <v>0.4</v>
      </c>
      <c r="E13" s="68">
        <v>2</v>
      </c>
      <c r="F13" s="68">
        <v>2</v>
      </c>
      <c r="H13" s="105">
        <f>D13*G13</f>
        <v>0</v>
      </c>
      <c r="I13" s="52">
        <v>0.5</v>
      </c>
      <c r="J13" s="68">
        <v>3</v>
      </c>
      <c r="K13" s="42" t="s">
        <v>256</v>
      </c>
      <c r="L13" s="52">
        <v>1</v>
      </c>
      <c r="M13" s="178">
        <v>2</v>
      </c>
      <c r="N13" s="29">
        <v>2</v>
      </c>
      <c r="O13" s="33">
        <v>200</v>
      </c>
      <c r="P13" s="42" t="s">
        <v>258</v>
      </c>
      <c r="Q13" s="69">
        <v>0.44</v>
      </c>
      <c r="R13" s="44">
        <v>3.7</v>
      </c>
      <c r="S13" s="72">
        <f>Q13*6*R13</f>
        <v>9.7680000000000007</v>
      </c>
      <c r="T13" s="1">
        <v>26</v>
      </c>
      <c r="U13" s="1">
        <v>13</v>
      </c>
      <c r="V13" s="1">
        <v>-18</v>
      </c>
      <c r="W13" s="45">
        <f t="shared" si="7"/>
        <v>2.2000000000000002</v>
      </c>
      <c r="X13" s="44">
        <f t="shared" si="8"/>
        <v>1.1000000000000001</v>
      </c>
      <c r="Y13" s="46">
        <f t="shared" si="9"/>
        <v>-1.5</v>
      </c>
      <c r="Z13" s="1" t="s">
        <v>64</v>
      </c>
      <c r="AA13" s="1" t="s">
        <v>64</v>
      </c>
      <c r="AB13" s="2" t="s">
        <v>261</v>
      </c>
      <c r="AC13" s="59" t="s">
        <v>262</v>
      </c>
      <c r="AD13" s="183" t="s">
        <v>260</v>
      </c>
      <c r="AE13" s="1" t="s">
        <v>18</v>
      </c>
      <c r="AF13" s="1">
        <v>20</v>
      </c>
      <c r="AG13" s="1" t="s">
        <v>16</v>
      </c>
      <c r="AH13" s="29">
        <v>35</v>
      </c>
      <c r="AI13" s="183" t="s">
        <v>259</v>
      </c>
      <c r="AJ13" s="1" t="s">
        <v>200</v>
      </c>
      <c r="AK13" s="1">
        <v>27</v>
      </c>
      <c r="AL13" s="2" t="s">
        <v>226</v>
      </c>
      <c r="AM13" s="59" t="s">
        <v>263</v>
      </c>
      <c r="AP13" s="1" t="s">
        <v>77</v>
      </c>
      <c r="AQ13" s="2" t="s">
        <v>78</v>
      </c>
      <c r="AR13" s="10" t="s">
        <v>257</v>
      </c>
    </row>
    <row r="14" spans="1:44" ht="165" x14ac:dyDescent="0.3">
      <c r="A14" s="1" t="s">
        <v>99</v>
      </c>
      <c r="B14" s="1" t="s">
        <v>28</v>
      </c>
      <c r="C14" s="1" t="s">
        <v>27</v>
      </c>
      <c r="D14" s="69">
        <v>0.4</v>
      </c>
      <c r="E14" s="68">
        <v>0</v>
      </c>
      <c r="F14" s="68">
        <v>0</v>
      </c>
      <c r="G14" s="5"/>
      <c r="H14" s="105">
        <f>D14*G14</f>
        <v>0</v>
      </c>
      <c r="I14" s="58">
        <v>0.5</v>
      </c>
      <c r="J14" s="83">
        <v>1</v>
      </c>
      <c r="K14" s="40">
        <v>1</v>
      </c>
      <c r="L14" s="52">
        <v>0</v>
      </c>
      <c r="M14" s="178">
        <v>1</v>
      </c>
      <c r="N14" s="29">
        <v>1</v>
      </c>
      <c r="O14" s="33">
        <v>100</v>
      </c>
      <c r="P14" s="42" t="s">
        <v>52</v>
      </c>
      <c r="Q14" s="69">
        <v>0.33</v>
      </c>
      <c r="R14" s="44">
        <v>3.8</v>
      </c>
      <c r="S14" s="72">
        <f>Q14*6*R14</f>
        <v>7.524</v>
      </c>
      <c r="T14" s="1">
        <v>30</v>
      </c>
      <c r="U14" s="1">
        <v>15</v>
      </c>
      <c r="V14" s="1">
        <v>-30</v>
      </c>
      <c r="W14" s="45">
        <f t="shared" si="7"/>
        <v>2.5</v>
      </c>
      <c r="X14" s="44">
        <f t="shared" si="8"/>
        <v>1.3</v>
      </c>
      <c r="Y14" s="46">
        <f t="shared" si="9"/>
        <v>-2.5</v>
      </c>
      <c r="Z14" s="1" t="s">
        <v>18</v>
      </c>
      <c r="AA14" s="107">
        <v>50</v>
      </c>
      <c r="AB14" s="1" t="s">
        <v>64</v>
      </c>
      <c r="AC14" s="1" t="s">
        <v>64</v>
      </c>
      <c r="AE14" s="1" t="s">
        <v>190</v>
      </c>
      <c r="AF14" s="107">
        <v>11</v>
      </c>
      <c r="AG14" s="1" t="s">
        <v>200</v>
      </c>
      <c r="AH14" s="29">
        <v>30</v>
      </c>
      <c r="AI14" s="183" t="s">
        <v>210</v>
      </c>
      <c r="AJ14" s="1" t="s">
        <v>200</v>
      </c>
      <c r="AK14" s="107">
        <v>25</v>
      </c>
      <c r="AL14" s="1" t="s">
        <v>190</v>
      </c>
      <c r="AM14" s="29">
        <v>48</v>
      </c>
      <c r="AN14" s="183" t="s">
        <v>201</v>
      </c>
      <c r="AQ14" s="2"/>
      <c r="AR14" s="2" t="s">
        <v>202</v>
      </c>
    </row>
    <row r="15" spans="1:44" ht="33" customHeight="1" x14ac:dyDescent="0.3">
      <c r="A15" s="1" t="s">
        <v>112</v>
      </c>
      <c r="D15" s="69"/>
      <c r="E15" s="68"/>
      <c r="F15" s="68"/>
      <c r="G15" s="6"/>
      <c r="H15" s="104"/>
      <c r="I15" s="58"/>
      <c r="J15" s="83"/>
      <c r="K15" s="42"/>
      <c r="L15" s="42"/>
      <c r="M15" s="177"/>
      <c r="N15" s="38"/>
      <c r="O15" s="33">
        <f t="shared" ref="O15" si="10">AVERAGE(O11:O14)</f>
        <v>175</v>
      </c>
      <c r="P15" s="42"/>
      <c r="R15" s="40">
        <f>AVERAGE(R11:R14)</f>
        <v>3.2250000000000005</v>
      </c>
      <c r="S15" s="29">
        <f>AVERAGE(S9:S14)</f>
        <v>7.3043999999999993</v>
      </c>
      <c r="T15" s="1">
        <f t="shared" ref="T15" si="11">AVERAGE(T11:T14)</f>
        <v>24.75</v>
      </c>
      <c r="U15" s="1">
        <f>AVERAGE(U11:U14)</f>
        <v>11.5</v>
      </c>
      <c r="V15" s="1">
        <f>AVERAGE(V11:V14)</f>
        <v>-17.25</v>
      </c>
      <c r="W15" s="33">
        <f t="shared" ref="W15:Y15" si="12">AVERAGE(W11:W14)</f>
        <v>2.0750000000000002</v>
      </c>
      <c r="X15" s="40">
        <f t="shared" si="12"/>
        <v>0.97500000000000009</v>
      </c>
      <c r="Y15" s="29">
        <f t="shared" si="12"/>
        <v>-1.45</v>
      </c>
      <c r="Z15" s="2"/>
      <c r="AA15" s="2"/>
      <c r="AE15" s="2"/>
      <c r="AF15" s="2"/>
      <c r="AJ15" s="2"/>
      <c r="AK15" s="2"/>
      <c r="AR15" s="2"/>
    </row>
    <row r="16" spans="1:44" s="13" customFormat="1" x14ac:dyDescent="0.3">
      <c r="A16" s="13" t="s">
        <v>123</v>
      </c>
      <c r="D16" s="70"/>
      <c r="E16" s="73"/>
      <c r="F16" s="73"/>
      <c r="G16" s="22"/>
      <c r="H16" s="54"/>
      <c r="I16" s="76"/>
      <c r="J16" s="191"/>
      <c r="K16" s="41"/>
      <c r="L16" s="60"/>
      <c r="M16" s="179"/>
      <c r="N16" s="30"/>
      <c r="O16" s="34"/>
      <c r="P16" s="39"/>
      <c r="Q16" s="201"/>
      <c r="R16" s="41"/>
      <c r="S16" s="54"/>
      <c r="W16" s="34"/>
      <c r="X16" s="41"/>
      <c r="Y16" s="30"/>
      <c r="AA16" s="16"/>
      <c r="AC16" s="30"/>
      <c r="AD16" s="185"/>
      <c r="AF16" s="16"/>
      <c r="AH16" s="30"/>
      <c r="AI16" s="185"/>
      <c r="AK16" s="16"/>
      <c r="AM16" s="30"/>
      <c r="AN16" s="185"/>
      <c r="AO16" s="185"/>
      <c r="AQ16" s="14"/>
      <c r="AR16" s="14"/>
    </row>
    <row r="17" spans="1:46" ht="99" x14ac:dyDescent="0.3">
      <c r="A17" s="1" t="s">
        <v>84</v>
      </c>
      <c r="B17" s="1" t="s">
        <v>39</v>
      </c>
      <c r="C17" s="1" t="s">
        <v>85</v>
      </c>
      <c r="D17" s="69">
        <v>0.88</v>
      </c>
      <c r="E17" s="68">
        <v>4</v>
      </c>
      <c r="F17" s="68">
        <v>4</v>
      </c>
      <c r="H17" s="105">
        <f>D17*G17</f>
        <v>0</v>
      </c>
      <c r="I17" s="52">
        <v>0</v>
      </c>
      <c r="J17" s="68">
        <v>5</v>
      </c>
      <c r="K17" s="40">
        <v>5</v>
      </c>
      <c r="L17" s="52">
        <v>0.8</v>
      </c>
      <c r="M17" s="178">
        <v>4</v>
      </c>
      <c r="N17" s="29">
        <v>4</v>
      </c>
      <c r="O17" s="33">
        <v>150</v>
      </c>
      <c r="P17" s="42" t="s">
        <v>127</v>
      </c>
      <c r="Q17" s="69">
        <v>0.8</v>
      </c>
      <c r="R17" s="44">
        <v>4</v>
      </c>
      <c r="S17" s="72">
        <f>Q17*6*R17</f>
        <v>19.200000000000003</v>
      </c>
      <c r="T17" s="1">
        <v>39</v>
      </c>
      <c r="U17" s="1">
        <v>20</v>
      </c>
      <c r="V17" s="1">
        <v>-29</v>
      </c>
      <c r="W17" s="45">
        <f t="shared" ref="W17" si="13">ROUND(T17/12,1)</f>
        <v>3.3</v>
      </c>
      <c r="X17" s="44">
        <f t="shared" ref="X17:X18" si="14">ROUND(U17/12,1)</f>
        <v>1.7</v>
      </c>
      <c r="Y17" s="46">
        <f t="shared" ref="Y17:Y18" si="15">ROUND(V17/12,1)</f>
        <v>-2.4</v>
      </c>
      <c r="Z17" s="2" t="s">
        <v>228</v>
      </c>
      <c r="AA17" s="2" t="s">
        <v>229</v>
      </c>
      <c r="AB17" s="1" t="s">
        <v>18</v>
      </c>
      <c r="AC17" s="29">
        <v>20</v>
      </c>
      <c r="AD17" s="183" t="s">
        <v>227</v>
      </c>
      <c r="AE17" s="1" t="s">
        <v>64</v>
      </c>
      <c r="AF17" s="1" t="s">
        <v>64</v>
      </c>
      <c r="AG17" s="1" t="s">
        <v>64</v>
      </c>
      <c r="AH17" s="29" t="s">
        <v>64</v>
      </c>
      <c r="AJ17" s="1" t="s">
        <v>200</v>
      </c>
      <c r="AK17" s="1">
        <v>20</v>
      </c>
      <c r="AL17" s="2" t="s">
        <v>226</v>
      </c>
      <c r="AM17" s="59" t="s">
        <v>230</v>
      </c>
      <c r="AN17" s="183" t="s">
        <v>231</v>
      </c>
      <c r="AR17" s="2" t="s">
        <v>232</v>
      </c>
    </row>
    <row r="18" spans="1:46" ht="120.75" x14ac:dyDescent="0.3">
      <c r="A18" s="4" t="s">
        <v>70</v>
      </c>
      <c r="B18" s="7" t="s">
        <v>71</v>
      </c>
      <c r="C18" s="7" t="s">
        <v>48</v>
      </c>
      <c r="D18" s="69">
        <v>0</v>
      </c>
      <c r="E18" s="68">
        <v>0</v>
      </c>
      <c r="F18" s="68">
        <v>0</v>
      </c>
      <c r="H18" s="105">
        <f>D18*G18</f>
        <v>0</v>
      </c>
      <c r="I18" s="52">
        <v>0</v>
      </c>
      <c r="J18" s="68">
        <v>0</v>
      </c>
      <c r="K18" s="40">
        <v>0</v>
      </c>
      <c r="L18" s="52">
        <v>0</v>
      </c>
      <c r="M18" s="178">
        <v>0</v>
      </c>
      <c r="N18" s="29">
        <v>0</v>
      </c>
      <c r="O18" s="33">
        <v>300</v>
      </c>
      <c r="P18" s="42" t="s">
        <v>237</v>
      </c>
      <c r="Q18" s="69">
        <v>0.1</v>
      </c>
      <c r="R18" s="44">
        <v>4.4000000000000004</v>
      </c>
      <c r="S18" s="72">
        <f>Q18*6*R18</f>
        <v>2.6400000000000006</v>
      </c>
      <c r="T18" s="1">
        <v>12</v>
      </c>
      <c r="U18" s="1">
        <v>5</v>
      </c>
      <c r="V18" s="1">
        <v>3</v>
      </c>
      <c r="W18" s="45">
        <f t="shared" ref="W18:W20" si="16">ROUND(T18/12,1)</f>
        <v>1</v>
      </c>
      <c r="X18" s="44">
        <f t="shared" si="14"/>
        <v>0.4</v>
      </c>
      <c r="Y18" s="46">
        <f t="shared" si="15"/>
        <v>0.3</v>
      </c>
      <c r="Z18" s="1" t="s">
        <v>64</v>
      </c>
      <c r="AA18" s="1" t="s">
        <v>64</v>
      </c>
      <c r="AB18" s="1" t="s">
        <v>64</v>
      </c>
      <c r="AC18" s="29" t="s">
        <v>64</v>
      </c>
      <c r="AD18" s="183" t="s">
        <v>234</v>
      </c>
      <c r="AE18" s="1" t="s">
        <v>18</v>
      </c>
      <c r="AF18" s="1">
        <v>18</v>
      </c>
      <c r="AG18" s="2" t="s">
        <v>16</v>
      </c>
      <c r="AH18" s="29" t="s">
        <v>64</v>
      </c>
      <c r="AI18" s="183" t="s">
        <v>236</v>
      </c>
      <c r="AJ18" s="1" t="s">
        <v>214</v>
      </c>
      <c r="AK18" s="1">
        <v>23</v>
      </c>
      <c r="AL18" s="2" t="s">
        <v>19</v>
      </c>
      <c r="AM18" s="29">
        <v>20</v>
      </c>
      <c r="AN18" s="183" t="s">
        <v>235</v>
      </c>
      <c r="AP18" s="1" t="s">
        <v>74</v>
      </c>
      <c r="AQ18" s="2" t="s">
        <v>75</v>
      </c>
      <c r="AR18" s="8" t="s">
        <v>233</v>
      </c>
    </row>
    <row r="19" spans="1:46" ht="115.5" x14ac:dyDescent="0.3">
      <c r="A19" s="1" t="s">
        <v>79</v>
      </c>
      <c r="B19" s="1" t="s">
        <v>80</v>
      </c>
      <c r="C19" s="1" t="s">
        <v>48</v>
      </c>
      <c r="D19" s="69">
        <v>0.5</v>
      </c>
      <c r="E19" s="68">
        <v>2</v>
      </c>
      <c r="F19" s="68">
        <v>2</v>
      </c>
      <c r="H19" s="105">
        <f>D19*G19</f>
        <v>0</v>
      </c>
      <c r="I19" s="52">
        <v>0.3</v>
      </c>
      <c r="J19" s="68">
        <v>3</v>
      </c>
      <c r="K19" s="40">
        <v>4</v>
      </c>
      <c r="L19" s="52">
        <v>0</v>
      </c>
      <c r="M19" s="178">
        <v>3</v>
      </c>
      <c r="N19" s="29">
        <v>4</v>
      </c>
      <c r="O19" s="33">
        <v>300</v>
      </c>
      <c r="P19" s="42" t="s">
        <v>83</v>
      </c>
      <c r="Q19" s="69">
        <v>0.4</v>
      </c>
      <c r="R19" s="44">
        <v>2.4</v>
      </c>
      <c r="S19" s="72">
        <f>Q19*6*R19</f>
        <v>5.7600000000000007</v>
      </c>
      <c r="T19" s="1">
        <v>19</v>
      </c>
      <c r="U19" s="1">
        <v>10</v>
      </c>
      <c r="V19" s="1">
        <v>-8</v>
      </c>
      <c r="W19" s="45">
        <f t="shared" si="16"/>
        <v>1.6</v>
      </c>
      <c r="X19" s="44">
        <f t="shared" ref="X19:X20" si="17">ROUND(U19/12,1)</f>
        <v>0.8</v>
      </c>
      <c r="Y19" s="46">
        <f t="shared" ref="Y19:Y20" si="18">ROUND(V19/12,1)</f>
        <v>-0.7</v>
      </c>
      <c r="Z19" s="1" t="s">
        <v>238</v>
      </c>
      <c r="AA19" s="1">
        <v>12</v>
      </c>
      <c r="AB19" s="1" t="s">
        <v>64</v>
      </c>
      <c r="AC19" s="1" t="s">
        <v>64</v>
      </c>
      <c r="AE19" s="1" t="s">
        <v>18</v>
      </c>
      <c r="AF19" s="1">
        <v>19</v>
      </c>
      <c r="AG19" s="2" t="s">
        <v>16</v>
      </c>
      <c r="AH19" s="29">
        <v>25</v>
      </c>
      <c r="AJ19" s="1" t="s">
        <v>16</v>
      </c>
      <c r="AK19" s="1">
        <v>28</v>
      </c>
      <c r="AL19" s="2" t="s">
        <v>17</v>
      </c>
      <c r="AM19" s="29">
        <v>28</v>
      </c>
      <c r="AN19" s="183" t="s">
        <v>239</v>
      </c>
      <c r="AP19" s="1" t="s">
        <v>64</v>
      </c>
      <c r="AQ19" s="1" t="s">
        <v>64</v>
      </c>
      <c r="AR19" s="2" t="s">
        <v>91</v>
      </c>
    </row>
    <row r="20" spans="1:46" ht="33" x14ac:dyDescent="0.3">
      <c r="A20" s="1" t="s">
        <v>81</v>
      </c>
      <c r="B20" s="1" t="s">
        <v>14</v>
      </c>
      <c r="C20" s="1" t="s">
        <v>21</v>
      </c>
      <c r="D20" s="69">
        <v>0.3</v>
      </c>
      <c r="E20" s="68">
        <v>2</v>
      </c>
      <c r="F20" s="68">
        <v>2</v>
      </c>
      <c r="H20" s="105">
        <f>D20*G20</f>
        <v>0</v>
      </c>
      <c r="I20" s="52">
        <v>0</v>
      </c>
      <c r="J20" s="68">
        <v>0</v>
      </c>
      <c r="K20" s="40">
        <v>0</v>
      </c>
      <c r="L20" s="52">
        <v>0.3</v>
      </c>
      <c r="M20" s="178">
        <v>3</v>
      </c>
      <c r="N20" s="29">
        <v>3</v>
      </c>
      <c r="O20" s="33">
        <v>200</v>
      </c>
      <c r="P20" s="42" t="s">
        <v>128</v>
      </c>
      <c r="Q20" s="69">
        <v>0.3</v>
      </c>
      <c r="R20" s="44">
        <v>2.8</v>
      </c>
      <c r="S20" s="72">
        <f>Q20*6*R20</f>
        <v>5.0399999999999991</v>
      </c>
      <c r="T20" s="1">
        <v>17</v>
      </c>
      <c r="U20" s="1">
        <v>7</v>
      </c>
      <c r="V20" s="1">
        <v>-5</v>
      </c>
      <c r="W20" s="45">
        <f t="shared" si="16"/>
        <v>1.4</v>
      </c>
      <c r="X20" s="44">
        <f t="shared" si="17"/>
        <v>0.6</v>
      </c>
      <c r="Y20" s="46">
        <f t="shared" si="18"/>
        <v>-0.4</v>
      </c>
      <c r="Z20" s="1" t="s">
        <v>249</v>
      </c>
      <c r="AA20" s="1">
        <v>22</v>
      </c>
      <c r="AB20" s="1" t="s">
        <v>16</v>
      </c>
      <c r="AC20" s="29">
        <v>20</v>
      </c>
      <c r="AE20" s="1" t="s">
        <v>64</v>
      </c>
      <c r="AF20" s="1" t="s">
        <v>64</v>
      </c>
      <c r="AG20" s="1" t="s">
        <v>64</v>
      </c>
      <c r="AH20" s="29" t="s">
        <v>64</v>
      </c>
      <c r="AJ20" s="1" t="s">
        <v>18</v>
      </c>
      <c r="AK20" s="1">
        <v>17</v>
      </c>
      <c r="AL20" s="1" t="s">
        <v>17</v>
      </c>
      <c r="AM20" s="29">
        <v>30</v>
      </c>
      <c r="AP20" s="1" t="s">
        <v>64</v>
      </c>
      <c r="AQ20" s="1" t="s">
        <v>64</v>
      </c>
      <c r="AR20" s="2" t="s">
        <v>82</v>
      </c>
    </row>
    <row r="21" spans="1:46" ht="33" customHeight="1" x14ac:dyDescent="0.3">
      <c r="A21" s="1" t="s">
        <v>112</v>
      </c>
      <c r="D21" s="69"/>
      <c r="E21" s="68"/>
      <c r="F21" s="68"/>
      <c r="G21" s="6"/>
      <c r="H21" s="104"/>
      <c r="I21" s="58"/>
      <c r="J21" s="83"/>
      <c r="K21" s="42"/>
      <c r="L21" s="42"/>
      <c r="M21" s="177"/>
      <c r="N21" s="38"/>
      <c r="O21" s="33">
        <f t="shared" ref="O21" si="19">AVERAGE(O17:O20)</f>
        <v>237.5</v>
      </c>
      <c r="P21" s="42"/>
      <c r="R21" s="40">
        <f>AVERAGE(R17:R20)</f>
        <v>3.4000000000000004</v>
      </c>
      <c r="S21" s="29">
        <f>AVERAGE(S15:S20)</f>
        <v>7.98888</v>
      </c>
      <c r="T21" s="1">
        <f t="shared" ref="T21:Y21" si="20">AVERAGE(T17:T20)</f>
        <v>21.75</v>
      </c>
      <c r="U21" s="1">
        <f t="shared" si="20"/>
        <v>10.5</v>
      </c>
      <c r="V21" s="1">
        <f t="shared" si="20"/>
        <v>-9.75</v>
      </c>
      <c r="W21" s="33">
        <f t="shared" si="20"/>
        <v>1.8250000000000002</v>
      </c>
      <c r="X21" s="40">
        <f t="shared" si="20"/>
        <v>0.87500000000000011</v>
      </c>
      <c r="Y21" s="29">
        <f t="shared" si="20"/>
        <v>-0.79999999999999993</v>
      </c>
    </row>
    <row r="22" spans="1:46" s="11" customFormat="1" x14ac:dyDescent="0.3">
      <c r="A22" s="11" t="s">
        <v>124</v>
      </c>
      <c r="D22" s="70"/>
      <c r="E22" s="73"/>
      <c r="F22" s="73"/>
      <c r="G22" s="26"/>
      <c r="H22" s="56"/>
      <c r="I22" s="196"/>
      <c r="J22" s="192"/>
      <c r="K22" s="47"/>
      <c r="L22" s="61"/>
      <c r="M22" s="180"/>
      <c r="N22" s="62"/>
      <c r="O22" s="49"/>
      <c r="P22" s="55"/>
      <c r="Q22" s="70"/>
      <c r="R22" s="47"/>
      <c r="S22" s="56"/>
      <c r="W22" s="49"/>
      <c r="X22" s="47"/>
      <c r="Y22" s="48"/>
      <c r="Z22" s="12"/>
      <c r="AA22" s="12"/>
      <c r="AC22" s="48"/>
      <c r="AD22" s="186"/>
      <c r="AE22" s="12"/>
      <c r="AF22" s="12"/>
      <c r="AH22" s="48"/>
      <c r="AI22" s="186"/>
      <c r="AJ22" s="12"/>
      <c r="AK22" s="12"/>
      <c r="AM22" s="48"/>
      <c r="AN22" s="186"/>
      <c r="AO22" s="186"/>
      <c r="AR22" s="12"/>
    </row>
    <row r="23" spans="1:46" ht="181.5" x14ac:dyDescent="0.3">
      <c r="A23" s="1" t="s">
        <v>7</v>
      </c>
      <c r="B23" s="1" t="s">
        <v>10</v>
      </c>
      <c r="C23" s="1" t="s">
        <v>9</v>
      </c>
      <c r="D23" s="69">
        <v>1</v>
      </c>
      <c r="E23" s="68">
        <v>1</v>
      </c>
      <c r="F23" s="68">
        <v>1</v>
      </c>
      <c r="H23" s="105">
        <f>D23*G23</f>
        <v>0</v>
      </c>
      <c r="I23" s="52">
        <v>0.4</v>
      </c>
      <c r="J23" s="68">
        <v>2</v>
      </c>
      <c r="K23" s="40">
        <v>2</v>
      </c>
      <c r="L23" s="52">
        <v>1</v>
      </c>
      <c r="M23" s="178">
        <v>3</v>
      </c>
      <c r="N23" s="29">
        <v>4</v>
      </c>
      <c r="O23" s="33">
        <v>200</v>
      </c>
      <c r="P23" s="42" t="s">
        <v>52</v>
      </c>
      <c r="Q23" s="69">
        <v>0.25</v>
      </c>
      <c r="R23" s="44">
        <v>2.7</v>
      </c>
      <c r="S23" s="72">
        <f>Q23*6*R23</f>
        <v>4.0500000000000007</v>
      </c>
      <c r="T23" s="1">
        <v>18</v>
      </c>
      <c r="U23" s="1">
        <v>7</v>
      </c>
      <c r="V23" s="1">
        <v>-12</v>
      </c>
      <c r="W23" s="45">
        <f t="shared" ref="W23" si="21">ROUND(T23/12,1)</f>
        <v>1.5</v>
      </c>
      <c r="X23" s="44">
        <f t="shared" ref="X23" si="22">ROUND(U23/12,1)</f>
        <v>0.6</v>
      </c>
      <c r="Y23" s="46">
        <f t="shared" ref="Y23" si="23">ROUND(V23/12,1)</f>
        <v>-1</v>
      </c>
      <c r="Z23" s="1" t="s">
        <v>18</v>
      </c>
      <c r="AA23" s="107">
        <v>30</v>
      </c>
      <c r="AB23" s="1" t="s">
        <v>16</v>
      </c>
      <c r="AC23" s="29">
        <v>20</v>
      </c>
      <c r="AD23" s="183" t="s">
        <v>192</v>
      </c>
      <c r="AE23" s="2" t="s">
        <v>179</v>
      </c>
      <c r="AF23" s="107">
        <v>30</v>
      </c>
      <c r="AG23" s="1" t="s">
        <v>64</v>
      </c>
      <c r="AH23" s="29" t="s">
        <v>181</v>
      </c>
      <c r="AI23" s="183" t="s">
        <v>194</v>
      </c>
      <c r="AJ23" s="1" t="s">
        <v>180</v>
      </c>
      <c r="AK23" s="107">
        <v>30</v>
      </c>
      <c r="AL23" s="1" t="s">
        <v>16</v>
      </c>
      <c r="AM23" s="29">
        <v>20</v>
      </c>
      <c r="AN23" s="183" t="s">
        <v>195</v>
      </c>
      <c r="AO23" s="183" t="s">
        <v>196</v>
      </c>
      <c r="AP23" s="1" t="s">
        <v>64</v>
      </c>
      <c r="AQ23" s="1" t="s">
        <v>64</v>
      </c>
      <c r="AR23" s="2" t="s">
        <v>175</v>
      </c>
    </row>
    <row r="24" spans="1:46" ht="115.5" x14ac:dyDescent="0.3">
      <c r="A24" s="1" t="s">
        <v>101</v>
      </c>
      <c r="B24" s="1" t="s">
        <v>41</v>
      </c>
      <c r="C24" s="1" t="s">
        <v>12</v>
      </c>
      <c r="D24" s="69">
        <v>0.6</v>
      </c>
      <c r="E24" s="68">
        <v>0</v>
      </c>
      <c r="F24" s="68">
        <v>0</v>
      </c>
      <c r="G24" s="5"/>
      <c r="H24" s="105">
        <f>D24*G24</f>
        <v>0</v>
      </c>
      <c r="I24" s="52">
        <v>0</v>
      </c>
      <c r="J24" s="68">
        <v>0</v>
      </c>
      <c r="K24" s="40">
        <v>0</v>
      </c>
      <c r="L24" s="52">
        <v>0.8</v>
      </c>
      <c r="M24" s="178">
        <v>2</v>
      </c>
      <c r="N24" s="38">
        <v>2</v>
      </c>
      <c r="O24" s="33">
        <v>200</v>
      </c>
      <c r="P24" s="42" t="s">
        <v>52</v>
      </c>
      <c r="Q24" s="69">
        <v>0.3</v>
      </c>
      <c r="R24" s="44">
        <v>2.4</v>
      </c>
      <c r="S24" s="72">
        <f>Q24*6*R24</f>
        <v>4.3199999999999994</v>
      </c>
      <c r="T24" s="1">
        <v>15</v>
      </c>
      <c r="U24" s="1">
        <v>5</v>
      </c>
      <c r="V24" s="1">
        <v>-7</v>
      </c>
      <c r="W24" s="45">
        <f t="shared" ref="W24:W26" si="24">ROUND(T24/12,1)</f>
        <v>1.3</v>
      </c>
      <c r="X24" s="44">
        <f t="shared" ref="X24:X26" si="25">ROUND(U24/12,1)</f>
        <v>0.4</v>
      </c>
      <c r="Y24" s="46">
        <f t="shared" ref="Y24:Y26" si="26">ROUND(V24/12,1)</f>
        <v>-0.6</v>
      </c>
      <c r="Z24" s="2" t="s">
        <v>217</v>
      </c>
      <c r="AA24" s="1">
        <v>20</v>
      </c>
      <c r="AB24" s="2" t="s">
        <v>218</v>
      </c>
      <c r="AC24" s="29">
        <v>15</v>
      </c>
      <c r="AD24" s="183" t="s">
        <v>219</v>
      </c>
      <c r="AE24" s="2" t="s">
        <v>217</v>
      </c>
      <c r="AF24" s="1">
        <v>20</v>
      </c>
      <c r="AG24" s="2" t="s">
        <v>218</v>
      </c>
      <c r="AH24" s="29">
        <v>25</v>
      </c>
      <c r="AI24" s="183" t="s">
        <v>219</v>
      </c>
      <c r="AJ24" s="2" t="s">
        <v>217</v>
      </c>
      <c r="AK24" s="1">
        <v>30</v>
      </c>
      <c r="AL24" s="2" t="s">
        <v>218</v>
      </c>
      <c r="AM24" s="29">
        <v>25</v>
      </c>
      <c r="AN24" s="183" t="s">
        <v>220</v>
      </c>
      <c r="AP24" s="1" t="s">
        <v>42</v>
      </c>
      <c r="AQ24" s="2" t="s">
        <v>86</v>
      </c>
      <c r="AR24" s="2" t="s">
        <v>216</v>
      </c>
    </row>
    <row r="25" spans="1:46" ht="49.5" x14ac:dyDescent="0.3">
      <c r="A25" s="1" t="s">
        <v>109</v>
      </c>
      <c r="B25" s="1" t="s">
        <v>71</v>
      </c>
      <c r="C25" s="1" t="s">
        <v>21</v>
      </c>
      <c r="D25" s="69">
        <v>0.42</v>
      </c>
      <c r="E25" s="68">
        <v>2</v>
      </c>
      <c r="F25" s="68">
        <v>2</v>
      </c>
      <c r="H25" s="105">
        <f>D25*G25</f>
        <v>0</v>
      </c>
      <c r="I25" s="52">
        <v>0</v>
      </c>
      <c r="J25" s="68">
        <v>0</v>
      </c>
      <c r="K25" s="40">
        <v>0</v>
      </c>
      <c r="L25" s="52">
        <v>0.2</v>
      </c>
      <c r="M25" s="178">
        <v>0</v>
      </c>
      <c r="N25" s="29">
        <v>2</v>
      </c>
      <c r="O25" s="33">
        <v>280</v>
      </c>
      <c r="P25" s="42" t="s">
        <v>283</v>
      </c>
      <c r="Q25" s="69">
        <v>0.15</v>
      </c>
      <c r="R25" s="44">
        <v>4.4000000000000004</v>
      </c>
      <c r="S25" s="72">
        <f>Q25*6*R25</f>
        <v>3.96</v>
      </c>
      <c r="T25" s="1">
        <v>11</v>
      </c>
      <c r="U25" s="1">
        <v>7</v>
      </c>
      <c r="V25" s="1">
        <v>0</v>
      </c>
      <c r="W25" s="45">
        <f t="shared" si="24"/>
        <v>0.9</v>
      </c>
      <c r="X25" s="44">
        <f t="shared" si="25"/>
        <v>0.6</v>
      </c>
      <c r="Y25" s="46">
        <f t="shared" si="26"/>
        <v>0</v>
      </c>
      <c r="Z25" s="2" t="s">
        <v>161</v>
      </c>
      <c r="AA25" s="2" t="s">
        <v>295</v>
      </c>
      <c r="AB25" s="1" t="s">
        <v>200</v>
      </c>
      <c r="AC25" s="29">
        <v>45</v>
      </c>
      <c r="AD25" s="183" t="s">
        <v>294</v>
      </c>
      <c r="AE25" s="2" t="s">
        <v>18</v>
      </c>
      <c r="AF25" s="2">
        <v>22</v>
      </c>
      <c r="AG25" s="1" t="s">
        <v>64</v>
      </c>
      <c r="AH25" s="1" t="s">
        <v>64</v>
      </c>
      <c r="AJ25" s="1" t="s">
        <v>64</v>
      </c>
      <c r="AK25" s="1" t="s">
        <v>64</v>
      </c>
      <c r="AL25" s="1" t="s">
        <v>64</v>
      </c>
      <c r="AM25" s="29" t="s">
        <v>64</v>
      </c>
      <c r="AR25" s="2" t="s">
        <v>292</v>
      </c>
    </row>
    <row r="26" spans="1:46" ht="115.5" x14ac:dyDescent="0.3">
      <c r="A26" s="1" t="s">
        <v>158</v>
      </c>
      <c r="B26" s="1" t="s">
        <v>40</v>
      </c>
      <c r="C26" s="1" t="s">
        <v>160</v>
      </c>
      <c r="D26" s="69">
        <v>0.56000000000000005</v>
      </c>
      <c r="E26" s="68">
        <v>2</v>
      </c>
      <c r="F26" s="68">
        <v>2</v>
      </c>
      <c r="H26" s="105">
        <f>D26*G26</f>
        <v>0</v>
      </c>
      <c r="I26" s="58" t="s">
        <v>162</v>
      </c>
      <c r="J26" s="83">
        <v>4</v>
      </c>
      <c r="K26" s="40">
        <v>5</v>
      </c>
      <c r="L26" s="52">
        <v>0</v>
      </c>
      <c r="M26" s="178">
        <v>0</v>
      </c>
      <c r="N26" s="29">
        <v>0</v>
      </c>
      <c r="O26" s="33">
        <v>250</v>
      </c>
      <c r="P26" s="42" t="s">
        <v>282</v>
      </c>
      <c r="Q26" s="69">
        <v>0.4</v>
      </c>
      <c r="R26" s="44">
        <v>3.4</v>
      </c>
      <c r="S26" s="72">
        <f>Q26*6*R26</f>
        <v>8.16</v>
      </c>
      <c r="T26" s="1">
        <v>27</v>
      </c>
      <c r="U26" s="1">
        <v>15</v>
      </c>
      <c r="W26" s="45">
        <f t="shared" si="24"/>
        <v>2.2999999999999998</v>
      </c>
      <c r="X26" s="44">
        <f t="shared" si="25"/>
        <v>1.3</v>
      </c>
      <c r="Y26" s="46">
        <f t="shared" si="26"/>
        <v>0</v>
      </c>
      <c r="Z26" s="1" t="s">
        <v>64</v>
      </c>
      <c r="AA26" s="1" t="s">
        <v>64</v>
      </c>
      <c r="AB26" s="1" t="s">
        <v>64</v>
      </c>
      <c r="AC26" s="1" t="s">
        <v>64</v>
      </c>
      <c r="AE26" s="106" t="s">
        <v>200</v>
      </c>
      <c r="AF26" s="1">
        <v>28</v>
      </c>
      <c r="AG26" s="2" t="s">
        <v>296</v>
      </c>
      <c r="AH26" s="59" t="s">
        <v>297</v>
      </c>
      <c r="AI26" s="183" t="s">
        <v>299</v>
      </c>
      <c r="AJ26" s="106" t="s">
        <v>200</v>
      </c>
      <c r="AK26" s="1">
        <v>18</v>
      </c>
      <c r="AL26" s="2" t="s">
        <v>226</v>
      </c>
      <c r="AM26" s="59" t="s">
        <v>298</v>
      </c>
      <c r="AN26" s="183" t="s">
        <v>300</v>
      </c>
      <c r="AR26" s="2" t="s">
        <v>159</v>
      </c>
    </row>
    <row r="27" spans="1:46" x14ac:dyDescent="0.3">
      <c r="A27" s="1" t="s">
        <v>122</v>
      </c>
      <c r="D27" s="69"/>
      <c r="E27" s="68"/>
      <c r="F27" s="68"/>
      <c r="H27" s="105">
        <f>D27*G27</f>
        <v>0</v>
      </c>
      <c r="I27" s="52"/>
      <c r="J27" s="68"/>
      <c r="K27" s="40"/>
      <c r="L27" s="40"/>
      <c r="M27" s="178"/>
      <c r="N27" s="29"/>
      <c r="O27" s="33">
        <f t="shared" ref="O27" si="27">AVERAGE(O23:O26)</f>
        <v>232.5</v>
      </c>
      <c r="P27" s="40"/>
      <c r="R27" s="40">
        <f>AVERAGE(R23:R26)</f>
        <v>3.2250000000000001</v>
      </c>
      <c r="S27" s="29">
        <f>AVERAGE(S21:S26)</f>
        <v>5.6957760000000004</v>
      </c>
      <c r="T27" s="1">
        <f t="shared" ref="T27:Y27" si="28">AVERAGE(T23:T26)</f>
        <v>17.75</v>
      </c>
      <c r="U27" s="1">
        <f t="shared" si="28"/>
        <v>8.5</v>
      </c>
      <c r="V27" s="1">
        <f t="shared" si="28"/>
        <v>-6.333333333333333</v>
      </c>
      <c r="W27" s="33">
        <f t="shared" si="28"/>
        <v>1.5</v>
      </c>
      <c r="X27" s="40">
        <f t="shared" si="28"/>
        <v>0.72500000000000009</v>
      </c>
      <c r="Y27" s="29">
        <f t="shared" si="28"/>
        <v>-0.4</v>
      </c>
    </row>
    <row r="28" spans="1:46" ht="15.75" customHeight="1" x14ac:dyDescent="0.3">
      <c r="A28" s="13" t="s">
        <v>125</v>
      </c>
      <c r="B28" s="13"/>
      <c r="C28" s="13"/>
      <c r="D28" s="70"/>
      <c r="E28" s="73"/>
      <c r="F28" s="73"/>
      <c r="G28" s="17"/>
      <c r="H28" s="54"/>
      <c r="I28" s="76"/>
      <c r="J28" s="191"/>
      <c r="K28" s="41"/>
      <c r="L28" s="60"/>
      <c r="M28" s="179"/>
      <c r="N28" s="63"/>
      <c r="O28" s="34"/>
      <c r="P28" s="39"/>
      <c r="Q28" s="201"/>
      <c r="R28" s="41"/>
      <c r="S28" s="54"/>
      <c r="T28" s="13"/>
      <c r="U28" s="13"/>
      <c r="V28" s="13"/>
      <c r="W28" s="34"/>
      <c r="X28" s="41"/>
      <c r="Y28" s="30"/>
      <c r="Z28" s="14"/>
      <c r="AA28" s="14"/>
      <c r="AB28" s="13"/>
      <c r="AC28" s="30"/>
      <c r="AD28" s="185"/>
      <c r="AE28" s="14"/>
      <c r="AF28" s="14"/>
      <c r="AG28" s="13"/>
      <c r="AH28" s="30"/>
      <c r="AI28" s="185"/>
      <c r="AJ28" s="14"/>
      <c r="AK28" s="14"/>
      <c r="AL28" s="13"/>
      <c r="AM28" s="30"/>
      <c r="AN28" s="185"/>
      <c r="AO28" s="185"/>
      <c r="AP28" s="13"/>
      <c r="AQ28" s="13"/>
      <c r="AR28" s="14"/>
      <c r="AS28" s="13"/>
      <c r="AT28" s="13"/>
    </row>
    <row r="29" spans="1:46" ht="49.5" x14ac:dyDescent="0.3">
      <c r="A29" s="23" t="s">
        <v>270</v>
      </c>
      <c r="B29" s="194" t="s">
        <v>14</v>
      </c>
      <c r="C29" s="194" t="s">
        <v>21</v>
      </c>
      <c r="D29" s="69">
        <v>0.3</v>
      </c>
      <c r="E29" s="68">
        <v>1</v>
      </c>
      <c r="F29" s="68">
        <v>1</v>
      </c>
      <c r="G29" s="24"/>
      <c r="H29" s="105">
        <f t="shared" ref="H29:H41" si="29">D29*G29</f>
        <v>0</v>
      </c>
      <c r="I29" s="197">
        <v>0.5</v>
      </c>
      <c r="J29" s="193">
        <v>4</v>
      </c>
      <c r="K29" s="50">
        <v>4</v>
      </c>
      <c r="L29" s="64">
        <v>0.5</v>
      </c>
      <c r="M29" s="181">
        <v>3</v>
      </c>
      <c r="N29" s="65">
        <v>3</v>
      </c>
      <c r="O29" s="53">
        <v>200</v>
      </c>
      <c r="P29" s="57" t="s">
        <v>284</v>
      </c>
      <c r="Q29" s="202">
        <v>0.44</v>
      </c>
      <c r="R29" s="44">
        <v>2.1</v>
      </c>
      <c r="S29" s="72">
        <f t="shared" ref="S29:S41" si="30">Q29*6*R29</f>
        <v>5.5440000000000005</v>
      </c>
      <c r="T29" s="23">
        <v>13</v>
      </c>
      <c r="U29" s="23">
        <v>3</v>
      </c>
      <c r="V29" s="23">
        <v>-7</v>
      </c>
      <c r="W29" s="45">
        <f t="shared" ref="W29" si="31">ROUND(T29/12,1)</f>
        <v>1.1000000000000001</v>
      </c>
      <c r="X29" s="44">
        <f t="shared" ref="X29" si="32">ROUND(U29/12,1)</f>
        <v>0.3</v>
      </c>
      <c r="Y29" s="46">
        <f t="shared" ref="Y29" si="33">ROUND(V29/12,1)</f>
        <v>-0.6</v>
      </c>
      <c r="Z29" s="25" t="s">
        <v>277</v>
      </c>
      <c r="AA29" s="25" t="s">
        <v>336</v>
      </c>
      <c r="AB29" s="23" t="s">
        <v>274</v>
      </c>
      <c r="AC29" s="51">
        <v>35</v>
      </c>
      <c r="AD29" s="187" t="s">
        <v>338</v>
      </c>
      <c r="AE29" s="25" t="s">
        <v>276</v>
      </c>
      <c r="AF29" s="25">
        <v>21</v>
      </c>
      <c r="AG29" s="23" t="s">
        <v>275</v>
      </c>
      <c r="AH29" s="51">
        <v>28</v>
      </c>
      <c r="AI29" s="187" t="s">
        <v>337</v>
      </c>
      <c r="AJ29" s="1" t="s">
        <v>64</v>
      </c>
      <c r="AK29" s="1" t="s">
        <v>64</v>
      </c>
      <c r="AL29" s="23" t="s">
        <v>276</v>
      </c>
      <c r="AM29" s="51">
        <v>34</v>
      </c>
      <c r="AN29" s="187"/>
      <c r="AO29" s="187"/>
      <c r="AP29" s="23"/>
      <c r="AQ29" s="23"/>
      <c r="AR29" s="25"/>
      <c r="AS29" s="23"/>
      <c r="AT29" s="23"/>
    </row>
    <row r="30" spans="1:46" ht="115.5" x14ac:dyDescent="0.3">
      <c r="A30" s="23" t="s">
        <v>110</v>
      </c>
      <c r="B30" s="194" t="s">
        <v>14</v>
      </c>
      <c r="C30" s="194" t="s">
        <v>21</v>
      </c>
      <c r="D30" s="69">
        <v>0.45</v>
      </c>
      <c r="E30" s="68">
        <v>3</v>
      </c>
      <c r="F30" s="68">
        <v>3</v>
      </c>
      <c r="G30" s="24"/>
      <c r="H30" s="105">
        <f t="shared" si="29"/>
        <v>0</v>
      </c>
      <c r="I30" s="197">
        <v>0</v>
      </c>
      <c r="J30" s="193">
        <v>0</v>
      </c>
      <c r="K30" s="50">
        <v>0</v>
      </c>
      <c r="L30" s="64">
        <v>0.4</v>
      </c>
      <c r="M30" s="181">
        <v>2</v>
      </c>
      <c r="N30" s="65">
        <v>2</v>
      </c>
      <c r="O30" s="53">
        <v>240</v>
      </c>
      <c r="P30" s="57" t="s">
        <v>318</v>
      </c>
      <c r="Q30" s="202">
        <v>0.8</v>
      </c>
      <c r="R30" s="44">
        <v>2.4</v>
      </c>
      <c r="S30" s="72">
        <f t="shared" si="30"/>
        <v>11.520000000000001</v>
      </c>
      <c r="T30" s="23">
        <v>14</v>
      </c>
      <c r="U30" s="23">
        <v>5</v>
      </c>
      <c r="V30" s="23">
        <v>-14</v>
      </c>
      <c r="W30" s="45">
        <f t="shared" ref="W30:W41" si="34">ROUND(T30/12,1)</f>
        <v>1.2</v>
      </c>
      <c r="X30" s="44">
        <f t="shared" ref="X30:X41" si="35">ROUND(U30/12,1)</f>
        <v>0.4</v>
      </c>
      <c r="Y30" s="46">
        <f t="shared" ref="Y30:Y41" si="36">ROUND(V30/12,1)</f>
        <v>-1.2</v>
      </c>
      <c r="Z30" s="1" t="s">
        <v>64</v>
      </c>
      <c r="AA30" s="1" t="s">
        <v>64</v>
      </c>
      <c r="AB30" s="1" t="s">
        <v>265</v>
      </c>
      <c r="AC30" s="29">
        <v>47</v>
      </c>
      <c r="AD30" s="187" t="s">
        <v>317</v>
      </c>
      <c r="AE30" s="2" t="s">
        <v>277</v>
      </c>
      <c r="AF30" s="2" t="s">
        <v>278</v>
      </c>
      <c r="AG30" s="1" t="s">
        <v>274</v>
      </c>
      <c r="AH30" s="29">
        <v>18</v>
      </c>
      <c r="AI30" s="187"/>
      <c r="AJ30" s="1" t="s">
        <v>275</v>
      </c>
      <c r="AK30" s="25">
        <v>22</v>
      </c>
      <c r="AL30" s="23" t="s">
        <v>276</v>
      </c>
      <c r="AM30" s="51">
        <v>25</v>
      </c>
      <c r="AN30" s="187" t="s">
        <v>302</v>
      </c>
      <c r="AO30" s="187"/>
      <c r="AP30" s="23"/>
      <c r="AQ30" s="23"/>
      <c r="AR30" s="199" t="s">
        <v>290</v>
      </c>
      <c r="AS30" s="23"/>
      <c r="AT30" s="23"/>
    </row>
    <row r="31" spans="1:46" ht="49.5" x14ac:dyDescent="0.3">
      <c r="A31" s="23" t="s">
        <v>111</v>
      </c>
      <c r="B31" s="194" t="s">
        <v>14</v>
      </c>
      <c r="C31" s="1" t="s">
        <v>27</v>
      </c>
      <c r="D31" s="69">
        <v>0.5</v>
      </c>
      <c r="E31" s="68">
        <v>1</v>
      </c>
      <c r="F31" s="68">
        <v>1</v>
      </c>
      <c r="G31" s="24"/>
      <c r="H31" s="105">
        <f t="shared" si="29"/>
        <v>0</v>
      </c>
      <c r="I31" s="197">
        <v>0.78</v>
      </c>
      <c r="J31" s="193">
        <v>3</v>
      </c>
      <c r="K31" s="50">
        <v>3</v>
      </c>
      <c r="L31" s="64">
        <v>0</v>
      </c>
      <c r="M31" s="181">
        <v>0</v>
      </c>
      <c r="N31" s="65">
        <v>0</v>
      </c>
      <c r="O31" s="53">
        <v>190</v>
      </c>
      <c r="P31" s="57" t="s">
        <v>285</v>
      </c>
      <c r="Q31" s="202">
        <v>0.65</v>
      </c>
      <c r="R31" s="44">
        <v>3.1</v>
      </c>
      <c r="S31" s="72">
        <f t="shared" si="30"/>
        <v>12.090000000000002</v>
      </c>
      <c r="T31" s="23">
        <v>20</v>
      </c>
      <c r="U31" s="23">
        <v>0</v>
      </c>
      <c r="V31" s="23">
        <v>-10</v>
      </c>
      <c r="W31" s="45">
        <f t="shared" si="34"/>
        <v>1.7</v>
      </c>
      <c r="X31" s="44">
        <f t="shared" si="35"/>
        <v>0</v>
      </c>
      <c r="Y31" s="46">
        <f t="shared" si="36"/>
        <v>-0.8</v>
      </c>
      <c r="Z31" s="25" t="s">
        <v>303</v>
      </c>
      <c r="AA31" s="25">
        <v>24</v>
      </c>
      <c r="AB31" s="23" t="s">
        <v>326</v>
      </c>
      <c r="AC31" s="51">
        <v>42</v>
      </c>
      <c r="AD31" s="187" t="s">
        <v>328</v>
      </c>
      <c r="AE31" s="25" t="s">
        <v>255</v>
      </c>
      <c r="AF31" s="25">
        <v>19</v>
      </c>
      <c r="AG31" s="23" t="s">
        <v>316</v>
      </c>
      <c r="AH31" s="51">
        <v>35</v>
      </c>
      <c r="AI31" s="187"/>
      <c r="AJ31" s="1" t="s">
        <v>180</v>
      </c>
      <c r="AK31" s="1">
        <v>24</v>
      </c>
      <c r="AL31" s="23" t="s">
        <v>314</v>
      </c>
      <c r="AM31" s="51">
        <v>27</v>
      </c>
      <c r="AN31" s="187" t="s">
        <v>327</v>
      </c>
      <c r="AO31" s="187"/>
      <c r="AP31" s="23"/>
      <c r="AQ31" s="23"/>
      <c r="AR31" s="199" t="s">
        <v>291</v>
      </c>
      <c r="AS31" s="23"/>
      <c r="AT31" s="23"/>
    </row>
    <row r="32" spans="1:46" ht="82.5" x14ac:dyDescent="0.3">
      <c r="A32" s="1" t="s">
        <v>271</v>
      </c>
      <c r="B32" s="194" t="s">
        <v>281</v>
      </c>
      <c r="C32" s="194" t="s">
        <v>21</v>
      </c>
      <c r="D32" s="69">
        <v>0.7</v>
      </c>
      <c r="E32" s="68">
        <v>2</v>
      </c>
      <c r="F32" s="68">
        <v>2</v>
      </c>
      <c r="H32" s="105">
        <f t="shared" si="29"/>
        <v>0</v>
      </c>
      <c r="I32" s="52">
        <v>0</v>
      </c>
      <c r="J32" s="68">
        <v>0</v>
      </c>
      <c r="K32" s="40">
        <v>0</v>
      </c>
      <c r="L32" s="52">
        <v>0</v>
      </c>
      <c r="M32" s="178">
        <v>0</v>
      </c>
      <c r="N32" s="29">
        <v>0</v>
      </c>
      <c r="O32" s="33">
        <v>120</v>
      </c>
      <c r="P32" s="42" t="s">
        <v>286</v>
      </c>
      <c r="Q32" s="69">
        <v>0.85</v>
      </c>
      <c r="R32" s="44">
        <v>5.6</v>
      </c>
      <c r="S32" s="72">
        <f t="shared" si="30"/>
        <v>28.559999999999995</v>
      </c>
      <c r="T32" s="1">
        <v>44</v>
      </c>
      <c r="U32" s="1">
        <v>24</v>
      </c>
      <c r="V32" s="1">
        <v>-21</v>
      </c>
      <c r="W32" s="45">
        <f t="shared" ref="W32:W35" si="37">ROUND(T32/12,1)</f>
        <v>3.7</v>
      </c>
      <c r="X32" s="44">
        <f t="shared" ref="X32:X35" si="38">ROUND(U32/12,1)</f>
        <v>2</v>
      </c>
      <c r="Y32" s="46">
        <f t="shared" ref="Y32:Y35" si="39">ROUND(V32/12,1)</f>
        <v>-1.8</v>
      </c>
      <c r="Z32" s="1" t="s">
        <v>64</v>
      </c>
      <c r="AA32" s="1" t="s">
        <v>64</v>
      </c>
      <c r="AB32" s="2" t="s">
        <v>276</v>
      </c>
      <c r="AC32" s="29">
        <v>40</v>
      </c>
      <c r="AE32" s="2" t="s">
        <v>306</v>
      </c>
      <c r="AF32" s="2" t="s">
        <v>307</v>
      </c>
      <c r="AG32" s="2" t="s">
        <v>304</v>
      </c>
      <c r="AH32" s="2" t="s">
        <v>305</v>
      </c>
      <c r="AJ32" s="1" t="s">
        <v>308</v>
      </c>
      <c r="AK32" s="1">
        <v>15</v>
      </c>
      <c r="AL32" s="2" t="s">
        <v>309</v>
      </c>
      <c r="AM32" s="59">
        <v>48</v>
      </c>
      <c r="AO32" s="183" t="s">
        <v>310</v>
      </c>
      <c r="AR32" s="194" t="s">
        <v>311</v>
      </c>
    </row>
    <row r="33" spans="1:46" ht="66" x14ac:dyDescent="0.3">
      <c r="A33" s="194" t="s">
        <v>272</v>
      </c>
      <c r="B33" s="194" t="s">
        <v>14</v>
      </c>
      <c r="C33" s="194" t="s">
        <v>21</v>
      </c>
      <c r="D33" s="69">
        <v>0.9</v>
      </c>
      <c r="E33" s="68">
        <v>2</v>
      </c>
      <c r="F33" s="68">
        <v>2</v>
      </c>
      <c r="H33" s="105"/>
      <c r="I33" s="52">
        <v>0.5</v>
      </c>
      <c r="J33" s="68">
        <v>0</v>
      </c>
      <c r="K33" s="40">
        <v>4</v>
      </c>
      <c r="L33" s="52">
        <v>0</v>
      </c>
      <c r="M33" s="178">
        <v>4</v>
      </c>
      <c r="N33" s="29">
        <v>4</v>
      </c>
      <c r="O33" s="33">
        <v>230</v>
      </c>
      <c r="P33" s="42" t="s">
        <v>289</v>
      </c>
      <c r="Q33" s="69">
        <v>0.4</v>
      </c>
      <c r="R33" s="44">
        <v>2.2999999999999998</v>
      </c>
      <c r="S33" s="72">
        <f t="shared" si="30"/>
        <v>5.5200000000000005</v>
      </c>
      <c r="T33" s="1">
        <v>23</v>
      </c>
      <c r="U33" s="1">
        <v>12</v>
      </c>
      <c r="V33" s="1">
        <v>-13</v>
      </c>
      <c r="W33" s="45">
        <f t="shared" si="37"/>
        <v>1.9</v>
      </c>
      <c r="X33" s="44">
        <f t="shared" si="38"/>
        <v>1</v>
      </c>
      <c r="Y33" s="46">
        <f t="shared" si="39"/>
        <v>-1.1000000000000001</v>
      </c>
      <c r="Z33" s="1" t="s">
        <v>64</v>
      </c>
      <c r="AA33" s="1" t="s">
        <v>64</v>
      </c>
      <c r="AB33" s="2" t="s">
        <v>200</v>
      </c>
      <c r="AC33" s="29">
        <v>19.52</v>
      </c>
      <c r="AE33" s="1" t="s">
        <v>64</v>
      </c>
      <c r="AF33" s="1" t="s">
        <v>64</v>
      </c>
      <c r="AG33" s="1" t="s">
        <v>64</v>
      </c>
      <c r="AH33" s="1" t="s">
        <v>64</v>
      </c>
      <c r="AJ33" s="1" t="s">
        <v>64</v>
      </c>
      <c r="AK33" s="1" t="s">
        <v>64</v>
      </c>
      <c r="AL33" s="2" t="s">
        <v>16</v>
      </c>
      <c r="AM33" s="29">
        <v>42.3</v>
      </c>
      <c r="AO33" s="183" t="s">
        <v>313</v>
      </c>
      <c r="AR33" s="199" t="s">
        <v>312</v>
      </c>
    </row>
    <row r="34" spans="1:46" ht="214.5" x14ac:dyDescent="0.3">
      <c r="A34" s="194" t="s">
        <v>279</v>
      </c>
      <c r="B34" s="194" t="s">
        <v>280</v>
      </c>
      <c r="C34" s="1" t="s">
        <v>27</v>
      </c>
      <c r="D34" s="69">
        <v>0</v>
      </c>
      <c r="E34" s="68">
        <v>0</v>
      </c>
      <c r="F34" s="68">
        <v>0</v>
      </c>
      <c r="H34" s="105"/>
      <c r="I34" s="52">
        <v>0.65</v>
      </c>
      <c r="J34" s="68">
        <v>5</v>
      </c>
      <c r="K34" s="40">
        <v>5</v>
      </c>
      <c r="L34" s="52">
        <v>0</v>
      </c>
      <c r="M34" s="178">
        <v>0</v>
      </c>
      <c r="N34" s="29">
        <v>0</v>
      </c>
      <c r="O34" s="33">
        <v>210</v>
      </c>
      <c r="P34" s="42" t="s">
        <v>287</v>
      </c>
      <c r="Q34" s="69">
        <v>0.1</v>
      </c>
      <c r="R34" s="44">
        <v>4</v>
      </c>
      <c r="S34" s="72">
        <f t="shared" si="30"/>
        <v>2.4000000000000004</v>
      </c>
      <c r="T34" s="1">
        <v>26</v>
      </c>
      <c r="U34" s="1">
        <v>15</v>
      </c>
      <c r="V34" s="1">
        <v>-17</v>
      </c>
      <c r="W34" s="45">
        <f t="shared" si="37"/>
        <v>2.2000000000000002</v>
      </c>
      <c r="X34" s="44">
        <f t="shared" si="38"/>
        <v>1.3</v>
      </c>
      <c r="Y34" s="46">
        <f t="shared" si="39"/>
        <v>-1.4</v>
      </c>
      <c r="Z34" s="2" t="s">
        <v>315</v>
      </c>
      <c r="AA34" s="1">
        <v>28</v>
      </c>
      <c r="AB34" s="2" t="s">
        <v>325</v>
      </c>
      <c r="AC34" s="59" t="s">
        <v>324</v>
      </c>
      <c r="AD34" s="183" t="s">
        <v>319</v>
      </c>
      <c r="AE34" s="2" t="s">
        <v>321</v>
      </c>
      <c r="AF34" s="2" t="s">
        <v>323</v>
      </c>
      <c r="AG34" s="1" t="s">
        <v>316</v>
      </c>
      <c r="AH34" s="59" t="s">
        <v>322</v>
      </c>
      <c r="AJ34" s="2" t="s">
        <v>314</v>
      </c>
      <c r="AK34" s="1">
        <v>25</v>
      </c>
      <c r="AL34" s="1" t="s">
        <v>276</v>
      </c>
      <c r="AM34" s="29">
        <v>29</v>
      </c>
      <c r="AN34" s="183" t="s">
        <v>320</v>
      </c>
      <c r="AR34" s="2"/>
    </row>
    <row r="35" spans="1:46" ht="66" x14ac:dyDescent="0.3">
      <c r="A35" s="194" t="s">
        <v>273</v>
      </c>
      <c r="B35" s="194" t="s">
        <v>281</v>
      </c>
      <c r="C35" s="194" t="s">
        <v>21</v>
      </c>
      <c r="D35" s="69">
        <v>0.85</v>
      </c>
      <c r="E35" s="68">
        <v>2</v>
      </c>
      <c r="F35" s="68">
        <v>2</v>
      </c>
      <c r="H35" s="105"/>
      <c r="I35" s="52">
        <v>0</v>
      </c>
      <c r="J35" s="68">
        <v>0</v>
      </c>
      <c r="K35" s="40">
        <v>0</v>
      </c>
      <c r="L35" s="52">
        <v>0</v>
      </c>
      <c r="M35" s="178">
        <v>0</v>
      </c>
      <c r="N35" s="29">
        <v>0</v>
      </c>
      <c r="O35" s="33">
        <v>250</v>
      </c>
      <c r="P35" s="42" t="s">
        <v>288</v>
      </c>
      <c r="Q35" s="69">
        <v>0.45</v>
      </c>
      <c r="R35" s="44">
        <v>7</v>
      </c>
      <c r="S35" s="72">
        <f t="shared" si="30"/>
        <v>18.900000000000002</v>
      </c>
      <c r="T35" s="1">
        <v>42</v>
      </c>
      <c r="U35" s="1">
        <v>19</v>
      </c>
      <c r="V35" s="1">
        <v>-18</v>
      </c>
      <c r="W35" s="45">
        <f t="shared" si="37"/>
        <v>3.5</v>
      </c>
      <c r="X35" s="44">
        <f t="shared" si="38"/>
        <v>1.6</v>
      </c>
      <c r="Y35" s="46">
        <f t="shared" si="39"/>
        <v>-1.5</v>
      </c>
      <c r="Z35" s="2" t="s">
        <v>303</v>
      </c>
      <c r="AA35" s="1">
        <v>23</v>
      </c>
      <c r="AB35" s="2" t="s">
        <v>330</v>
      </c>
      <c r="AC35" s="59" t="s">
        <v>331</v>
      </c>
      <c r="AD35" s="183" t="s">
        <v>334</v>
      </c>
      <c r="AE35" s="2" t="s">
        <v>255</v>
      </c>
      <c r="AF35" s="1">
        <v>21</v>
      </c>
      <c r="AG35" s="2" t="s">
        <v>329</v>
      </c>
      <c r="AH35" s="59" t="s">
        <v>332</v>
      </c>
      <c r="AI35" s="183" t="s">
        <v>335</v>
      </c>
      <c r="AJ35" s="2" t="s">
        <v>315</v>
      </c>
      <c r="AK35" s="1">
        <v>18</v>
      </c>
      <c r="AL35" s="1" t="s">
        <v>275</v>
      </c>
      <c r="AM35" s="29">
        <v>26</v>
      </c>
      <c r="AN35" s="183" t="s">
        <v>333</v>
      </c>
      <c r="AR35" s="199" t="s">
        <v>293</v>
      </c>
    </row>
    <row r="36" spans="1:46" x14ac:dyDescent="0.3">
      <c r="A36" s="1" t="s">
        <v>112</v>
      </c>
      <c r="D36" s="69"/>
      <c r="E36" s="68"/>
      <c r="F36" s="68"/>
      <c r="H36" s="105">
        <f>D36*G36</f>
        <v>0</v>
      </c>
      <c r="I36" s="52"/>
      <c r="J36" s="68"/>
      <c r="K36" s="40"/>
      <c r="L36" s="40"/>
      <c r="M36" s="178"/>
      <c r="N36" s="29"/>
      <c r="O36" s="33">
        <f t="shared" ref="O36" si="40">AVERAGE(O32:O35)</f>
        <v>202.5</v>
      </c>
      <c r="P36" s="40"/>
      <c r="R36" s="40">
        <f>AVERAGE(R32:R35)</f>
        <v>4.7249999999999996</v>
      </c>
      <c r="S36" s="29">
        <f>AVERAGE(S30:S35)</f>
        <v>13.165000000000001</v>
      </c>
      <c r="T36" s="1">
        <f t="shared" ref="T36:Y36" si="41">AVERAGE(T32:T35)</f>
        <v>33.75</v>
      </c>
      <c r="U36" s="1">
        <f t="shared" si="41"/>
        <v>17.5</v>
      </c>
      <c r="V36" s="1">
        <f t="shared" si="41"/>
        <v>-17.25</v>
      </c>
      <c r="W36" s="33">
        <f t="shared" si="41"/>
        <v>2.8250000000000002</v>
      </c>
      <c r="X36" s="40">
        <f t="shared" si="41"/>
        <v>1.4750000000000001</v>
      </c>
      <c r="Y36" s="29">
        <f t="shared" si="41"/>
        <v>-1.4500000000000002</v>
      </c>
    </row>
    <row r="37" spans="1:46" ht="15.75" customHeight="1" x14ac:dyDescent="0.3">
      <c r="A37" s="13" t="s">
        <v>125</v>
      </c>
      <c r="B37" s="13"/>
      <c r="C37" s="13"/>
      <c r="D37" s="70"/>
      <c r="E37" s="73"/>
      <c r="F37" s="73"/>
      <c r="G37" s="17"/>
      <c r="H37" s="54"/>
      <c r="I37" s="76"/>
      <c r="J37" s="191"/>
      <c r="K37" s="41"/>
      <c r="L37" s="60"/>
      <c r="M37" s="179"/>
      <c r="N37" s="63"/>
      <c r="O37" s="34"/>
      <c r="P37" s="39"/>
      <c r="Q37" s="201"/>
      <c r="R37" s="41"/>
      <c r="S37" s="54"/>
      <c r="T37" s="13"/>
      <c r="U37" s="13"/>
      <c r="V37" s="13"/>
      <c r="W37" s="34"/>
      <c r="X37" s="41"/>
      <c r="Y37" s="30"/>
      <c r="Z37" s="14"/>
      <c r="AA37" s="14"/>
      <c r="AB37" s="13"/>
      <c r="AC37" s="30"/>
      <c r="AD37" s="185"/>
      <c r="AE37" s="14"/>
      <c r="AF37" s="14"/>
      <c r="AG37" s="13"/>
      <c r="AH37" s="30"/>
      <c r="AI37" s="185"/>
      <c r="AJ37" s="14"/>
      <c r="AK37" s="14"/>
      <c r="AL37" s="13"/>
      <c r="AM37" s="30"/>
      <c r="AN37" s="185"/>
      <c r="AO37" s="185"/>
      <c r="AP37" s="13"/>
      <c r="AQ37" s="13"/>
      <c r="AR37" s="14"/>
      <c r="AS37" s="13"/>
      <c r="AT37" s="13"/>
    </row>
    <row r="38" spans="1:46" ht="66" x14ac:dyDescent="0.3">
      <c r="A38" s="1" t="s">
        <v>47</v>
      </c>
      <c r="B38" s="1" t="s">
        <v>14</v>
      </c>
      <c r="C38" s="1" t="s">
        <v>48</v>
      </c>
      <c r="D38" s="69">
        <v>0.6</v>
      </c>
      <c r="E38" s="68"/>
      <c r="F38" s="68"/>
      <c r="H38" s="105">
        <f>D38*G38</f>
        <v>0</v>
      </c>
      <c r="I38" s="52">
        <v>0.4</v>
      </c>
      <c r="J38" s="68"/>
      <c r="K38" s="40">
        <v>2</v>
      </c>
      <c r="L38" s="52">
        <v>0</v>
      </c>
      <c r="M38" s="178"/>
      <c r="N38" s="29">
        <v>0</v>
      </c>
      <c r="O38" s="33">
        <v>150</v>
      </c>
      <c r="P38" s="40" t="s">
        <v>66</v>
      </c>
      <c r="Q38" s="69">
        <v>0</v>
      </c>
      <c r="R38" s="44">
        <v>1.9</v>
      </c>
      <c r="S38" s="72">
        <f>Q38*6*R38</f>
        <v>0</v>
      </c>
      <c r="V38" s="1">
        <v>10</v>
      </c>
      <c r="W38" s="45">
        <f>ROUND(T38/12,1)</f>
        <v>0</v>
      </c>
      <c r="X38" s="44">
        <f>ROUND(U38/12,1)</f>
        <v>0</v>
      </c>
      <c r="Y38" s="46">
        <f>ROUND(V38/12,1)</f>
        <v>0.8</v>
      </c>
      <c r="Z38" s="2" t="s">
        <v>17</v>
      </c>
      <c r="AA38" s="1">
        <v>20</v>
      </c>
      <c r="AB38" s="1" t="s">
        <v>16</v>
      </c>
      <c r="AC38" s="29">
        <v>40</v>
      </c>
      <c r="AE38" s="2" t="s">
        <v>17</v>
      </c>
      <c r="AF38" s="1">
        <v>20</v>
      </c>
      <c r="AG38" s="1" t="s">
        <v>16</v>
      </c>
      <c r="AH38" s="29">
        <v>40</v>
      </c>
      <c r="AJ38" s="2" t="s">
        <v>49</v>
      </c>
      <c r="AK38" s="1">
        <v>20</v>
      </c>
      <c r="AL38" s="1" t="s">
        <v>46</v>
      </c>
      <c r="AM38" s="29">
        <v>40</v>
      </c>
      <c r="AP38" s="1" t="s">
        <v>64</v>
      </c>
      <c r="AQ38" s="1" t="s">
        <v>64</v>
      </c>
      <c r="AR38" s="2" t="s">
        <v>90</v>
      </c>
    </row>
    <row r="39" spans="1:46" ht="49.5" x14ac:dyDescent="0.3">
      <c r="A39" s="1" t="s">
        <v>31</v>
      </c>
      <c r="B39" s="1" t="s">
        <v>29</v>
      </c>
      <c r="C39" s="1" t="s">
        <v>30</v>
      </c>
      <c r="D39" s="69">
        <v>0.6</v>
      </c>
      <c r="E39" s="68"/>
      <c r="F39" s="68"/>
      <c r="H39" s="105">
        <f t="shared" si="29"/>
        <v>0</v>
      </c>
      <c r="I39" s="52"/>
      <c r="J39" s="68"/>
      <c r="K39" s="40"/>
      <c r="L39" s="40"/>
      <c r="M39" s="178"/>
      <c r="N39" s="59" t="s">
        <v>32</v>
      </c>
      <c r="O39" s="33"/>
      <c r="P39" s="40"/>
      <c r="R39" s="44">
        <v>0</v>
      </c>
      <c r="S39" s="72">
        <f t="shared" si="30"/>
        <v>0</v>
      </c>
      <c r="W39" s="45">
        <f t="shared" si="34"/>
        <v>0</v>
      </c>
      <c r="X39" s="44">
        <f t="shared" si="35"/>
        <v>0</v>
      </c>
      <c r="Y39" s="46">
        <f t="shared" si="36"/>
        <v>0</v>
      </c>
      <c r="Z39" s="1" t="s">
        <v>17</v>
      </c>
      <c r="AA39" s="1" t="s">
        <v>26</v>
      </c>
      <c r="AB39" s="1" t="s">
        <v>16</v>
      </c>
      <c r="AC39" s="29" t="s">
        <v>33</v>
      </c>
      <c r="AE39" s="1" t="s">
        <v>17</v>
      </c>
      <c r="AF39" s="1" t="s">
        <v>26</v>
      </c>
      <c r="AG39" s="1" t="s">
        <v>16</v>
      </c>
      <c r="AH39" s="29" t="s">
        <v>33</v>
      </c>
      <c r="AJ39" s="1" t="s">
        <v>17</v>
      </c>
      <c r="AK39" s="1" t="s">
        <v>26</v>
      </c>
      <c r="AL39" s="1" t="s">
        <v>16</v>
      </c>
      <c r="AM39" s="29" t="s">
        <v>33</v>
      </c>
      <c r="AR39" s="2" t="s">
        <v>34</v>
      </c>
    </row>
    <row r="40" spans="1:46" ht="99" x14ac:dyDescent="0.3">
      <c r="B40" s="1" t="s">
        <v>39</v>
      </c>
      <c r="C40" s="1" t="s">
        <v>38</v>
      </c>
      <c r="D40" s="69">
        <v>0.9</v>
      </c>
      <c r="E40" s="68"/>
      <c r="F40" s="68"/>
      <c r="G40" s="2"/>
      <c r="H40" s="105">
        <f t="shared" si="29"/>
        <v>0</v>
      </c>
      <c r="I40" s="52">
        <v>1</v>
      </c>
      <c r="J40" s="68"/>
      <c r="K40" s="40" t="s">
        <v>57</v>
      </c>
      <c r="L40" s="52">
        <v>0</v>
      </c>
      <c r="M40" s="178"/>
      <c r="N40" s="29">
        <v>0</v>
      </c>
      <c r="O40" s="33">
        <v>2</v>
      </c>
      <c r="P40" s="42" t="s">
        <v>54</v>
      </c>
      <c r="Q40" s="69">
        <v>0.5</v>
      </c>
      <c r="R40" s="44">
        <v>0</v>
      </c>
      <c r="S40" s="72">
        <f t="shared" si="30"/>
        <v>0</v>
      </c>
      <c r="T40" s="1">
        <v>45</v>
      </c>
      <c r="U40" s="1">
        <v>0</v>
      </c>
      <c r="V40" s="1">
        <v>-45</v>
      </c>
      <c r="W40" s="45">
        <f t="shared" si="34"/>
        <v>3.8</v>
      </c>
      <c r="X40" s="44">
        <f t="shared" si="35"/>
        <v>0</v>
      </c>
      <c r="Y40" s="46">
        <f t="shared" si="36"/>
        <v>-3.8</v>
      </c>
      <c r="AP40" s="1" t="s">
        <v>64</v>
      </c>
      <c r="AQ40" s="1" t="s">
        <v>64</v>
      </c>
      <c r="AR40" s="2" t="s">
        <v>58</v>
      </c>
    </row>
    <row r="41" spans="1:46" ht="132" x14ac:dyDescent="0.3">
      <c r="A41" s="1" t="s">
        <v>56</v>
      </c>
      <c r="B41" s="1" t="s">
        <v>40</v>
      </c>
      <c r="C41" s="1" t="s">
        <v>43</v>
      </c>
      <c r="D41" s="69">
        <v>0.5</v>
      </c>
      <c r="E41" s="68"/>
      <c r="F41" s="68"/>
      <c r="G41" s="6"/>
      <c r="H41" s="105">
        <f t="shared" si="29"/>
        <v>0</v>
      </c>
      <c r="I41" s="58" t="s">
        <v>97</v>
      </c>
      <c r="J41" s="83"/>
      <c r="K41" s="40" t="s">
        <v>63</v>
      </c>
      <c r="L41" s="52">
        <v>0.5</v>
      </c>
      <c r="M41" s="178"/>
      <c r="N41" s="38" t="s">
        <v>65</v>
      </c>
      <c r="O41" s="33">
        <v>200</v>
      </c>
      <c r="P41" s="42" t="s">
        <v>52</v>
      </c>
      <c r="Q41" s="69">
        <v>0.2</v>
      </c>
      <c r="R41" s="44">
        <v>6.7</v>
      </c>
      <c r="S41" s="72">
        <f t="shared" si="30"/>
        <v>8.0400000000000009</v>
      </c>
      <c r="T41" s="1">
        <v>30</v>
      </c>
      <c r="U41" s="1">
        <v>5</v>
      </c>
      <c r="V41" s="1">
        <v>-10</v>
      </c>
      <c r="W41" s="45">
        <f t="shared" si="34"/>
        <v>2.5</v>
      </c>
      <c r="X41" s="44">
        <f t="shared" si="35"/>
        <v>0.4</v>
      </c>
      <c r="Y41" s="46">
        <f t="shared" si="36"/>
        <v>-0.8</v>
      </c>
      <c r="Z41" s="2" t="s">
        <v>44</v>
      </c>
      <c r="AA41" s="2" t="s">
        <v>76</v>
      </c>
      <c r="AB41" s="1" t="s">
        <v>17</v>
      </c>
      <c r="AC41" s="29">
        <v>100</v>
      </c>
      <c r="AE41" s="2" t="s">
        <v>44</v>
      </c>
      <c r="AF41" s="2" t="s">
        <v>76</v>
      </c>
      <c r="AG41" s="1" t="s">
        <v>17</v>
      </c>
      <c r="AH41" s="29">
        <v>100</v>
      </c>
      <c r="AJ41" s="2" t="s">
        <v>44</v>
      </c>
      <c r="AK41" s="2" t="s">
        <v>76</v>
      </c>
      <c r="AL41" s="1" t="s">
        <v>17</v>
      </c>
      <c r="AM41" s="29">
        <v>100</v>
      </c>
      <c r="AP41" s="1" t="s">
        <v>64</v>
      </c>
      <c r="AQ41" s="1" t="s">
        <v>64</v>
      </c>
      <c r="AR41" s="2" t="s">
        <v>88</v>
      </c>
    </row>
    <row r="42" spans="1:46" x14ac:dyDescent="0.3">
      <c r="A42" s="1" t="s">
        <v>112</v>
      </c>
      <c r="D42" s="3"/>
      <c r="E42" s="3"/>
      <c r="F42" s="3"/>
      <c r="G42" s="6"/>
      <c r="H42" s="43"/>
      <c r="I42" s="58"/>
      <c r="J42" s="83"/>
      <c r="K42" s="42"/>
      <c r="L42" s="42"/>
      <c r="M42" s="177"/>
      <c r="N42" s="38"/>
      <c r="O42" s="33">
        <f>AVERAGE(O32:O41)</f>
        <v>170.5625</v>
      </c>
      <c r="P42" s="42"/>
      <c r="S42" s="43"/>
      <c r="T42" s="1">
        <f>AVERAGE(T29:T31)</f>
        <v>15.666666666666666</v>
      </c>
      <c r="U42" s="1">
        <f>AVERAGE(U29:U31)</f>
        <v>2.6666666666666665</v>
      </c>
      <c r="V42" s="1">
        <f>AVERAGE(V29:V31)</f>
        <v>-10.333333333333334</v>
      </c>
      <c r="Z42" s="2"/>
      <c r="AA42" s="2"/>
      <c r="AE42" s="2"/>
      <c r="AF42" s="2"/>
      <c r="AJ42" s="2"/>
      <c r="AK42" s="2"/>
      <c r="AR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4" workbookViewId="0">
      <selection activeCell="J20" sqref="J20"/>
    </sheetView>
  </sheetViews>
  <sheetFormatPr defaultRowHeight="16.5" x14ac:dyDescent="0.3"/>
  <cols>
    <col min="1" max="1" width="9" style="108"/>
    <col min="2" max="2" width="30.375" style="40" customWidth="1"/>
    <col min="3" max="3" width="8.375" style="40" customWidth="1"/>
    <col min="4" max="4" width="7.875" style="40" customWidth="1"/>
    <col min="5" max="5" width="9.375" style="40" customWidth="1"/>
    <col min="6" max="6" width="9.625" style="29" customWidth="1"/>
    <col min="7" max="7" width="10.75" style="40" customWidth="1"/>
    <col min="8" max="8" width="9.625" style="29" customWidth="1"/>
    <col min="9" max="9" width="9.75" style="40" customWidth="1"/>
    <col min="10" max="10" width="9.625" style="29" customWidth="1"/>
    <col min="11" max="11" width="10.125" style="29" customWidth="1"/>
    <col min="12" max="12" width="8.5" style="40" customWidth="1"/>
    <col min="13" max="13" width="8.375" style="29" customWidth="1"/>
    <col min="14" max="14" width="10.75" style="40" customWidth="1"/>
    <col min="15" max="15" width="9.5" style="40" customWidth="1"/>
    <col min="16" max="16" width="9.375" style="29" customWidth="1"/>
    <col min="17" max="17" width="9.5" style="40" customWidth="1"/>
    <col min="18" max="18" width="10" style="29" customWidth="1"/>
    <col min="19" max="16384" width="9" style="86"/>
  </cols>
  <sheetData>
    <row r="1" spans="1:19" x14ac:dyDescent="0.3">
      <c r="A1" s="86"/>
      <c r="F1" s="40"/>
      <c r="H1" s="40"/>
      <c r="J1" s="40"/>
      <c r="K1" s="40"/>
      <c r="M1" s="40"/>
      <c r="P1" s="40"/>
      <c r="R1" s="40"/>
    </row>
    <row r="2" spans="1:19" ht="49.5" x14ac:dyDescent="0.3">
      <c r="A2" s="86"/>
      <c r="B2" s="101" t="s">
        <v>0</v>
      </c>
      <c r="C2" s="84" t="s">
        <v>152</v>
      </c>
      <c r="D2" s="101" t="s">
        <v>139</v>
      </c>
      <c r="E2" s="84" t="s">
        <v>144</v>
      </c>
      <c r="F2" s="101" t="s">
        <v>140</v>
      </c>
      <c r="G2" s="101" t="s">
        <v>143</v>
      </c>
      <c r="H2" s="84" t="s">
        <v>148</v>
      </c>
      <c r="I2" s="86"/>
      <c r="J2" s="40"/>
      <c r="K2" s="40"/>
      <c r="M2" s="40"/>
      <c r="P2" s="40"/>
      <c r="R2" s="40"/>
      <c r="S2" s="40"/>
    </row>
    <row r="3" spans="1:19" x14ac:dyDescent="0.3">
      <c r="A3" s="86"/>
      <c r="B3" s="40" t="s">
        <v>138</v>
      </c>
      <c r="C3" s="40">
        <v>0.6</v>
      </c>
      <c r="D3" s="40">
        <v>5</v>
      </c>
      <c r="E3" s="40">
        <v>10</v>
      </c>
      <c r="F3" s="40">
        <v>20</v>
      </c>
      <c r="G3" s="86">
        <f>F3/D3</f>
        <v>4</v>
      </c>
      <c r="H3" s="40">
        <f>G3*(C3*E3)</f>
        <v>24</v>
      </c>
      <c r="I3" s="86"/>
      <c r="J3" s="40"/>
      <c r="K3" s="40"/>
      <c r="M3" s="40"/>
      <c r="P3" s="40"/>
      <c r="R3" s="40"/>
    </row>
    <row r="4" spans="1:19" x14ac:dyDescent="0.3">
      <c r="A4" s="86"/>
      <c r="F4" s="40"/>
      <c r="H4" s="40"/>
      <c r="J4" s="40"/>
      <c r="K4" s="40"/>
      <c r="M4" s="40"/>
      <c r="P4" s="40"/>
      <c r="R4" s="40"/>
    </row>
    <row r="5" spans="1:19" x14ac:dyDescent="0.3">
      <c r="A5" s="86"/>
      <c r="F5" s="40"/>
      <c r="H5" s="40"/>
      <c r="J5" s="40"/>
      <c r="K5" s="40"/>
      <c r="M5" s="40"/>
      <c r="P5" s="40"/>
      <c r="R5" s="40"/>
    </row>
    <row r="6" spans="1:19" x14ac:dyDescent="0.3">
      <c r="A6" s="86"/>
      <c r="F6" s="40"/>
      <c r="H6" s="40"/>
      <c r="J6" s="40"/>
      <c r="K6" s="40"/>
      <c r="M6" s="40"/>
      <c r="P6" s="40"/>
      <c r="R6" s="40"/>
    </row>
    <row r="7" spans="1:19" ht="49.5" x14ac:dyDescent="0.3">
      <c r="A7" s="87" t="s">
        <v>163</v>
      </c>
      <c r="B7" s="79" t="s">
        <v>0</v>
      </c>
      <c r="C7" s="66" t="s">
        <v>96</v>
      </c>
      <c r="D7" s="79" t="s">
        <v>146</v>
      </c>
      <c r="E7" s="66" t="s">
        <v>95</v>
      </c>
      <c r="F7" s="87" t="s">
        <v>145</v>
      </c>
      <c r="G7" s="66" t="s">
        <v>166</v>
      </c>
      <c r="H7" s="77" t="s">
        <v>167</v>
      </c>
      <c r="I7" s="79" t="s">
        <v>147</v>
      </c>
      <c r="J7" s="77" t="s">
        <v>170</v>
      </c>
      <c r="K7" s="77" t="s">
        <v>150</v>
      </c>
      <c r="L7" s="66" t="s">
        <v>164</v>
      </c>
      <c r="M7" s="77" t="s">
        <v>165</v>
      </c>
      <c r="N7" s="79" t="s">
        <v>149</v>
      </c>
      <c r="O7" s="66" t="s">
        <v>171</v>
      </c>
      <c r="P7" s="77" t="s">
        <v>151</v>
      </c>
      <c r="Q7" s="66" t="s">
        <v>168</v>
      </c>
      <c r="R7" s="77" t="s">
        <v>169</v>
      </c>
    </row>
    <row r="8" spans="1:19" x14ac:dyDescent="0.3">
      <c r="A8" s="28" t="s">
        <v>153</v>
      </c>
      <c r="B8" s="80"/>
      <c r="C8" s="39"/>
      <c r="D8" s="41"/>
      <c r="E8" s="39"/>
      <c r="F8" s="30"/>
      <c r="G8" s="41"/>
      <c r="H8" s="30"/>
      <c r="I8" s="41"/>
      <c r="J8" s="30"/>
      <c r="K8" s="30"/>
      <c r="L8" s="41"/>
      <c r="M8" s="30"/>
      <c r="N8" s="41"/>
      <c r="O8" s="41"/>
      <c r="P8" s="30"/>
      <c r="Q8" s="41"/>
      <c r="R8" s="30"/>
    </row>
    <row r="9" spans="1:19" x14ac:dyDescent="0.3">
      <c r="A9" s="109">
        <v>1</v>
      </c>
      <c r="B9" s="40" t="s">
        <v>20</v>
      </c>
      <c r="C9" s="68">
        <v>0</v>
      </c>
      <c r="D9" s="40">
        <v>0</v>
      </c>
      <c r="E9" s="68">
        <v>0</v>
      </c>
      <c r="F9" s="40">
        <v>0</v>
      </c>
      <c r="G9" s="91">
        <f t="shared" ref="G9" si="0">(1-$C$3)*$G$3*C9*$G$3*D9</f>
        <v>0</v>
      </c>
      <c r="H9" s="90">
        <f t="shared" ref="H9" si="1">(1-$C$3)*$G$3*E9*$G$3*F9</f>
        <v>0</v>
      </c>
      <c r="I9" s="40" t="s">
        <v>18</v>
      </c>
      <c r="J9" s="29">
        <v>0.15</v>
      </c>
      <c r="K9" s="119">
        <f>($C$3+J9)*$G$3*$E$3</f>
        <v>30</v>
      </c>
      <c r="L9" s="95">
        <v>0</v>
      </c>
      <c r="M9" s="90">
        <v>0</v>
      </c>
      <c r="N9" s="42" t="s">
        <v>172</v>
      </c>
      <c r="O9" s="42">
        <v>0.4</v>
      </c>
      <c r="P9" s="119">
        <f t="shared" ref="P9" si="2">($C$3-O9)*$G$3*$E$3</f>
        <v>7.9999999999999982</v>
      </c>
      <c r="Q9" s="95">
        <v>0</v>
      </c>
      <c r="R9" s="90">
        <v>0</v>
      </c>
    </row>
    <row r="10" spans="1:19" ht="17.25" x14ac:dyDescent="0.3">
      <c r="A10" s="135">
        <v>2</v>
      </c>
      <c r="B10" s="146" t="s">
        <v>70</v>
      </c>
      <c r="C10" s="137">
        <v>0</v>
      </c>
      <c r="D10" s="136">
        <v>0</v>
      </c>
      <c r="E10" s="137">
        <v>0</v>
      </c>
      <c r="F10" s="138">
        <v>0</v>
      </c>
      <c r="G10" s="139">
        <f>(1-$C$3)*$G$3*C10*$G$3*D10</f>
        <v>0</v>
      </c>
      <c r="H10" s="140">
        <f>(1-$C$3)*$G$3*E10*$G$3*F10</f>
        <v>0</v>
      </c>
      <c r="I10" s="136" t="s">
        <v>64</v>
      </c>
      <c r="J10" s="138" t="s">
        <v>64</v>
      </c>
      <c r="K10" s="141">
        <v>0</v>
      </c>
      <c r="L10" s="142">
        <v>0</v>
      </c>
      <c r="M10" s="140">
        <v>0</v>
      </c>
      <c r="N10" s="136" t="s">
        <v>64</v>
      </c>
      <c r="O10" s="136" t="s">
        <v>64</v>
      </c>
      <c r="P10" s="141">
        <v>0</v>
      </c>
      <c r="Q10" s="142">
        <v>0</v>
      </c>
      <c r="R10" s="140">
        <v>0</v>
      </c>
    </row>
    <row r="11" spans="1:19" x14ac:dyDescent="0.3">
      <c r="A11" s="121">
        <v>3</v>
      </c>
      <c r="B11" s="164" t="s">
        <v>109</v>
      </c>
      <c r="C11" s="123">
        <v>0</v>
      </c>
      <c r="D11" s="164">
        <v>0</v>
      </c>
      <c r="E11" s="123">
        <v>0.2</v>
      </c>
      <c r="F11" s="165">
        <v>30</v>
      </c>
      <c r="G11" s="91">
        <f t="shared" ref="G11" si="3">(1-$C$3)*$G$3*C11*$G$3*D11</f>
        <v>0</v>
      </c>
      <c r="H11" s="90">
        <f t="shared" ref="H11" si="4">(1-$C$3)*$G$3*E11*$G$3*F11</f>
        <v>38.400000000000006</v>
      </c>
      <c r="I11" s="166" t="s">
        <v>173</v>
      </c>
      <c r="J11" s="167">
        <v>0.35</v>
      </c>
      <c r="K11" s="119">
        <f>($C$3+J11)*$G$3*$E$3</f>
        <v>38</v>
      </c>
      <c r="L11" s="100">
        <v>0</v>
      </c>
      <c r="M11" s="117">
        <f>$G$3*(1-($C$3+J11))*E11*F11</f>
        <v>1.2000000000000011</v>
      </c>
      <c r="N11" s="164" t="s">
        <v>172</v>
      </c>
      <c r="O11" s="164">
        <v>0.28000000000000003</v>
      </c>
      <c r="P11" s="119">
        <f>($C$3+O11)*$G$3*$E$3</f>
        <v>35.200000000000003</v>
      </c>
      <c r="Q11" s="142">
        <v>0</v>
      </c>
      <c r="R11" s="117">
        <f>$G$3*(1-($C$3+O11))*J11*K11</f>
        <v>6.3839999999999995</v>
      </c>
    </row>
    <row r="12" spans="1:19" x14ac:dyDescent="0.3">
      <c r="A12" s="112"/>
      <c r="B12" s="168"/>
      <c r="C12" s="114"/>
      <c r="D12" s="168"/>
      <c r="E12" s="114"/>
      <c r="F12" s="169"/>
      <c r="G12" s="116"/>
      <c r="H12" s="117"/>
      <c r="I12" s="170" t="s">
        <v>174</v>
      </c>
      <c r="J12" s="171">
        <v>0.16</v>
      </c>
      <c r="K12" s="119">
        <f>($C$3+J12)*$G$3*$E$3</f>
        <v>30.4</v>
      </c>
      <c r="L12" s="172">
        <v>0</v>
      </c>
      <c r="M12" s="117">
        <f>$G$3*(1-($C$3+J12))*E11*F11</f>
        <v>5.76</v>
      </c>
      <c r="N12" s="168"/>
      <c r="O12" s="168"/>
      <c r="P12" s="119"/>
      <c r="Q12" s="142">
        <v>0</v>
      </c>
      <c r="R12" s="117">
        <f>$G$3*(1-($C$3+O12))*J11*K11</f>
        <v>21.279999999999998</v>
      </c>
    </row>
    <row r="13" spans="1:19" x14ac:dyDescent="0.3">
      <c r="A13" s="109"/>
      <c r="B13" s="40" t="s">
        <v>112</v>
      </c>
      <c r="C13" s="68"/>
      <c r="D13" s="42"/>
      <c r="E13" s="68"/>
      <c r="F13" s="75"/>
      <c r="G13" s="91">
        <f>(1-$C$3)*$G$3*C13*$G$3*D13</f>
        <v>0</v>
      </c>
      <c r="H13" s="90">
        <f>(1-$C$3)*$G$3*E13*$G$3*F13</f>
        <v>0</v>
      </c>
      <c r="I13" s="42"/>
      <c r="J13" s="59"/>
      <c r="K13" s="96"/>
      <c r="L13" s="100"/>
      <c r="M13" s="98"/>
      <c r="P13" s="97"/>
      <c r="Q13" s="95"/>
      <c r="R13" s="90"/>
    </row>
    <row r="14" spans="1:19" x14ac:dyDescent="0.3">
      <c r="A14" s="110" t="s">
        <v>154</v>
      </c>
      <c r="B14" s="85"/>
      <c r="C14" s="73"/>
      <c r="D14" s="55"/>
      <c r="E14" s="73"/>
      <c r="F14" s="62"/>
      <c r="G14" s="92"/>
      <c r="H14" s="93"/>
      <c r="I14" s="94"/>
      <c r="J14" s="36"/>
      <c r="K14" s="36"/>
      <c r="L14" s="39"/>
      <c r="M14" s="36"/>
      <c r="N14" s="41"/>
      <c r="O14" s="41"/>
      <c r="P14" s="30"/>
      <c r="Q14" s="41"/>
      <c r="R14" s="30"/>
    </row>
    <row r="15" spans="1:19" x14ac:dyDescent="0.3">
      <c r="A15" s="112">
        <v>1</v>
      </c>
      <c r="B15" s="113" t="s">
        <v>102</v>
      </c>
      <c r="C15" s="114">
        <v>0</v>
      </c>
      <c r="D15" s="113">
        <v>0</v>
      </c>
      <c r="E15" s="114">
        <v>0.4</v>
      </c>
      <c r="F15" s="130">
        <v>3</v>
      </c>
      <c r="G15" s="116">
        <f t="shared" ref="G15" si="5">(1-$C$3)*$G$3*C15*$G$3*D15</f>
        <v>0</v>
      </c>
      <c r="H15" s="117">
        <f>(1-$C$3)*$G$3*E15*F15</f>
        <v>1.9200000000000004</v>
      </c>
      <c r="I15" s="113" t="s">
        <v>18</v>
      </c>
      <c r="J15" s="118">
        <v>0.13</v>
      </c>
      <c r="K15" s="119">
        <f>($C$3+J15)*$G$3*$E$3</f>
        <v>29.2</v>
      </c>
      <c r="L15" s="116">
        <f>$G$3*(1-($C$3+J15))*C15*D15</f>
        <v>0</v>
      </c>
      <c r="M15" s="117">
        <f>$G$3*(1-($C$3+J15))*E15*F15</f>
        <v>1.2960000000000003</v>
      </c>
      <c r="N15" s="113" t="s">
        <v>16</v>
      </c>
      <c r="O15" s="113">
        <v>0.33</v>
      </c>
      <c r="P15" s="119">
        <f t="shared" ref="P15" si="6">($C$3-O15)*$G$3*$E$3</f>
        <v>10.799999999999999</v>
      </c>
      <c r="Q15" s="120">
        <f>$G$3*(1-($C$3-O15))*C15*D15</f>
        <v>0</v>
      </c>
      <c r="R15" s="117">
        <f>$G$3*(1-($C$3-O15))*E15*F15</f>
        <v>3.5039999999999996</v>
      </c>
    </row>
    <row r="16" spans="1:19" x14ac:dyDescent="0.3">
      <c r="A16" s="121">
        <v>2</v>
      </c>
      <c r="B16" s="122" t="s">
        <v>11</v>
      </c>
      <c r="C16" s="123">
        <v>0.1</v>
      </c>
      <c r="D16" s="122">
        <v>1</v>
      </c>
      <c r="E16" s="123">
        <v>0.3</v>
      </c>
      <c r="F16" s="122">
        <v>11</v>
      </c>
      <c r="G16" s="91">
        <f>(1-$C$3)*$G$3*C16*D16</f>
        <v>0.16000000000000003</v>
      </c>
      <c r="H16" s="90">
        <f t="shared" ref="H16:H25" si="7">(1-$C$3)*$G$3*E16*F16</f>
        <v>5.2799999999999994</v>
      </c>
      <c r="I16" s="122" t="s">
        <v>18</v>
      </c>
      <c r="J16" s="126">
        <v>0.05</v>
      </c>
      <c r="K16" s="157">
        <f>($C$3+J16)*$G$3*$E$3</f>
        <v>26</v>
      </c>
      <c r="L16" s="95">
        <f t="shared" ref="L16:L25" si="8">$G$3*(1-($C$3+J16))*C16*D16</f>
        <v>0.13999999999999999</v>
      </c>
      <c r="M16" s="90">
        <f t="shared" ref="M16:M26" si="9">$G$3*(1-($C$3+J16))*E16*F16</f>
        <v>4.62</v>
      </c>
      <c r="N16" s="129" t="s">
        <v>17</v>
      </c>
      <c r="O16" s="129">
        <v>0.13</v>
      </c>
      <c r="P16" s="127">
        <f>($C$3-O16)*$G$3*$E$3</f>
        <v>18.799999999999997</v>
      </c>
      <c r="Q16" s="95">
        <f>$G$3*(1-($C$3-O16))*C16*D16</f>
        <v>0.21200000000000002</v>
      </c>
      <c r="R16" s="90">
        <f t="shared" ref="R16:R21" si="10">$G$3*(1-($C$3-O16))*E16*F16</f>
        <v>6.9960000000000004</v>
      </c>
    </row>
    <row r="17" spans="1:18" x14ac:dyDescent="0.3">
      <c r="A17" s="112"/>
      <c r="B17" s="113"/>
      <c r="C17" s="114"/>
      <c r="D17" s="113"/>
      <c r="E17" s="114"/>
      <c r="F17" s="113"/>
      <c r="G17" s="116"/>
      <c r="H17" s="117"/>
      <c r="I17" s="113"/>
      <c r="J17" s="118"/>
      <c r="K17" s="158"/>
      <c r="L17" s="116"/>
      <c r="M17" s="117"/>
      <c r="N17" s="130" t="s">
        <v>131</v>
      </c>
      <c r="O17" s="130">
        <v>0.42</v>
      </c>
      <c r="P17" s="119">
        <f>($C$3-O17)*$G$3*$E$3</f>
        <v>7.1999999999999993</v>
      </c>
      <c r="Q17" s="120">
        <f>$G$3*(1-($C$3-O17))*C16*D16</f>
        <v>0.32800000000000007</v>
      </c>
      <c r="R17" s="117">
        <f>$G$3*(1-($C$3-O17))*E16*F16</f>
        <v>10.824</v>
      </c>
    </row>
    <row r="18" spans="1:18" x14ac:dyDescent="0.3">
      <c r="A18" s="121">
        <v>3</v>
      </c>
      <c r="B18" s="122" t="s">
        <v>103</v>
      </c>
      <c r="C18" s="123">
        <v>0</v>
      </c>
      <c r="D18" s="122">
        <v>0</v>
      </c>
      <c r="E18" s="123">
        <v>0.33</v>
      </c>
      <c r="F18" s="131">
        <v>30</v>
      </c>
      <c r="G18" s="91">
        <f t="shared" ref="G18:G25" si="11">(1-$C$3)*$G$3*C18*D18</f>
        <v>0</v>
      </c>
      <c r="H18" s="90">
        <f t="shared" si="7"/>
        <v>15.84</v>
      </c>
      <c r="I18" s="129" t="s">
        <v>137</v>
      </c>
      <c r="J18" s="132">
        <v>0.12</v>
      </c>
      <c r="K18" s="157">
        <f>($C$3+J18)*$G$3*$E$3</f>
        <v>28.799999999999997</v>
      </c>
      <c r="L18" s="95">
        <f t="shared" si="8"/>
        <v>0</v>
      </c>
      <c r="M18" s="125">
        <f t="shared" si="9"/>
        <v>11.088000000000001</v>
      </c>
      <c r="N18" s="122" t="s">
        <v>16</v>
      </c>
      <c r="O18" s="122">
        <v>0.28000000000000003</v>
      </c>
      <c r="P18" s="127">
        <f>($C$3-O18)*$G$3*$E$3</f>
        <v>12.799999999999997</v>
      </c>
      <c r="Q18" s="124">
        <f>$G$3*(1-($C$3-O18))*C18*D18</f>
        <v>0</v>
      </c>
      <c r="R18" s="125">
        <f>$G$3*(1-($C$3-O18))*E18*F18</f>
        <v>26.928000000000001</v>
      </c>
    </row>
    <row r="19" spans="1:18" x14ac:dyDescent="0.3">
      <c r="A19" s="109"/>
      <c r="C19" s="68"/>
      <c r="E19" s="68"/>
      <c r="F19" s="75"/>
      <c r="G19" s="91"/>
      <c r="H19" s="90"/>
      <c r="I19" s="42" t="s">
        <v>134</v>
      </c>
      <c r="J19" s="59">
        <v>0.34</v>
      </c>
      <c r="K19" s="159">
        <f>($C$3+J19)*$G$3*$E$3</f>
        <v>37.599999999999994</v>
      </c>
      <c r="L19" s="95">
        <f t="shared" si="8"/>
        <v>0</v>
      </c>
      <c r="M19" s="90">
        <f>$G$3*(1-($C$3+J19))*E18*F18</f>
        <v>2.3760000000000021</v>
      </c>
      <c r="P19" s="97"/>
      <c r="Q19" s="91"/>
      <c r="R19" s="90"/>
    </row>
    <row r="20" spans="1:18" x14ac:dyDescent="0.3">
      <c r="A20" s="112"/>
      <c r="B20" s="113"/>
      <c r="C20" s="114"/>
      <c r="D20" s="113"/>
      <c r="E20" s="114"/>
      <c r="F20" s="133"/>
      <c r="G20" s="116"/>
      <c r="H20" s="117"/>
      <c r="I20" s="130" t="s">
        <v>135</v>
      </c>
      <c r="J20" s="134">
        <v>0.32</v>
      </c>
      <c r="K20" s="158">
        <f>($C$3+J20)*$G$3*$E$3</f>
        <v>36.799999999999997</v>
      </c>
      <c r="L20" s="116">
        <f t="shared" si="8"/>
        <v>0</v>
      </c>
      <c r="M20" s="117">
        <f>$G$3*(1-($C$3+J20))*E18*F18</f>
        <v>3.1680000000000028</v>
      </c>
      <c r="N20" s="113"/>
      <c r="O20" s="113"/>
      <c r="P20" s="119"/>
      <c r="Q20" s="116"/>
      <c r="R20" s="117"/>
    </row>
    <row r="21" spans="1:18" x14ac:dyDescent="0.3">
      <c r="A21" s="135">
        <v>4</v>
      </c>
      <c r="B21" s="136" t="s">
        <v>79</v>
      </c>
      <c r="C21" s="137">
        <v>0.3</v>
      </c>
      <c r="D21" s="136">
        <v>3</v>
      </c>
      <c r="E21" s="137">
        <v>0</v>
      </c>
      <c r="F21" s="136">
        <v>0</v>
      </c>
      <c r="G21" s="139">
        <f t="shared" si="11"/>
        <v>1.44</v>
      </c>
      <c r="H21" s="117">
        <f t="shared" si="7"/>
        <v>0</v>
      </c>
      <c r="I21" s="136" t="s">
        <v>18</v>
      </c>
      <c r="J21" s="138">
        <v>0.18</v>
      </c>
      <c r="K21" s="141">
        <f>($C$3+J21)*$G$3*$E$3</f>
        <v>31.200000000000003</v>
      </c>
      <c r="L21" s="120">
        <f t="shared" si="8"/>
        <v>0.79199999999999982</v>
      </c>
      <c r="M21" s="140">
        <f t="shared" si="9"/>
        <v>0</v>
      </c>
      <c r="N21" s="136" t="s">
        <v>17</v>
      </c>
      <c r="O21" s="136">
        <v>0.2</v>
      </c>
      <c r="P21" s="141">
        <f t="shared" ref="P21" si="12">($C$3-O21)*$G$3*$E$3</f>
        <v>15.999999999999998</v>
      </c>
      <c r="Q21" s="139">
        <f>$G$3*(1-($C$3-O21))*C21*D21</f>
        <v>2.16</v>
      </c>
      <c r="R21" s="140">
        <f t="shared" si="10"/>
        <v>0</v>
      </c>
    </row>
    <row r="22" spans="1:18" x14ac:dyDescent="0.3">
      <c r="A22" s="135">
        <v>5</v>
      </c>
      <c r="B22" s="136" t="s">
        <v>81</v>
      </c>
      <c r="C22" s="137">
        <v>0</v>
      </c>
      <c r="D22" s="136">
        <v>0</v>
      </c>
      <c r="E22" s="137">
        <v>0.3</v>
      </c>
      <c r="F22" s="136">
        <v>30</v>
      </c>
      <c r="G22" s="139">
        <f t="shared" si="11"/>
        <v>0</v>
      </c>
      <c r="H22" s="117">
        <f t="shared" si="7"/>
        <v>14.399999999999999</v>
      </c>
      <c r="I22" s="136" t="s">
        <v>18</v>
      </c>
      <c r="J22" s="138">
        <v>0.22</v>
      </c>
      <c r="K22" s="141">
        <f>($C$3+J22)*$G$3*$E$3</f>
        <v>32.799999999999997</v>
      </c>
      <c r="L22" s="120">
        <f t="shared" si="8"/>
        <v>0</v>
      </c>
      <c r="M22" s="140">
        <f t="shared" si="9"/>
        <v>6.4800000000000013</v>
      </c>
      <c r="N22" s="136"/>
      <c r="O22" s="136"/>
      <c r="P22" s="141"/>
      <c r="Q22" s="116"/>
      <c r="R22" s="117"/>
    </row>
    <row r="23" spans="1:18" x14ac:dyDescent="0.3">
      <c r="A23" s="135">
        <v>6</v>
      </c>
      <c r="B23" s="136" t="s">
        <v>7</v>
      </c>
      <c r="C23" s="137">
        <v>0.4</v>
      </c>
      <c r="D23" s="136">
        <v>2</v>
      </c>
      <c r="E23" s="137">
        <v>1</v>
      </c>
      <c r="F23" s="136">
        <v>8</v>
      </c>
      <c r="G23" s="139">
        <f t="shared" si="11"/>
        <v>1.2800000000000002</v>
      </c>
      <c r="H23" s="117">
        <f t="shared" si="7"/>
        <v>12.8</v>
      </c>
      <c r="I23" s="136" t="s">
        <v>16</v>
      </c>
      <c r="J23" s="143">
        <v>0.1</v>
      </c>
      <c r="K23" s="141">
        <f t="shared" ref="K23:K26" si="13">($C$3+J23)*$G$3*$E$3</f>
        <v>28</v>
      </c>
      <c r="L23" s="120">
        <f t="shared" si="8"/>
        <v>0.96000000000000019</v>
      </c>
      <c r="M23" s="140">
        <f t="shared" si="9"/>
        <v>9.6000000000000014</v>
      </c>
      <c r="N23" s="136" t="s">
        <v>17</v>
      </c>
      <c r="O23" s="136">
        <v>0.17</v>
      </c>
      <c r="P23" s="141">
        <f t="shared" ref="P23:P26" si="14">($C$3-O23)*$G$3*$E$3</f>
        <v>17.199999999999996</v>
      </c>
      <c r="Q23" s="139">
        <f>$G$3*(1-($C$3-O23))*C23*D23</f>
        <v>1.8240000000000003</v>
      </c>
      <c r="R23" s="140">
        <f>$G$3*(1-($C$3-O23))*E23*F23</f>
        <v>18.240000000000002</v>
      </c>
    </row>
    <row r="24" spans="1:18" x14ac:dyDescent="0.3">
      <c r="A24" s="135">
        <v>7</v>
      </c>
      <c r="B24" s="136" t="s">
        <v>101</v>
      </c>
      <c r="C24" s="137">
        <v>0</v>
      </c>
      <c r="D24" s="136">
        <v>0</v>
      </c>
      <c r="E24" s="137">
        <v>0.8</v>
      </c>
      <c r="F24" s="147">
        <v>10</v>
      </c>
      <c r="G24" s="139">
        <f t="shared" si="11"/>
        <v>0</v>
      </c>
      <c r="H24" s="117">
        <f t="shared" si="7"/>
        <v>12.800000000000002</v>
      </c>
      <c r="I24" s="144" t="s">
        <v>18</v>
      </c>
      <c r="J24" s="138">
        <v>0.17</v>
      </c>
      <c r="K24" s="141">
        <f t="shared" si="13"/>
        <v>30.8</v>
      </c>
      <c r="L24" s="120">
        <f t="shared" si="8"/>
        <v>0</v>
      </c>
      <c r="M24" s="117">
        <f t="shared" si="9"/>
        <v>7.3599999999999994</v>
      </c>
      <c r="N24" s="136" t="s">
        <v>16</v>
      </c>
      <c r="O24" s="136">
        <v>0.19</v>
      </c>
      <c r="P24" s="141">
        <f t="shared" si="14"/>
        <v>16.399999999999999</v>
      </c>
      <c r="Q24" s="120">
        <f>$G$3*(1-($C$3-O24))*C24*D24</f>
        <v>0</v>
      </c>
      <c r="R24" s="117">
        <f>$G$3*(1-($C$3-O24))*E24*F24</f>
        <v>18.880000000000003</v>
      </c>
    </row>
    <row r="25" spans="1:18" ht="18" customHeight="1" x14ac:dyDescent="0.3">
      <c r="A25" s="109">
        <v>8</v>
      </c>
      <c r="B25" s="164" t="s">
        <v>111</v>
      </c>
      <c r="C25" s="123">
        <v>0.5</v>
      </c>
      <c r="D25" s="164">
        <v>3</v>
      </c>
      <c r="E25" s="123">
        <v>0</v>
      </c>
      <c r="F25" s="165">
        <v>0</v>
      </c>
      <c r="G25" s="139">
        <f t="shared" si="11"/>
        <v>2.4000000000000004</v>
      </c>
      <c r="H25" s="117">
        <f t="shared" si="7"/>
        <v>0</v>
      </c>
      <c r="I25" s="166" t="s">
        <v>173</v>
      </c>
      <c r="J25" s="167">
        <v>0.11</v>
      </c>
      <c r="K25" s="141">
        <f>($C$3+J25)*$G$3*$E$3</f>
        <v>28.4</v>
      </c>
      <c r="L25" s="120">
        <f t="shared" si="8"/>
        <v>1.7400000000000002</v>
      </c>
      <c r="M25" s="117">
        <f t="shared" si="9"/>
        <v>0</v>
      </c>
      <c r="N25" s="164" t="s">
        <v>172</v>
      </c>
      <c r="O25" s="164">
        <v>0.41</v>
      </c>
      <c r="P25" s="141">
        <f t="shared" si="14"/>
        <v>7.6</v>
      </c>
      <c r="Q25" s="120">
        <f t="shared" ref="Q25" si="15">$G$3*(1-($C$3-O25))*C25*D25</f>
        <v>4.8600000000000003</v>
      </c>
      <c r="R25" s="117">
        <f t="shared" ref="R25:R26" si="16">$G$3*(1-($C$3-O25))*E25*F25</f>
        <v>0</v>
      </c>
    </row>
    <row r="26" spans="1:18" ht="18" customHeight="1" x14ac:dyDescent="0.3">
      <c r="A26" s="112"/>
      <c r="B26" s="168"/>
      <c r="C26" s="114"/>
      <c r="D26" s="168"/>
      <c r="E26" s="114"/>
      <c r="F26" s="169"/>
      <c r="G26" s="139"/>
      <c r="H26" s="117"/>
      <c r="I26" s="170" t="s">
        <v>174</v>
      </c>
      <c r="J26" s="171">
        <v>0.31</v>
      </c>
      <c r="K26" s="141">
        <f t="shared" si="13"/>
        <v>36.4</v>
      </c>
      <c r="L26" s="120">
        <f>$G$3*(1-($C$3+J26))*C25*D25</f>
        <v>0.54000000000000048</v>
      </c>
      <c r="M26" s="117">
        <f t="shared" si="9"/>
        <v>0</v>
      </c>
      <c r="N26" s="168"/>
      <c r="O26" s="168"/>
      <c r="P26" s="141">
        <f t="shared" si="14"/>
        <v>24</v>
      </c>
      <c r="Q26" s="120">
        <f>$G$3*(1-($C$3-O26))*C25*D25</f>
        <v>2.4000000000000004</v>
      </c>
      <c r="R26" s="117">
        <f t="shared" si="16"/>
        <v>0</v>
      </c>
    </row>
    <row r="27" spans="1:18" x14ac:dyDescent="0.3">
      <c r="A27" s="109"/>
      <c r="B27" s="40" t="s">
        <v>112</v>
      </c>
      <c r="C27" s="68"/>
      <c r="D27" s="42"/>
      <c r="E27" s="68"/>
      <c r="F27" s="38"/>
      <c r="G27" s="99">
        <f>AVERAGE(G15,G16,G18,G21,G23,G22,G24)</f>
        <v>0.41142857142857148</v>
      </c>
      <c r="H27" s="102">
        <f>AVERAGE(H15,H16,H18,H21,H22,H23,H24)</f>
        <v>9.0057142857142853</v>
      </c>
      <c r="I27" s="42"/>
      <c r="J27" s="59"/>
      <c r="K27" s="96">
        <f>AVERAGE(K15,K16,AVERAGE(K18:K20),K21:K24)</f>
        <v>30.342857142857145</v>
      </c>
      <c r="L27" s="96">
        <f>AVERAGE(L15,L16,AVERAGE(L18:L20),L21:L24)</f>
        <v>0.2702857142857143</v>
      </c>
      <c r="M27" s="96">
        <f>AVERAGE(M15,M16,AVERAGE(M18:M20),M21:M24)</f>
        <v>4.9857142857142867</v>
      </c>
      <c r="P27" s="96">
        <f>AVERAGE(P15,AVERAGE(P16:P17),P18,P21:P24)</f>
        <v>14.366666666666665</v>
      </c>
      <c r="Q27" s="96">
        <f t="shared" ref="Q27:R27" si="17">AVERAGE(Q15,AVERAGE(Q16:Q17),Q18,Q21:Q24)</f>
        <v>0.70900000000000007</v>
      </c>
      <c r="R27" s="96">
        <f t="shared" si="17"/>
        <v>12.743666666666668</v>
      </c>
    </row>
    <row r="28" spans="1:18" x14ac:dyDescent="0.3">
      <c r="A28" s="111" t="s">
        <v>155</v>
      </c>
      <c r="B28" s="103"/>
      <c r="C28" s="73"/>
      <c r="D28" s="47"/>
      <c r="E28" s="73"/>
      <c r="F28" s="48"/>
      <c r="G28" s="47"/>
      <c r="H28" s="48"/>
      <c r="I28" s="41"/>
      <c r="J28" s="54"/>
      <c r="K28" s="54"/>
      <c r="L28" s="60"/>
      <c r="M28" s="54"/>
      <c r="N28" s="41"/>
      <c r="O28" s="41"/>
      <c r="P28" s="30"/>
      <c r="Q28" s="41"/>
      <c r="R28" s="30"/>
    </row>
    <row r="29" spans="1:18" x14ac:dyDescent="0.3">
      <c r="A29" s="109">
        <v>1</v>
      </c>
      <c r="B29" s="40" t="s">
        <v>35</v>
      </c>
      <c r="C29" s="68">
        <v>0.28000000000000003</v>
      </c>
      <c r="D29" s="40">
        <v>1</v>
      </c>
      <c r="E29" s="68">
        <v>0</v>
      </c>
      <c r="F29" s="40">
        <v>0</v>
      </c>
      <c r="G29" s="91">
        <f>(1-$C$3)*$G$3*C29*D29</f>
        <v>0.44800000000000006</v>
      </c>
      <c r="H29" s="90">
        <f>(1-$C$3)*$G$3*E29*F29</f>
        <v>0</v>
      </c>
      <c r="I29" s="40" t="s">
        <v>64</v>
      </c>
      <c r="J29" s="29" t="s">
        <v>64</v>
      </c>
      <c r="K29" s="97">
        <v>0</v>
      </c>
      <c r="L29" s="95">
        <v>0</v>
      </c>
      <c r="M29" s="90">
        <v>0</v>
      </c>
      <c r="N29" s="42" t="s">
        <v>17</v>
      </c>
      <c r="O29" s="42">
        <v>0.25</v>
      </c>
      <c r="P29" s="97">
        <f>($C$3-O29)*$G$3*$E$3</f>
        <v>14</v>
      </c>
      <c r="Q29" s="91">
        <f>$G$3*(1-($C$3-O29))*C29*D29</f>
        <v>0.72800000000000009</v>
      </c>
      <c r="R29" s="154">
        <f>$G$3*(1-($C$3-O29))*E29*F29</f>
        <v>0</v>
      </c>
    </row>
    <row r="30" spans="1:18" x14ac:dyDescent="0.3">
      <c r="A30" s="112"/>
      <c r="B30" s="113"/>
      <c r="C30" s="114"/>
      <c r="D30" s="113"/>
      <c r="E30" s="114"/>
      <c r="F30" s="113"/>
      <c r="G30" s="116"/>
      <c r="H30" s="117"/>
      <c r="I30" s="113"/>
      <c r="J30" s="145"/>
      <c r="K30" s="119"/>
      <c r="L30" s="120"/>
      <c r="M30" s="117"/>
      <c r="N30" s="130" t="s">
        <v>131</v>
      </c>
      <c r="O30" s="130">
        <v>0.43</v>
      </c>
      <c r="P30" s="119">
        <f>($C$3-O30)*$G$3*$E$3</f>
        <v>6.7999999999999989</v>
      </c>
      <c r="Q30" s="116">
        <f>$G$3*(1-($C$3-O30))*C29*D29</f>
        <v>0.9296000000000002</v>
      </c>
      <c r="R30" s="155">
        <f t="shared" ref="R30" si="18">$G$3*(1-($C$3-O30))*E30*F30</f>
        <v>0</v>
      </c>
    </row>
    <row r="31" spans="1:18" x14ac:dyDescent="0.3">
      <c r="A31" s="121">
        <v>2</v>
      </c>
      <c r="B31" s="122" t="s">
        <v>105</v>
      </c>
      <c r="C31" s="123">
        <v>0.44</v>
      </c>
      <c r="D31" s="122">
        <v>1</v>
      </c>
      <c r="E31" s="123">
        <v>0.44</v>
      </c>
      <c r="F31" s="122">
        <v>10</v>
      </c>
      <c r="G31" s="124">
        <f t="shared" ref="G31:G38" si="19">(1-$C$3)*$G$3*C31*D31</f>
        <v>0.70400000000000007</v>
      </c>
      <c r="H31" s="90">
        <f t="shared" ref="H31:H38" si="20">(1-$C$3)*$G$3*E31*F31</f>
        <v>7.0400000000000009</v>
      </c>
      <c r="I31" s="129" t="s">
        <v>17</v>
      </c>
      <c r="J31" s="132">
        <v>0.21</v>
      </c>
      <c r="K31" s="157">
        <f t="shared" ref="K31:K36" si="21">($C$3+J31)*$G$3*$E$3</f>
        <v>32.4</v>
      </c>
      <c r="L31" s="128">
        <f>$G$3*(1-($C$3+J31))*C31*D31</f>
        <v>0.33440000000000009</v>
      </c>
      <c r="M31" s="125">
        <f>$G$3*(1-($C$3+J31))*E31*F31</f>
        <v>3.3440000000000007</v>
      </c>
      <c r="N31" s="122" t="s">
        <v>16</v>
      </c>
      <c r="O31" s="122">
        <v>0.47</v>
      </c>
      <c r="P31" s="127">
        <f>($C$3-O31)*$G$3*$E$3</f>
        <v>5.2</v>
      </c>
      <c r="Q31" s="95">
        <f t="shared" ref="Q31:Q38" si="22">$G$3*(1-($C$3-O31))*C31*D31</f>
        <v>1.5311999999999999</v>
      </c>
      <c r="R31" s="125">
        <f>$G$3*(1-($C$3-O31))*E31*F31</f>
        <v>15.311999999999999</v>
      </c>
    </row>
    <row r="32" spans="1:18" x14ac:dyDescent="0.3">
      <c r="A32" s="112"/>
      <c r="B32" s="161"/>
      <c r="C32" s="114"/>
      <c r="D32" s="113"/>
      <c r="E32" s="114"/>
      <c r="F32" s="113"/>
      <c r="G32" s="116"/>
      <c r="H32" s="117"/>
      <c r="I32" s="130" t="s">
        <v>133</v>
      </c>
      <c r="J32" s="115">
        <v>0.35</v>
      </c>
      <c r="K32" s="158">
        <f t="shared" si="21"/>
        <v>38</v>
      </c>
      <c r="L32" s="116">
        <f>$G$3*(1-($C$3+J32))*C31*D31</f>
        <v>8.8000000000000078E-2</v>
      </c>
      <c r="M32" s="117">
        <f t="shared" ref="M32:M38" si="23">$G$3*(1-($C$3+J32))*E32*F32</f>
        <v>0</v>
      </c>
      <c r="N32" s="113"/>
      <c r="O32" s="113"/>
      <c r="P32" s="119"/>
      <c r="Q32" s="120"/>
      <c r="R32" s="117"/>
    </row>
    <row r="33" spans="1:18" x14ac:dyDescent="0.3">
      <c r="A33" s="160">
        <v>3</v>
      </c>
      <c r="B33" s="40" t="s">
        <v>100</v>
      </c>
      <c r="C33" s="83">
        <v>0.7</v>
      </c>
      <c r="D33" s="42">
        <v>3</v>
      </c>
      <c r="E33" s="83">
        <v>0.6</v>
      </c>
      <c r="F33" s="162">
        <v>50</v>
      </c>
      <c r="G33" s="95">
        <f t="shared" si="19"/>
        <v>3.3599999999999994</v>
      </c>
      <c r="H33" s="125">
        <f t="shared" si="20"/>
        <v>48</v>
      </c>
      <c r="I33" s="42" t="s">
        <v>18</v>
      </c>
      <c r="J33" s="132">
        <v>0.21</v>
      </c>
      <c r="K33" s="157">
        <f t="shared" si="21"/>
        <v>32.4</v>
      </c>
      <c r="L33" s="95">
        <f>$G$3*(1-($C$3+J33))*C33*D33</f>
        <v>1.5960000000000005</v>
      </c>
      <c r="M33" s="90">
        <f>$G$3*(1-($C$3+J33))*E33*F33</f>
        <v>22.800000000000008</v>
      </c>
      <c r="P33" s="97"/>
      <c r="Q33" s="95"/>
      <c r="R33" s="90"/>
    </row>
    <row r="34" spans="1:18" x14ac:dyDescent="0.3">
      <c r="A34" s="112"/>
      <c r="C34" s="83"/>
      <c r="D34" s="42"/>
      <c r="E34" s="83"/>
      <c r="F34" s="75"/>
      <c r="G34" s="116"/>
      <c r="H34" s="90"/>
      <c r="I34" s="42" t="s">
        <v>172</v>
      </c>
      <c r="J34" s="59">
        <v>0.11</v>
      </c>
      <c r="K34" s="157">
        <f t="shared" si="21"/>
        <v>28.4</v>
      </c>
      <c r="L34" s="95">
        <f>$G$3*(1-($C$3+J34))*C33*D33</f>
        <v>2.4359999999999999</v>
      </c>
      <c r="M34" s="90">
        <f>$G$3*(1-($C$3+J34))*E33*F33</f>
        <v>34.800000000000004</v>
      </c>
      <c r="P34" s="119"/>
      <c r="Q34" s="120"/>
      <c r="R34" s="117"/>
    </row>
    <row r="35" spans="1:18" x14ac:dyDescent="0.3">
      <c r="A35" s="135">
        <v>4</v>
      </c>
      <c r="B35" s="122" t="s">
        <v>104</v>
      </c>
      <c r="C35" s="123">
        <v>0.75</v>
      </c>
      <c r="D35" s="122">
        <v>6</v>
      </c>
      <c r="E35" s="123">
        <v>0.95</v>
      </c>
      <c r="F35" s="148">
        <v>10</v>
      </c>
      <c r="G35" s="91">
        <f t="shared" si="19"/>
        <v>7.2000000000000011</v>
      </c>
      <c r="H35" s="125">
        <f t="shared" si="20"/>
        <v>15.2</v>
      </c>
      <c r="I35" s="129" t="s">
        <v>17</v>
      </c>
      <c r="J35" s="132">
        <v>0.23</v>
      </c>
      <c r="K35" s="159">
        <f t="shared" si="21"/>
        <v>33.199999999999996</v>
      </c>
      <c r="L35" s="95">
        <f t="shared" ref="L35:L38" si="24">$G$3*(1-($C$3+J35))*C35*D35</f>
        <v>3.0600000000000005</v>
      </c>
      <c r="M35" s="90">
        <f t="shared" si="23"/>
        <v>6.4600000000000009</v>
      </c>
      <c r="N35" s="122" t="s">
        <v>18</v>
      </c>
      <c r="O35" s="122">
        <v>0.27</v>
      </c>
      <c r="P35" s="127">
        <f>($C$3-O35)*$G$3*$E$3</f>
        <v>13.2</v>
      </c>
      <c r="Q35" s="95">
        <f t="shared" si="22"/>
        <v>12.060000000000002</v>
      </c>
      <c r="R35" s="154">
        <f>$G$3*(1-($C$3-O35))*E35*F35</f>
        <v>25.459999999999997</v>
      </c>
    </row>
    <row r="36" spans="1:18" x14ac:dyDescent="0.3">
      <c r="A36" s="121"/>
      <c r="B36" s="113"/>
      <c r="C36" s="114"/>
      <c r="D36" s="113"/>
      <c r="E36" s="114"/>
      <c r="F36" s="149"/>
      <c r="G36" s="116"/>
      <c r="H36" s="117"/>
      <c r="I36" s="130" t="s">
        <v>131</v>
      </c>
      <c r="J36" s="115">
        <v>0.35</v>
      </c>
      <c r="K36" s="119">
        <f t="shared" si="21"/>
        <v>38</v>
      </c>
      <c r="L36" s="95">
        <f>$G$3*(1-($C$3+J36))*C35*D35</f>
        <v>0.9000000000000008</v>
      </c>
      <c r="M36" s="117">
        <f>$G$3*(1-($C$3+J36))*E35*F35</f>
        <v>1.9000000000000017</v>
      </c>
      <c r="N36" s="113"/>
      <c r="O36" s="113"/>
      <c r="P36" s="119"/>
      <c r="Q36" s="116"/>
      <c r="R36" s="155"/>
    </row>
    <row r="37" spans="1:18" x14ac:dyDescent="0.3">
      <c r="A37" s="112">
        <v>5</v>
      </c>
      <c r="B37" s="136" t="s">
        <v>72</v>
      </c>
      <c r="C37" s="137">
        <v>0.5</v>
      </c>
      <c r="D37" s="144">
        <v>2</v>
      </c>
      <c r="E37" s="137">
        <v>1</v>
      </c>
      <c r="F37" s="138">
        <v>20</v>
      </c>
      <c r="G37" s="139">
        <f t="shared" si="19"/>
        <v>1.6</v>
      </c>
      <c r="H37" s="140">
        <f t="shared" si="20"/>
        <v>32</v>
      </c>
      <c r="I37" s="136" t="s">
        <v>64</v>
      </c>
      <c r="J37" s="138" t="s">
        <v>64</v>
      </c>
      <c r="K37" s="141"/>
      <c r="L37" s="128"/>
      <c r="M37" s="90"/>
      <c r="N37" s="136" t="s">
        <v>16</v>
      </c>
      <c r="O37" s="136">
        <v>0.31</v>
      </c>
      <c r="P37" s="141">
        <f>($C$3-O37)*$G$3*$E$3</f>
        <v>11.6</v>
      </c>
      <c r="Q37" s="139">
        <f t="shared" si="22"/>
        <v>2.84</v>
      </c>
      <c r="R37" s="156">
        <f>$G$3*(1-($C$3-O37))*E37*F37</f>
        <v>56.8</v>
      </c>
    </row>
    <row r="38" spans="1:18" x14ac:dyDescent="0.3">
      <c r="A38" s="135">
        <v>6</v>
      </c>
      <c r="B38" s="136" t="s">
        <v>99</v>
      </c>
      <c r="C38" s="137">
        <v>0.5</v>
      </c>
      <c r="D38" s="136">
        <v>3</v>
      </c>
      <c r="E38" s="137">
        <v>0</v>
      </c>
      <c r="F38" s="138">
        <v>0</v>
      </c>
      <c r="G38" s="116">
        <f t="shared" si="19"/>
        <v>2.4000000000000004</v>
      </c>
      <c r="H38" s="140">
        <f t="shared" si="20"/>
        <v>0</v>
      </c>
      <c r="I38" s="136" t="s">
        <v>16</v>
      </c>
      <c r="J38" s="150">
        <v>0.37</v>
      </c>
      <c r="K38" s="141">
        <f>($C$3+J38)*$G$3*$E$3</f>
        <v>38.799999999999997</v>
      </c>
      <c r="L38" s="128">
        <f t="shared" si="24"/>
        <v>0.18000000000000016</v>
      </c>
      <c r="M38" s="140">
        <f t="shared" si="23"/>
        <v>0</v>
      </c>
      <c r="N38" s="136" t="s">
        <v>18</v>
      </c>
      <c r="O38" s="136">
        <v>0.28999999999999998</v>
      </c>
      <c r="P38" s="141">
        <f>($C$3-O38)*$G$3*$E$3</f>
        <v>12.4</v>
      </c>
      <c r="Q38" s="139">
        <f t="shared" si="22"/>
        <v>4.1399999999999997</v>
      </c>
      <c r="R38" s="156">
        <f>$G$3*(1-($C$3-O38))*E38*F38</f>
        <v>0</v>
      </c>
    </row>
    <row r="39" spans="1:18" x14ac:dyDescent="0.3">
      <c r="A39" s="135"/>
      <c r="B39" s="40" t="s">
        <v>112</v>
      </c>
      <c r="C39" s="68"/>
      <c r="D39" s="42"/>
      <c r="E39" s="68"/>
      <c r="F39" s="38"/>
      <c r="G39" s="99">
        <f>AVERAGE(G29,G31,G33,G35,G37,G38)</f>
        <v>2.6186666666666665</v>
      </c>
      <c r="H39" s="153">
        <f>AVERAGE(H29,H31,H33,H35,H37,H38)</f>
        <v>17.04</v>
      </c>
      <c r="K39" s="151">
        <f>AVERAGE(K29,AVERAGE(K31:K32),K33,AVERAGE(K35:K37),K38)</f>
        <v>28.4</v>
      </c>
      <c r="L39" s="152">
        <f>AVERAGE(L29,AVERAGE(L31:L32),L33,AVERAGE(L35:L37),L38)</f>
        <v>0.79344000000000026</v>
      </c>
      <c r="M39" s="98">
        <f>AVERAGE(M29,AVERAGE(M31:M32),M33,AVERAGE(M35:M37),M38)</f>
        <v>5.7304000000000013</v>
      </c>
      <c r="P39" s="96">
        <f>AVERAGE(P28:P38)</f>
        <v>10.533333333333333</v>
      </c>
      <c r="Q39" s="100">
        <f>AVERAGE(Q28:Q38)</f>
        <v>3.7048000000000005</v>
      </c>
      <c r="R39" s="98">
        <f>AVERAGE(R28:R38)</f>
        <v>16.262</v>
      </c>
    </row>
    <row r="40" spans="1:18" x14ac:dyDescent="0.3">
      <c r="A40" s="110" t="s">
        <v>156</v>
      </c>
      <c r="B40" s="85"/>
      <c r="C40" s="73"/>
      <c r="D40" s="47"/>
      <c r="E40" s="73"/>
      <c r="F40" s="62"/>
      <c r="G40" s="81"/>
      <c r="H40" s="62"/>
      <c r="I40" s="55"/>
      <c r="J40" s="88"/>
      <c r="K40" s="88"/>
      <c r="L40" s="55"/>
      <c r="M40" s="88"/>
      <c r="N40" s="47"/>
      <c r="O40" s="47"/>
      <c r="P40" s="48"/>
      <c r="Q40" s="47"/>
      <c r="R40" s="48"/>
    </row>
    <row r="41" spans="1:18" x14ac:dyDescent="0.3">
      <c r="A41" s="109"/>
      <c r="C41" s="68"/>
      <c r="E41" s="68"/>
      <c r="G41" s="95"/>
      <c r="H41" s="90"/>
      <c r="K41" s="97"/>
      <c r="L41" s="95"/>
      <c r="M41" s="90"/>
      <c r="P41" s="97"/>
      <c r="Q41" s="95"/>
      <c r="R41" s="90"/>
    </row>
    <row r="42" spans="1:18" x14ac:dyDescent="0.3">
      <c r="A42" s="109"/>
      <c r="B42" s="40" t="s">
        <v>112</v>
      </c>
      <c r="C42" s="68"/>
      <c r="E42" s="68"/>
      <c r="G42" s="95"/>
      <c r="H42" s="90"/>
      <c r="K42" s="97"/>
      <c r="L42" s="95"/>
      <c r="M42" s="90"/>
      <c r="P42" s="97"/>
      <c r="Q42" s="95"/>
      <c r="R42" s="90"/>
    </row>
    <row r="43" spans="1:18" x14ac:dyDescent="0.3">
      <c r="A43" s="110" t="s">
        <v>157</v>
      </c>
      <c r="B43" s="85"/>
      <c r="C43" s="73"/>
      <c r="D43" s="47"/>
      <c r="E43" s="73"/>
      <c r="F43" s="62"/>
      <c r="G43" s="81"/>
      <c r="H43" s="62"/>
      <c r="I43" s="39"/>
      <c r="J43" s="36"/>
      <c r="K43" s="36"/>
      <c r="L43" s="39"/>
      <c r="M43" s="36"/>
      <c r="N43" s="41"/>
      <c r="O43" s="41"/>
      <c r="P43" s="30"/>
      <c r="Q43" s="41"/>
      <c r="R43" s="30"/>
    </row>
    <row r="44" spans="1:18" x14ac:dyDescent="0.3">
      <c r="A44" s="109">
        <v>1</v>
      </c>
      <c r="B44" s="40" t="s">
        <v>84</v>
      </c>
      <c r="C44" s="68">
        <v>0</v>
      </c>
      <c r="D44" s="40">
        <v>0</v>
      </c>
      <c r="E44" s="68">
        <v>0.6</v>
      </c>
      <c r="F44" s="29">
        <v>30</v>
      </c>
      <c r="G44" s="91">
        <f>(1-$C$3)*$G$3*C44*$G$3*D44</f>
        <v>0</v>
      </c>
      <c r="H44" s="90">
        <f t="shared" ref="H44" si="25">(1-$C$3)*$G$3*E44*$G$3*F44</f>
        <v>115.19999999999999</v>
      </c>
      <c r="I44" s="40" t="s">
        <v>18</v>
      </c>
      <c r="J44" s="29">
        <v>0.34</v>
      </c>
      <c r="K44" s="97">
        <f t="shared" ref="K44" si="26">($C$3+J44)*$G$3*$E$3</f>
        <v>37.599999999999994</v>
      </c>
      <c r="L44" s="95">
        <f t="shared" ref="L44" si="27">$G$3*(1-($C$3+J44))*C44*$G$3*D44</f>
        <v>0</v>
      </c>
      <c r="M44" s="90">
        <f t="shared" ref="M44" si="28">$G$3*(1-($C$3+J44))*E44*$G$3*F44</f>
        <v>17.280000000000015</v>
      </c>
      <c r="N44" s="40" t="s">
        <v>64</v>
      </c>
      <c r="O44" s="40" t="s">
        <v>64</v>
      </c>
      <c r="P44" s="97">
        <v>0</v>
      </c>
      <c r="Q44" s="95">
        <v>0</v>
      </c>
      <c r="R44" s="90">
        <v>0</v>
      </c>
    </row>
    <row r="45" spans="1:18" x14ac:dyDescent="0.3">
      <c r="A45" s="109"/>
      <c r="B45" s="40" t="s">
        <v>112</v>
      </c>
      <c r="C45" s="68"/>
      <c r="E45" s="68"/>
      <c r="G45" s="95"/>
      <c r="H45" s="90"/>
      <c r="K45" s="97"/>
      <c r="L45" s="95"/>
      <c r="M45" s="90"/>
      <c r="P45" s="97"/>
      <c r="Q45" s="95"/>
      <c r="R45" s="90"/>
    </row>
    <row r="46" spans="1:18" x14ac:dyDescent="0.3">
      <c r="A46" s="110" t="s">
        <v>125</v>
      </c>
      <c r="B46" s="47"/>
      <c r="C46" s="73"/>
      <c r="D46" s="47"/>
      <c r="E46" s="73"/>
      <c r="F46" s="62"/>
      <c r="G46" s="81"/>
      <c r="H46" s="62"/>
      <c r="I46" s="39"/>
      <c r="J46" s="36"/>
      <c r="K46" s="36"/>
      <c r="L46" s="39"/>
      <c r="M46" s="36"/>
      <c r="N46" s="41"/>
      <c r="O46" s="41"/>
      <c r="P46" s="30"/>
      <c r="Q46" s="41"/>
      <c r="R46" s="30"/>
    </row>
    <row r="47" spans="1:18" x14ac:dyDescent="0.3">
      <c r="A47" s="163"/>
      <c r="B47" s="50" t="s">
        <v>108</v>
      </c>
      <c r="C47" s="68"/>
      <c r="D47" s="50"/>
      <c r="E47" s="68"/>
      <c r="F47" s="65"/>
      <c r="G47" s="82"/>
      <c r="H47" s="65"/>
      <c r="I47" s="57"/>
      <c r="J47" s="89"/>
      <c r="K47" s="89"/>
      <c r="L47" s="57"/>
      <c r="M47" s="89"/>
      <c r="N47" s="50"/>
      <c r="O47" s="50"/>
      <c r="P47" s="51"/>
      <c r="Q47" s="50"/>
      <c r="R47" s="51"/>
    </row>
    <row r="48" spans="1:18" x14ac:dyDescent="0.3">
      <c r="B48" s="50" t="s">
        <v>110</v>
      </c>
      <c r="C48" s="68"/>
      <c r="D48" s="50"/>
      <c r="E48" s="68"/>
      <c r="F48" s="65"/>
      <c r="G48" s="82"/>
      <c r="H48" s="65"/>
      <c r="I48" s="57"/>
      <c r="J48" s="89"/>
      <c r="K48" s="89"/>
      <c r="L48" s="57"/>
      <c r="M48" s="89"/>
      <c r="N48" s="50"/>
      <c r="O48" s="50"/>
      <c r="P48" s="51"/>
      <c r="Q48" s="50"/>
      <c r="R48" s="51"/>
    </row>
    <row r="49" spans="2:18" x14ac:dyDescent="0.3">
      <c r="B49" s="40" t="s">
        <v>47</v>
      </c>
      <c r="C49" s="68">
        <v>0.4</v>
      </c>
      <c r="D49" s="40">
        <v>2</v>
      </c>
      <c r="E49" s="68">
        <v>0</v>
      </c>
      <c r="F49" s="29">
        <v>0</v>
      </c>
      <c r="I49" s="42" t="s">
        <v>17</v>
      </c>
      <c r="J49" s="29">
        <v>0.2</v>
      </c>
      <c r="N49" s="40" t="s">
        <v>16</v>
      </c>
      <c r="O49" s="40">
        <v>40</v>
      </c>
      <c r="R49" s="29">
        <v>40</v>
      </c>
    </row>
    <row r="50" spans="2:18" x14ac:dyDescent="0.3">
      <c r="B50" s="40" t="s">
        <v>31</v>
      </c>
      <c r="C50" s="68"/>
      <c r="E50" s="68"/>
      <c r="F50" s="59" t="s">
        <v>141</v>
      </c>
      <c r="G50" s="42"/>
      <c r="H50" s="59"/>
      <c r="I50" s="40" t="s">
        <v>17</v>
      </c>
      <c r="J50" s="29" t="s">
        <v>26</v>
      </c>
      <c r="N50" s="40" t="s">
        <v>16</v>
      </c>
      <c r="O50" s="40" t="s">
        <v>33</v>
      </c>
      <c r="R50" s="29" t="s">
        <v>33</v>
      </c>
    </row>
    <row r="51" spans="2:18" x14ac:dyDescent="0.3">
      <c r="C51" s="68">
        <v>1</v>
      </c>
      <c r="D51" s="40" t="s">
        <v>57</v>
      </c>
      <c r="E51" s="68">
        <v>0</v>
      </c>
      <c r="F51" s="29">
        <v>0</v>
      </c>
    </row>
    <row r="52" spans="2:18" ht="66" x14ac:dyDescent="0.3">
      <c r="B52" s="40" t="s">
        <v>56</v>
      </c>
      <c r="C52" s="83" t="s">
        <v>132</v>
      </c>
      <c r="D52" s="40" t="s">
        <v>63</v>
      </c>
      <c r="E52" s="68">
        <v>0.5</v>
      </c>
      <c r="F52" s="38" t="s">
        <v>142</v>
      </c>
      <c r="G52" s="75"/>
      <c r="H52" s="38"/>
      <c r="I52" s="42" t="s">
        <v>136</v>
      </c>
      <c r="J52" s="59">
        <v>0.3</v>
      </c>
      <c r="K52" s="59"/>
      <c r="L52" s="42"/>
      <c r="M52" s="59"/>
      <c r="N52" s="40" t="s">
        <v>17</v>
      </c>
      <c r="O52" s="40">
        <v>100</v>
      </c>
      <c r="R52" s="29">
        <v>100</v>
      </c>
    </row>
    <row r="53" spans="2:18" x14ac:dyDescent="0.3">
      <c r="C53" s="83"/>
      <c r="E53" s="68"/>
      <c r="F53" s="38"/>
      <c r="G53" s="75"/>
      <c r="H53" s="38"/>
      <c r="I53" s="42" t="s">
        <v>134</v>
      </c>
      <c r="J53" s="59">
        <v>0.2</v>
      </c>
      <c r="K53" s="59"/>
      <c r="L53" s="42"/>
      <c r="M53" s="59"/>
    </row>
    <row r="54" spans="2:18" x14ac:dyDescent="0.3">
      <c r="B54" s="40" t="s">
        <v>112</v>
      </c>
      <c r="C54" s="58"/>
      <c r="D54" s="42"/>
      <c r="E54" s="42"/>
      <c r="F54" s="38"/>
      <c r="G54" s="75"/>
      <c r="H54" s="38"/>
      <c r="I54" s="42"/>
      <c r="J54" s="59"/>
      <c r="K54" s="59"/>
      <c r="L54" s="42"/>
      <c r="M54" s="5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ajou013</dc:creator>
  <cp:lastModifiedBy>ajou013</cp:lastModifiedBy>
  <dcterms:created xsi:type="dcterms:W3CDTF">2015-02-05T02:59:11Z</dcterms:created>
  <dcterms:modified xsi:type="dcterms:W3CDTF">2015-10-11T15:14:11Z</dcterms:modified>
</cp:coreProperties>
</file>