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3/"/>
    </mc:Choice>
  </mc:AlternateContent>
  <xr:revisionPtr revIDLastSave="0" documentId="8_{94C62AEC-F3AB-46EA-BAFF-1D448C33AD09}" xr6:coauthVersionLast="47" xr6:coauthVersionMax="47" xr10:uidLastSave="{00000000-0000-0000-0000-000000000000}"/>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4" i="8" l="1"/>
  <c r="A25" i="8" s="1"/>
  <c r="A26" i="8" s="1"/>
  <c r="A27" i="8" s="1"/>
  <c r="A28" i="8" s="1"/>
  <c r="A29" i="8" s="1"/>
  <c r="A30" i="8" s="1"/>
  <c r="A31" i="8" l="1"/>
  <c r="F30" i="10"/>
  <c r="F29" i="10"/>
  <c r="F28" i="10"/>
  <c r="F27" i="10"/>
  <c r="E30" i="10"/>
  <c r="E29" i="10"/>
  <c r="E28" i="10"/>
  <c r="E27" i="10"/>
  <c r="D30" i="10"/>
  <c r="D29" i="10"/>
  <c r="D28" i="10"/>
  <c r="D27" i="10"/>
  <c r="A32" i="8" l="1"/>
  <c r="C30" i="10"/>
  <c r="C29" i="10"/>
  <c r="C28" i="10"/>
  <c r="C27" i="10"/>
  <c r="A33" i="8" l="1"/>
  <c r="C31" i="10"/>
  <c r="F52" i="10" s="1"/>
  <c r="C19" i="10"/>
  <c r="C11" i="8"/>
  <c r="B11" i="8"/>
  <c r="D11" i="8"/>
  <c r="G19" i="10"/>
  <c r="E19" i="10"/>
  <c r="F19" i="10"/>
  <c r="D19" i="10"/>
  <c r="F31" i="10"/>
  <c r="D15" i="8"/>
  <c r="C15" i="8"/>
  <c r="B15" i="8"/>
  <c r="A34" i="8" l="1"/>
  <c r="C18" i="10"/>
  <c r="C20" i="10" s="1"/>
  <c r="G18" i="10"/>
  <c r="G20" i="10" s="1"/>
  <c r="D14" i="8"/>
  <c r="C14" i="8"/>
  <c r="B14" i="8"/>
  <c r="D13" i="8"/>
  <c r="C13" i="8"/>
  <c r="B13" i="8"/>
  <c r="D12" i="8"/>
  <c r="C12" i="8"/>
  <c r="B12" i="8"/>
  <c r="D9" i="8"/>
  <c r="C9" i="8"/>
  <c r="B9" i="8"/>
  <c r="A35" i="8" l="1"/>
  <c r="E18" i="10"/>
  <c r="E20" i="10" s="1"/>
  <c r="D18" i="10"/>
  <c r="D20" i="10" s="1"/>
  <c r="B10" i="8"/>
  <c r="D10" i="8"/>
  <c r="F18" i="10"/>
  <c r="F20" i="10" s="1"/>
  <c r="D21" i="10" s="1"/>
  <c r="G52" i="10" s="1"/>
  <c r="C10" i="8"/>
  <c r="A36" i="8" l="1"/>
  <c r="A37" i="8" s="1"/>
  <c r="A38" i="8" l="1"/>
  <c r="A39" i="8" s="1"/>
  <c r="A40" i="8" s="1"/>
  <c r="A41" i="8" l="1"/>
  <c r="A42" i="8"/>
  <c r="A45" i="8"/>
  <c r="A46" i="8"/>
  <c r="A47" i="8"/>
  <c r="A48" i="8"/>
  <c r="A49" i="8"/>
  <c r="A50" i="8"/>
  <c r="A51" i="8"/>
  <c r="A52" i="8"/>
  <c r="A53" i="8"/>
  <c r="A54" i="8"/>
  <c r="A55" i="8"/>
  <c r="A56" i="8"/>
  <c r="A57" i="8"/>
  <c r="A58" i="8"/>
  <c r="A59" i="8"/>
  <c r="A62" i="8"/>
  <c r="A63" i="8"/>
  <c r="A64" i="8"/>
  <c r="A65" i="8"/>
  <c r="A66" i="8"/>
  <c r="A67" i="8"/>
  <c r="A68" i="8"/>
  <c r="A69" i="8"/>
  <c r="A70" i="8"/>
  <c r="A71" i="8"/>
  <c r="A72" i="8"/>
  <c r="A75" i="8"/>
  <c r="A76" i="8"/>
  <c r="A77" i="8"/>
  <c r="A80" i="8"/>
  <c r="A81" i="8"/>
  <c r="A82" i="8"/>
  <c r="A83" i="8"/>
  <c r="A84" i="8"/>
  <c r="A85" i="8"/>
  <c r="A88" i="8"/>
  <c r="A89" i="8"/>
  <c r="A90" i="8"/>
  <c r="A9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<sst xmlns="http://schemas.openxmlformats.org/spreadsheetml/2006/main" count="503" uniqueCount="389">
  <si>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</si>
  <si>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</si>
  <si>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</si>
  <si>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</si>
  <si>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</si>
  <si>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</si>
  <si>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</si>
  <si>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</si>
  <si>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</si>
  <si>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</si>
  <si>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</si>
  <si>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</si>
  <si>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</si>
  <si>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</si>
  <si>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</si>
  <si>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</si>
  <si>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</si>
  <si>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</si>
  <si>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</si>
  <si>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</si>
  <si>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</si>
  <si>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</si>
  <si>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</si>
  <si>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</si>
  <si>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</si>
  <si>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</si>
  <si>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</si>
  <si>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</si>
  <si>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</si>
  <si>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</si>
  <si>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</si>
  <si>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</si>
  <si>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</si>
  <si>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</si>
  <si>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</si>
  <si>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</si>
  <si>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</si>
  <si>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</si>
  <si>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</si>
  <si>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</si>
  <si>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</si>
  <si>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</si>
  <si>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</si>
  <si>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</si>
  <si>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</si>
  <si>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</si>
  <si>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</si>
  <si>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</si>
  <si>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</si>
  <si>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</si>
  <si>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</si>
  <si>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</si>
  <si>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</si>
  <si>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</si>
  <si>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</si>
  <si>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</si>
  <si>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</si>
  <si>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</si>
  <si>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</si>
  <si>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</si>
  <si>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</si>
  <si>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</si>
  <si>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</si>
  <si>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</si>
  <si>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</si>
  <si>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</si>
  <si>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</si>
  <si>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</si>
  <si>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</si>
  <si>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</si>
  <si>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</si>
  <si>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</si>
  <si>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</si>
  <si>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</si>
  <si>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</si>
  <si>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</si>
  <si>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</si>
  <si>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</si>
  <si>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</si>
  <si>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</si>
  <si>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</si>
  <si>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</si>
  <si>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</si>
  <si>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</si>
  <si>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</si>
  <si>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</si>
  <si>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</si>
  <si>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</si>
  <si>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</si>
  <si>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</si>
  <si>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</si>
  <si>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</si>
  <si>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</si>
  <si>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</si>
  <si>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</si>
  <si>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</si>
  <si>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</si>
  <si>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</si>
  <si>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</si>
  <si>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</si>
  <si>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</si>
  <si>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</si>
  <si>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</si>
  <si>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</si>
  <si>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</si>
  <si>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</si>
  <si>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</si>
  <si>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</si>
  <si>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</si>
  <si>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</si>
  <si>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</si>
  <si>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</si>
  <si>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</si>
  <si>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</si>
  <si>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</si>
  <si>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</si>
  <si>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</si>
  <si>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</si>
  <si>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</si>
  <si>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</si>
  <si>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</si>
  <si>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</si>
  <si>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</si>
  <si>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</si>
  <si>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</si>
  <si>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</si>
  <si>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</si>
  <si>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</si>
  <si>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</si>
  <si>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</si>
  <si>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</si>
  <si>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</si>
  <si>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</si>
  <si>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</si>
  <si>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</si>
  <si>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</si>
  <si>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</si>
  <si>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</si>
  <si>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</si>
  <si>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</si>
  <si>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</si>
  <si>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</si>
  <si>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</si>
  <si>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</si>
  <si>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</si>
  <si>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</si>
  <si>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</si>
  <si>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</si>
  <si>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</si>
  <si>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</si>
  <si>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</si>
  <si>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</si>
  <si>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</si>
  <si>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</si>
  <si>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</si>
  <si>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</si>
  <si>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</si>
  <si>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</si>
  <si>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</si>
  <si>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</si>
  <si>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</si>
  <si>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</si>
  <si>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</si>
  <si>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</si>
  <si>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</si>
  <si>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</si>
  <si>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</si>
  <si>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</si>
  <si>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</si>
  <si>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</si>
  <si>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</si>
  <si>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</si>
  <si>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</si>
  <si>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</si>
  <si>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</si>
  <si>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</si>
  <si>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</si>
  <si>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</si>
  <si>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</si>
  <si>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</si>
  <si>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</si>
  <si>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</si>
  <si>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</si>
  <si>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</si>
  <si>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</si>
  <si>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</si>
  <si>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</si>
  <si>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</si>
  <si>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</si>
  <si>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</si>
  <si>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</si>
  <si>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</si>
  <si>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</si>
  <si>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</si>
  <si>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</si>
  <si>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</si>
  <si>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</si>
  <si>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</si>
  <si>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</si>
  <si>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</si>
  <si>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</si>
  <si>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Verify users can search product by entering Product name</t>
  </si>
  <si>
    <t>Verify users can search product by entering Category name</t>
  </si>
  <si>
    <t>Verify users can search product by entering Brand name</t>
  </si>
  <si>
    <t>Verify users can search product by entering Supplier name</t>
  </si>
  <si>
    <t>Verify that Search Suggestion will disappear when users clear content in the textbox</t>
  </si>
  <si>
    <t>Verify that Search Suggestion will update when users entering more than 1 keyword</t>
  </si>
  <si>
    <t>Verify that the recent searched keyword will be added to the Search history automatically</t>
  </si>
  <si>
    <t>Check if the result shows 10 items per page</t>
  </si>
  <si>
    <t>Check if the result shows more than 10 items per page</t>
  </si>
  <si>
    <t>Check if the result shows fewer than 10 items per page</t>
  </si>
  <si>
    <t>Verify the Search History is sorted from latest to oldest result</t>
  </si>
  <si>
    <t>Verify the system will return the same result if users rearrange the keywords</t>
  </si>
  <si>
    <t>8. Navigation</t>
  </si>
  <si>
    <t>Verify that when the results are on first page, the '&lt;' button will be disabled</t>
  </si>
  <si>
    <t>Verify that when the results are not on the first page, the '&lt;' button will be enable</t>
  </si>
  <si>
    <t>Verify the dropdown list will appear when click on the field</t>
  </si>
  <si>
    <t xml:space="preserve">Verify that products will be arranged properly in descending order when users select sort by 'Price from high to low' </t>
  </si>
  <si>
    <t xml:space="preserve">Verify that products will be arranged properly in ascending order when users select sort by 'Price from low to high' </t>
  </si>
  <si>
    <t>Verify the latest searched keyword will be on the top of the search history</t>
  </si>
  <si>
    <t>Verify that users can delete search history by clicking button 'Clear'</t>
  </si>
  <si>
    <t>Verify the system will not add the keyword which is the same as the recent results in the search history</t>
  </si>
  <si>
    <t>Check if users can view the recent searched result by clicking on a keyword in Search History</t>
  </si>
  <si>
    <t>Verify that when users click on page number button, the system redirect to the selected page</t>
  </si>
  <si>
    <t>Check if Search Suggestion will appear when users enter/copy-paste numbers in the textbox</t>
  </si>
  <si>
    <t>Check if Search Suggestion will appear when users enter/copy-paste special characters in the textbox</t>
  </si>
  <si>
    <t>Check if Search Suggestion will appear when users enter/copy-paste only space in the textbox</t>
  </si>
  <si>
    <t>Verify users can search products by entering/copy-pasting only 1 character</t>
  </si>
  <si>
    <t>Verify users can search products by entering/copy-pasting only 1 word</t>
  </si>
  <si>
    <t>Verify users can search products by entering/copy-pasting many keywords</t>
  </si>
  <si>
    <t>Verify users can search products by entering/copy-pasting full text</t>
  </si>
  <si>
    <t>Check if users can search when entering/copy-pasting only numbers</t>
  </si>
  <si>
    <t>Check if users can search when entering/copy-pasting only letters</t>
  </si>
  <si>
    <t>Check if users can search when entering/copy-pasting only special characters</t>
  </si>
  <si>
    <t>Check if users can search when entering/copy-pasting date format value</t>
  </si>
  <si>
    <t>Check if users can search when entering/copy-pasting only upper case letters</t>
  </si>
  <si>
    <t>Check if users can search when entering/copy-pasting only lower case letters</t>
  </si>
  <si>
    <t>Check if users can search when entering/copy-pasting wildcard</t>
  </si>
  <si>
    <t>Check if users can search when entering/copy-pasting space + text</t>
  </si>
  <si>
    <t>Verify the field has a placeholder</t>
  </si>
  <si>
    <t xml:space="preserve">The results that match with the inputted keyword will display properly on the screen </t>
  </si>
  <si>
    <t xml:space="preserve">The results that match with the inputted keywords will display properly on the screen </t>
  </si>
  <si>
    <t xml:space="preserve">The results that nearly match with the inputted keyword will display properly on the screen </t>
  </si>
  <si>
    <t xml:space="preserve">The results that match with the inputted information will display properly on the screen </t>
  </si>
  <si>
    <t xml:space="preserve">The results that match with the inputted character will display properly on the screen </t>
  </si>
  <si>
    <t>a</t>
  </si>
  <si>
    <t>shirt</t>
  </si>
  <si>
    <t>blue leather coat with long sleeve</t>
  </si>
  <si>
    <t>letters</t>
  </si>
  <si>
    <t>!@#$%^</t>
  </si>
  <si>
    <t>The system will show 'Search No Result" screen</t>
  </si>
  <si>
    <t>SHIRT</t>
  </si>
  <si>
    <t>Pre-condition: Navigated to the Homepage</t>
  </si>
  <si>
    <t>3. Search Suggestion</t>
  </si>
  <si>
    <t>4. Search history</t>
  </si>
  <si>
    <t>6. Result</t>
  </si>
  <si>
    <t>7. Sort</t>
  </si>
  <si>
    <t>1. Click on the Search box
2. Enter a Product name
3. Click 'Search' button</t>
  </si>
  <si>
    <t>2. Search box</t>
  </si>
  <si>
    <t>1. Observe the Search box
2. Enter value
    Ex: 123</t>
  </si>
  <si>
    <t>- The Search box is blank with a placeholder said "Search in Lazada"
- The placeholder will disappear when entering value in the bar</t>
  </si>
  <si>
    <t>Check if users can search without entering anything in the Search box</t>
  </si>
  <si>
    <t>1. Leave the Search box blank
2. Click 'Search' button</t>
  </si>
  <si>
    <t>Check if the Search Suggestion will appear when users enter/copy-paste at least 1 character in the Search box</t>
  </si>
  <si>
    <t>Check if the Search Suggestion will appear when users enter/copy-paste at least 1 word in the Search box</t>
  </si>
  <si>
    <t>Check if the Search Suggestion will appear when users enter/copy-paste many keywords in the Search box</t>
  </si>
  <si>
    <t>Check if the Search Suggestion will appear when users enter/copy-paste full text in the Search box</t>
  </si>
  <si>
    <t>Check if the Search Suggestion will appear when users enter/copy-paste date format in the Search box</t>
  </si>
  <si>
    <t>Check if the Search Suggestion will appear when users enter/copy-paste only upper case letters in the Search box</t>
  </si>
  <si>
    <t>Check if the Search Suggestion will appear when users enter/copy-paste only lower case letters in the Search box</t>
  </si>
  <si>
    <t>Check if the Search Suggestion will appear when users enter/copy-paste wildcard in the Search box</t>
  </si>
  <si>
    <t>Check if the Search Suggestion will appear when users enter/copy-paste space + text in the Search box</t>
  </si>
  <si>
    <t>Verify the Search History will appear by clicking on an empty Search box</t>
  </si>
  <si>
    <t>1. Click on the Search box
2. Enter a Category name
3. Click 'Search' button</t>
  </si>
  <si>
    <t>1. Click on the Search box
2. Enter a Brand name
3. Click 'Search' button</t>
  </si>
  <si>
    <t>1. Click on the Search box
2. Enter a Supplier name
3. Click 'Search' button</t>
  </si>
  <si>
    <t>1. Click on the Search box
2. Enter/Copy-paste 1 word in the Search box
3. Click 'Search' button</t>
  </si>
  <si>
    <t>1. Click on the Search box
2. Enter/Copy-paste 1 character in the Search box
3. Click 'Search' button</t>
  </si>
  <si>
    <t>1. Click on the Search box
2. Enter/Copy-paste many keywords in the Search box
3. Click 'Search' button</t>
  </si>
  <si>
    <t>1. Click on the Search box
2. Enter/Copy-paste a full text in the Search box
3. Click 'Search' button</t>
  </si>
  <si>
    <t>1. Click on the Search box
2. Enter/Copy-paste only numbers in the Search box
3. Click 'Search' button</t>
  </si>
  <si>
    <t>1. Click on the Search box
2. Enter/Copy-paste special characters in the Search box
3. Click 'Search' button</t>
  </si>
  <si>
    <t>1. Click on the Search box
2. Enter/Copy-paste date format value in the Search box
3. Click 'Search' button</t>
  </si>
  <si>
    <t>1. Click on the Search box
2. Enter/Copy-paste only upper case letters in the Search box
3. Click 'Search' button</t>
  </si>
  <si>
    <t>1. Click on the Search box
2. Enter/Copy-paste only lower case letters in the Search box
3. Click 'Search' button</t>
  </si>
  <si>
    <t>1. Click on the Search box
2. Enter/Copy-paste only letters in the Search box</t>
  </si>
  <si>
    <t>Check if Search Suggestion will appear when users enter/copy-paste letters in the textbox</t>
  </si>
  <si>
    <t>amber</t>
  </si>
  <si>
    <t>1. Click on the Search box
2. Enter/Copy-paste only numbers in the Search box</t>
  </si>
  <si>
    <t>1. Click on the Search box
2. Enter/Copy-paste only special characters in the Search box</t>
  </si>
  <si>
    <t>The Search Suggestion will not appear</t>
  </si>
  <si>
    <t>hydrating shampoo silky finished</t>
  </si>
  <si>
    <t>1. Click on the Search box
2. Enter/Copy-paste only space in the Search box</t>
  </si>
  <si>
    <t>1. Click on the Search box
2. Enter/Copy-paste at least 1 character in the Search box</t>
  </si>
  <si>
    <t>1. Click on the Search box
2. Enter/Copy-paste at least 1 word in the Search box</t>
  </si>
  <si>
    <t>1. Click on the Search box
2. Enter/Copy-paste many keywords in the Search box</t>
  </si>
  <si>
    <t>1. Click on the Search box
2. Enter/Copy-paste a full text in the Search box</t>
  </si>
  <si>
    <t>1. Click on the Search box
2. Enter/Copy-paste date format in the Search box</t>
  </si>
  <si>
    <t>1. Click on the Search box
2. Enter/Copy-paste only upper case letters in the Search box</t>
  </si>
  <si>
    <t>1. Click on the Search box
2. Enter/Copy-paste only lower case letters in the Search box</t>
  </si>
  <si>
    <t>1. Click on the Search box
2. Input keyword
3. Delete the keyword</t>
  </si>
  <si>
    <t>shirt red</t>
  </si>
  <si>
    <t>1. Click on the Search box
2. Input 1 keyword
3. Input more keywords</t>
  </si>
  <si>
    <t>The Search Suggestion will change to match properly according to the number of keywords inputted</t>
  </si>
  <si>
    <t>coat</t>
  </si>
  <si>
    <t>home</t>
  </si>
  <si>
    <t>nike</t>
  </si>
  <si>
    <t>rạng đông</t>
  </si>
  <si>
    <t>The recent searched keyword should be add to the Search History automatically</t>
  </si>
  <si>
    <t>trousers</t>
  </si>
  <si>
    <t>The keyword 'shirt' should be remained at the same position in the Search History</t>
  </si>
  <si>
    <t>The Search History will appear</t>
  </si>
  <si>
    <t>sweater</t>
  </si>
  <si>
    <t xml:space="preserve">The new keyword should be appear at the top of the Search History </t>
  </si>
  <si>
    <t>1. Click on the blank Search box to view Search History</t>
  </si>
  <si>
    <t>The Search History should be arranged properly from lastest to oldest searched keywords</t>
  </si>
  <si>
    <t>1. Click on the blank Search box to view Search History
2. Click 'Clear' button
3. Click on the blank Search box to view Search History again</t>
  </si>
  <si>
    <t>- The Search History will disappear after clicking 'Clear' button
- The Search History will not appear when click on the Search box</t>
  </si>
  <si>
    <t>Pre-condition: Have some keywords searched
1. Click on the blank Search box</t>
  </si>
  <si>
    <t>1. Click on the blank Search box to view Search History
2. Click on a random keyword</t>
  </si>
  <si>
    <t>The result of the keyword will show on the screen</t>
  </si>
  <si>
    <t>1. Click on the Search box
2. Enter a new keyword
3. Click 'Search' button
4. Click on the blank Search box</t>
  </si>
  <si>
    <t>Pre-condition: The Search History already had the keyword 'shirt'
1. Click on the Search box
2. Input shirt
3. Click 'Search' button
4. Click on the blank Search box to view Search History</t>
  </si>
  <si>
    <t>1. Click on the Search box
2. Input keyword
3. Click 'Search' button
4. Click on the blank Search box to view the Search History</t>
  </si>
  <si>
    <t>Check if the search history disappears when entering/copy-pasting value in the Search box</t>
  </si>
  <si>
    <t>1. Click on the blank Search box to view Search History
2. Enter/Copy-paste value in the Search box</t>
  </si>
  <si>
    <t>Pre-condition: Prepare a keyword that has 10 results
1. Click on the Search box
2. Enter prepared keyword
3. Click 'Search' button</t>
  </si>
  <si>
    <t>Pre-condition: Prepare a keyword that has more than 10 results
1. Click on the Search box
2. Enter prepared keyword
3. Click 'Search' button</t>
  </si>
  <si>
    <t>Pre-condition: Prepare a keyword that has fewer than 10 results
1. Click on the Search box
2. Enter prepared keyword
3. Click 'Search' button</t>
  </si>
  <si>
    <t>There are only 10 results appear on 1 page</t>
  </si>
  <si>
    <t>All the results appear on only 1 page</t>
  </si>
  <si>
    <t>- There are only 10 results appear on the first page
- The result will be displayed in pagination</t>
  </si>
  <si>
    <t>1. Click on the Search box
2. Enter keywords
3. Click 'Search' button
4. Click on the Search box again
5. Rearrange the keywords on step 2
5. Click 'Search' button</t>
  </si>
  <si>
    <t>- The results should still be display the same after rearrange the keywords</t>
  </si>
  <si>
    <t>Pre-condition: Navigated to the Homepage, searched for a keyword that would return many results</t>
  </si>
  <si>
    <t>Verify that when the results are on last page, the '&gt;' button will be disabled</t>
  </si>
  <si>
    <t>1. Click on any page number button</t>
  </si>
  <si>
    <t>- The '&lt;' button should be disabled
- There should be no actions triggered after clicking the button</t>
  </si>
  <si>
    <t>- The '&gt;' button should be disabled
- There should be no actions triggered after clicking the button</t>
  </si>
  <si>
    <t>- The '&lt;' button should be enabled
- The previous page should be displayed</t>
  </si>
  <si>
    <t>Pre-condition: The result is on 1st page
1. Click on the '&lt;' button</t>
  </si>
  <si>
    <t>Pre-condition: The result is not on 1st page
1. Click on the '&lt;' button</t>
  </si>
  <si>
    <t>Pre-condition: The result is on last page
1. Click on the '&gt;' button</t>
  </si>
  <si>
    <t>Pre-condition: The result is not on last page
1. Click on the '&gt;' button</t>
  </si>
  <si>
    <t>- The '&gt;' button should be enabled
- The next page should be displayed</t>
  </si>
  <si>
    <t>Verify that when the results are not on the last page, the '&gt;' button will be enabled</t>
  </si>
  <si>
    <t>- The page number button should be enabled
- The selected page number should be displayed</t>
  </si>
  <si>
    <t>The dropdown list will appear</t>
  </si>
  <si>
    <t>The dropdown list should include 2 selections: 'Price from low to high' and 'Price from high to low'</t>
  </si>
  <si>
    <t>The products will be arranged properly with their price in ascending order</t>
  </si>
  <si>
    <t>The products will be arranged properly with their price in descending order</t>
  </si>
  <si>
    <t>chuyển lên case search box</t>
  </si>
  <si>
    <t>The page will refresh and the product list will display</t>
  </si>
  <si>
    <t>The system should display all products that match with all the keywords</t>
  </si>
  <si>
    <t>croissant and pain au chocolat</t>
  </si>
  <si>
    <t>Check if users can search when entering/copy-pasting both upper and lower case letters</t>
  </si>
  <si>
    <t>1. Click on the Search box
2. Enter/Copy-paste both upper and lower case letters in the Search box
3. Click 'Search' button</t>
  </si>
  <si>
    <t>Black forest</t>
  </si>
  <si>
    <t>1. shirt sleeveless red
2. shirt + sleeveless + red</t>
  </si>
  <si>
    <t>1. shirt
2. *shirt*</t>
  </si>
  <si>
    <t>Check if the system trims the inputted text automatically or not</t>
  </si>
  <si>
    <t>System should trim the space before and after the inputted value atomatically</t>
  </si>
  <si>
    <t>1. Click on the field
2. Input space before and after the keyword</t>
  </si>
  <si>
    <t xml:space="preserve"> car  </t>
  </si>
  <si>
    <t>letters vintage</t>
  </si>
  <si>
    <t>The Search Suggestion appears with matched keywords</t>
  </si>
  <si>
    <t>- The Search Suggestion will disappear</t>
  </si>
  <si>
    <t>1. Click on the Search box
2. Input a keyword
3. Observe the Search Suggestion
4. Delete the keyword
5. Enter/Copy-paste the keyword in step 1 but in wildcard to the Search box</t>
  </si>
  <si>
    <t>1. Click on the Search box
2. Search a keyword
3. Click on the Search box again
4. Enter/Copy-paste the keyword in step 1 but in wildcard to the Search box
5. Click 'Search' button</t>
  </si>
  <si>
    <t>1. Click on the Search box
2. Search a keyword
3. Click on the Search box again
4. Enter/Copy-paste the keyword in step 1 but with 'space +' between words to the Search box
5. Click 'Search' button</t>
  </si>
  <si>
    <t>1. Click on the Search box
2. Input keywords
3. Observe the Search Suggestion
4. Delete the keyword
5. Enter/Copy-paste the keyword in step 1 but with 'space +' between words to the Search box</t>
  </si>
  <si>
    <t>- The Search History will disappear</t>
  </si>
  <si>
    <t>Check if the search history won't display</t>
  </si>
  <si>
    <t>Check if the search history displays 1 result</t>
  </si>
  <si>
    <t>Check if the search history displays many results</t>
  </si>
  <si>
    <t>Pre-condition: Clear the Search History before
1. Click on the blank Search box to view Search History</t>
  </si>
  <si>
    <t>Pre-condition: Searched 1 keyword
1. Click on the blank Search box to view Search History</t>
  </si>
  <si>
    <t>Pre-condition: Searched many keywords
1. Click on the blank Search box to view Search History</t>
  </si>
  <si>
    <t>The Search History displays 1 result</t>
  </si>
  <si>
    <t>The Search History won't appear</t>
  </si>
  <si>
    <t>The Search History displays many results</t>
  </si>
  <si>
    <t>Verify &lt;&gt; button will be disabled when the system return only 1 page of result</t>
  </si>
  <si>
    <t>Pre-condition: Searched for a keyword that has all result in 1 page
1. Click on &lt;&gt; button</t>
  </si>
  <si>
    <t>- The '&lt;' button should be disabled
- The '&lt;' button should be enabled
- There should be no actions triggered after clicking the button</t>
  </si>
  <si>
    <t xml:space="preserve">1. Click on Search box
2. Search for any product 
3. Click on 'Sort by' </t>
  </si>
  <si>
    <t>Verify the dropdown list default selection</t>
  </si>
  <si>
    <t>1. Click on Search box
2. Search for any product 
3. Click on the Sort field
4. Select 'Price from low to high'</t>
  </si>
  <si>
    <t>1. Click on Search box
2. Search for any product 
3. Click on the Sort field
4. Select 'Price from high to low'</t>
  </si>
  <si>
    <t>1. Click on the Search box
2. Enter/Copy-paste only letters in the Search box
3. Click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</si>
</sst>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FFFF00"/>
        <bgColor indexed="26"/>
      </patternFill>
    </fill>
    <fill>
      <patternFill patternType="solid">
        <fgColor rgb="FFFFFF00"/>
        <bgColor indexed="41"/>
      </patternFill>
    </fill>
  </fills>
  <borders count="3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style="thin">
        <color theme="0" tint="-0.249977111117893"/>
      </left>
      <right style="thin">
        <color rgb="FFBFBFBF"/>
      </right>
      <top style="thin">
        <color rgb="FFBFBFBF"/>
      </top>
      <bottom style="thin">
        <color rgb="FFBFBFBF"/>
      </bottom>
      <diagonal/>
    </border>
    <border>
      <left style="thin">
        <color theme="0" tint="-0.249977111117893"/>
      </left>
      <right/>
      <top style="thin">
        <color rgb="FFBFBFBF"/>
      </top>
      <bottom style="thin">
        <color rgb="FFBFBFBF"/>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style="thin">
        <color theme="0" tint="-0.249977111117893"/>
      </right>
      <top style="thin">
        <color rgb="FFBFBFBF"/>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6" xfId="5" applyFont="1" applyFill="1" applyBorder="1" applyAlignment="1">
      <alignment horizontal="left" vertical="center" wrapText="1"/>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7"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47" fillId="0" borderId="28" xfId="0" applyFont="1" applyBorder="1" applyAlignment="1">
      <alignment vertical="center" wrapText="1"/>
    </xf>
    <xf numFmtId="0" fontId="47" fillId="0" borderId="29" xfId="0" applyFont="1" applyBorder="1" applyAlignment="1">
      <alignment vertical="center" wrapText="1"/>
    </xf>
    <xf numFmtId="0" fontId="1" fillId="6" borderId="30" xfId="0" quotePrefix="1" applyFont="1" applyFill="1" applyBorder="1" applyAlignment="1">
      <alignment horizontal="left" vertical="center" wrapText="1"/>
    </xf>
    <xf numFmtId="0" fontId="1" fillId="6" borderId="31" xfId="5" applyFont="1" applyFill="1" applyBorder="1" applyAlignment="1">
      <alignment horizontal="left" vertical="center" wrapText="1"/>
    </xf>
    <xf numFmtId="0" fontId="1" fillId="0" borderId="14" xfId="0" applyFont="1" applyBorder="1" applyAlignment="1">
      <alignment horizontal="center" vertical="center" wrapText="1"/>
    </xf>
    <xf numFmtId="0" fontId="1" fillId="6" borderId="9" xfId="5" applyFont="1" applyFill="1" applyBorder="1" applyAlignment="1">
      <alignment horizontal="left" vertical="center" wrapText="1"/>
    </xf>
    <xf numFmtId="0" fontId="47" fillId="0" borderId="32" xfId="0" applyFont="1" applyBorder="1" applyAlignment="1">
      <alignment vertical="center" wrapText="1"/>
    </xf>
    <xf numFmtId="0" fontId="47" fillId="0" borderId="33" xfId="0" applyFont="1" applyBorder="1" applyAlignment="1">
      <alignment vertical="center" wrapText="1"/>
    </xf>
    <xf numFmtId="0" fontId="1" fillId="6" borderId="34" xfId="5" applyFont="1" applyFill="1" applyBorder="1" applyAlignment="1">
      <alignment horizontal="left" vertical="center" wrapText="1"/>
    </xf>
    <xf numFmtId="14" fontId="1" fillId="6" borderId="6" xfId="0" quotePrefix="1" applyNumberFormat="1" applyFont="1" applyFill="1" applyBorder="1" applyAlignment="1">
      <alignment horizontal="left" vertical="center" wrapText="1"/>
    </xf>
    <xf numFmtId="0" fontId="47" fillId="3" borderId="17" xfId="0" applyFont="1" applyFill="1" applyBorder="1" applyAlignment="1">
      <alignment vertical="center" wrapText="1"/>
    </xf>
    <xf numFmtId="0" fontId="37" fillId="25" borderId="14" xfId="0" applyFont="1" applyFill="1" applyBorder="1" applyAlignment="1">
      <alignment horizontal="left" vertical="center" wrapText="1"/>
    </xf>
    <xf numFmtId="0" fontId="3" fillId="26" borderId="16" xfId="5" applyFont="1" applyFill="1" applyBorder="1" applyAlignment="1">
      <alignment horizontal="left" vertical="center" wrapText="1"/>
    </xf>
    <xf numFmtId="0" fontId="3" fillId="26" borderId="9" xfId="5" applyFont="1" applyFill="1" applyBorder="1" applyAlignment="1">
      <alignment horizontal="left" vertical="center" wrapText="1"/>
    </xf>
    <xf numFmtId="0" fontId="37" fillId="25" borderId="6" xfId="0" applyFont="1" applyFill="1" applyBorder="1" applyAlignment="1">
      <alignment horizontal="left" vertical="center" wrapText="1"/>
    </xf>
    <xf numFmtId="0" fontId="37" fillId="25" borderId="6" xfId="5" applyFont="1" applyFill="1" applyBorder="1" applyAlignment="1">
      <alignment horizontal="left" vertical="center" wrapText="1"/>
    </xf>
    <xf numFmtId="0" fontId="52" fillId="26" borderId="0" xfId="5" applyFont="1" applyFill="1" applyBorder="1" applyAlignment="1">
      <alignment horizontal="left" vertical="center" wrapText="1"/>
    </xf>
    <xf numFmtId="0" fontId="1" fillId="25" borderId="6" xfId="0" applyFont="1" applyFill="1" applyBorder="1" applyAlignment="1">
      <alignment horizontal="left" vertical="center" wrapText="1"/>
    </xf>
    <xf numFmtId="0" fontId="52" fillId="26" borderId="12" xfId="5" applyFont="1" applyFill="1" applyBorder="1" applyAlignment="1">
      <alignment horizontal="left" vertical="center" wrapText="1"/>
    </xf>
    <xf numFmtId="0" fontId="52" fillId="26" borderId="15" xfId="5" applyFont="1" applyFill="1" applyBorder="1" applyAlignment="1">
      <alignment horizontal="left" vertical="center" wrapText="1"/>
    </xf>
    <xf numFmtId="0" fontId="52" fillId="26" borderId="11" xfId="5" applyFont="1" applyFill="1" applyBorder="1" applyAlignment="1">
      <alignment horizontal="left" vertical="center" wrapText="1"/>
    </xf>
    <xf numFmtId="0" fontId="1" fillId="25" borderId="6" xfId="5" applyFont="1" applyFill="1" applyBorder="1" applyAlignment="1">
      <alignment horizontal="left" vertical="center" wrapText="1"/>
    </xf>
    <xf numFmtId="0" fontId="52" fillId="25" borderId="6" xfId="0" applyFont="1" applyFill="1" applyBorder="1" applyAlignment="1">
      <alignment horizontal="left" vertical="center" wrapText="1"/>
    </xf>
    <xf numFmtId="0" fontId="52" fillId="25" borderId="6" xfId="5" applyFont="1" applyFill="1" applyBorder="1" applyAlignment="1">
      <alignment horizontal="left" vertical="center" wrapText="1"/>
    </xf>
    <xf numFmtId="0" fontId="52" fillId="26" borderId="14" xfId="5" applyFont="1" applyFill="1" applyBorder="1" applyAlignment="1">
      <alignment horizontal="left" vertical="center"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52" fillId="26" borderId="14" xfId="5" applyFont="1" applyFill="1" applyBorder="1" applyAlignment="1">
      <alignment horizontal="left" vertical="center" wrapText="1"/>
    </xf>
    <xf numFmtId="0" fontId="52" fillId="26" borderId="15" xfId="5" applyFont="1" applyFill="1" applyBorder="1" applyAlignment="1">
      <alignment horizontal="left" vertical="center" wrapText="1"/>
    </xf>
    <xf numFmtId="0" fontId="52" fillId="26"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6" borderId="13" xfId="0" quotePrefix="1"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39" t="s">
        <v>0</v>
      </c>
      <c r="F1" s="16"/>
    </row>
    <row r="2" spans="1:6" ht="21">
      <c r="A2" s="37" t="s">
        <v>1</v>
      </c>
      <c r="B2" s="18"/>
      <c r="C2" s="18"/>
      <c r="D2" s="18"/>
      <c r="E2" s="18"/>
      <c r="F2" s="18"/>
    </row>
    <row r="3" spans="1:6">
      <c r="A3" s="18"/>
      <c r="B3" s="18"/>
      <c r="C3" s="18"/>
      <c r="D3" s="18"/>
      <c r="E3" s="18"/>
      <c r="F3" s="18"/>
    </row>
    <row r="4" spans="1:6" ht="15" customHeight="1">
      <c r="A4" s="192" t="s">
        <v>2</v>
      </c>
      <c r="B4" s="193"/>
      <c r="C4" s="193"/>
      <c r="D4" s="193"/>
      <c r="E4" s="194"/>
      <c r="F4" s="18"/>
    </row>
    <row r="5" spans="1:6">
      <c r="A5" s="195" t="s">
        <v>3</v>
      </c>
      <c r="B5" s="195"/>
      <c r="C5" s="196" t="s">
        <v>4</v>
      </c>
      <c r="D5" s="196"/>
      <c r="E5" s="196"/>
      <c r="F5" s="18"/>
    </row>
    <row r="6" spans="1:6" ht="29.25" customHeight="1">
      <c r="A6" s="197" t="s">
        <v>5</v>
      </c>
      <c r="B6" s="198"/>
      <c r="C6" s="191" t="s">
        <v>6</v>
      </c>
      <c r="D6" s="191"/>
      <c r="E6" s="191"/>
      <c r="F6" s="18"/>
    </row>
    <row r="7" spans="1:6" ht="29.25" customHeight="1">
      <c r="A7" s="103"/>
      <c r="B7" s="103"/>
      <c r="C7" s="104"/>
      <c r="D7" s="104"/>
      <c r="E7" s="104"/>
      <c r="F7" s="18"/>
    </row>
    <row r="8" spans="1:6" s="105" customFormat="1" ht="29.25" customHeight="1">
      <c r="A8" s="189" t="s">
        <v>7</v>
      </c>
      <c r="B8" s="190"/>
      <c r="C8" s="190"/>
      <c r="D8" s="190"/>
      <c r="E8" s="190"/>
      <c r="F8" s="190"/>
    </row>
    <row r="9" spans="1:6" s="105" customFormat="1" ht="15" customHeight="1">
      <c r="A9" s="106" t="s">
        <v>8</v>
      </c>
      <c r="B9" s="106" t="s">
        <v>9</v>
      </c>
      <c r="C9" s="106" t="s">
        <v>10</v>
      </c>
      <c r="D9" s="106" t="s">
        <v>11</v>
      </c>
      <c r="E9" s="106" t="s">
        <v>12</v>
      </c>
      <c r="F9" s="106" t="s">
        <v>13</v>
      </c>
    </row>
    <row r="10" spans="1:6" s="105" customFormat="1" ht="39.6">
      <c r="A10" s="93" t="s">
        <v>14</v>
      </c>
      <c r="B10" s="94" t="s">
        <v>15</v>
      </c>
      <c r="C10" s="95" t="s">
        <v>16</v>
      </c>
      <c r="D10" s="108" t="s">
        <v>17</v>
      </c>
      <c r="E10" s="96" t="s">
        <v>18</v>
      </c>
      <c r="F10" s="107" t="s">
        <v>19</v>
      </c>
    </row>
    <row r="11" spans="1:6" s="105" customFormat="1" ht="26.4">
      <c r="A11" s="93">
        <v>1.3</v>
      </c>
      <c r="B11" s="94">
        <v>43082</v>
      </c>
      <c r="C11" s="95" t="s">
        <v>16</v>
      </c>
      <c r="D11" s="108" t="s">
        <v>20</v>
      </c>
      <c r="E11" s="96" t="s">
        <v>18</v>
      </c>
      <c r="F11" s="107" t="s">
        <v>19</v>
      </c>
    </row>
    <row r="12" spans="1:6" s="105" customFormat="1" ht="105.6">
      <c r="A12" s="120">
        <v>1.4</v>
      </c>
      <c r="B12" s="121" t="s">
        <v>21</v>
      </c>
      <c r="C12" s="122" t="s">
        <v>16</v>
      </c>
      <c r="D12" s="123" t="s">
        <v>22</v>
      </c>
      <c r="E12" s="124" t="s">
        <v>18</v>
      </c>
      <c r="F12" s="107" t="s">
        <v>19</v>
      </c>
    </row>
    <row r="13" spans="1:6" s="105" customFormat="1" ht="30" customHeight="1">
      <c r="A13" s="191" t="s">
        <v>23</v>
      </c>
      <c r="B13" s="191"/>
      <c r="C13" s="191"/>
      <c r="D13" s="191"/>
      <c r="E13" s="191"/>
      <c r="F13" s="19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13" t="s">
        <v>24</v>
      </c>
      <c r="J1" s="34"/>
      <c r="K1" s="34"/>
    </row>
    <row r="2" spans="1:11" ht="25.5" customHeight="1">
      <c r="B2" s="204" t="s">
        <v>25</v>
      </c>
      <c r="C2" s="204"/>
      <c r="D2" s="204"/>
      <c r="E2" s="204"/>
      <c r="F2" s="204"/>
      <c r="G2" s="204"/>
      <c r="H2" s="204"/>
      <c r="I2" s="204"/>
      <c r="J2" s="202" t="s">
        <v>26</v>
      </c>
      <c r="K2" s="202"/>
    </row>
    <row r="3" spans="1:11" ht="28.5" customHeight="1">
      <c r="B3" s="205" t="s">
        <v>27</v>
      </c>
      <c r="C3" s="205"/>
      <c r="D3" s="205"/>
      <c r="E3" s="205"/>
      <c r="F3" s="203" t="s">
        <v>28</v>
      </c>
      <c r="G3" s="203"/>
      <c r="H3" s="203"/>
      <c r="I3" s="203"/>
      <c r="J3" s="202"/>
      <c r="K3" s="202"/>
    </row>
    <row r="4" spans="1:11" ht="18" customHeight="1">
      <c r="B4" s="111"/>
      <c r="C4" s="111"/>
      <c r="D4" s="111"/>
      <c r="E4" s="111"/>
      <c r="F4" s="110"/>
      <c r="G4" s="110"/>
      <c r="H4" s="110"/>
      <c r="I4" s="110"/>
      <c r="J4" s="109"/>
      <c r="K4" s="109"/>
    </row>
    <row r="6" spans="1:11" ht="22.8">
      <c r="A6" s="4" t="s">
        <v>29</v>
      </c>
    </row>
    <row r="7" spans="1:11">
      <c r="A7" s="209" t="s">
        <v>30</v>
      </c>
      <c r="B7" s="209"/>
      <c r="C7" s="209"/>
      <c r="D7" s="209"/>
      <c r="E7" s="209"/>
      <c r="F7" s="209"/>
      <c r="G7" s="209"/>
      <c r="H7" s="209"/>
      <c r="I7" s="209"/>
    </row>
    <row r="8" spans="1:11" ht="20.25" customHeight="1">
      <c r="A8" s="209"/>
      <c r="B8" s="209"/>
      <c r="C8" s="209"/>
      <c r="D8" s="209"/>
      <c r="E8" s="209"/>
      <c r="F8" s="209"/>
      <c r="G8" s="209"/>
      <c r="H8" s="209"/>
      <c r="I8" s="209"/>
    </row>
    <row r="9" spans="1:11">
      <c r="A9" s="209" t="s">
        <v>31</v>
      </c>
      <c r="B9" s="209"/>
      <c r="C9" s="209"/>
      <c r="D9" s="209"/>
      <c r="E9" s="209"/>
      <c r="F9" s="209"/>
      <c r="G9" s="209"/>
      <c r="H9" s="209"/>
      <c r="I9" s="209"/>
    </row>
    <row r="10" spans="1:11" ht="21" customHeight="1">
      <c r="A10" s="209"/>
      <c r="B10" s="209"/>
      <c r="C10" s="209"/>
      <c r="D10" s="209"/>
      <c r="E10" s="209"/>
      <c r="F10" s="209"/>
      <c r="G10" s="209"/>
      <c r="H10" s="209"/>
      <c r="I10" s="209"/>
    </row>
    <row r="11" spans="1:11" ht="13.8">
      <c r="A11" s="210" t="s">
        <v>32</v>
      </c>
      <c r="B11" s="210"/>
      <c r="C11" s="210"/>
      <c r="D11" s="210"/>
      <c r="E11" s="210"/>
      <c r="F11" s="210"/>
      <c r="G11" s="210"/>
      <c r="H11" s="210"/>
      <c r="I11" s="210"/>
    </row>
    <row r="12" spans="1:11">
      <c r="A12" s="3"/>
      <c r="B12" s="3"/>
      <c r="C12" s="3"/>
      <c r="D12" s="3"/>
      <c r="E12" s="3"/>
      <c r="F12" s="3"/>
      <c r="G12" s="3"/>
      <c r="H12" s="3"/>
      <c r="I12" s="3"/>
    </row>
    <row r="13" spans="1:11" ht="22.8">
      <c r="A13" s="4" t="s">
        <v>33</v>
      </c>
    </row>
    <row r="14" spans="1:11">
      <c r="A14" s="97" t="s">
        <v>34</v>
      </c>
      <c r="B14" s="206" t="s">
        <v>35</v>
      </c>
      <c r="C14" s="207"/>
      <c r="D14" s="207"/>
      <c r="E14" s="207"/>
      <c r="F14" s="207"/>
      <c r="G14" s="207"/>
      <c r="H14" s="207"/>
      <c r="I14" s="207"/>
      <c r="J14" s="207"/>
      <c r="K14" s="208"/>
    </row>
    <row r="15" spans="1:11" ht="14.25" customHeight="1">
      <c r="A15" s="97" t="s">
        <v>36</v>
      </c>
      <c r="B15" s="206" t="s">
        <v>37</v>
      </c>
      <c r="C15" s="207"/>
      <c r="D15" s="207"/>
      <c r="E15" s="207"/>
      <c r="F15" s="207"/>
      <c r="G15" s="207"/>
      <c r="H15" s="207"/>
      <c r="I15" s="207"/>
      <c r="J15" s="207"/>
      <c r="K15" s="208"/>
    </row>
    <row r="16" spans="1:11" ht="14.25" customHeight="1">
      <c r="A16" s="97"/>
      <c r="B16" s="206" t="s">
        <v>38</v>
      </c>
      <c r="C16" s="207"/>
      <c r="D16" s="207"/>
      <c r="E16" s="207"/>
      <c r="F16" s="207"/>
      <c r="G16" s="207"/>
      <c r="H16" s="207"/>
      <c r="I16" s="207"/>
      <c r="J16" s="207"/>
      <c r="K16" s="208"/>
    </row>
    <row r="17" spans="1:14" ht="14.25" customHeight="1">
      <c r="A17" s="97"/>
      <c r="B17" s="206" t="s">
        <v>39</v>
      </c>
      <c r="C17" s="207"/>
      <c r="D17" s="207"/>
      <c r="E17" s="207"/>
      <c r="F17" s="207"/>
      <c r="G17" s="207"/>
      <c r="H17" s="207"/>
      <c r="I17" s="207"/>
      <c r="J17" s="207"/>
      <c r="K17" s="208"/>
    </row>
    <row r="19" spans="1:14" ht="22.8">
      <c r="A19" s="4" t="s">
        <v>40</v>
      </c>
    </row>
    <row r="20" spans="1:14">
      <c r="A20" s="97" t="s">
        <v>41</v>
      </c>
      <c r="B20" s="206" t="s">
        <v>42</v>
      </c>
      <c r="C20" s="207"/>
      <c r="D20" s="207"/>
      <c r="E20" s="207"/>
      <c r="F20" s="207"/>
      <c r="G20" s="208"/>
    </row>
    <row r="21" spans="1:14" ht="12.75" customHeight="1">
      <c r="A21" s="97" t="s">
        <v>43</v>
      </c>
      <c r="B21" s="206" t="s">
        <v>44</v>
      </c>
      <c r="C21" s="207"/>
      <c r="D21" s="207"/>
      <c r="E21" s="207"/>
      <c r="F21" s="207"/>
      <c r="G21" s="208"/>
    </row>
    <row r="22" spans="1:14" ht="12.75" customHeight="1">
      <c r="A22" s="97" t="s">
        <v>45</v>
      </c>
      <c r="B22" s="206" t="s">
        <v>46</v>
      </c>
      <c r="C22" s="207"/>
      <c r="D22" s="207"/>
      <c r="E22" s="207"/>
      <c r="F22" s="207"/>
      <c r="G22" s="208"/>
    </row>
    <row r="24" spans="1:14" ht="22.8">
      <c r="A24" s="4" t="s">
        <v>47</v>
      </c>
    </row>
    <row r="25" spans="1:14" ht="13.8">
      <c r="A25" s="112" t="s">
        <v>48</v>
      </c>
      <c r="C25" s="112"/>
      <c r="D25" s="112"/>
      <c r="E25" s="112"/>
      <c r="F25" s="112"/>
      <c r="G25" s="112"/>
      <c r="H25" s="112"/>
      <c r="I25" s="112"/>
      <c r="J25" s="112"/>
      <c r="K25" s="112"/>
      <c r="L25" s="112"/>
      <c r="M25" s="112"/>
      <c r="N25" s="38"/>
    </row>
    <row r="26" spans="1:14" ht="13.8">
      <c r="A26" s="112" t="s">
        <v>49</v>
      </c>
      <c r="C26" s="112"/>
      <c r="D26" s="112"/>
      <c r="E26" s="112"/>
      <c r="F26" s="112"/>
      <c r="G26" s="112"/>
      <c r="H26" s="112"/>
      <c r="I26" s="112"/>
      <c r="J26" s="112"/>
      <c r="K26" s="112"/>
      <c r="L26" s="112"/>
      <c r="M26" s="112"/>
      <c r="N26" s="38"/>
    </row>
    <row r="27" spans="1:14" ht="13.8">
      <c r="A27" s="112" t="s">
        <v>50</v>
      </c>
      <c r="C27" s="112"/>
      <c r="D27" s="112"/>
      <c r="E27" s="112"/>
      <c r="F27" s="112"/>
      <c r="G27" s="112"/>
      <c r="H27" s="112"/>
      <c r="I27" s="112"/>
      <c r="J27" s="112"/>
      <c r="K27" s="112"/>
      <c r="L27" s="112"/>
      <c r="M27" s="112"/>
      <c r="N27" s="38"/>
    </row>
    <row r="29" spans="1:14" ht="21.75" customHeight="1">
      <c r="B29" s="199" t="s">
        <v>51</v>
      </c>
      <c r="C29" s="200"/>
      <c r="D29" s="201"/>
    </row>
    <row r="30" spans="1:14" ht="90" customHeight="1">
      <c r="B30" s="5"/>
      <c r="C30" s="6" t="s">
        <v>52</v>
      </c>
      <c r="D30" s="6" t="s">
        <v>53</v>
      </c>
    </row>
    <row r="32" spans="1:14" ht="22.8">
      <c r="A32" s="4" t="s">
        <v>54</v>
      </c>
    </row>
    <row r="33" spans="1:1" ht="13.8">
      <c r="A33" s="11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1" t="s">
        <v>56</v>
      </c>
      <c r="B2" s="211"/>
      <c r="C2" s="211"/>
      <c r="D2" s="211"/>
      <c r="E2" s="211"/>
      <c r="F2" s="211"/>
    </row>
    <row r="3" spans="1:10">
      <c r="A3" s="10"/>
      <c r="B3" s="11"/>
      <c r="E3" s="12"/>
    </row>
    <row r="5" spans="1:10" ht="24.6">
      <c r="A5" s="8"/>
      <c r="D5" s="98" t="s">
        <v>57</v>
      </c>
      <c r="E5" s="14"/>
    </row>
    <row r="6" spans="1:10">
      <c r="A6" s="8"/>
    </row>
    <row r="7" spans="1:10" ht="20.25" customHeight="1">
      <c r="A7" s="99" t="s">
        <v>58</v>
      </c>
      <c r="B7" s="99" t="s">
        <v>59</v>
      </c>
      <c r="C7" s="100" t="s">
        <v>60</v>
      </c>
      <c r="D7" s="100" t="s">
        <v>61</v>
      </c>
      <c r="E7" s="100" t="s">
        <v>62</v>
      </c>
      <c r="F7" s="100"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0"/>
      <c r="E11" s="22"/>
      <c r="F11" s="22"/>
    </row>
    <row r="12" spans="1:10" ht="13.8">
      <c r="A12" s="19">
        <v>5</v>
      </c>
      <c r="B12" s="19" t="s">
        <v>68</v>
      </c>
      <c r="C12" s="20"/>
      <c r="D12" s="40"/>
      <c r="E12" s="22"/>
      <c r="F12" s="22"/>
    </row>
    <row r="13" spans="1:10" ht="13.8">
      <c r="A13" s="19">
        <v>6</v>
      </c>
      <c r="B13" s="19" t="s">
        <v>69</v>
      </c>
      <c r="C13" s="20"/>
      <c r="D13" s="40"/>
      <c r="E13" s="22"/>
      <c r="F13" s="22"/>
    </row>
    <row r="14" spans="1:10" ht="13.8">
      <c r="A14" s="19">
        <v>7</v>
      </c>
      <c r="B14" s="19" t="s">
        <v>69</v>
      </c>
      <c r="C14" s="20"/>
      <c r="D14" s="40"/>
      <c r="E14" s="22"/>
      <c r="F14" s="22"/>
    </row>
    <row r="15" spans="1:10" ht="13.8">
      <c r="A15" s="19"/>
      <c r="B15" s="19"/>
      <c r="C15" s="20"/>
      <c r="D15" s="40"/>
      <c r="E15" s="22"/>
      <c r="F15" s="22"/>
    </row>
    <row r="16" spans="1:10" ht="13.8">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14" t="s">
        <v>70</v>
      </c>
      <c r="B2" s="214"/>
      <c r="C2" s="214"/>
      <c r="D2" s="214"/>
      <c r="E2" s="11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1" t="s">
        <v>58</v>
      </c>
      <c r="B5" s="101" t="s">
        <v>71</v>
      </c>
      <c r="C5" s="101" t="s">
        <v>72</v>
      </c>
      <c r="D5" s="101"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2" t="s">
        <v>91</v>
      </c>
      <c r="B16" s="212"/>
      <c r="C16" s="30"/>
      <c r="D16" s="31"/>
    </row>
    <row r="17" spans="1:4" ht="13.8">
      <c r="A17" s="213" t="s">
        <v>92</v>
      </c>
      <c r="B17" s="21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1"/>
  <sheetViews>
    <sheetView showGridLines="0" tabSelected="1" topLeftCell="A81" zoomScaleNormal="100" workbookViewId="0">
      <selection activeCell="B42" sqref="B42"/>
    </sheetView>
  </sheetViews>
  <sheetFormatPr defaultColWidth="9.109375" defaultRowHeight="13.2" outlineLevelRow="1"/>
  <cols>
    <col min="1" max="1" width="8.88671875" style="157" customWidth="1"/>
    <col min="2" max="2" width="44.6640625" style="150" customWidth="1"/>
    <col min="3" max="3" width="35.5546875" style="150" customWidth="1"/>
    <col min="4" max="4" width="38.33203125" style="150" customWidth="1"/>
    <col min="5" max="5" width="32.109375" style="150" customWidth="1"/>
    <col min="6" max="8" width="9.6640625" style="150" customWidth="1"/>
    <col min="9" max="9" width="17.6640625" style="150" customWidth="1"/>
    <col min="10" max="16384" width="9.109375" style="150"/>
  </cols>
  <sheetData>
    <row r="1" spans="1:24" s="127" customFormat="1" ht="13.8">
      <c r="A1" s="227"/>
      <c r="B1" s="227"/>
      <c r="C1" s="227"/>
      <c r="D1" s="227"/>
      <c r="E1" s="137"/>
      <c r="F1" s="137"/>
      <c r="G1" s="137"/>
      <c r="H1" s="137"/>
      <c r="I1" s="137"/>
      <c r="J1" s="137"/>
    </row>
    <row r="2" spans="1:24" s="127" customFormat="1" ht="24.6">
      <c r="A2" s="228" t="s">
        <v>70</v>
      </c>
      <c r="B2" s="228"/>
      <c r="C2" s="228"/>
      <c r="D2" s="228"/>
      <c r="E2" s="223"/>
      <c r="F2" s="138"/>
      <c r="G2" s="138"/>
      <c r="H2" s="138"/>
      <c r="I2" s="138"/>
      <c r="J2" s="138"/>
    </row>
    <row r="3" spans="1:24" s="127" customFormat="1" ht="22.8">
      <c r="A3" s="151"/>
      <c r="C3" s="224"/>
      <c r="D3" s="224"/>
      <c r="E3" s="223"/>
      <c r="F3" s="138"/>
      <c r="G3" s="138"/>
      <c r="H3" s="138"/>
      <c r="I3" s="138"/>
      <c r="J3" s="138"/>
    </row>
    <row r="4" spans="1:24" s="139" customFormat="1" ht="26.4">
      <c r="A4" s="152" t="s">
        <v>66</v>
      </c>
      <c r="B4" s="225"/>
      <c r="C4" s="225"/>
      <c r="D4" s="225"/>
      <c r="E4" s="126"/>
      <c r="F4" s="126"/>
      <c r="G4" s="126"/>
      <c r="H4" s="127"/>
      <c r="I4" s="127"/>
      <c r="X4" s="139" t="s">
        <v>93</v>
      </c>
    </row>
    <row r="5" spans="1:24" s="139" customFormat="1" ht="26.4">
      <c r="A5" s="152" t="s">
        <v>62</v>
      </c>
      <c r="B5" s="226"/>
      <c r="C5" s="225"/>
      <c r="D5" s="225"/>
      <c r="E5" s="126"/>
      <c r="F5" s="126"/>
      <c r="G5" s="126"/>
      <c r="H5" s="127"/>
      <c r="I5" s="127"/>
      <c r="X5" s="139" t="s">
        <v>94</v>
      </c>
    </row>
    <row r="6" spans="1:24" s="139" customFormat="1" ht="39.6">
      <c r="A6" s="152" t="s">
        <v>95</v>
      </c>
      <c r="B6" s="226"/>
      <c r="C6" s="225"/>
      <c r="D6" s="225"/>
      <c r="E6" s="126"/>
      <c r="F6" s="126"/>
      <c r="G6" s="126"/>
      <c r="H6" s="127"/>
      <c r="I6" s="127"/>
    </row>
    <row r="7" spans="1:24" s="139" customFormat="1" ht="26.4">
      <c r="A7" s="152" t="s">
        <v>96</v>
      </c>
      <c r="B7" s="225"/>
      <c r="C7" s="225"/>
      <c r="D7" s="225"/>
      <c r="E7" s="126"/>
      <c r="F7" s="126"/>
      <c r="G7" s="126"/>
      <c r="H7" s="128"/>
      <c r="I7" s="127"/>
      <c r="X7" s="140"/>
    </row>
    <row r="8" spans="1:24" s="141" customFormat="1" ht="26.4">
      <c r="A8" s="152" t="s">
        <v>97</v>
      </c>
      <c r="B8" s="229"/>
      <c r="C8" s="229"/>
      <c r="D8" s="229"/>
      <c r="E8" s="126"/>
    </row>
    <row r="9" spans="1:24" s="141" customFormat="1" ht="26.4">
      <c r="A9" s="153" t="s">
        <v>98</v>
      </c>
      <c r="B9" s="41" t="str">
        <f>F17</f>
        <v>Internal Build 03112011</v>
      </c>
      <c r="C9" s="41" t="str">
        <f>G17</f>
        <v>Internal build 14112011</v>
      </c>
      <c r="D9" s="41" t="str">
        <f>H17</f>
        <v>External build 16112011</v>
      </c>
    </row>
    <row r="10" spans="1:24" s="141" customFormat="1">
      <c r="A10" s="154" t="s">
        <v>99</v>
      </c>
      <c r="B10" s="129">
        <f>SUM(B11:B14)</f>
        <v>0</v>
      </c>
      <c r="C10" s="129">
        <f>SUM(C11:C14)</f>
        <v>0</v>
      </c>
      <c r="D10" s="129">
        <f>SUM(D11:D14)</f>
        <v>0</v>
      </c>
    </row>
    <row r="11" spans="1:24" s="141" customFormat="1">
      <c r="A11" s="154" t="s">
        <v>41</v>
      </c>
      <c r="B11" s="130">
        <f>COUNTIF($F$18:$F$49539,"*Passed")</f>
        <v>0</v>
      </c>
      <c r="C11" s="130">
        <f>COUNTIF($G$18:$G$49539,"*Passed")</f>
        <v>0</v>
      </c>
      <c r="D11" s="130">
        <f>COUNTIF($H$18:$H$49539,"*Passed")</f>
        <v>0</v>
      </c>
    </row>
    <row r="12" spans="1:24" s="141" customFormat="1">
      <c r="A12" s="154" t="s">
        <v>43</v>
      </c>
      <c r="B12" s="130">
        <f>COUNTIF($F$18:$F$49259,"*Failed*")</f>
        <v>0</v>
      </c>
      <c r="C12" s="130">
        <f>COUNTIF($G$18:$G$49259,"*Failed*")</f>
        <v>0</v>
      </c>
      <c r="D12" s="130">
        <f>COUNTIF($H$18:$H$49259,"*Failed*")</f>
        <v>0</v>
      </c>
    </row>
    <row r="13" spans="1:24" s="141" customFormat="1">
      <c r="A13" s="154" t="s">
        <v>45</v>
      </c>
      <c r="B13" s="130">
        <f>COUNTIF($F$18:$F$49259,"*Not Run*")</f>
        <v>0</v>
      </c>
      <c r="C13" s="130">
        <f>COUNTIF($G$18:$G$49259,"*Not Run*")</f>
        <v>0</v>
      </c>
      <c r="D13" s="130">
        <f>COUNTIF($H$18:$H$49259,"*Not Run*")</f>
        <v>0</v>
      </c>
      <c r="E13" s="127"/>
      <c r="F13" s="127"/>
      <c r="G13" s="127"/>
      <c r="H13" s="127"/>
      <c r="I13" s="127"/>
    </row>
    <row r="14" spans="1:24" s="141" customFormat="1">
      <c r="A14" s="154" t="s">
        <v>100</v>
      </c>
      <c r="B14" s="130">
        <f>COUNTIF($F$18:$F$49259,"*NA*")</f>
        <v>0</v>
      </c>
      <c r="C14" s="130">
        <f>COUNTIF($G$18:$G$49259,"*NA*")</f>
        <v>0</v>
      </c>
      <c r="D14" s="130">
        <f>COUNTIF($H$18:$H$49259,"*NA*")</f>
        <v>0</v>
      </c>
      <c r="E14" s="127"/>
      <c r="F14" s="127"/>
      <c r="G14" s="127"/>
      <c r="H14" s="127"/>
      <c r="I14" s="127"/>
    </row>
    <row r="15" spans="1:24" s="141" customFormat="1" ht="52.8">
      <c r="A15" s="154" t="s">
        <v>101</v>
      </c>
      <c r="B15" s="130">
        <f>COUNTIF($F$18:$F$49259,"*Passed in previous build*")</f>
        <v>0</v>
      </c>
      <c r="C15" s="130">
        <f>COUNTIF($G$18:$G$49259,"*Passed in previous build*")</f>
        <v>0</v>
      </c>
      <c r="D15" s="130">
        <f>COUNTIF($H$18:$H$49259,"*Passed in previous build*")</f>
        <v>0</v>
      </c>
      <c r="E15" s="127"/>
      <c r="F15" s="127"/>
      <c r="G15" s="127"/>
      <c r="H15" s="127"/>
      <c r="I15" s="127"/>
    </row>
    <row r="16" spans="1:24" s="142" customFormat="1">
      <c r="A16" s="131"/>
      <c r="B16" s="136"/>
      <c r="C16" s="136"/>
      <c r="D16" s="131"/>
      <c r="E16" s="132"/>
      <c r="F16" s="221" t="s">
        <v>98</v>
      </c>
      <c r="G16" s="221"/>
      <c r="H16" s="221"/>
      <c r="I16" s="133"/>
    </row>
    <row r="17" spans="1:9" s="142" customFormat="1" ht="39.6">
      <c r="A17" s="102" t="s">
        <v>102</v>
      </c>
      <c r="B17" s="102" t="s">
        <v>103</v>
      </c>
      <c r="C17" s="102" t="s">
        <v>104</v>
      </c>
      <c r="D17" s="102" t="s">
        <v>105</v>
      </c>
      <c r="E17" s="102" t="s">
        <v>106</v>
      </c>
      <c r="F17" s="102" t="s">
        <v>107</v>
      </c>
      <c r="G17" s="102" t="s">
        <v>108</v>
      </c>
      <c r="H17" s="102" t="s">
        <v>109</v>
      </c>
      <c r="I17" s="102" t="s">
        <v>110</v>
      </c>
    </row>
    <row r="18" spans="1:9" s="158" customFormat="1">
      <c r="A18" s="143"/>
      <c r="B18" s="215" t="s">
        <v>200</v>
      </c>
      <c r="C18" s="216"/>
      <c r="D18" s="217"/>
      <c r="E18" s="143"/>
      <c r="F18" s="144"/>
      <c r="G18" s="144"/>
      <c r="H18" s="144"/>
      <c r="I18" s="143"/>
    </row>
    <row r="19" spans="1:9" s="142" customFormat="1">
      <c r="A19" s="155">
        <v>1</v>
      </c>
      <c r="B19" s="161" t="s">
        <v>199</v>
      </c>
      <c r="C19" s="125"/>
      <c r="D19" s="134"/>
      <c r="E19" s="135"/>
      <c r="F19" s="125"/>
      <c r="G19" s="125"/>
      <c r="H19" s="125"/>
      <c r="I19" s="136"/>
    </row>
    <row r="20" spans="1:9" s="160" customFormat="1" ht="13.8">
      <c r="A20" s="147"/>
      <c r="B20" s="222" t="s">
        <v>258</v>
      </c>
      <c r="C20" s="216"/>
      <c r="D20" s="217"/>
      <c r="E20" s="147"/>
      <c r="F20" s="159"/>
      <c r="G20" s="159"/>
      <c r="H20" s="159"/>
      <c r="I20" s="147"/>
    </row>
    <row r="21" spans="1:9" s="160" customFormat="1" ht="13.8">
      <c r="A21" s="175"/>
      <c r="B21" s="180" t="s">
        <v>252</v>
      </c>
      <c r="C21" s="176"/>
      <c r="D21" s="177"/>
      <c r="E21" s="178"/>
      <c r="F21" s="179"/>
      <c r="G21" s="179"/>
      <c r="H21" s="179"/>
      <c r="I21" s="178"/>
    </row>
    <row r="22" spans="1:9" s="146" customFormat="1" ht="52.8">
      <c r="A22" s="168">
        <f ca="1">IF(OFFSET(A22,-1,0) ="",OFFSET(A22,-3,0)+1,OFFSET(A22,-2,0)+1 )</f>
        <v>2</v>
      </c>
      <c r="B22" s="170" t="s">
        <v>239</v>
      </c>
      <c r="C22" s="169" t="s">
        <v>259</v>
      </c>
      <c r="D22" s="163" t="s">
        <v>260</v>
      </c>
      <c r="E22" s="135">
        <v>123</v>
      </c>
      <c r="F22" s="125"/>
      <c r="G22" s="125"/>
      <c r="H22" s="125"/>
      <c r="I22" s="145"/>
    </row>
    <row r="23" spans="1:9" s="149" customFormat="1" ht="39.6">
      <c r="A23" s="156">
        <f t="shared" ref="A23:A77" ca="1" si="0">IF(OFFSET(A23,-1,0) ="",OFFSET(A23,-2,0)+1,OFFSET(A23,-1,0)+1 )</f>
        <v>3</v>
      </c>
      <c r="B23" s="164" t="s">
        <v>201</v>
      </c>
      <c r="C23" s="162" t="s">
        <v>257</v>
      </c>
      <c r="D23" s="163" t="s">
        <v>240</v>
      </c>
      <c r="E23" s="135" t="s">
        <v>304</v>
      </c>
      <c r="F23" s="125"/>
      <c r="G23" s="125"/>
      <c r="H23" s="125"/>
      <c r="I23" s="148"/>
    </row>
    <row r="24" spans="1:9" s="149" customFormat="1" ht="39.6">
      <c r="A24" s="156">
        <f t="shared" ca="1" si="0"/>
        <v>4</v>
      </c>
      <c r="B24" s="164" t="s">
        <v>202</v>
      </c>
      <c r="C24" s="162" t="s">
        <v>273</v>
      </c>
      <c r="D24" s="163" t="s">
        <v>240</v>
      </c>
      <c r="E24" s="135" t="s">
        <v>305</v>
      </c>
      <c r="F24" s="125"/>
      <c r="G24" s="125"/>
      <c r="H24" s="125"/>
      <c r="I24" s="148"/>
    </row>
    <row r="25" spans="1:9" s="146" customFormat="1" ht="39.6">
      <c r="A25" s="130">
        <f t="shared" ca="1" si="0"/>
        <v>5</v>
      </c>
      <c r="B25" s="164" t="s">
        <v>203</v>
      </c>
      <c r="C25" s="162" t="s">
        <v>274</v>
      </c>
      <c r="D25" s="163" t="s">
        <v>240</v>
      </c>
      <c r="E25" s="135" t="s">
        <v>306</v>
      </c>
      <c r="F25" s="125"/>
      <c r="G25" s="125"/>
      <c r="H25" s="125"/>
      <c r="I25" s="145"/>
    </row>
    <row r="26" spans="1:9" s="146" customFormat="1" ht="39.6">
      <c r="A26" s="130">
        <f t="shared" ca="1" si="0"/>
        <v>6</v>
      </c>
      <c r="B26" s="164" t="s">
        <v>204</v>
      </c>
      <c r="C26" s="162" t="s">
        <v>275</v>
      </c>
      <c r="D26" s="163" t="s">
        <v>240</v>
      </c>
      <c r="E26" s="135" t="s">
        <v>307</v>
      </c>
      <c r="F26" s="125"/>
      <c r="G26" s="125"/>
      <c r="H26" s="125"/>
      <c r="I26" s="145"/>
    </row>
    <row r="27" spans="1:9" s="146" customFormat="1" ht="52.8">
      <c r="A27" s="130">
        <f t="shared" ca="1" si="0"/>
        <v>7</v>
      </c>
      <c r="B27" s="174" t="s">
        <v>227</v>
      </c>
      <c r="C27" s="125" t="s">
        <v>277</v>
      </c>
      <c r="D27" s="163" t="s">
        <v>244</v>
      </c>
      <c r="E27" s="135" t="s">
        <v>245</v>
      </c>
      <c r="F27" s="125"/>
      <c r="G27" s="125"/>
      <c r="H27" s="125"/>
      <c r="I27" s="145"/>
    </row>
    <row r="28" spans="1:9" s="146" customFormat="1" ht="52.8">
      <c r="A28" s="130">
        <f t="shared" ca="1" si="0"/>
        <v>8</v>
      </c>
      <c r="B28" s="174" t="s">
        <v>228</v>
      </c>
      <c r="C28" s="125" t="s">
        <v>276</v>
      </c>
      <c r="D28" s="163" t="s">
        <v>240</v>
      </c>
      <c r="E28" s="135" t="s">
        <v>246</v>
      </c>
      <c r="F28" s="125"/>
      <c r="G28" s="125"/>
      <c r="H28" s="125"/>
      <c r="I28" s="145"/>
    </row>
    <row r="29" spans="1:9" s="146" customFormat="1" ht="52.8">
      <c r="A29" s="130">
        <f t="shared" ca="1" si="0"/>
        <v>9</v>
      </c>
      <c r="B29" s="174" t="s">
        <v>229</v>
      </c>
      <c r="C29" s="125" t="s">
        <v>278</v>
      </c>
      <c r="D29" s="163" t="s">
        <v>353</v>
      </c>
      <c r="E29" s="135" t="s">
        <v>247</v>
      </c>
      <c r="F29" s="125"/>
      <c r="G29" s="125"/>
      <c r="H29" s="125"/>
      <c r="I29" s="145"/>
    </row>
    <row r="30" spans="1:9" s="146" customFormat="1" ht="52.8">
      <c r="A30" s="130">
        <f t="shared" ca="1" si="0"/>
        <v>10</v>
      </c>
      <c r="B30" s="174" t="s">
        <v>230</v>
      </c>
      <c r="C30" s="125" t="s">
        <v>279</v>
      </c>
      <c r="D30" s="163" t="s">
        <v>243</v>
      </c>
      <c r="E30" s="135" t="s">
        <v>354</v>
      </c>
      <c r="F30" s="125"/>
      <c r="G30" s="125"/>
      <c r="H30" s="125"/>
      <c r="I30" s="145"/>
    </row>
    <row r="31" spans="1:9" s="146" customFormat="1" ht="26.4">
      <c r="A31" s="130">
        <f t="shared" ca="1" si="0"/>
        <v>11</v>
      </c>
      <c r="B31" s="174" t="s">
        <v>261</v>
      </c>
      <c r="C31" s="125" t="s">
        <v>262</v>
      </c>
      <c r="D31" s="134" t="s">
        <v>352</v>
      </c>
      <c r="E31" s="135"/>
      <c r="F31" s="125"/>
      <c r="G31" s="125"/>
      <c r="H31" s="125"/>
      <c r="I31" s="145"/>
    </row>
    <row r="32" spans="1:9" s="146" customFormat="1" ht="52.8">
      <c r="A32" s="130">
        <f t="shared" ca="1" si="0"/>
        <v>12</v>
      </c>
      <c r="B32" s="174" t="s">
        <v>231</v>
      </c>
      <c r="C32" s="125" t="s">
        <v>280</v>
      </c>
      <c r="D32" s="163" t="s">
        <v>242</v>
      </c>
      <c r="E32" s="135">
        <v>123456789</v>
      </c>
      <c r="F32" s="125"/>
      <c r="G32" s="125"/>
      <c r="H32" s="125"/>
      <c r="I32" s="145"/>
    </row>
    <row r="33" spans="1:9" s="146" customFormat="1" ht="52.8">
      <c r="A33" s="130">
        <f t="shared" ca="1" si="0"/>
        <v>13</v>
      </c>
      <c r="B33" s="174" t="s">
        <v>232</v>
      </c>
      <c r="C33" s="125" t="s">
        <v>388</v>
      </c>
      <c r="D33" s="163" t="s">
        <v>241</v>
      </c>
      <c r="E33" s="135" t="s">
        <v>248</v>
      </c>
      <c r="F33" s="125"/>
      <c r="G33" s="125"/>
      <c r="H33" s="125"/>
      <c r="I33" s="145"/>
    </row>
    <row r="34" spans="1:9" s="146" customFormat="1" ht="52.8">
      <c r="A34" s="130">
        <f t="shared" ca="1" si="0"/>
        <v>14</v>
      </c>
      <c r="B34" s="174" t="s">
        <v>233</v>
      </c>
      <c r="C34" s="125" t="s">
        <v>281</v>
      </c>
      <c r="D34" s="134" t="s">
        <v>250</v>
      </c>
      <c r="E34" s="135" t="s">
        <v>249</v>
      </c>
      <c r="F34" s="125"/>
      <c r="G34" s="125"/>
      <c r="H34" s="125"/>
      <c r="I34" s="145"/>
    </row>
    <row r="35" spans="1:9" s="146" customFormat="1" ht="52.8">
      <c r="A35" s="130">
        <f t="shared" ca="1" si="0"/>
        <v>15</v>
      </c>
      <c r="B35" s="174" t="s">
        <v>234</v>
      </c>
      <c r="C35" s="125" t="s">
        <v>282</v>
      </c>
      <c r="D35" s="163" t="s">
        <v>241</v>
      </c>
      <c r="E35" s="173">
        <v>44927</v>
      </c>
      <c r="F35" s="125"/>
      <c r="G35" s="125"/>
      <c r="H35" s="125"/>
      <c r="I35" s="145"/>
    </row>
    <row r="36" spans="1:9" s="146" customFormat="1" ht="52.8">
      <c r="A36" s="130">
        <f t="shared" ca="1" si="0"/>
        <v>16</v>
      </c>
      <c r="B36" s="174" t="s">
        <v>235</v>
      </c>
      <c r="C36" s="125" t="s">
        <v>283</v>
      </c>
      <c r="D36" s="163" t="s">
        <v>241</v>
      </c>
      <c r="E36" s="135" t="s">
        <v>251</v>
      </c>
      <c r="F36" s="125"/>
      <c r="G36" s="125"/>
      <c r="H36" s="125"/>
      <c r="I36" s="145"/>
    </row>
    <row r="37" spans="1:9" s="146" customFormat="1" ht="52.8">
      <c r="A37" s="130">
        <f t="shared" ca="1" si="0"/>
        <v>17</v>
      </c>
      <c r="B37" s="174" t="s">
        <v>236</v>
      </c>
      <c r="C37" s="125" t="s">
        <v>284</v>
      </c>
      <c r="D37" s="163" t="s">
        <v>241</v>
      </c>
      <c r="E37" s="135" t="s">
        <v>246</v>
      </c>
      <c r="F37" s="125"/>
      <c r="G37" s="125"/>
      <c r="H37" s="125"/>
      <c r="I37" s="145"/>
    </row>
    <row r="38" spans="1:9" s="146" customFormat="1" ht="52.8">
      <c r="A38" s="130">
        <f t="shared" ca="1" si="0"/>
        <v>18</v>
      </c>
      <c r="B38" s="174" t="s">
        <v>355</v>
      </c>
      <c r="C38" s="125" t="s">
        <v>356</v>
      </c>
      <c r="D38" s="163" t="s">
        <v>241</v>
      </c>
      <c r="E38" s="135" t="s">
        <v>357</v>
      </c>
      <c r="F38" s="125"/>
      <c r="G38" s="125"/>
      <c r="H38" s="125"/>
      <c r="I38" s="145"/>
    </row>
    <row r="39" spans="1:9" s="146" customFormat="1" ht="79.2">
      <c r="A39" s="130">
        <f t="shared" ca="1" si="0"/>
        <v>19</v>
      </c>
      <c r="B39" s="174" t="s">
        <v>237</v>
      </c>
      <c r="C39" s="125" t="s">
        <v>368</v>
      </c>
      <c r="D39" s="163" t="s">
        <v>241</v>
      </c>
      <c r="E39" s="135" t="s">
        <v>359</v>
      </c>
      <c r="F39" s="125"/>
      <c r="G39" s="125"/>
      <c r="H39" s="125"/>
      <c r="I39" s="145"/>
    </row>
    <row r="40" spans="1:9" s="146" customFormat="1" ht="92.4">
      <c r="A40" s="130">
        <f t="shared" ca="1" si="0"/>
        <v>20</v>
      </c>
      <c r="B40" s="174" t="s">
        <v>238</v>
      </c>
      <c r="C40" s="125" t="s">
        <v>369</v>
      </c>
      <c r="D40" s="163" t="s">
        <v>241</v>
      </c>
      <c r="E40" s="135" t="s">
        <v>358</v>
      </c>
      <c r="F40" s="125"/>
      <c r="G40" s="125"/>
      <c r="H40" s="125"/>
      <c r="I40" s="145"/>
    </row>
    <row r="41" spans="1:9" ht="79.2">
      <c r="A41" s="130">
        <f ca="1">IF(OFFSET(A41,-1,0) ="",OFFSET(A41,-2,0)+1,OFFSET(A41,-1,0)+1 )</f>
        <v>21</v>
      </c>
      <c r="B41" s="125" t="s">
        <v>212</v>
      </c>
      <c r="C41" s="125" t="s">
        <v>332</v>
      </c>
      <c r="D41" s="135" t="s">
        <v>333</v>
      </c>
      <c r="E41" s="135" t="s">
        <v>351</v>
      </c>
      <c r="F41" s="125"/>
      <c r="G41" s="125"/>
      <c r="H41" s="125"/>
      <c r="I41" s="145"/>
    </row>
    <row r="42" spans="1:9" ht="39.6" outlineLevel="1">
      <c r="A42" s="130">
        <f t="shared" ca="1" si="0"/>
        <v>22</v>
      </c>
      <c r="B42" s="125" t="s">
        <v>360</v>
      </c>
      <c r="C42" s="162" t="s">
        <v>362</v>
      </c>
      <c r="D42" s="163" t="s">
        <v>361</v>
      </c>
      <c r="E42" s="135" t="s">
        <v>363</v>
      </c>
      <c r="F42" s="125"/>
      <c r="G42" s="125"/>
      <c r="H42" s="125"/>
      <c r="I42" s="145"/>
    </row>
    <row r="43" spans="1:9">
      <c r="A43" s="147"/>
      <c r="B43" s="215" t="s">
        <v>253</v>
      </c>
      <c r="C43" s="216"/>
      <c r="D43" s="217"/>
      <c r="E43" s="147"/>
      <c r="F43" s="159"/>
      <c r="G43" s="159"/>
      <c r="H43" s="159"/>
      <c r="I43" s="147"/>
    </row>
    <row r="44" spans="1:9">
      <c r="A44" s="186"/>
      <c r="B44" s="182" t="s">
        <v>252</v>
      </c>
      <c r="C44" s="183"/>
      <c r="D44" s="184"/>
      <c r="E44" s="186"/>
      <c r="F44" s="187"/>
      <c r="G44" s="187"/>
      <c r="H44" s="187"/>
      <c r="I44" s="186"/>
    </row>
    <row r="45" spans="1:9" ht="39.6">
      <c r="A45" s="130">
        <f ca="1">IF(OFFSET(A45,-1,0) ="",OFFSET(A45,-3,0)+1,OFFSET(A45,-2,0)+1 )</f>
        <v>23</v>
      </c>
      <c r="B45" s="164" t="s">
        <v>286</v>
      </c>
      <c r="C45" s="125" t="s">
        <v>285</v>
      </c>
      <c r="D45" s="135" t="s">
        <v>365</v>
      </c>
      <c r="E45" s="135" t="s">
        <v>364</v>
      </c>
      <c r="F45" s="125"/>
      <c r="G45" s="125"/>
      <c r="H45" s="125"/>
      <c r="I45" s="145"/>
    </row>
    <row r="46" spans="1:9" ht="39.6">
      <c r="A46" s="130">
        <f t="shared" ca="1" si="0"/>
        <v>24</v>
      </c>
      <c r="B46" s="164" t="s">
        <v>224</v>
      </c>
      <c r="C46" s="125" t="s">
        <v>288</v>
      </c>
      <c r="D46" s="135" t="s">
        <v>365</v>
      </c>
      <c r="E46" s="135">
        <v>123456</v>
      </c>
      <c r="F46" s="125"/>
      <c r="G46" s="125"/>
      <c r="H46" s="125"/>
      <c r="I46" s="145"/>
    </row>
    <row r="47" spans="1:9" ht="39.6">
      <c r="A47" s="130">
        <f t="shared" ca="1" si="0"/>
        <v>25</v>
      </c>
      <c r="B47" s="164" t="s">
        <v>225</v>
      </c>
      <c r="C47" s="125" t="s">
        <v>289</v>
      </c>
      <c r="D47" s="135" t="s">
        <v>290</v>
      </c>
      <c r="E47" s="135" t="s">
        <v>249</v>
      </c>
      <c r="F47" s="125"/>
      <c r="G47" s="125"/>
      <c r="H47" s="125"/>
      <c r="I47" s="145"/>
    </row>
    <row r="48" spans="1:9" ht="39.6">
      <c r="A48" s="130">
        <f t="shared" ca="1" si="0"/>
        <v>26</v>
      </c>
      <c r="B48" s="164" t="s">
        <v>226</v>
      </c>
      <c r="C48" s="125" t="s">
        <v>292</v>
      </c>
      <c r="D48" s="135" t="s">
        <v>290</v>
      </c>
      <c r="E48" s="135"/>
      <c r="F48" s="125"/>
      <c r="G48" s="125"/>
      <c r="H48" s="125"/>
      <c r="I48" s="145"/>
    </row>
    <row r="49" spans="1:9" ht="39.6">
      <c r="A49" s="130">
        <f t="shared" ca="1" si="0"/>
        <v>27</v>
      </c>
      <c r="B49" s="171" t="s">
        <v>263</v>
      </c>
      <c r="C49" s="125" t="s">
        <v>293</v>
      </c>
      <c r="D49" s="135" t="s">
        <v>365</v>
      </c>
      <c r="E49" s="135" t="s">
        <v>245</v>
      </c>
      <c r="F49" s="125"/>
      <c r="G49" s="125"/>
      <c r="H49" s="125"/>
      <c r="I49" s="145"/>
    </row>
    <row r="50" spans="1:9" ht="39.6">
      <c r="A50" s="130">
        <f t="shared" ca="1" si="0"/>
        <v>28</v>
      </c>
      <c r="B50" s="171" t="s">
        <v>264</v>
      </c>
      <c r="C50" s="125" t="s">
        <v>294</v>
      </c>
      <c r="D50" s="135" t="s">
        <v>365</v>
      </c>
      <c r="E50" s="135" t="s">
        <v>287</v>
      </c>
      <c r="F50" s="125"/>
      <c r="G50" s="125"/>
      <c r="H50" s="125"/>
      <c r="I50" s="145"/>
    </row>
    <row r="51" spans="1:9" ht="39.6">
      <c r="A51" s="130">
        <f t="shared" ca="1" si="0"/>
        <v>29</v>
      </c>
      <c r="B51" s="171" t="s">
        <v>265</v>
      </c>
      <c r="C51" s="125" t="s">
        <v>295</v>
      </c>
      <c r="D51" s="135" t="s">
        <v>365</v>
      </c>
      <c r="E51" s="135" t="s">
        <v>291</v>
      </c>
      <c r="F51" s="125"/>
      <c r="G51" s="125"/>
      <c r="H51" s="125"/>
      <c r="I51" s="145"/>
    </row>
    <row r="52" spans="1:9" ht="39.6">
      <c r="A52" s="130">
        <f t="shared" ca="1" si="0"/>
        <v>30</v>
      </c>
      <c r="B52" s="171" t="s">
        <v>266</v>
      </c>
      <c r="C52" s="125" t="s">
        <v>296</v>
      </c>
      <c r="D52" s="135" t="s">
        <v>365</v>
      </c>
      <c r="E52" s="135" t="s">
        <v>354</v>
      </c>
      <c r="F52" s="125"/>
      <c r="G52" s="125"/>
      <c r="H52" s="125"/>
      <c r="I52" s="145"/>
    </row>
    <row r="53" spans="1:9" ht="39.6">
      <c r="A53" s="130">
        <f t="shared" ca="1" si="0"/>
        <v>31</v>
      </c>
      <c r="B53" s="171" t="s">
        <v>267</v>
      </c>
      <c r="C53" s="125" t="s">
        <v>297</v>
      </c>
      <c r="D53" s="135" t="s">
        <v>365</v>
      </c>
      <c r="E53" s="173">
        <v>44927</v>
      </c>
      <c r="F53" s="125"/>
      <c r="G53" s="125"/>
      <c r="H53" s="125"/>
      <c r="I53" s="145"/>
    </row>
    <row r="54" spans="1:9" ht="39.6">
      <c r="A54" s="130">
        <f t="shared" ca="1" si="0"/>
        <v>32</v>
      </c>
      <c r="B54" s="171" t="s">
        <v>268</v>
      </c>
      <c r="C54" s="125" t="s">
        <v>298</v>
      </c>
      <c r="D54" s="135" t="s">
        <v>365</v>
      </c>
      <c r="E54" s="135" t="s">
        <v>251</v>
      </c>
      <c r="F54" s="125"/>
      <c r="G54" s="125"/>
      <c r="H54" s="125"/>
      <c r="I54" s="145"/>
    </row>
    <row r="55" spans="1:9" ht="39.6">
      <c r="A55" s="130">
        <f t="shared" ca="1" si="0"/>
        <v>33</v>
      </c>
      <c r="B55" s="171" t="s">
        <v>269</v>
      </c>
      <c r="C55" s="125" t="s">
        <v>299</v>
      </c>
      <c r="D55" s="135" t="s">
        <v>365</v>
      </c>
      <c r="E55" s="135" t="s">
        <v>246</v>
      </c>
      <c r="F55" s="125"/>
      <c r="G55" s="125"/>
      <c r="H55" s="125"/>
      <c r="I55" s="145"/>
    </row>
    <row r="56" spans="1:9" ht="79.2">
      <c r="A56" s="130">
        <f t="shared" ca="1" si="0"/>
        <v>34</v>
      </c>
      <c r="B56" s="171" t="s">
        <v>270</v>
      </c>
      <c r="C56" s="125" t="s">
        <v>367</v>
      </c>
      <c r="D56" s="135" t="s">
        <v>290</v>
      </c>
      <c r="E56" s="135" t="s">
        <v>359</v>
      </c>
      <c r="F56" s="125"/>
      <c r="G56" s="125"/>
      <c r="H56" s="125"/>
      <c r="I56" s="145"/>
    </row>
    <row r="57" spans="1:9" ht="92.4">
      <c r="A57" s="130">
        <f t="shared" ca="1" si="0"/>
        <v>35</v>
      </c>
      <c r="B57" s="171" t="s">
        <v>271</v>
      </c>
      <c r="C57" s="125" t="s">
        <v>370</v>
      </c>
      <c r="D57" s="135" t="s">
        <v>290</v>
      </c>
      <c r="E57" s="135" t="s">
        <v>358</v>
      </c>
      <c r="F57" s="125"/>
      <c r="G57" s="125"/>
      <c r="H57" s="125"/>
      <c r="I57" s="145"/>
    </row>
    <row r="58" spans="1:9" ht="39.6">
      <c r="A58" s="130">
        <f t="shared" ca="1" si="0"/>
        <v>36</v>
      </c>
      <c r="B58" s="165" t="s">
        <v>205</v>
      </c>
      <c r="C58" s="125" t="s">
        <v>300</v>
      </c>
      <c r="D58" s="135" t="s">
        <v>366</v>
      </c>
      <c r="E58" s="135" t="s">
        <v>246</v>
      </c>
      <c r="F58" s="125"/>
      <c r="G58" s="125"/>
      <c r="H58" s="125"/>
      <c r="I58" s="145"/>
    </row>
    <row r="59" spans="1:9" ht="39.6">
      <c r="A59" s="130">
        <f t="shared" ca="1" si="0"/>
        <v>37</v>
      </c>
      <c r="B59" s="125" t="s">
        <v>206</v>
      </c>
      <c r="C59" s="125" t="s">
        <v>302</v>
      </c>
      <c r="D59" s="135" t="s">
        <v>303</v>
      </c>
      <c r="E59" s="135" t="s">
        <v>301</v>
      </c>
      <c r="F59" s="125"/>
      <c r="G59" s="125"/>
      <c r="H59" s="125"/>
      <c r="I59" s="145"/>
    </row>
    <row r="60" spans="1:9">
      <c r="A60" s="147"/>
      <c r="B60" s="215" t="s">
        <v>254</v>
      </c>
      <c r="C60" s="216"/>
      <c r="D60" s="217"/>
      <c r="E60" s="147"/>
      <c r="F60" s="159"/>
      <c r="G60" s="159"/>
      <c r="H60" s="159"/>
      <c r="I60" s="147"/>
    </row>
    <row r="61" spans="1:9">
      <c r="A61" s="181"/>
      <c r="B61" s="182" t="s">
        <v>252</v>
      </c>
      <c r="C61" s="183"/>
      <c r="D61" s="184"/>
      <c r="E61" s="181"/>
      <c r="F61" s="185"/>
      <c r="G61" s="185"/>
      <c r="H61" s="185"/>
      <c r="I61" s="181"/>
    </row>
    <row r="62" spans="1:9" ht="66">
      <c r="A62" s="130">
        <f ca="1">IF(OFFSET(A62,-1,0) ="",OFFSET(A62,-3,0)+1,OFFSET(A62,-2,0)+1 )</f>
        <v>38</v>
      </c>
      <c r="B62" s="164" t="s">
        <v>207</v>
      </c>
      <c r="C62" s="125" t="s">
        <v>323</v>
      </c>
      <c r="D62" s="135" t="s">
        <v>308</v>
      </c>
      <c r="E62" s="135" t="s">
        <v>309</v>
      </c>
      <c r="F62" s="125"/>
      <c r="G62" s="125"/>
      <c r="H62" s="125"/>
      <c r="I62" s="145"/>
    </row>
    <row r="63" spans="1:9" ht="92.4">
      <c r="A63" s="130">
        <f ca="1">IF(OFFSET(A63,-1,0) ="",OFFSET(A63,-2,0)+1,OFFSET(A63,-1,0)+1 )</f>
        <v>39</v>
      </c>
      <c r="B63" s="164" t="s">
        <v>221</v>
      </c>
      <c r="C63" s="125" t="s">
        <v>322</v>
      </c>
      <c r="D63" s="135" t="s">
        <v>310</v>
      </c>
      <c r="E63" s="135" t="s">
        <v>246</v>
      </c>
      <c r="F63" s="125"/>
      <c r="G63" s="125"/>
      <c r="H63" s="125"/>
      <c r="I63" s="145"/>
    </row>
    <row r="64" spans="1:9" ht="39.6">
      <c r="A64" s="130">
        <f t="shared" ca="1" si="0"/>
        <v>40</v>
      </c>
      <c r="B64" s="164" t="s">
        <v>272</v>
      </c>
      <c r="C64" s="125" t="s">
        <v>318</v>
      </c>
      <c r="D64" s="135" t="s">
        <v>311</v>
      </c>
      <c r="E64" s="135"/>
      <c r="F64" s="125"/>
      <c r="G64" s="125"/>
      <c r="H64" s="125"/>
      <c r="I64" s="145"/>
    </row>
    <row r="65" spans="1:9" ht="52.8">
      <c r="A65" s="130">
        <f t="shared" ca="1" si="0"/>
        <v>41</v>
      </c>
      <c r="B65" s="164" t="s">
        <v>219</v>
      </c>
      <c r="C65" s="125" t="s">
        <v>321</v>
      </c>
      <c r="D65" s="135" t="s">
        <v>313</v>
      </c>
      <c r="E65" s="135" t="s">
        <v>312</v>
      </c>
      <c r="F65" s="125"/>
      <c r="G65" s="125"/>
      <c r="H65" s="125"/>
      <c r="I65" s="145"/>
    </row>
    <row r="66" spans="1:9" ht="39.6">
      <c r="A66" s="130">
        <f t="shared" ca="1" si="0"/>
        <v>42</v>
      </c>
      <c r="B66" s="150" t="s">
        <v>211</v>
      </c>
      <c r="C66" s="125" t="s">
        <v>314</v>
      </c>
      <c r="D66" s="135" t="s">
        <v>315</v>
      </c>
      <c r="E66" s="135"/>
      <c r="F66" s="125"/>
      <c r="G66" s="125"/>
      <c r="H66" s="125"/>
      <c r="I66" s="145"/>
    </row>
    <row r="67" spans="1:9" ht="66">
      <c r="A67" s="130">
        <f t="shared" ca="1" si="0"/>
        <v>43</v>
      </c>
      <c r="B67" s="125" t="s">
        <v>220</v>
      </c>
      <c r="C67" s="125" t="s">
        <v>316</v>
      </c>
      <c r="D67" s="135" t="s">
        <v>317</v>
      </c>
      <c r="E67" s="135"/>
      <c r="F67" s="125"/>
      <c r="G67" s="125"/>
      <c r="H67" s="125"/>
      <c r="I67" s="145"/>
    </row>
    <row r="68" spans="1:9" ht="39.6">
      <c r="A68" s="130">
        <f t="shared" ca="1" si="0"/>
        <v>44</v>
      </c>
      <c r="B68" s="125" t="s">
        <v>222</v>
      </c>
      <c r="C68" s="125" t="s">
        <v>319</v>
      </c>
      <c r="D68" s="135" t="s">
        <v>320</v>
      </c>
      <c r="E68" s="135"/>
      <c r="F68" s="125"/>
      <c r="G68" s="125"/>
      <c r="H68" s="125"/>
      <c r="I68" s="145"/>
    </row>
    <row r="69" spans="1:9" ht="52.8">
      <c r="A69" s="130">
        <f t="shared" ca="1" si="0"/>
        <v>45</v>
      </c>
      <c r="B69" s="172" t="s">
        <v>324</v>
      </c>
      <c r="C69" s="125" t="s">
        <v>325</v>
      </c>
      <c r="D69" s="166" t="s">
        <v>371</v>
      </c>
      <c r="E69" s="135" t="s">
        <v>312</v>
      </c>
      <c r="F69" s="125"/>
      <c r="G69" s="125"/>
      <c r="H69" s="125"/>
      <c r="I69" s="145"/>
    </row>
    <row r="70" spans="1:9" ht="52.8">
      <c r="A70" s="130">
        <f t="shared" ca="1" si="0"/>
        <v>46</v>
      </c>
      <c r="B70" s="172" t="s">
        <v>372</v>
      </c>
      <c r="C70" s="125" t="s">
        <v>375</v>
      </c>
      <c r="D70" s="253" t="s">
        <v>379</v>
      </c>
      <c r="E70" s="135"/>
      <c r="F70" s="125"/>
      <c r="G70" s="125"/>
      <c r="H70" s="125"/>
      <c r="I70" s="145"/>
    </row>
    <row r="71" spans="1:9" ht="39.6">
      <c r="A71" s="130">
        <f t="shared" ca="1" si="0"/>
        <v>47</v>
      </c>
      <c r="B71" s="172" t="s">
        <v>373</v>
      </c>
      <c r="C71" s="125" t="s">
        <v>376</v>
      </c>
      <c r="D71" s="253" t="s">
        <v>378</v>
      </c>
      <c r="E71" s="135"/>
      <c r="F71" s="125"/>
      <c r="G71" s="125"/>
      <c r="H71" s="125"/>
      <c r="I71" s="145"/>
    </row>
    <row r="72" spans="1:9" ht="39.6">
      <c r="A72" s="130">
        <f t="shared" ca="1" si="0"/>
        <v>48</v>
      </c>
      <c r="B72" s="172" t="s">
        <v>374</v>
      </c>
      <c r="C72" s="125" t="s">
        <v>377</v>
      </c>
      <c r="D72" s="253" t="s">
        <v>380</v>
      </c>
      <c r="E72" s="135"/>
      <c r="F72" s="125"/>
      <c r="G72" s="125"/>
      <c r="H72" s="125"/>
      <c r="I72" s="145"/>
    </row>
    <row r="73" spans="1:9">
      <c r="A73" s="147"/>
      <c r="B73" s="215" t="s">
        <v>255</v>
      </c>
      <c r="C73" s="216"/>
      <c r="D73" s="217"/>
      <c r="E73" s="147"/>
      <c r="F73" s="159"/>
      <c r="G73" s="159"/>
      <c r="H73" s="159"/>
      <c r="I73" s="147"/>
    </row>
    <row r="74" spans="1:9">
      <c r="A74" s="181"/>
      <c r="B74" s="182" t="s">
        <v>252</v>
      </c>
      <c r="C74" s="183"/>
      <c r="D74" s="184"/>
      <c r="E74" s="181"/>
      <c r="F74" s="185"/>
      <c r="G74" s="185"/>
      <c r="H74" s="185"/>
      <c r="I74" s="181"/>
    </row>
    <row r="75" spans="1:9" ht="66">
      <c r="A75" s="130">
        <f ca="1">IF(OFFSET(A75,-1,0) ="",OFFSET(A75,-3,0)+1,OFFSET(A75,-2,0)+1 )</f>
        <v>49</v>
      </c>
      <c r="B75" s="125" t="s">
        <v>210</v>
      </c>
      <c r="C75" s="125" t="s">
        <v>328</v>
      </c>
      <c r="D75" s="135" t="s">
        <v>330</v>
      </c>
      <c r="E75" s="135"/>
      <c r="F75" s="125"/>
      <c r="G75" s="125"/>
      <c r="H75" s="125"/>
      <c r="I75" s="145"/>
    </row>
    <row r="76" spans="1:9" ht="66">
      <c r="A76" s="130">
        <f t="shared" ca="1" si="0"/>
        <v>50</v>
      </c>
      <c r="B76" s="125" t="s">
        <v>208</v>
      </c>
      <c r="C76" s="125" t="s">
        <v>326</v>
      </c>
      <c r="D76" s="135" t="s">
        <v>329</v>
      </c>
      <c r="E76" s="135"/>
      <c r="F76" s="125"/>
      <c r="G76" s="125"/>
      <c r="H76" s="125"/>
      <c r="I76" s="145"/>
    </row>
    <row r="77" spans="1:9" ht="66">
      <c r="A77" s="130">
        <f t="shared" ca="1" si="0"/>
        <v>51</v>
      </c>
      <c r="B77" s="125" t="s">
        <v>209</v>
      </c>
      <c r="C77" s="125" t="s">
        <v>327</v>
      </c>
      <c r="D77" s="135" t="s">
        <v>331</v>
      </c>
      <c r="E77" s="135"/>
      <c r="F77" s="125"/>
      <c r="G77" s="125"/>
      <c r="H77" s="125"/>
      <c r="I77" s="145"/>
    </row>
    <row r="78" spans="1:9">
      <c r="A78" s="147"/>
      <c r="B78" s="215" t="s">
        <v>213</v>
      </c>
      <c r="C78" s="216"/>
      <c r="D78" s="217"/>
      <c r="E78" s="147"/>
      <c r="F78" s="159"/>
      <c r="G78" s="159"/>
      <c r="H78" s="159"/>
      <c r="I78" s="147"/>
    </row>
    <row r="79" spans="1:9">
      <c r="A79" s="181"/>
      <c r="B79" s="218" t="s">
        <v>334</v>
      </c>
      <c r="C79" s="219"/>
      <c r="D79" s="220"/>
      <c r="E79" s="181"/>
      <c r="F79" s="185"/>
      <c r="G79" s="185"/>
      <c r="H79" s="185"/>
      <c r="I79" s="181"/>
    </row>
    <row r="80" spans="1:9" ht="39.6">
      <c r="A80" s="130">
        <f ca="1">IF(OFFSET(A80,-1,0) ="",OFFSET(A80,-3,0)+1,OFFSET(A80,-2,0)+1 )</f>
        <v>52</v>
      </c>
      <c r="B80" s="125" t="s">
        <v>214</v>
      </c>
      <c r="C80" s="125" t="s">
        <v>340</v>
      </c>
      <c r="D80" s="134" t="s">
        <v>337</v>
      </c>
      <c r="E80" s="135"/>
      <c r="F80" s="125"/>
      <c r="G80" s="125"/>
      <c r="H80" s="125"/>
      <c r="I80" s="145"/>
    </row>
    <row r="81" spans="1:9" ht="39.6">
      <c r="A81" s="130">
        <f t="shared" ref="A81:A91" ca="1" si="1">IF(OFFSET(A81,-1,0) ="",OFFSET(A81,-2,0)+1,OFFSET(A81,-1,0)+1 )</f>
        <v>53</v>
      </c>
      <c r="B81" s="150" t="s">
        <v>215</v>
      </c>
      <c r="C81" s="125" t="s">
        <v>341</v>
      </c>
      <c r="D81" s="134" t="s">
        <v>339</v>
      </c>
      <c r="E81" s="135"/>
      <c r="F81" s="125"/>
      <c r="G81" s="125"/>
      <c r="H81" s="125"/>
      <c r="I81" s="145"/>
    </row>
    <row r="82" spans="1:9" ht="39.6">
      <c r="A82" s="130">
        <f t="shared" ca="1" si="1"/>
        <v>54</v>
      </c>
      <c r="B82" s="125" t="s">
        <v>335</v>
      </c>
      <c r="C82" s="125" t="s">
        <v>342</v>
      </c>
      <c r="D82" s="134" t="s">
        <v>338</v>
      </c>
      <c r="E82" s="135"/>
      <c r="F82" s="125"/>
      <c r="G82" s="125"/>
      <c r="H82" s="125"/>
      <c r="I82" s="145"/>
    </row>
    <row r="83" spans="1:9" ht="39.6">
      <c r="A83" s="130">
        <f t="shared" ca="1" si="1"/>
        <v>55</v>
      </c>
      <c r="B83" s="150" t="s">
        <v>345</v>
      </c>
      <c r="C83" s="125" t="s">
        <v>343</v>
      </c>
      <c r="D83" s="134" t="s">
        <v>344</v>
      </c>
      <c r="E83" s="135"/>
      <c r="F83" s="125"/>
      <c r="G83" s="125"/>
      <c r="H83" s="125"/>
      <c r="I83" s="145"/>
    </row>
    <row r="84" spans="1:9" ht="39.6">
      <c r="A84" s="130">
        <f t="shared" ca="1" si="1"/>
        <v>56</v>
      </c>
      <c r="B84" s="125" t="s">
        <v>223</v>
      </c>
      <c r="C84" s="125" t="s">
        <v>336</v>
      </c>
      <c r="D84" s="134" t="s">
        <v>346</v>
      </c>
      <c r="E84" s="135"/>
      <c r="F84" s="125"/>
      <c r="G84" s="125"/>
      <c r="H84" s="125"/>
      <c r="I84" s="145"/>
    </row>
    <row r="85" spans="1:9" ht="52.8">
      <c r="A85" s="130">
        <f t="shared" ca="1" si="1"/>
        <v>57</v>
      </c>
      <c r="B85" s="125" t="s">
        <v>381</v>
      </c>
      <c r="C85" s="167" t="s">
        <v>382</v>
      </c>
      <c r="D85" s="134" t="s">
        <v>383</v>
      </c>
      <c r="E85" s="135"/>
      <c r="F85" s="125"/>
      <c r="G85" s="125"/>
      <c r="H85" s="125"/>
      <c r="I85" s="145"/>
    </row>
    <row r="86" spans="1:9">
      <c r="A86" s="147"/>
      <c r="B86" s="215" t="s">
        <v>256</v>
      </c>
      <c r="C86" s="216"/>
      <c r="D86" s="217"/>
      <c r="E86" s="147"/>
      <c r="F86" s="159"/>
      <c r="G86" s="159"/>
      <c r="H86" s="159"/>
      <c r="I86" s="147"/>
    </row>
    <row r="87" spans="1:9">
      <c r="A87" s="181"/>
      <c r="B87" s="188" t="s">
        <v>252</v>
      </c>
      <c r="C87" s="183"/>
      <c r="D87" s="184"/>
      <c r="E87" s="181"/>
      <c r="F87" s="185"/>
      <c r="G87" s="185"/>
      <c r="H87" s="185"/>
      <c r="I87" s="181"/>
    </row>
    <row r="88" spans="1:9" ht="39.6">
      <c r="A88" s="130">
        <f ca="1">IF(OFFSET(A88,-1,0) ="",OFFSET(A88,-3,0)+1,OFFSET(A88,-2,0)+1 )</f>
        <v>58</v>
      </c>
      <c r="B88" s="125" t="s">
        <v>216</v>
      </c>
      <c r="C88" s="125" t="s">
        <v>384</v>
      </c>
      <c r="D88" s="135" t="s">
        <v>347</v>
      </c>
      <c r="E88" s="135"/>
      <c r="F88" s="125"/>
      <c r="G88" s="125"/>
      <c r="H88" s="125"/>
      <c r="I88" s="145"/>
    </row>
    <row r="89" spans="1:9" ht="39.6">
      <c r="A89" s="130">
        <f t="shared" ca="1" si="1"/>
        <v>59</v>
      </c>
      <c r="B89" s="125" t="s">
        <v>385</v>
      </c>
      <c r="C89" s="125" t="s">
        <v>384</v>
      </c>
      <c r="D89" s="135" t="s">
        <v>348</v>
      </c>
      <c r="E89" s="135"/>
      <c r="F89" s="125"/>
      <c r="G89" s="125"/>
      <c r="H89" s="125"/>
      <c r="I89" s="145"/>
    </row>
    <row r="90" spans="1:9" ht="52.8">
      <c r="A90" s="130">
        <f t="shared" ca="1" si="1"/>
        <v>60</v>
      </c>
      <c r="B90" s="125" t="s">
        <v>218</v>
      </c>
      <c r="C90" s="125" t="s">
        <v>386</v>
      </c>
      <c r="D90" s="135" t="s">
        <v>349</v>
      </c>
      <c r="E90" s="135"/>
      <c r="F90" s="125"/>
      <c r="G90" s="125"/>
      <c r="H90" s="125"/>
      <c r="I90" s="145"/>
    </row>
    <row r="91" spans="1:9" ht="52.8">
      <c r="A91" s="130">
        <f t="shared" ca="1" si="1"/>
        <v>61</v>
      </c>
      <c r="B91" s="125" t="s">
        <v>217</v>
      </c>
      <c r="C91" s="125" t="s">
        <v>387</v>
      </c>
      <c r="D91" s="135" t="s">
        <v>350</v>
      </c>
      <c r="E91" s="135"/>
      <c r="F91" s="125"/>
      <c r="G91" s="125"/>
      <c r="H91" s="125"/>
      <c r="I91" s="145"/>
    </row>
  </sheetData>
  <mergeCells count="18">
    <mergeCell ref="A1:D1"/>
    <mergeCell ref="A2:D2"/>
    <mergeCell ref="B6:D6"/>
    <mergeCell ref="B7:D7"/>
    <mergeCell ref="B8:D8"/>
    <mergeCell ref="F16:H16"/>
    <mergeCell ref="B18:D18"/>
    <mergeCell ref="B20:D20"/>
    <mergeCell ref="E2:E3"/>
    <mergeCell ref="C3:D3"/>
    <mergeCell ref="B4:D4"/>
    <mergeCell ref="B5:D5"/>
    <mergeCell ref="B43:D43"/>
    <mergeCell ref="B60:D60"/>
    <mergeCell ref="B73:D73"/>
    <mergeCell ref="B86:D86"/>
    <mergeCell ref="B78:D78"/>
    <mergeCell ref="B79:D79"/>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78:H91 F19:H7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2" customWidth="1"/>
    <col min="2" max="2" width="16.109375" style="43" customWidth="1"/>
    <col min="3" max="3" width="19" style="43" customWidth="1"/>
    <col min="4" max="4" width="20.44140625" style="43" customWidth="1"/>
    <col min="5" max="5" width="16.33203125" style="43" customWidth="1"/>
    <col min="6" max="6" width="19" style="43" customWidth="1"/>
    <col min="7" max="7" width="15" style="45" customWidth="1"/>
    <col min="8" max="8" width="23.5546875" style="45" customWidth="1"/>
    <col min="9" max="9" width="25.44140625" style="45" customWidth="1"/>
    <col min="10" max="10" width="21" style="45" customWidth="1"/>
    <col min="11" max="11" width="11.44140625" style="45" customWidth="1"/>
    <col min="12" max="12" width="17.33203125" style="45" customWidth="1"/>
    <col min="13" max="13" width="17.33203125" style="43" customWidth="1"/>
    <col min="14" max="14" width="14.109375" style="43" customWidth="1"/>
    <col min="15" max="15" width="18.44140625" style="43" customWidth="1"/>
    <col min="16" max="16384" width="9.109375" style="43"/>
  </cols>
  <sheetData>
    <row r="1" spans="1:12">
      <c r="G1" s="44" t="s">
        <v>113</v>
      </c>
    </row>
    <row r="2" spans="1:12" s="47" customFormat="1" ht="24.6">
      <c r="A2" s="46"/>
      <c r="C2" s="248" t="s">
        <v>114</v>
      </c>
      <c r="D2" s="248"/>
      <c r="E2" s="248"/>
      <c r="F2" s="248"/>
      <c r="G2" s="248"/>
      <c r="H2" s="48" t="s">
        <v>115</v>
      </c>
      <c r="I2" s="49"/>
      <c r="J2" s="49"/>
      <c r="K2" s="49"/>
      <c r="L2" s="49"/>
    </row>
    <row r="3" spans="1:12" s="47" customFormat="1" ht="22.8">
      <c r="A3" s="46"/>
      <c r="C3" s="249" t="s">
        <v>116</v>
      </c>
      <c r="D3" s="249"/>
      <c r="E3" s="115"/>
      <c r="F3" s="250" t="s">
        <v>117</v>
      </c>
      <c r="G3" s="250"/>
      <c r="H3" s="49"/>
      <c r="I3" s="49"/>
      <c r="J3" s="50"/>
      <c r="K3" s="49"/>
      <c r="L3" s="49"/>
    </row>
    <row r="4" spans="1:12">
      <c r="A4" s="46"/>
      <c r="D4" s="51"/>
      <c r="E4" s="51"/>
      <c r="H4" s="52"/>
    </row>
    <row r="5" spans="1:12" s="53" customFormat="1" ht="14.4">
      <c r="A5" s="46"/>
      <c r="D5" s="54"/>
      <c r="E5" s="54"/>
      <c r="G5" s="55"/>
      <c r="H5" s="56"/>
      <c r="I5" s="55"/>
      <c r="J5" s="55"/>
      <c r="K5" s="55"/>
      <c r="L5" s="55"/>
    </row>
    <row r="6" spans="1:12" ht="21.75" customHeight="1">
      <c r="B6" s="232" t="s">
        <v>118</v>
      </c>
      <c r="C6" s="232"/>
      <c r="D6" s="57"/>
      <c r="E6" s="57"/>
      <c r="F6" s="57"/>
      <c r="G6" s="58"/>
      <c r="H6" s="58"/>
    </row>
    <row r="7" spans="1:12">
      <c r="B7" s="59" t="s">
        <v>119</v>
      </c>
      <c r="C7" s="60"/>
      <c r="D7" s="60"/>
      <c r="E7" s="60"/>
      <c r="F7" s="60"/>
      <c r="G7" s="61"/>
    </row>
    <row r="8" spans="1:12">
      <c r="A8" s="62" t="s">
        <v>58</v>
      </c>
      <c r="B8" s="118" t="s">
        <v>120</v>
      </c>
      <c r="C8" s="118" t="s">
        <v>121</v>
      </c>
      <c r="D8" s="118" t="s">
        <v>122</v>
      </c>
      <c r="E8" s="118" t="s">
        <v>123</v>
      </c>
      <c r="F8" s="118" t="s">
        <v>124</v>
      </c>
      <c r="G8" s="118" t="s">
        <v>125</v>
      </c>
      <c r="H8" s="118" t="s">
        <v>126</v>
      </c>
      <c r="I8" s="117" t="s">
        <v>127</v>
      </c>
      <c r="L8" s="43"/>
    </row>
    <row r="9" spans="1:12" s="88" customFormat="1" ht="14.4">
      <c r="A9" s="84"/>
      <c r="B9" s="85" t="s">
        <v>128</v>
      </c>
      <c r="C9" s="85" t="s">
        <v>129</v>
      </c>
      <c r="D9" s="85" t="s">
        <v>130</v>
      </c>
      <c r="E9" s="85" t="s">
        <v>131</v>
      </c>
      <c r="F9" s="85" t="s">
        <v>132</v>
      </c>
      <c r="G9" s="85" t="s">
        <v>133</v>
      </c>
      <c r="H9" s="85" t="s">
        <v>134</v>
      </c>
      <c r="I9" s="86"/>
      <c r="J9" s="87"/>
      <c r="K9" s="87"/>
    </row>
    <row r="10" spans="1:12">
      <c r="A10" s="63">
        <v>1</v>
      </c>
      <c r="B10" s="64" t="s">
        <v>66</v>
      </c>
      <c r="C10" s="64" t="s">
        <v>135</v>
      </c>
      <c r="D10" s="64" t="s">
        <v>136</v>
      </c>
      <c r="E10" s="64" t="s">
        <v>137</v>
      </c>
      <c r="F10" s="64" t="s">
        <v>138</v>
      </c>
      <c r="G10" s="64" t="s">
        <v>139</v>
      </c>
      <c r="H10" s="64" t="s">
        <v>139</v>
      </c>
      <c r="I10" s="65"/>
      <c r="L10" s="43"/>
    </row>
    <row r="11" spans="1:12" ht="20.25" customHeight="1">
      <c r="A11" s="63">
        <v>2</v>
      </c>
      <c r="B11" s="64" t="s">
        <v>67</v>
      </c>
      <c r="C11" s="64" t="s">
        <v>140</v>
      </c>
      <c r="D11" s="64" t="s">
        <v>141</v>
      </c>
      <c r="E11" s="64" t="s">
        <v>142</v>
      </c>
      <c r="F11" s="64" t="s">
        <v>138</v>
      </c>
      <c r="G11" s="64" t="s">
        <v>139</v>
      </c>
      <c r="H11" s="64" t="s">
        <v>143</v>
      </c>
      <c r="I11" s="65" t="s">
        <v>144</v>
      </c>
      <c r="L11" s="43"/>
    </row>
    <row r="12" spans="1:12" ht="20.25" customHeight="1">
      <c r="A12" s="63">
        <v>3</v>
      </c>
      <c r="B12" s="64" t="s">
        <v>145</v>
      </c>
      <c r="C12" s="64" t="s">
        <v>146</v>
      </c>
      <c r="D12" s="64" t="s">
        <v>141</v>
      </c>
      <c r="E12" s="64" t="s">
        <v>137</v>
      </c>
      <c r="F12" s="64" t="s">
        <v>147</v>
      </c>
      <c r="G12" s="64" t="s">
        <v>139</v>
      </c>
      <c r="H12" s="64" t="s">
        <v>139</v>
      </c>
      <c r="I12" s="65"/>
      <c r="L12" s="43"/>
    </row>
    <row r="13" spans="1:12" ht="15" customHeight="1">
      <c r="B13" s="66"/>
      <c r="C13" s="60"/>
      <c r="D13" s="60"/>
      <c r="E13" s="60"/>
      <c r="F13" s="60"/>
      <c r="G13" s="61"/>
    </row>
    <row r="14" spans="1:12" ht="21.75" customHeight="1">
      <c r="B14" s="232" t="s">
        <v>148</v>
      </c>
      <c r="C14" s="232"/>
      <c r="D14" s="232"/>
      <c r="E14" s="57"/>
      <c r="F14" s="57"/>
      <c r="G14" s="58"/>
      <c r="H14" s="58"/>
    </row>
    <row r="15" spans="1:12">
      <c r="B15" s="59" t="s">
        <v>149</v>
      </c>
      <c r="C15" s="60"/>
      <c r="D15" s="60"/>
      <c r="E15" s="60"/>
      <c r="F15" s="60"/>
      <c r="G15" s="61"/>
    </row>
    <row r="16" spans="1:12" ht="31.5" customHeight="1">
      <c r="A16" s="62" t="s">
        <v>58</v>
      </c>
      <c r="B16" s="118" t="s">
        <v>150</v>
      </c>
      <c r="C16" s="118" t="s">
        <v>41</v>
      </c>
      <c r="D16" s="118" t="s">
        <v>43</v>
      </c>
      <c r="E16" s="118" t="s">
        <v>143</v>
      </c>
      <c r="F16" s="118" t="s">
        <v>45</v>
      </c>
      <c r="G16" s="118" t="s">
        <v>151</v>
      </c>
      <c r="L16" s="43"/>
    </row>
    <row r="17" spans="1:12" s="88" customFormat="1" ht="52.8">
      <c r="A17" s="84"/>
      <c r="B17" s="85" t="s">
        <v>128</v>
      </c>
      <c r="C17" s="89" t="s">
        <v>152</v>
      </c>
      <c r="D17" s="89" t="s">
        <v>153</v>
      </c>
      <c r="E17" s="89" t="s">
        <v>154</v>
      </c>
      <c r="F17" s="89" t="s">
        <v>155</v>
      </c>
      <c r="G17" s="89" t="s">
        <v>156</v>
      </c>
      <c r="H17" s="87"/>
      <c r="I17" s="87"/>
      <c r="J17" s="87"/>
      <c r="K17" s="87"/>
    </row>
    <row r="18" spans="1:12">
      <c r="A18" s="63">
        <v>1</v>
      </c>
      <c r="B18" s="64" t="s">
        <v>66</v>
      </c>
      <c r="C18" s="67">
        <f>VALIDATION!D11</f>
        <v>0</v>
      </c>
      <c r="D18" s="67">
        <f>VALIDATION!D12</f>
        <v>0</v>
      </c>
      <c r="E18" s="67">
        <f>VALIDATION!D14</f>
        <v>0</v>
      </c>
      <c r="F18" s="67">
        <f>VALIDATION!D13</f>
        <v>0</v>
      </c>
      <c r="G18" s="67">
        <f>VALIDATION!D15</f>
        <v>0</v>
      </c>
      <c r="L18" s="43"/>
    </row>
    <row r="19" spans="1:12" ht="20.25" customHeight="1">
      <c r="A19" s="63">
        <v>2</v>
      </c>
      <c r="B19" s="64" t="s">
        <v>145</v>
      </c>
      <c r="C19" s="67" t="e">
        <f>#REF!</f>
        <v>#REF!</v>
      </c>
      <c r="D19" s="67" t="e">
        <f>#REF!</f>
        <v>#REF!</v>
      </c>
      <c r="E19" s="67" t="e">
        <f>#REF!</f>
        <v>#REF!</v>
      </c>
      <c r="F19" s="67" t="e">
        <f>#REF!</f>
        <v>#REF!</v>
      </c>
      <c r="G19" s="67" t="e">
        <f>#REF!</f>
        <v>#REF!</v>
      </c>
      <c r="L19" s="43"/>
    </row>
    <row r="20" spans="1:12" ht="20.25" customHeight="1">
      <c r="A20" s="63">
        <v>3</v>
      </c>
      <c r="B20" s="64" t="s">
        <v>99</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157</v>
      </c>
      <c r="D21" s="82" t="e">
        <f>SUM(C20,D20,G20)/SUM(C20:G20)</f>
        <v>#REF!</v>
      </c>
      <c r="E21" s="71"/>
      <c r="F21" s="71"/>
      <c r="G21" s="71"/>
      <c r="L21" s="43"/>
    </row>
    <row r="22" spans="1:12">
      <c r="B22" s="66"/>
      <c r="C22" s="60"/>
      <c r="D22" s="60"/>
      <c r="E22" s="60"/>
      <c r="F22" s="60"/>
      <c r="G22" s="61"/>
    </row>
    <row r="23" spans="1:12" ht="21.75" customHeight="1">
      <c r="B23" s="232" t="s">
        <v>158</v>
      </c>
      <c r="C23" s="232"/>
      <c r="D23" s="232"/>
      <c r="E23" s="57"/>
      <c r="F23" s="57"/>
      <c r="G23" s="58"/>
      <c r="H23" s="58"/>
    </row>
    <row r="24" spans="1:12" ht="21.75" customHeight="1">
      <c r="B24" s="59" t="s">
        <v>159</v>
      </c>
      <c r="C24" s="116"/>
      <c r="D24" s="116"/>
      <c r="E24" s="57"/>
      <c r="F24" s="57"/>
      <c r="G24" s="58"/>
      <c r="H24" s="58"/>
    </row>
    <row r="25" spans="1:12" ht="14.4">
      <c r="B25" s="68" t="s">
        <v>160</v>
      </c>
      <c r="C25" s="60"/>
      <c r="D25" s="60"/>
      <c r="E25" s="60"/>
      <c r="F25" s="60"/>
      <c r="G25" s="61"/>
    </row>
    <row r="26" spans="1:12" ht="18.75" customHeight="1">
      <c r="A26" s="62" t="s">
        <v>58</v>
      </c>
      <c r="B26" s="118" t="s">
        <v>161</v>
      </c>
      <c r="C26" s="118" t="s">
        <v>162</v>
      </c>
      <c r="D26" s="118" t="s">
        <v>163</v>
      </c>
      <c r="E26" s="118" t="s">
        <v>164</v>
      </c>
      <c r="F26" s="118" t="s">
        <v>165</v>
      </c>
      <c r="G26" s="251" t="s">
        <v>110</v>
      </c>
      <c r="H26" s="252"/>
    </row>
    <row r="27" spans="1:12">
      <c r="A27" s="63">
        <v>1</v>
      </c>
      <c r="B27" s="64" t="s">
        <v>166</v>
      </c>
      <c r="C27" s="67" t="e">
        <f>COUNTIFS(#REF!, "*Critical*",#REF!,"*Open*")</f>
        <v>#REF!</v>
      </c>
      <c r="D27" s="67" t="e">
        <f>COUNTIFS(#REF!, "*Critical*",#REF!,"*Resolved*")</f>
        <v>#REF!</v>
      </c>
      <c r="E27" s="67" t="e">
        <f>COUNTIFS(#REF!, "*Critical*",#REF!,"*Reopened*")</f>
        <v>#REF!</v>
      </c>
      <c r="F27" s="67" t="e">
        <f>COUNTIFS(#REF!, "*Critical*",#REF!,"*Closed*") + COUNTIFS(#REF!, "*Critical*",#REF!,"*Ready for client test*")</f>
        <v>#REF!</v>
      </c>
      <c r="G27" s="243"/>
      <c r="H27" s="244"/>
    </row>
    <row r="28" spans="1:12" ht="20.25" customHeight="1">
      <c r="A28" s="63">
        <v>2</v>
      </c>
      <c r="B28" s="64" t="s">
        <v>167</v>
      </c>
      <c r="C28" s="67" t="e">
        <f>COUNTIFS(#REF!, "*Major*",#REF!,"*Open*")</f>
        <v>#REF!</v>
      </c>
      <c r="D28" s="67" t="e">
        <f>COUNTIFS(#REF!, "*Major*",#REF!,"*Resolved*")</f>
        <v>#REF!</v>
      </c>
      <c r="E28" s="67" t="e">
        <f>COUNTIFS(#REF!, "*Major*",#REF!,"*Reopened*")</f>
        <v>#REF!</v>
      </c>
      <c r="F28" s="67" t="e">
        <f>COUNTIFS(#REF!, "*Major*",#REF!,"*Closed*") + COUNTIFS(#REF!, "*Major*",#REF!,"*Ready for client test*")</f>
        <v>#REF!</v>
      </c>
      <c r="G28" s="243"/>
      <c r="H28" s="244"/>
    </row>
    <row r="29" spans="1:12" ht="20.25" customHeight="1">
      <c r="A29" s="63">
        <v>3</v>
      </c>
      <c r="B29" s="64" t="s">
        <v>168</v>
      </c>
      <c r="C29" s="67" t="e">
        <f>COUNTIFS(#REF!, "*Normal*",#REF!,"*Open*")</f>
        <v>#REF!</v>
      </c>
      <c r="D29" s="67" t="e">
        <f>COUNTIFS(#REF!, "*Normal*",#REF!,"*Resolved*")</f>
        <v>#REF!</v>
      </c>
      <c r="E29" s="67" t="e">
        <f>COUNTIFS(#REF!, "*Normal*",#REF!,"*Reopened*")</f>
        <v>#REF!</v>
      </c>
      <c r="F29" s="67" t="e">
        <f>COUNTIFS(#REF!, "*Normal*",#REF!,"*Closed*") + COUNTIFS(#REF!, "*Normal*",#REF!,"*Ready for client test*")</f>
        <v>#REF!</v>
      </c>
      <c r="G29" s="243"/>
      <c r="H29" s="244"/>
    </row>
    <row r="30" spans="1:12" ht="20.25" customHeight="1">
      <c r="A30" s="63">
        <v>4</v>
      </c>
      <c r="B30" s="64" t="s">
        <v>169</v>
      </c>
      <c r="C30" s="67" t="e">
        <f>COUNTIFS(#REF!, "*Minor*",#REF!,"*Open*")</f>
        <v>#REF!</v>
      </c>
      <c r="D30" s="67" t="e">
        <f>COUNTIFS(#REF!, "*Minor*",#REF!,"*Resolved*")</f>
        <v>#REF!</v>
      </c>
      <c r="E30" s="67" t="e">
        <f>COUNTIFS(#REF!, "*Minor*",#REF!,"*Reopened*")</f>
        <v>#REF!</v>
      </c>
      <c r="F30" s="67" t="e">
        <f>COUNTIFS(#REF!, "*Minor*",#REF!,"*Closed*") + COUNTIFS(#REF!, "*Minor*",#REF!,"*Ready for client test*")</f>
        <v>#REF!</v>
      </c>
      <c r="G30" s="243"/>
      <c r="H30" s="244"/>
    </row>
    <row r="31" spans="1:12" ht="20.25" customHeight="1">
      <c r="A31" s="63"/>
      <c r="B31" s="62" t="s">
        <v>99</v>
      </c>
      <c r="C31" s="62" t="e">
        <f>SUM(C27:C30)</f>
        <v>#REF!</v>
      </c>
      <c r="D31" s="62">
        <v>0</v>
      </c>
      <c r="E31" s="62">
        <v>0</v>
      </c>
      <c r="F31" s="62" t="e">
        <f>SUM(F27:F30)</f>
        <v>#REF!</v>
      </c>
      <c r="G31" s="243"/>
      <c r="H31" s="244"/>
    </row>
    <row r="32" spans="1:12" ht="20.25" customHeight="1">
      <c r="A32" s="69"/>
      <c r="B32" s="70"/>
      <c r="C32" s="71"/>
      <c r="D32" s="71"/>
      <c r="E32" s="71"/>
      <c r="F32" s="71"/>
      <c r="G32" s="71"/>
      <c r="H32" s="71"/>
    </row>
    <row r="33" spans="1:12" ht="14.4">
      <c r="B33" s="68" t="s">
        <v>170</v>
      </c>
      <c r="C33" s="60"/>
      <c r="D33" s="60"/>
      <c r="E33" s="60"/>
      <c r="F33" s="60"/>
      <c r="G33" s="61"/>
    </row>
    <row r="34" spans="1:12" ht="18.75" customHeight="1">
      <c r="A34" s="62" t="s">
        <v>58</v>
      </c>
      <c r="B34" s="118" t="s">
        <v>171</v>
      </c>
      <c r="C34" s="118" t="s">
        <v>172</v>
      </c>
      <c r="D34" s="118" t="s">
        <v>173</v>
      </c>
      <c r="E34" s="118" t="s">
        <v>124</v>
      </c>
      <c r="F34" s="237" t="s">
        <v>127</v>
      </c>
      <c r="G34" s="239"/>
    </row>
    <row r="35" spans="1:12" s="88" customFormat="1" ht="14.4">
      <c r="A35" s="84"/>
      <c r="B35" s="85" t="s">
        <v>174</v>
      </c>
      <c r="C35" s="89" t="s">
        <v>175</v>
      </c>
      <c r="D35" s="89" t="s">
        <v>176</v>
      </c>
      <c r="E35" s="89" t="s">
        <v>132</v>
      </c>
      <c r="F35" s="246"/>
      <c r="G35" s="247"/>
      <c r="H35" s="87"/>
      <c r="I35" s="87"/>
      <c r="J35" s="87"/>
      <c r="K35" s="87"/>
      <c r="L35" s="87"/>
    </row>
    <row r="36" spans="1:12">
      <c r="A36" s="63">
        <v>1</v>
      </c>
      <c r="B36" s="64" t="s">
        <v>112</v>
      </c>
      <c r="C36" s="67" t="s">
        <v>177</v>
      </c>
      <c r="D36" s="67" t="s">
        <v>169</v>
      </c>
      <c r="E36" s="67" t="s">
        <v>138</v>
      </c>
      <c r="F36" s="243"/>
      <c r="G36" s="244"/>
    </row>
    <row r="37" spans="1:12" ht="20.25" customHeight="1">
      <c r="A37" s="63">
        <v>2</v>
      </c>
      <c r="B37" s="64" t="s">
        <v>111</v>
      </c>
      <c r="C37" s="67" t="s">
        <v>178</v>
      </c>
      <c r="D37" s="67" t="s">
        <v>169</v>
      </c>
      <c r="E37" s="67" t="s">
        <v>138</v>
      </c>
      <c r="F37" s="243"/>
      <c r="G37" s="244"/>
    </row>
    <row r="38" spans="1:12" ht="20.25" customHeight="1">
      <c r="A38" s="69"/>
      <c r="B38" s="70"/>
      <c r="C38" s="71"/>
      <c r="D38" s="71"/>
      <c r="E38" s="71"/>
      <c r="F38" s="71"/>
      <c r="G38" s="71"/>
      <c r="H38" s="71"/>
    </row>
    <row r="39" spans="1:12" ht="21.75" customHeight="1">
      <c r="B39" s="232" t="s">
        <v>179</v>
      </c>
      <c r="C39" s="232"/>
      <c r="D39" s="57"/>
      <c r="E39" s="57"/>
      <c r="F39" s="57"/>
      <c r="G39" s="58"/>
      <c r="H39" s="58"/>
    </row>
    <row r="40" spans="1:12">
      <c r="B40" s="59" t="s">
        <v>180</v>
      </c>
      <c r="C40" s="60"/>
      <c r="D40" s="60"/>
      <c r="E40" s="60"/>
      <c r="F40" s="60"/>
      <c r="G40" s="61"/>
    </row>
    <row r="41" spans="1:12" ht="18.75" customHeight="1">
      <c r="A41" s="62" t="s">
        <v>58</v>
      </c>
      <c r="B41" s="118" t="s">
        <v>62</v>
      </c>
      <c r="C41" s="245" t="s">
        <v>181</v>
      </c>
      <c r="D41" s="245"/>
      <c r="E41" s="245" t="s">
        <v>182</v>
      </c>
      <c r="F41" s="245"/>
      <c r="G41" s="245"/>
      <c r="H41" s="62" t="s">
        <v>183</v>
      </c>
    </row>
    <row r="42" spans="1:12" ht="34.5" customHeight="1">
      <c r="A42" s="63">
        <v>1</v>
      </c>
      <c r="B42" s="119" t="s">
        <v>184</v>
      </c>
      <c r="C42" s="242" t="s">
        <v>185</v>
      </c>
      <c r="D42" s="242"/>
      <c r="E42" s="242" t="s">
        <v>186</v>
      </c>
      <c r="F42" s="242"/>
      <c r="G42" s="242"/>
      <c r="H42" s="72"/>
    </row>
    <row r="43" spans="1:12" ht="34.5" customHeight="1">
      <c r="A43" s="63">
        <v>2</v>
      </c>
      <c r="B43" s="119" t="s">
        <v>184</v>
      </c>
      <c r="C43" s="242" t="s">
        <v>185</v>
      </c>
      <c r="D43" s="242"/>
      <c r="E43" s="242" t="s">
        <v>186</v>
      </c>
      <c r="F43" s="242"/>
      <c r="G43" s="242"/>
      <c r="H43" s="72"/>
    </row>
    <row r="44" spans="1:12" ht="34.5" customHeight="1">
      <c r="A44" s="63">
        <v>3</v>
      </c>
      <c r="B44" s="119" t="s">
        <v>184</v>
      </c>
      <c r="C44" s="242" t="s">
        <v>185</v>
      </c>
      <c r="D44" s="242"/>
      <c r="E44" s="242" t="s">
        <v>186</v>
      </c>
      <c r="F44" s="242"/>
      <c r="G44" s="242"/>
      <c r="H44" s="72"/>
    </row>
    <row r="45" spans="1:12">
      <c r="B45" s="73"/>
      <c r="C45" s="73"/>
      <c r="D45" s="73"/>
      <c r="E45" s="74"/>
      <c r="F45" s="60"/>
      <c r="G45" s="61"/>
    </row>
    <row r="46" spans="1:12" ht="21.75" customHeight="1">
      <c r="B46" s="232" t="s">
        <v>187</v>
      </c>
      <c r="C46" s="232"/>
      <c r="D46" s="57"/>
      <c r="E46" s="57"/>
      <c r="F46" s="57"/>
      <c r="G46" s="58"/>
      <c r="H46" s="58"/>
    </row>
    <row r="47" spans="1:12">
      <c r="B47" s="59" t="s">
        <v>188</v>
      </c>
      <c r="C47" s="73"/>
      <c r="D47" s="73"/>
      <c r="E47" s="74"/>
      <c r="F47" s="60"/>
      <c r="G47" s="61"/>
    </row>
    <row r="48" spans="1:12" s="76" customFormat="1" ht="21" customHeight="1">
      <c r="A48" s="233" t="s">
        <v>58</v>
      </c>
      <c r="B48" s="235" t="s">
        <v>189</v>
      </c>
      <c r="C48" s="237" t="s">
        <v>190</v>
      </c>
      <c r="D48" s="238"/>
      <c r="E48" s="238"/>
      <c r="F48" s="239"/>
      <c r="G48" s="240" t="s">
        <v>157</v>
      </c>
      <c r="H48" s="240" t="s">
        <v>189</v>
      </c>
      <c r="I48" s="230" t="s">
        <v>191</v>
      </c>
      <c r="J48" s="75"/>
      <c r="K48" s="75"/>
      <c r="L48" s="75"/>
    </row>
    <row r="49" spans="1:9">
      <c r="A49" s="234"/>
      <c r="B49" s="236"/>
      <c r="C49" s="77" t="s">
        <v>166</v>
      </c>
      <c r="D49" s="77" t="s">
        <v>167</v>
      </c>
      <c r="E49" s="78" t="s">
        <v>168</v>
      </c>
      <c r="F49" s="78" t="s">
        <v>169</v>
      </c>
      <c r="G49" s="241"/>
      <c r="H49" s="241"/>
      <c r="I49" s="231"/>
    </row>
    <row r="50" spans="1:9" ht="39.6">
      <c r="A50" s="234"/>
      <c r="B50" s="236"/>
      <c r="C50" s="91" t="s">
        <v>192</v>
      </c>
      <c r="D50" s="91" t="s">
        <v>193</v>
      </c>
      <c r="E50" s="91" t="s">
        <v>194</v>
      </c>
      <c r="F50" s="91" t="s">
        <v>195</v>
      </c>
      <c r="G50" s="90" t="s">
        <v>196</v>
      </c>
      <c r="H50" s="90" t="s">
        <v>197</v>
      </c>
      <c r="I50" s="90" t="s">
        <v>197</v>
      </c>
    </row>
    <row r="51" spans="1:9" ht="39.6">
      <c r="A51" s="63">
        <v>1</v>
      </c>
      <c r="B51" s="84" t="s">
        <v>198</v>
      </c>
      <c r="C51" s="91" t="s">
        <v>192</v>
      </c>
      <c r="D51" s="91" t="s">
        <v>193</v>
      </c>
      <c r="E51" s="91" t="s">
        <v>194</v>
      </c>
      <c r="F51" s="91" t="s">
        <v>195</v>
      </c>
      <c r="G51" s="79" t="s">
        <v>196</v>
      </c>
      <c r="H51" s="79" t="s">
        <v>197</v>
      </c>
      <c r="I51" s="79" t="s">
        <v>197</v>
      </c>
    </row>
    <row r="52" spans="1:9">
      <c r="A52" s="63">
        <v>2</v>
      </c>
      <c r="B52" s="63" t="s">
        <v>65</v>
      </c>
      <c r="C52" s="79">
        <v>0</v>
      </c>
      <c r="D52" s="79">
        <v>0</v>
      </c>
      <c r="E52" s="79">
        <v>0</v>
      </c>
      <c r="F52" s="79" t="e">
        <f>SUM(C31:E31)</f>
        <v>#REF!</v>
      </c>
      <c r="G52" s="92" t="e">
        <f>D21</f>
        <v>#REF!</v>
      </c>
      <c r="H52" s="79" t="s">
        <v>197</v>
      </c>
      <c r="I52" s="79" t="s">
        <v>197</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VALIDATION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2022-10-28T11:37:20Z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